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6.png" ContentType="image/png"/>
  <Override PartName="/xl/media/image7.png" ContentType="image/png"/>
  <Override PartName="/xl/media/image8.png" ContentType="image/png"/>
  <Override PartName="/xl/media/image9.png" ContentType="image/png"/>
  <Override PartName="/xl/media/image10.png" ContentType="image/png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INTURAS PARA SUELOS   ABRIL18" sheetId="1" state="visible" r:id="rId2"/>
    <sheet name="PIGMENTOS" sheetId="2" state="visible" r:id="rId3"/>
    <sheet name="INDUSTRIAL ABRIL 2018" sheetId="3" state="visible" r:id="rId4"/>
    <sheet name="ACRILICAS ALTA CALIDAD-  (2)" sheetId="4" state="visible" r:id="rId5"/>
    <sheet name="ENEKRIL FALLA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<sst xmlns="http://schemas.openxmlformats.org/spreadsheetml/2006/main" count="599" uniqueCount="204">
  <si>
    <t xml:space="preserve">INTERNATIONAL PRICE LIST</t>
  </si>
  <si>
    <t xml:space="preserve">TABLA FACTORES SOBRE  PRECIO SEGÚN TAMAÑO ENVASE</t>
  </si>
  <si>
    <t xml:space="preserve">TAMAÑO ENVASE</t>
  </si>
  <si>
    <t xml:space="preserve">250 ml</t>
  </si>
  <si>
    <t xml:space="preserve">750 ml</t>
  </si>
  <si>
    <t xml:space="preserve">5 Lt</t>
  </si>
  <si>
    <t xml:space="preserve">15 Lt</t>
  </si>
  <si>
    <t xml:space="preserve">30 Lt</t>
  </si>
  <si>
    <t xml:space="preserve">10Lt</t>
  </si>
  <si>
    <t xml:space="preserve">FACTOR SOBREPRECIO</t>
  </si>
  <si>
    <t xml:space="preserve">no disponible</t>
  </si>
  <si>
    <t xml:space="preserve">TABLA COSTES ENVASES Y ETIQUETADO SEGÚN ENVASE </t>
  </si>
  <si>
    <t xml:space="preserve">kit 5 Lt</t>
  </si>
  <si>
    <t xml:space="preserve">kit 15 Lt</t>
  </si>
  <si>
    <t xml:space="preserve">kit 30 Lt</t>
  </si>
  <si>
    <t xml:space="preserve">kit 10 Lt</t>
  </si>
  <si>
    <t xml:space="preserve">PRECIO ENVASE Y ETIQUETA</t>
  </si>
  <si>
    <t xml:space="preserve">CALCULOS GENERALES</t>
  </si>
  <si>
    <t xml:space="preserve">KIT 5 Kg</t>
  </si>
  <si>
    <t xml:space="preserve">Price 5 Kg</t>
  </si>
  <si>
    <t xml:space="preserve">Price 6 Kg</t>
  </si>
  <si>
    <t xml:space="preserve">Price 10 Kg</t>
  </si>
  <si>
    <t xml:space="preserve">Price 12 Kg</t>
  </si>
  <si>
    <t xml:space="preserve">Price 15 Kg</t>
  </si>
  <si>
    <t xml:space="preserve">Price 18 Kg</t>
  </si>
  <si>
    <t xml:space="preserve">Price 20 Kg</t>
  </si>
  <si>
    <t xml:space="preserve">Price 24 Kg</t>
  </si>
  <si>
    <t xml:space="preserve">Price 30 Kg</t>
  </si>
  <si>
    <t xml:space="preserve">Calculo Programa</t>
  </si>
  <si>
    <t xml:space="preserve">Fac Benef fijo</t>
  </si>
  <si>
    <t xml:space="preserve">Precio x Kg</t>
  </si>
  <si>
    <t xml:space="preserve">MEDIDA LAB</t>
  </si>
  <si>
    <t xml:space="preserve">Cal Manual</t>
  </si>
  <si>
    <t xml:space="preserve">Pintura+envase</t>
  </si>
  <si>
    <t xml:space="preserve">Nº</t>
  </si>
  <si>
    <t xml:space="preserve">CATEGORY</t>
  </si>
  <si>
    <t xml:space="preserve">PRODUCT NAME</t>
  </si>
  <si>
    <t xml:space="preserve">P COSTE €/kg</t>
  </si>
  <si>
    <t xml:space="preserve">FACTOR PVP</t>
  </si>
  <si>
    <t xml:space="preserve">PVP €/kg</t>
  </si>
  <si>
    <t xml:space="preserve">densidad gr/lt</t>
  </si>
  <si>
    <t xml:space="preserve">Cost E/lt</t>
  </si>
  <si>
    <t xml:space="preserve">PVP  €/lt</t>
  </si>
  <si>
    <t xml:space="preserve">rendimiento</t>
  </si>
  <si>
    <t xml:space="preserve">redimiento V</t>
  </si>
  <si>
    <t xml:space="preserve">coste m2</t>
  </si>
  <si>
    <t xml:space="preserve">PVP m2</t>
  </si>
  <si>
    <t xml:space="preserve">C EN5L+ETI</t>
  </si>
  <si>
    <t xml:space="preserve">Cost Bo 5Kg</t>
  </si>
  <si>
    <t xml:space="preserve">Factor SP</t>
  </si>
  <si>
    <t xml:space="preserve">Price 5Kg KIT</t>
  </si>
  <si>
    <t xml:space="preserve">Precio €/kg</t>
  </si>
  <si>
    <t xml:space="preserve">Benef</t>
  </si>
  <si>
    <t xml:space="preserve">Fac Mult</t>
  </si>
  <si>
    <t xml:space="preserve">PVP€/lt</t>
  </si>
  <si>
    <t xml:space="preserve">Volumen</t>
  </si>
  <si>
    <t xml:space="preserve">Price 10 Kg KIT</t>
  </si>
  <si>
    <t xml:space="preserve">precio €/kg</t>
  </si>
  <si>
    <t xml:space="preserve">DENOMINCION PRODUCTO</t>
  </si>
  <si>
    <t xml:space="preserve">C EN15L+ETI</t>
  </si>
  <si>
    <t xml:space="preserve">Cost Bo 15K</t>
  </si>
  <si>
    <t xml:space="preserve">Price 15 kg KIT</t>
  </si>
  <si>
    <t xml:space="preserve">Cost kit30 Kg</t>
  </si>
  <si>
    <t xml:space="preserve">Price 20 Kg Kit</t>
  </si>
  <si>
    <t xml:space="preserve">Vol</t>
  </si>
  <si>
    <t xml:space="preserve">Price 30 kg Kit</t>
  </si>
  <si>
    <t xml:space="preserve">m2/kg</t>
  </si>
  <si>
    <t xml:space="preserve">m2/lt</t>
  </si>
  <si>
    <t xml:space="preserve">€/m2</t>
  </si>
  <si>
    <t xml:space="preserve">Lt</t>
  </si>
  <si>
    <t xml:space="preserve">EPOXY WATER</t>
  </si>
  <si>
    <t xml:space="preserve">Catalizador 5 a 1</t>
  </si>
  <si>
    <t xml:space="preserve">Primer</t>
  </si>
  <si>
    <t xml:space="preserve">Gris</t>
  </si>
  <si>
    <t xml:space="preserve">Azul</t>
  </si>
  <si>
    <t xml:space="preserve">Rojo granate</t>
  </si>
  <si>
    <t xml:space="preserve">Verde</t>
  </si>
  <si>
    <t xml:space="preserve">Amarillo</t>
  </si>
  <si>
    <t xml:space="preserve">Crema</t>
  </si>
  <si>
    <t xml:space="preserve">Blanco</t>
  </si>
  <si>
    <t xml:space="preserve">Negro</t>
  </si>
  <si>
    <t xml:space="preserve">Rojo Ferrari</t>
  </si>
  <si>
    <t xml:space="preserve">EPOXY WATER ANTIBACTERIANO</t>
  </si>
  <si>
    <t xml:space="preserve">HS100</t>
  </si>
  <si>
    <t xml:space="preserve">EPOXY HS100 PRIMER</t>
  </si>
  <si>
    <t xml:space="preserve">Incoloro</t>
  </si>
  <si>
    <t xml:space="preserve">EPOXY HS100 MAGNUM</t>
  </si>
  <si>
    <t xml:space="preserve">EPOXY HS100 MATE</t>
  </si>
  <si>
    <t xml:space="preserve">EPOXY HS100 MAGNUM ANTIBACTERIANO</t>
  </si>
  <si>
    <t xml:space="preserve">EPOXY HS100 MAGNUM MORTERO AUTONIVELANTE</t>
  </si>
  <si>
    <t xml:space="preserve">POLITOP</t>
  </si>
  <si>
    <t xml:space="preserve">ENEKRIL</t>
  </si>
  <si>
    <t xml:space="preserve">TABLA CALCULO PRECIOS TEK LACKE CHEMIE</t>
  </si>
  <si>
    <t xml:space="preserve">100 gr</t>
  </si>
  <si>
    <t xml:space="preserve">500 gr</t>
  </si>
  <si>
    <t xml:space="preserve">1 Kg</t>
  </si>
  <si>
    <t xml:space="preserve">5 Kg</t>
  </si>
  <si>
    <t xml:space="preserve">250 gr</t>
  </si>
  <si>
    <t xml:space="preserve">1 kg</t>
  </si>
  <si>
    <t xml:space="preserve">5 kg</t>
  </si>
  <si>
    <t xml:space="preserve">PVP env 100 gr</t>
  </si>
  <si>
    <t xml:space="preserve">PVP env 500 gr</t>
  </si>
  <si>
    <t xml:space="preserve">PVP env 1 kg</t>
  </si>
  <si>
    <t xml:space="preserve">PVP env 5 kg</t>
  </si>
  <si>
    <t xml:space="preserve">FACTOR MULTIPLICATIVO</t>
  </si>
  <si>
    <t xml:space="preserve">PIGMENTOS y PASTAS PIGMENTARIAS</t>
  </si>
  <si>
    <t xml:space="preserve">PASTAS PIGMENTARIAS SOLVENTE (IRISEM)</t>
  </si>
  <si>
    <t xml:space="preserve">PASTA PIGMENTARIA AZUL</t>
  </si>
  <si>
    <t xml:space="preserve">PASTA PIGMENTARIA BLANCA</t>
  </si>
  <si>
    <t xml:space="preserve">PASTA PIGMENTARIA VERDE</t>
  </si>
  <si>
    <t xml:space="preserve">PASTA PIGMENTARIA ROJO</t>
  </si>
  <si>
    <t xml:space="preserve">PASTA PIGMENTARIA VIOLETA</t>
  </si>
  <si>
    <t xml:space="preserve">PASTA PIGMENTARIA AMARILLO</t>
  </si>
  <si>
    <t xml:space="preserve">PASTA PIGMENTARIA NARANJA</t>
  </si>
  <si>
    <t xml:space="preserve">PASTA PIGMENTARIA DE ALUMINIO</t>
  </si>
  <si>
    <t xml:space="preserve">PASTA PIGMENTARIA NEGRA</t>
  </si>
  <si>
    <t xml:space="preserve">PRECIOS IRIODINES</t>
  </si>
  <si>
    <t xml:space="preserve">PLATA 111</t>
  </si>
  <si>
    <t xml:space="preserve">ORO 300</t>
  </si>
  <si>
    <t xml:space="preserve">BRONCE 500</t>
  </si>
  <si>
    <t xml:space="preserve">COBRE 522</t>
  </si>
  <si>
    <t xml:space="preserve">PERLADO</t>
  </si>
  <si>
    <t xml:space="preserve">Nacarado Blanco</t>
  </si>
  <si>
    <t xml:space="preserve">25 Lt</t>
  </si>
  <si>
    <t xml:space="preserve">0.8</t>
  </si>
  <si>
    <t xml:space="preserve">TABLA COSTES ENVASES Y ETIQUETADO SEGÚN ENVASE PLASTICO</t>
  </si>
  <si>
    <t xml:space="preserve">LOS PRECIOS BASE SE CALCULAN PARA ENVASE DE 5 ml= factor 1</t>
  </si>
  <si>
    <t xml:space="preserve">5 LT</t>
  </si>
  <si>
    <t xml:space="preserve">15 LT</t>
  </si>
  <si>
    <t xml:space="preserve">C EN250mi+Et</t>
  </si>
  <si>
    <t xml:space="preserve">Cost Bot 250ml</t>
  </si>
  <si>
    <t xml:space="preserve">PVP Bo 250 ml </t>
  </si>
  <si>
    <t xml:space="preserve">Fac mul</t>
  </si>
  <si>
    <t xml:space="preserve">PVP €/lt</t>
  </si>
  <si>
    <t xml:space="preserve">C EN750ml+ETI</t>
  </si>
  <si>
    <t xml:space="preserve">Cost Bo 750ML</t>
  </si>
  <si>
    <t xml:space="preserve">Precio Bote 750 ML</t>
  </si>
  <si>
    <t xml:space="preserve">Cost Bo 5L</t>
  </si>
  <si>
    <t xml:space="preserve">Precio Bote 5L </t>
  </si>
  <si>
    <t xml:space="preserve">Cost Bo 15L</t>
  </si>
  <si>
    <t xml:space="preserve">Precio Bote 15L </t>
  </si>
  <si>
    <t xml:space="preserve">ENETHANE METAL (POLIURETANO ACRILICO)</t>
  </si>
  <si>
    <t xml:space="preserve">ENETHANE  METAL - COLOR BLANCO</t>
  </si>
  <si>
    <t xml:space="preserve"> ( POLIURETANO ACRILICO DE ALTA CALIDAD SOLVENTE )</t>
  </si>
  <si>
    <t xml:space="preserve">ENETHANE  METAL - COLOR CARTA NORMAL</t>
  </si>
  <si>
    <t xml:space="preserve">ENETHANE  METAL -COLORES RAL VIVOS</t>
  </si>
  <si>
    <t xml:space="preserve">ENETHANE  METAL  - TRANSPARENTE </t>
  </si>
  <si>
    <t xml:space="preserve">ENETHANE  METAL - COLOR ANTRACITA</t>
  </si>
  <si>
    <t xml:space="preserve">ENETHANE  - RAL 1016 AMARILLO AZUFRE</t>
  </si>
  <si>
    <t xml:space="preserve">ENETHANE  - RAL 2004 NARANJA PURO</t>
  </si>
  <si>
    <t xml:space="preserve">ENETHANE  - RAL 3032 ROJO TRÁFICO - 3001 SEÑALES</t>
  </si>
  <si>
    <t xml:space="preserve">ENETHANE  - RAL 5012 AZUL LUMINOSO</t>
  </si>
  <si>
    <t xml:space="preserve">ENETHANE  - RAL 6018 VERDE AMARILLENTO</t>
  </si>
  <si>
    <t xml:space="preserve">ENETHANE  METAL ANTIOXIDANTE - COLOR BLANCO</t>
  </si>
  <si>
    <t xml:space="preserve">ENETHANE  METAL ANTIOXIDANTE - COLOR CARTA NORMAL</t>
  </si>
  <si>
    <t xml:space="preserve">ENETHANE  METAL ANTIOXIDANTE -COLORES RAL VIVOS</t>
  </si>
  <si>
    <t xml:space="preserve">ENETHANE  METAL  ANTIOXIDANTE - </t>
  </si>
  <si>
    <t xml:space="preserve">RAL 3032 ROJO TRÁFICO - 3001 SEÑALES</t>
  </si>
  <si>
    <t xml:space="preserve">ENETHANE  METAL  ANTIOXIDANTE - TRANSPARENTE </t>
  </si>
  <si>
    <t xml:space="preserve">POLIUREAS ALIFÁTICAS - POLIASPÁRTICAS</t>
  </si>
  <si>
    <t xml:space="preserve">COLORES METALICOS</t>
  </si>
  <si>
    <t xml:space="preserve">ENEKRIL BRONCE F</t>
  </si>
  <si>
    <t xml:space="preserve">ENEKRIL PLATA F</t>
  </si>
  <si>
    <t xml:space="preserve">ENEKRIL ORO F</t>
  </si>
  <si>
    <t xml:space="preserve">EFECTOS</t>
  </si>
  <si>
    <t xml:space="preserve">ENESUEDE</t>
  </si>
  <si>
    <t xml:space="preserve">RETICULADOR ENESUEDE</t>
  </si>
  <si>
    <t xml:space="preserve">ENEGLASS</t>
  </si>
  <si>
    <t xml:space="preserve">ENEKRIL XTRA- acrilicas al agua de alta calidad</t>
  </si>
  <si>
    <t xml:space="preserve">ENEKRYL CARTA COLORES </t>
  </si>
  <si>
    <t xml:space="preserve">ENEKRIL BLANCO F</t>
  </si>
  <si>
    <t xml:space="preserve">ENEKRIL AMARILLO OXIDO F(3920)</t>
  </si>
  <si>
    <t xml:space="preserve">ENEKRIL AMARILLO LIMON F(9073)</t>
  </si>
  <si>
    <t xml:space="preserve">ENEKRIL ROJO OXIDO F (130)</t>
  </si>
  <si>
    <t xml:space="preserve">ENEKRIL NEGRO F (318)</t>
  </si>
  <si>
    <t xml:space="preserve">ENEKRIL AZUL MARINO F</t>
  </si>
  <si>
    <t xml:space="preserve">ENEKRIL VERDE OSCURO F</t>
  </si>
  <si>
    <t xml:space="preserve">ENEKRIL VIOLETA F (9017)</t>
  </si>
  <si>
    <t xml:space="preserve">ENEKRIL ROJO VIVO F (9016)</t>
  </si>
  <si>
    <t xml:space="preserve">ENEKRIL SUELOS 2016 GRIS OSCURO, CLARO O NEGRO</t>
  </si>
  <si>
    <t xml:space="preserve">ENEKRIL SUELOS 2016 AMARILLO O BLANCO</t>
  </si>
  <si>
    <t xml:space="preserve">ENEKRIL SUELOS 2016 AZUL ACERO</t>
  </si>
  <si>
    <t xml:space="preserve">ENEKRIL SUELOS 2016 AMARILLO TRÁFICO</t>
  </si>
  <si>
    <t xml:space="preserve">ENEKRIL SUELOS 2016 VERDE</t>
  </si>
  <si>
    <t xml:space="preserve">ENEKRIL SUELOS 2016 ROJO, MAGENTA y CIAN</t>
  </si>
  <si>
    <t xml:space="preserve">ENEKRIL FALLAS - acrilicas al agua para la industria de las fallas- Calidad media</t>
  </si>
  <si>
    <t xml:space="preserve">ENEPOR GRIS-primer tapa poros</t>
  </si>
  <si>
    <t xml:space="preserve">ENEKRIL BLANCO ARTICO</t>
  </si>
  <si>
    <t xml:space="preserve">ENEKRIL BEIGE</t>
  </si>
  <si>
    <t xml:space="preserve">ENEKRIL AMARILLO LIMON</t>
  </si>
  <si>
    <t xml:space="preserve">ENEKRIL AMARILLO OXIDO (3920)</t>
  </si>
  <si>
    <t xml:space="preserve">ENEKRIL GRIS CLARO</t>
  </si>
  <si>
    <t xml:space="preserve">ENEKRIL GRIS MEDIO</t>
  </si>
  <si>
    <t xml:space="preserve">ENEKRIL NARANJA</t>
  </si>
  <si>
    <t xml:space="preserve">ENEKRIL NEGRO</t>
  </si>
  <si>
    <t xml:space="preserve">ENEKRIL OCRE</t>
  </si>
  <si>
    <t xml:space="preserve">ENEKRIL MARRON PARDO</t>
  </si>
  <si>
    <t xml:space="preserve">ENEKRIL ROJO OXIDO</t>
  </si>
  <si>
    <t xml:space="preserve">ENEKRIL AZUL CIELO</t>
  </si>
  <si>
    <t xml:space="preserve">ENEKRIL ROJO FUEGO</t>
  </si>
  <si>
    <t xml:space="preserve">ENEKRIL ROJO VIVO</t>
  </si>
  <si>
    <t xml:space="preserve">ENKRIL CREMA</t>
  </si>
  <si>
    <t xml:space="preserve">ENEKRIL SALMON</t>
  </si>
  <si>
    <t xml:space="preserve">ENEKRIL VERDE FORMENTERA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</si>
</sst>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3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8"/>
      <color rgb="FF000000"/>
      <name val="Calibri"/>
      <family val="2"/>
      <charset val="1"/>
    </font>
    <font>
      <sz val="3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22"/>
      <color rgb="FF000000"/>
      <name val="Calibri"/>
      <family val="2"/>
      <charset val="1"/>
    </font>
    <font>
      <b val="true"/>
      <sz val="22"/>
      <color rgb="FF000000"/>
      <name val="Calibri"/>
      <family val="2"/>
      <charset val="1"/>
    </font>
    <font>
      <b val="true"/>
      <sz val="22"/>
      <color rgb="FFFFFF38"/>
      <name val="Calibri"/>
      <family val="2"/>
      <charset val="1"/>
    </font>
    <font>
      <b val="true"/>
      <sz val="22"/>
      <color rgb="FFFFFFFF"/>
      <name val="Calibri"/>
      <family val="2"/>
      <charset val="1"/>
    </font>
    <font>
      <b val="true"/>
      <sz val="22"/>
      <name val="Calibri"/>
      <family val="2"/>
      <charset val="1"/>
    </font>
    <font>
      <b val="true"/>
      <sz val="22"/>
      <color rgb="FFFF0000"/>
      <name val="Calibri"/>
      <family val="2"/>
      <charset val="1"/>
    </font>
    <font>
      <b val="true"/>
      <sz val="12"/>
      <color rgb="FF00B05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sz val="22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</fonts>
  <fills count="39">
    <fill>
      <patternFill patternType="none"/>
    </fill>
    <fill>
      <patternFill patternType="gray125"/>
    </fill>
    <fill>
      <patternFill patternType="solid">
        <fgColor rgb="FFDCE6F2"/>
        <bgColor rgb="FFE6E0EC"/>
      </patternFill>
    </fill>
    <fill>
      <patternFill patternType="solid">
        <fgColor rgb="FF000000"/>
        <bgColor rgb="FF1C1C1C"/>
      </patternFill>
    </fill>
    <fill>
      <patternFill patternType="solid">
        <fgColor rgb="FF8EB4E3"/>
        <bgColor rgb="FFA6A6A6"/>
      </patternFill>
    </fill>
    <fill>
      <patternFill patternType="solid">
        <fgColor rgb="FFE6B9B8"/>
        <bgColor rgb="FFFAC090"/>
      </patternFill>
    </fill>
    <fill>
      <patternFill patternType="solid">
        <fgColor rgb="FFE6E0EC"/>
        <bgColor rgb="FFDCE6F2"/>
      </patternFill>
    </fill>
    <fill>
      <patternFill patternType="solid">
        <fgColor rgb="FF948A54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558ED5"/>
        <bgColor rgb="FF808080"/>
      </patternFill>
    </fill>
    <fill>
      <patternFill patternType="solid">
        <fgColor rgb="FFE46C0A"/>
        <bgColor rgb="FF948A54"/>
      </patternFill>
    </fill>
    <fill>
      <patternFill patternType="solid">
        <fgColor rgb="FFFCD5B5"/>
        <bgColor rgb="FFF2DCDB"/>
      </patternFill>
    </fill>
    <fill>
      <patternFill patternType="solid">
        <fgColor rgb="FF10243E"/>
        <bgColor rgb="FF1C1C1C"/>
      </patternFill>
    </fill>
    <fill>
      <patternFill patternType="solid">
        <fgColor rgb="FF7F7F7F"/>
        <bgColor rgb="FF808080"/>
      </patternFill>
    </fill>
    <fill>
      <patternFill patternType="solid">
        <fgColor rgb="FFDDD9C3"/>
        <bgColor rgb="FFD9D9D9"/>
      </patternFill>
    </fill>
    <fill>
      <patternFill patternType="solid">
        <fgColor rgb="FFC6D9F1"/>
        <bgColor rgb="FFB9CDE5"/>
      </patternFill>
    </fill>
    <fill>
      <patternFill patternType="solid">
        <fgColor rgb="FFF2DCDB"/>
        <bgColor rgb="FFE6E0EC"/>
      </patternFill>
    </fill>
    <fill>
      <patternFill patternType="solid">
        <fgColor rgb="FFFAC090"/>
        <bgColor rgb="FFE6B9B8"/>
      </patternFill>
    </fill>
    <fill>
      <patternFill patternType="solid">
        <fgColor rgb="FFEBF1DE"/>
        <bgColor rgb="FFF2F2F2"/>
      </patternFill>
    </fill>
    <fill>
      <patternFill patternType="solid">
        <fgColor rgb="FFB9CDE5"/>
        <bgColor rgb="FFC6D9F1"/>
      </patternFill>
    </fill>
    <fill>
      <patternFill patternType="solid">
        <fgColor rgb="FFFFFFFF"/>
        <bgColor rgb="FFF2F2F2"/>
      </patternFill>
    </fill>
    <fill>
      <patternFill patternType="solid">
        <fgColor rgb="FFD7E4BD"/>
        <bgColor rgb="FFDDD9C3"/>
      </patternFill>
    </fill>
    <fill>
      <patternFill patternType="solid">
        <fgColor rgb="FFA6A6A6"/>
        <bgColor rgb="FF999999"/>
      </patternFill>
    </fill>
    <fill>
      <patternFill patternType="solid">
        <fgColor rgb="FF999999"/>
        <bgColor rgb="FFA6A6A6"/>
      </patternFill>
    </fill>
    <fill>
      <patternFill patternType="solid">
        <fgColor rgb="FF3465A4"/>
        <bgColor rgb="FF0066CC"/>
      </patternFill>
    </fill>
    <fill>
      <patternFill patternType="solid">
        <fgColor rgb="FFC9211E"/>
        <bgColor rgb="FFF10D0C"/>
      </patternFill>
    </fill>
    <fill>
      <patternFill patternType="solid">
        <fgColor rgb="FF00A933"/>
        <bgColor rgb="FF00B050"/>
      </patternFill>
    </fill>
    <fill>
      <patternFill patternType="solid">
        <fgColor rgb="FFFFFF00"/>
        <bgColor rgb="FFFFFF38"/>
      </patternFill>
    </fill>
    <fill>
      <patternFill patternType="solid">
        <fgColor rgb="FFFFE994"/>
        <bgColor rgb="FFFCD5B5"/>
      </patternFill>
    </fill>
    <fill>
      <patternFill patternType="solid">
        <fgColor rgb="FF1C1C1C"/>
        <bgColor rgb="FF10243E"/>
      </patternFill>
    </fill>
    <fill>
      <patternFill patternType="solid">
        <fgColor rgb="FFF10D0C"/>
        <bgColor rgb="FFFF0000"/>
      </patternFill>
    </fill>
    <fill>
      <patternFill patternType="solid">
        <fgColor rgb="FFFFC000"/>
        <bgColor rgb="FFFAC090"/>
      </patternFill>
    </fill>
    <fill>
      <patternFill patternType="solid">
        <fgColor rgb="FFD9D9D9"/>
        <bgColor rgb="FFDDD9C3"/>
      </patternFill>
    </fill>
    <fill>
      <patternFill patternType="solid">
        <fgColor rgb="FFFDEADA"/>
        <bgColor rgb="FFEBF1DE"/>
      </patternFill>
    </fill>
    <fill>
      <patternFill patternType="solid">
        <fgColor rgb="FFD99694"/>
        <bgColor rgb="FFE6B9B8"/>
      </patternFill>
    </fill>
    <fill>
      <patternFill patternType="solid">
        <fgColor rgb="FFC4BD97"/>
        <bgColor rgb="FFBFBFBF"/>
      </patternFill>
    </fill>
    <fill>
      <patternFill patternType="solid">
        <fgColor rgb="FF953735"/>
        <bgColor rgb="FFC9211E"/>
      </patternFill>
    </fill>
    <fill>
      <patternFill patternType="solid">
        <fgColor rgb="FFF2F2F2"/>
        <bgColor rgb="FFEBF1DE"/>
      </patternFill>
    </fill>
    <fill>
      <patternFill patternType="solid">
        <fgColor rgb="FFBFBFBF"/>
        <bgColor rgb="FFC4BD97"/>
      </patternFill>
    </fill>
  </fills>
  <borders count="6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6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5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1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1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1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1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1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8" fillId="2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6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2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3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6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1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2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1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2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1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8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9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1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5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6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2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21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2" borderId="3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12" borderId="4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3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4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32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2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3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5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6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18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3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4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3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1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2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2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5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1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1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4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6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6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1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14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4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3" borderId="1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3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7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7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7" borderId="4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7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7" borderId="4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8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5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5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5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5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5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17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3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8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3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8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8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8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8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8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38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3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3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4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5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2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6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18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8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5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5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3" fillId="20" borderId="5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8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20" borderId="5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18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2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FDEADA"/>
      <rgbColor rgb="FF0000FF"/>
      <rgbColor rgb="FFFFFF00"/>
      <rgbColor rgb="FFFF00FF"/>
      <rgbColor rgb="FFDDD9C3"/>
      <rgbColor rgb="FFF10D0C"/>
      <rgbColor rgb="FF00A933"/>
      <rgbColor rgb="FF000080"/>
      <rgbColor rgb="FF948A54"/>
      <rgbColor rgb="FF800080"/>
      <rgbColor rgb="FF008080"/>
      <rgbColor rgb="FFBFBFBF"/>
      <rgbColor rgb="FF808080"/>
      <rgbColor rgb="FF8EB4E3"/>
      <rgbColor rgb="FF953735"/>
      <rgbColor rgb="FFEBF1DE"/>
      <rgbColor rgb="FFDCE6F2"/>
      <rgbColor rgb="FF660066"/>
      <rgbColor rgb="FFD99694"/>
      <rgbColor rgb="FF0066CC"/>
      <rgbColor rgb="FFC6D9F1"/>
      <rgbColor rgb="FF000080"/>
      <rgbColor rgb="FFFF00FF"/>
      <rgbColor rgb="FFFFFF38"/>
      <rgbColor rgb="FFE6E0EC"/>
      <rgbColor rgb="FF800080"/>
      <rgbColor rgb="FF800000"/>
      <rgbColor rgb="FF008080"/>
      <rgbColor rgb="FF0000FF"/>
      <rgbColor rgb="FFD9D9D9"/>
      <rgbColor rgb="FFF2F2F2"/>
      <rgbColor rgb="FFD7E4BD"/>
      <rgbColor rgb="FFFFE994"/>
      <rgbColor rgb="FFB9CDE5"/>
      <rgbColor rgb="FFE6B9B8"/>
      <rgbColor rgb="FFA6A6A6"/>
      <rgbColor rgb="FFFAC090"/>
      <rgbColor rgb="FF3465A4"/>
      <rgbColor rgb="FF558ED5"/>
      <rgbColor rgb="FFC4BD97"/>
      <rgbColor rgb="FFFFC000"/>
      <rgbColor rgb="FFFCD5B5"/>
      <rgbColor rgb="FFE46C0A"/>
      <rgbColor rgb="FF7F7F7F"/>
      <rgbColor rgb="FF999999"/>
      <rgbColor rgb="FF10243E"/>
      <rgbColor rgb="FF00B050"/>
      <rgbColor rgb="FF003300"/>
      <rgbColor rgb="FF333300"/>
      <rgbColor rgb="FFC9211E"/>
      <rgbColor rgb="FFF2DCDB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200160</xdr:colOff>
      <xdr:row>0</xdr:row>
      <xdr:rowOff>266760</xdr:rowOff>
    </xdr:from>
    <xdr:to>
      <xdr:col>3</xdr:col>
      <xdr:colOff>761760</xdr:colOff>
      <xdr:row>0</xdr:row>
      <xdr:rowOff>1227600</xdr:rowOff>
    </xdr:to>
    <xdr:pic>
      <xdr:nvPicPr>
        <xdr:cNvPr id="0" name="4 Imagen" descr="teclacke.png"/>
        <xdr:cNvPicPr/>
      </xdr:nvPicPr>
      <xdr:blipFill>
        <a:blip r:embed="rId1"/>
        <a:stretch/>
      </xdr:blipFill>
      <xdr:spPr>
        <a:xfrm>
          <a:off x="200160" y="266760"/>
          <a:ext cx="10924560" cy="9608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200160</xdr:colOff>
      <xdr:row>0</xdr:row>
      <xdr:rowOff>266760</xdr:rowOff>
    </xdr:from>
    <xdr:to>
      <xdr:col>3</xdr:col>
      <xdr:colOff>1800</xdr:colOff>
      <xdr:row>0</xdr:row>
      <xdr:rowOff>1227600</xdr:rowOff>
    </xdr:to>
    <xdr:pic>
      <xdr:nvPicPr>
        <xdr:cNvPr id="1" name="4 Imagen" descr="teclacke.png"/>
        <xdr:cNvPicPr/>
      </xdr:nvPicPr>
      <xdr:blipFill>
        <a:blip r:embed="rId1"/>
        <a:stretch/>
      </xdr:blipFill>
      <xdr:spPr>
        <a:xfrm>
          <a:off x="200160" y="266760"/>
          <a:ext cx="6073920" cy="9608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200160</xdr:colOff>
      <xdr:row>0</xdr:row>
      <xdr:rowOff>266760</xdr:rowOff>
    </xdr:from>
    <xdr:to>
      <xdr:col>2</xdr:col>
      <xdr:colOff>761040</xdr:colOff>
      <xdr:row>0</xdr:row>
      <xdr:rowOff>1227600</xdr:rowOff>
    </xdr:to>
    <xdr:pic>
      <xdr:nvPicPr>
        <xdr:cNvPr id="2" name="4 Imagen" descr="teclacke.png"/>
        <xdr:cNvPicPr/>
      </xdr:nvPicPr>
      <xdr:blipFill>
        <a:blip r:embed="rId1"/>
        <a:stretch/>
      </xdr:blipFill>
      <xdr:spPr>
        <a:xfrm>
          <a:off x="200160" y="266760"/>
          <a:ext cx="6073920" cy="9608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200160</xdr:colOff>
      <xdr:row>0</xdr:row>
      <xdr:rowOff>266760</xdr:rowOff>
    </xdr:from>
    <xdr:to>
      <xdr:col>2</xdr:col>
      <xdr:colOff>761040</xdr:colOff>
      <xdr:row>0</xdr:row>
      <xdr:rowOff>1227600</xdr:rowOff>
    </xdr:to>
    <xdr:pic>
      <xdr:nvPicPr>
        <xdr:cNvPr id="3" name="4 Imagen" descr="teclacke.png"/>
        <xdr:cNvPicPr/>
      </xdr:nvPicPr>
      <xdr:blipFill>
        <a:blip r:embed="rId1"/>
        <a:stretch/>
      </xdr:blipFill>
      <xdr:spPr>
        <a:xfrm>
          <a:off x="200160" y="266760"/>
          <a:ext cx="6073920" cy="9608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200160</xdr:colOff>
      <xdr:row>0</xdr:row>
      <xdr:rowOff>266760</xdr:rowOff>
    </xdr:from>
    <xdr:to>
      <xdr:col>2</xdr:col>
      <xdr:colOff>761040</xdr:colOff>
      <xdr:row>0</xdr:row>
      <xdr:rowOff>1227600</xdr:rowOff>
    </xdr:to>
    <xdr:pic>
      <xdr:nvPicPr>
        <xdr:cNvPr id="4" name="4 Imagen" descr="teclacke.png"/>
        <xdr:cNvPicPr/>
      </xdr:nvPicPr>
      <xdr:blipFill>
        <a:blip r:embed="rId1"/>
        <a:stretch/>
      </xdr:blipFill>
      <xdr:spPr>
        <a:xfrm>
          <a:off x="200160" y="266760"/>
          <a:ext cx="6073920" cy="96084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048576"/>
  <sheetViews>
    <sheetView showFormulas="false" showGridLines="true" showRowColHeaders="true" showZeros="true" rightToLeft="false" tabSelected="true" showOutlineSymbols="true" defaultGridColor="true" view="normal" topLeftCell="A4" colorId="64" zoomScale="40" zoomScaleNormal="40" zoomScalePageLayoutView="100" workbookViewId="0">
      <selection pane="topLeft" activeCell="R18" activeCellId="0" sqref="R18"/>
    </sheetView>
  </sheetViews>
  <sheetFormatPr defaultColWidth="10.54296875" defaultRowHeight="35.15" zeroHeight="false" outlineLevelRow="0" outlineLevelCol="0"/>
  <cols>
    <col collapsed="false" customWidth="true" hidden="false" outlineLevel="0" max="1" min="1" style="0" width="3.82"/>
    <col collapsed="false" customWidth="true" hidden="false" outlineLevel="0" max="2" min="2" style="0" width="65.32"/>
    <col collapsed="false" customWidth="true" hidden="false" outlineLevel="0" max="3" min="3" style="0" width="47.4"/>
    <col collapsed="false" customWidth="true" hidden="false" outlineLevel="0" max="4" min="4" style="1" width="16.45"/>
    <col collapsed="false" customWidth="true" hidden="false" outlineLevel="0" max="5" min="5" style="0" width="15"/>
    <col collapsed="false" customWidth="true" hidden="false" outlineLevel="0" max="6" min="6" style="2" width="13.45"/>
    <col collapsed="false" customWidth="true" hidden="true" outlineLevel="0" max="7" min="7" style="0" width="17.45"/>
    <col collapsed="false" customWidth="true" hidden="true" outlineLevel="0" max="8" min="8" style="0" width="9.82"/>
    <col collapsed="false" customWidth="true" hidden="true" outlineLevel="0" max="13" min="9" style="0" width="13.45"/>
    <col collapsed="false" customWidth="true" hidden="true" outlineLevel="0" max="14" min="14" style="0" width="5"/>
    <col collapsed="false" customWidth="true" hidden="true" outlineLevel="0" max="15" min="15" style="0" width="15.54"/>
    <col collapsed="false" customWidth="true" hidden="true" outlineLevel="0" max="16" min="16" style="0" width="12.54"/>
    <col collapsed="false" customWidth="true" hidden="true" outlineLevel="0" max="17" min="17" style="0" width="9"/>
    <col collapsed="false" customWidth="true" hidden="false" outlineLevel="0" max="18" min="18" style="0" width="18.55"/>
    <col collapsed="false" customWidth="true" hidden="true" outlineLevel="0" max="19" min="19" style="0" width="18.55"/>
    <col collapsed="false" customWidth="true" hidden="true" outlineLevel="0" max="20" min="20" style="0" width="9.45"/>
    <col collapsed="false" customWidth="true" hidden="true" outlineLevel="0" max="21" min="21" style="0" width="11"/>
    <col collapsed="false" customWidth="true" hidden="true" outlineLevel="0" max="22" min="22" style="0" width="7.54"/>
    <col collapsed="false" customWidth="false" hidden="true" outlineLevel="0" max="23" min="23" style="0" width="10.54"/>
    <col collapsed="false" customWidth="true" hidden="true" outlineLevel="0" max="24" min="24" style="0" width="5.54"/>
    <col collapsed="false" customWidth="true" hidden="true" outlineLevel="0" max="25" min="25" style="0" width="15.54"/>
    <col collapsed="false" customWidth="true" hidden="true" outlineLevel="0" max="26" min="26" style="0" width="12.54"/>
    <col collapsed="false" customWidth="true" hidden="true" outlineLevel="0" max="27" min="27" style="0" width="9"/>
    <col collapsed="false" customWidth="true" hidden="false" outlineLevel="0" max="28" min="28" style="0" width="17.17"/>
    <col collapsed="false" customWidth="true" hidden="false" outlineLevel="0" max="29" min="29" style="0" width="18.55"/>
    <col collapsed="false" customWidth="true" hidden="true" outlineLevel="0" max="30" min="30" style="0" width="18.55"/>
    <col collapsed="false" customWidth="true" hidden="true" outlineLevel="0" max="31" min="31" style="0" width="9.45"/>
    <col collapsed="false" customWidth="true" hidden="true" outlineLevel="0" max="32" min="32" style="0" width="11"/>
    <col collapsed="false" customWidth="true" hidden="true" outlineLevel="0" max="33" min="33" style="0" width="9.54"/>
    <col collapsed="false" customWidth="true" hidden="true" outlineLevel="0" max="34" min="34" style="0" width="9.18"/>
    <col collapsed="false" customWidth="true" hidden="true" outlineLevel="0" max="35" min="35" style="0" width="5.54"/>
    <col collapsed="false" customWidth="true" hidden="true" outlineLevel="0" max="36" min="36" style="0" width="85.55"/>
    <col collapsed="false" customWidth="true" hidden="true" outlineLevel="0" max="37" min="37" style="0" width="5.46"/>
    <col collapsed="false" customWidth="true" hidden="true" outlineLevel="0" max="38" min="38" style="0" width="13"/>
    <col collapsed="false" customWidth="true" hidden="true" outlineLevel="0" max="39" min="39" style="0" width="11.82"/>
    <col collapsed="false" customWidth="true" hidden="true" outlineLevel="0" max="40" min="40" style="0" width="9.54"/>
    <col collapsed="false" customWidth="true" hidden="false" outlineLevel="0" max="41" min="41" style="0" width="16.72"/>
    <col collapsed="false" customWidth="true" hidden="false" outlineLevel="0" max="42" min="42" style="0" width="17.55"/>
    <col collapsed="false" customWidth="true" hidden="true" outlineLevel="0" max="43" min="43" style="0" width="13"/>
    <col collapsed="false" customWidth="true" hidden="true" outlineLevel="0" max="44" min="44" style="0" width="10.45"/>
    <col collapsed="false" customWidth="true" hidden="true" outlineLevel="0" max="45" min="45" style="0" width="8.82"/>
    <col collapsed="false" customWidth="true" hidden="true" outlineLevel="0" max="46" min="46" style="0" width="8.45"/>
    <col collapsed="false" customWidth="false" hidden="true" outlineLevel="0" max="47" min="47" style="0" width="10.54"/>
    <col collapsed="false" customWidth="true" hidden="true" outlineLevel="0" max="48" min="48" style="0" width="5.54"/>
    <col collapsed="false" customWidth="true" hidden="true" outlineLevel="0" max="49" min="49" style="0" width="14.83"/>
    <col collapsed="false" customWidth="true" hidden="true" outlineLevel="0" max="50" min="50" style="0" width="16.45"/>
    <col collapsed="false" customWidth="true" hidden="true" outlineLevel="0" max="51" min="51" style="0" width="12.45"/>
    <col collapsed="false" customWidth="true" hidden="false" outlineLevel="0" max="52" min="52" style="0" width="17.28"/>
    <col collapsed="false" customWidth="true" hidden="false" outlineLevel="0" max="53" min="53" style="0" width="17.55"/>
    <col collapsed="false" customWidth="true" hidden="true" outlineLevel="0" max="54" min="54" style="0" width="7.54"/>
    <col collapsed="false" customWidth="true" hidden="true" outlineLevel="0" max="55" min="55" style="0" width="9.54"/>
    <col collapsed="false" customWidth="true" hidden="true" outlineLevel="0" max="56" min="56" style="0" width="8.82"/>
    <col collapsed="false" customWidth="true" hidden="true" outlineLevel="0" max="57" min="57" style="0" width="8.45"/>
    <col collapsed="false" customWidth="true" hidden="true" outlineLevel="0" max="58" min="58" style="0" width="8.54"/>
    <col collapsed="false" customWidth="true" hidden="true" outlineLevel="0" max="59" min="59" style="0" width="5.54"/>
    <col collapsed="false" customWidth="true" hidden="true" outlineLevel="0" max="60" min="60" style="0" width="13"/>
    <col collapsed="false" customWidth="true" hidden="true" outlineLevel="0" max="61" min="61" style="0" width="16.45"/>
    <col collapsed="false" customWidth="true" hidden="true" outlineLevel="0" max="62" min="62" style="0" width="9.54"/>
    <col collapsed="false" customWidth="true" hidden="false" outlineLevel="0" max="63" min="63" style="0" width="16.83"/>
    <col collapsed="false" customWidth="true" hidden="false" outlineLevel="0" max="64" min="64" style="0" width="19.18"/>
    <col collapsed="false" customWidth="true" hidden="true" outlineLevel="0" max="65" min="65" style="0" width="19.18"/>
    <col collapsed="false" customWidth="true" hidden="true" outlineLevel="0" max="66" min="66" style="0" width="8.18"/>
    <col collapsed="false" customWidth="true" hidden="true" outlineLevel="0" max="69" min="67" style="0" width="8.54"/>
  </cols>
  <sheetData>
    <row r="1" customFormat="false" ht="137.5" hidden="false" customHeight="true" outlineLevel="0" collapsed="false"/>
    <row r="2" s="3" customFormat="true" ht="35.15" hidden="false" customHeight="true" outlineLevel="0" collapsed="false">
      <c r="B2" s="3" t="s">
        <v>0</v>
      </c>
      <c r="D2" s="4"/>
      <c r="F2" s="2"/>
    </row>
    <row r="3" s="3" customFormat="true" ht="35.15" hidden="false" customHeight="true" outlineLevel="0" collapsed="false">
      <c r="A3" s="5"/>
      <c r="B3" s="5"/>
      <c r="C3" s="5"/>
      <c r="D3" s="6"/>
      <c r="E3" s="5"/>
      <c r="F3" s="2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</row>
    <row r="4" s="5" customFormat="true" ht="35.15" hidden="false" customHeight="true" outlineLevel="0" collapsed="false">
      <c r="B4" s="7" t="s">
        <v>1</v>
      </c>
      <c r="C4" s="7"/>
      <c r="D4" s="8"/>
      <c r="E4" s="7"/>
      <c r="F4" s="9"/>
      <c r="G4" s="7"/>
      <c r="H4" s="7"/>
      <c r="I4" s="7"/>
    </row>
    <row r="5" s="5" customFormat="true" ht="35.15" hidden="false" customHeight="true" outlineLevel="0" collapsed="false">
      <c r="B5" s="10" t="s">
        <v>2</v>
      </c>
      <c r="C5" s="11" t="s">
        <v>3</v>
      </c>
      <c r="D5" s="12" t="s">
        <v>3</v>
      </c>
      <c r="E5" s="11" t="s">
        <v>4</v>
      </c>
      <c r="F5" s="13" t="s">
        <v>5</v>
      </c>
      <c r="G5" s="11" t="s">
        <v>6</v>
      </c>
      <c r="H5" s="11" t="s">
        <v>7</v>
      </c>
      <c r="I5" s="11" t="s">
        <v>8</v>
      </c>
    </row>
    <row r="6" s="5" customFormat="true" ht="35.15" hidden="false" customHeight="true" outlineLevel="0" collapsed="false">
      <c r="B6" s="10" t="s">
        <v>9</v>
      </c>
      <c r="C6" s="11" t="s">
        <v>10</v>
      </c>
      <c r="D6" s="12" t="s">
        <v>10</v>
      </c>
      <c r="E6" s="11" t="s">
        <v>10</v>
      </c>
      <c r="F6" s="13" t="n">
        <v>1.2</v>
      </c>
      <c r="G6" s="14" t="n">
        <v>1</v>
      </c>
      <c r="H6" s="11" t="n">
        <v>1</v>
      </c>
      <c r="I6" s="11" t="n">
        <v>1</v>
      </c>
    </row>
    <row r="7" s="5" customFormat="true" ht="35.15" hidden="false" customHeight="true" outlineLevel="0" collapsed="false">
      <c r="B7" s="15"/>
      <c r="C7" s="16"/>
      <c r="D7" s="17"/>
      <c r="E7" s="16"/>
      <c r="F7" s="18"/>
      <c r="G7" s="16"/>
      <c r="H7" s="16"/>
    </row>
    <row r="8" s="5" customFormat="true" ht="35.15" hidden="false" customHeight="true" outlineLevel="0" collapsed="false">
      <c r="B8" s="7" t="s">
        <v>11</v>
      </c>
      <c r="C8" s="7"/>
      <c r="D8" s="8"/>
      <c r="E8" s="7"/>
      <c r="F8" s="9"/>
      <c r="G8" s="7"/>
      <c r="H8" s="7"/>
      <c r="I8" s="7"/>
    </row>
    <row r="9" s="5" customFormat="true" ht="35.15" hidden="false" customHeight="true" outlineLevel="0" collapsed="false">
      <c r="B9" s="10" t="s">
        <v>2</v>
      </c>
      <c r="C9" s="11"/>
      <c r="D9" s="12"/>
      <c r="E9" s="11"/>
      <c r="F9" s="13" t="s">
        <v>12</v>
      </c>
      <c r="G9" s="11" t="s">
        <v>13</v>
      </c>
      <c r="H9" s="11" t="s">
        <v>14</v>
      </c>
      <c r="I9" s="11" t="s">
        <v>15</v>
      </c>
    </row>
    <row r="10" s="5" customFormat="true" ht="35.15" hidden="false" customHeight="true" outlineLevel="0" collapsed="false">
      <c r="B10" s="10" t="s">
        <v>16</v>
      </c>
      <c r="C10" s="11"/>
      <c r="D10" s="12"/>
      <c r="E10" s="11"/>
      <c r="F10" s="13" t="n">
        <v>2</v>
      </c>
      <c r="G10" s="19" t="n">
        <v>3.5</v>
      </c>
      <c r="H10" s="19" t="n">
        <v>5.5</v>
      </c>
      <c r="I10" s="19" t="n">
        <v>3.1</v>
      </c>
    </row>
    <row r="11" s="5" customFormat="true" ht="35.15" hidden="false" customHeight="true" outlineLevel="0" collapsed="false">
      <c r="B11" s="15"/>
      <c r="C11" s="16"/>
      <c r="D11" s="17"/>
      <c r="E11" s="16"/>
      <c r="F11" s="18"/>
      <c r="G11" s="16"/>
      <c r="H11" s="16"/>
    </row>
    <row r="12" s="5" customFormat="true" ht="35.15" hidden="false" customHeight="true" outlineLevel="0" collapsed="false">
      <c r="B12" s="15"/>
      <c r="C12" s="16"/>
      <c r="D12" s="17"/>
      <c r="E12" s="16"/>
      <c r="F12" s="18"/>
      <c r="G12" s="16"/>
      <c r="H12" s="16"/>
    </row>
    <row r="13" customFormat="false" ht="35.15" hidden="false" customHeight="true" outlineLevel="0" collapsed="false">
      <c r="A13" s="20"/>
      <c r="C13" s="21"/>
      <c r="D13" s="22"/>
      <c r="E13" s="23"/>
      <c r="F13" s="24" t="s">
        <v>17</v>
      </c>
      <c r="G13" s="25"/>
      <c r="H13" s="22"/>
      <c r="I13" s="22"/>
      <c r="J13" s="22"/>
      <c r="K13" s="22"/>
      <c r="L13" s="22"/>
      <c r="M13" s="22"/>
      <c r="N13" s="22"/>
      <c r="O13" s="26"/>
      <c r="P13" s="27"/>
      <c r="Q13" s="28" t="s">
        <v>18</v>
      </c>
      <c r="R13" s="29"/>
      <c r="S13" s="30" t="s">
        <v>19</v>
      </c>
      <c r="T13" s="30" t="s">
        <v>19</v>
      </c>
      <c r="U13" s="30" t="s">
        <v>19</v>
      </c>
      <c r="V13" s="30" t="s">
        <v>19</v>
      </c>
      <c r="W13" s="30" t="s">
        <v>19</v>
      </c>
      <c r="X13" s="30" t="s">
        <v>19</v>
      </c>
      <c r="Y13" s="30" t="s">
        <v>19</v>
      </c>
      <c r="Z13" s="30" t="s">
        <v>19</v>
      </c>
      <c r="AA13" s="30" t="s">
        <v>19</v>
      </c>
      <c r="AB13" s="30" t="s">
        <v>19</v>
      </c>
      <c r="AC13" s="30" t="s">
        <v>20</v>
      </c>
      <c r="AD13" s="31" t="s">
        <v>21</v>
      </c>
      <c r="AE13" s="31" t="s">
        <v>21</v>
      </c>
      <c r="AF13" s="31" t="s">
        <v>21</v>
      </c>
      <c r="AG13" s="31" t="s">
        <v>21</v>
      </c>
      <c r="AH13" s="31" t="s">
        <v>21</v>
      </c>
      <c r="AI13" s="31" t="s">
        <v>21</v>
      </c>
      <c r="AJ13" s="31" t="s">
        <v>21</v>
      </c>
      <c r="AK13" s="31" t="s">
        <v>21</v>
      </c>
      <c r="AL13" s="31" t="s">
        <v>21</v>
      </c>
      <c r="AM13" s="31" t="s">
        <v>21</v>
      </c>
      <c r="AN13" s="31" t="s">
        <v>21</v>
      </c>
      <c r="AO13" s="31" t="s">
        <v>21</v>
      </c>
      <c r="AP13" s="31" t="s">
        <v>22</v>
      </c>
      <c r="AQ13" s="32" t="s">
        <v>23</v>
      </c>
      <c r="AR13" s="32" t="s">
        <v>23</v>
      </c>
      <c r="AS13" s="32" t="s">
        <v>23</v>
      </c>
      <c r="AT13" s="32" t="s">
        <v>23</v>
      </c>
      <c r="AU13" s="32" t="s">
        <v>23</v>
      </c>
      <c r="AV13" s="32" t="s">
        <v>23</v>
      </c>
      <c r="AW13" s="32" t="s">
        <v>23</v>
      </c>
      <c r="AX13" s="32" t="s">
        <v>23</v>
      </c>
      <c r="AY13" s="32" t="s">
        <v>23</v>
      </c>
      <c r="AZ13" s="32" t="s">
        <v>23</v>
      </c>
      <c r="BA13" s="32" t="s">
        <v>24</v>
      </c>
      <c r="BB13" s="33" t="s">
        <v>25</v>
      </c>
      <c r="BC13" s="33" t="s">
        <v>25</v>
      </c>
      <c r="BD13" s="33" t="s">
        <v>25</v>
      </c>
      <c r="BE13" s="33" t="s">
        <v>25</v>
      </c>
      <c r="BF13" s="33" t="s">
        <v>25</v>
      </c>
      <c r="BG13" s="33" t="s">
        <v>25</v>
      </c>
      <c r="BH13" s="33" t="s">
        <v>25</v>
      </c>
      <c r="BI13" s="33" t="s">
        <v>25</v>
      </c>
      <c r="BJ13" s="33" t="s">
        <v>25</v>
      </c>
      <c r="BK13" s="33" t="s">
        <v>25</v>
      </c>
      <c r="BL13" s="33" t="s">
        <v>26</v>
      </c>
      <c r="BM13" s="32" t="s">
        <v>27</v>
      </c>
      <c r="BN13" s="34"/>
      <c r="BO13" s="34"/>
      <c r="BP13" s="34"/>
      <c r="BQ13" s="35"/>
    </row>
    <row r="14" customFormat="false" ht="35.15" hidden="false" customHeight="true" outlineLevel="0" collapsed="false">
      <c r="A14" s="36"/>
      <c r="C14" s="37"/>
      <c r="D14" s="38" t="s">
        <v>28</v>
      </c>
      <c r="E14" s="39" t="s">
        <v>28</v>
      </c>
      <c r="F14" s="40" t="s">
        <v>29</v>
      </c>
      <c r="G14" s="41" t="s">
        <v>30</v>
      </c>
      <c r="H14" s="42" t="s">
        <v>31</v>
      </c>
      <c r="I14" s="42"/>
      <c r="J14" s="43"/>
      <c r="K14" s="43"/>
      <c r="L14" s="43"/>
      <c r="M14" s="43"/>
      <c r="N14" s="43"/>
      <c r="O14" s="44"/>
      <c r="P14" s="45" t="s">
        <v>32</v>
      </c>
      <c r="Q14" s="42" t="s">
        <v>33</v>
      </c>
      <c r="R14" s="46"/>
      <c r="S14" s="46"/>
      <c r="T14" s="46"/>
      <c r="U14" s="46"/>
      <c r="V14" s="47"/>
      <c r="W14" s="48"/>
      <c r="X14" s="48"/>
      <c r="Y14" s="49"/>
      <c r="Z14" s="45" t="s">
        <v>32</v>
      </c>
      <c r="AA14" s="42" t="s">
        <v>33</v>
      </c>
      <c r="AB14" s="46"/>
      <c r="AC14" s="46"/>
      <c r="AD14" s="46"/>
      <c r="AE14" s="46"/>
      <c r="AF14" s="46"/>
      <c r="AG14" s="47"/>
      <c r="AH14" s="48"/>
      <c r="AI14" s="48"/>
      <c r="AJ14" s="49"/>
      <c r="AK14" s="50"/>
      <c r="AL14" s="44"/>
      <c r="AM14" s="51" t="s">
        <v>32</v>
      </c>
      <c r="AN14" s="42" t="s">
        <v>33</v>
      </c>
      <c r="AO14" s="52"/>
      <c r="AP14" s="52"/>
      <c r="AQ14" s="52"/>
      <c r="AR14" s="52"/>
      <c r="AS14" s="52"/>
      <c r="AT14" s="52"/>
      <c r="AU14" s="53"/>
      <c r="AV14" s="54"/>
      <c r="AW14" s="49"/>
      <c r="AX14" s="51" t="s">
        <v>32</v>
      </c>
      <c r="AY14" s="42" t="s">
        <v>33</v>
      </c>
      <c r="AZ14" s="52"/>
      <c r="BA14" s="52"/>
      <c r="BB14" s="52"/>
      <c r="BC14" s="52"/>
      <c r="BD14" s="52"/>
      <c r="BE14" s="52"/>
      <c r="BF14" s="55"/>
      <c r="BG14" s="52"/>
      <c r="BH14" s="49"/>
      <c r="BI14" s="51" t="s">
        <v>32</v>
      </c>
      <c r="BJ14" s="42" t="s">
        <v>33</v>
      </c>
      <c r="BK14" s="52"/>
      <c r="BL14" s="52"/>
      <c r="BM14" s="52"/>
      <c r="BN14" s="52"/>
      <c r="BO14" s="52"/>
      <c r="BP14" s="55"/>
      <c r="BQ14" s="52"/>
    </row>
    <row r="15" s="86" customFormat="true" ht="35.15" hidden="false" customHeight="true" outlineLevel="0" collapsed="false">
      <c r="A15" s="56" t="s">
        <v>34</v>
      </c>
      <c r="B15" s="57" t="s">
        <v>35</v>
      </c>
      <c r="C15" s="57" t="s">
        <v>36</v>
      </c>
      <c r="D15" s="58" t="s">
        <v>37</v>
      </c>
      <c r="E15" s="59" t="s">
        <v>37</v>
      </c>
      <c r="F15" s="60" t="s">
        <v>38</v>
      </c>
      <c r="G15" s="61" t="s">
        <v>39</v>
      </c>
      <c r="H15" s="62" t="s">
        <v>40</v>
      </c>
      <c r="I15" s="62" t="s">
        <v>41</v>
      </c>
      <c r="J15" s="63" t="s">
        <v>42</v>
      </c>
      <c r="K15" s="64" t="s">
        <v>43</v>
      </c>
      <c r="L15" s="64" t="s">
        <v>44</v>
      </c>
      <c r="M15" s="64" t="s">
        <v>45</v>
      </c>
      <c r="N15" s="64" t="s">
        <v>46</v>
      </c>
      <c r="O15" s="65"/>
      <c r="P15" s="66" t="s">
        <v>47</v>
      </c>
      <c r="Q15" s="67" t="s">
        <v>48</v>
      </c>
      <c r="R15" s="68" t="s">
        <v>49</v>
      </c>
      <c r="S15" s="69" t="s">
        <v>50</v>
      </c>
      <c r="T15" s="66" t="s">
        <v>51</v>
      </c>
      <c r="U15" s="70" t="s">
        <v>52</v>
      </c>
      <c r="V15" s="71" t="s">
        <v>53</v>
      </c>
      <c r="W15" s="72" t="s">
        <v>54</v>
      </c>
      <c r="X15" s="73" t="s">
        <v>55</v>
      </c>
      <c r="Y15" s="74"/>
      <c r="Z15" s="66" t="s">
        <v>47</v>
      </c>
      <c r="AA15" s="67" t="s">
        <v>48</v>
      </c>
      <c r="AB15" s="68" t="s">
        <v>49</v>
      </c>
      <c r="AC15" s="75"/>
      <c r="AD15" s="69" t="s">
        <v>56</v>
      </c>
      <c r="AE15" s="66" t="s">
        <v>57</v>
      </c>
      <c r="AF15" s="70" t="s">
        <v>52</v>
      </c>
      <c r="AG15" s="71" t="s">
        <v>53</v>
      </c>
      <c r="AH15" s="72" t="s">
        <v>54</v>
      </c>
      <c r="AI15" s="73" t="s">
        <v>55</v>
      </c>
      <c r="AJ15" s="74"/>
      <c r="AK15" s="76" t="s">
        <v>58</v>
      </c>
      <c r="AL15" s="77"/>
      <c r="AM15" s="78" t="s">
        <v>59</v>
      </c>
      <c r="AN15" s="79" t="s">
        <v>60</v>
      </c>
      <c r="AO15" s="79" t="s">
        <v>49</v>
      </c>
      <c r="AP15" s="79"/>
      <c r="AQ15" s="79" t="s">
        <v>61</v>
      </c>
      <c r="AR15" s="79" t="s">
        <v>51</v>
      </c>
      <c r="AS15" s="80" t="s">
        <v>52</v>
      </c>
      <c r="AT15" s="80" t="s">
        <v>53</v>
      </c>
      <c r="AU15" s="81" t="s">
        <v>54</v>
      </c>
      <c r="AV15" s="82" t="s">
        <v>55</v>
      </c>
      <c r="AW15" s="74"/>
      <c r="AX15" s="78" t="s">
        <v>59</v>
      </c>
      <c r="AY15" s="79" t="s">
        <v>62</v>
      </c>
      <c r="AZ15" s="79" t="s">
        <v>49</v>
      </c>
      <c r="BA15" s="79"/>
      <c r="BB15" s="79" t="s">
        <v>63</v>
      </c>
      <c r="BC15" s="79"/>
      <c r="BD15" s="80" t="s">
        <v>52</v>
      </c>
      <c r="BE15" s="80" t="s">
        <v>53</v>
      </c>
      <c r="BF15" s="83" t="s">
        <v>54</v>
      </c>
      <c r="BG15" s="80" t="s">
        <v>64</v>
      </c>
      <c r="BH15" s="74"/>
      <c r="BI15" s="78" t="s">
        <v>59</v>
      </c>
      <c r="BJ15" s="79" t="s">
        <v>62</v>
      </c>
      <c r="BK15" s="79" t="s">
        <v>49</v>
      </c>
      <c r="BL15" s="79"/>
      <c r="BM15" s="79" t="s">
        <v>65</v>
      </c>
      <c r="BN15" s="84" t="s">
        <v>52</v>
      </c>
      <c r="BO15" s="84" t="s">
        <v>53</v>
      </c>
      <c r="BP15" s="85" t="s">
        <v>54</v>
      </c>
      <c r="BQ15" s="84" t="s">
        <v>64</v>
      </c>
    </row>
    <row r="16" s="108" customFormat="true" ht="35.15" hidden="false" customHeight="true" outlineLevel="0" collapsed="false">
      <c r="A16" s="87"/>
      <c r="B16" s="88"/>
      <c r="C16" s="89"/>
      <c r="D16" s="87"/>
      <c r="E16" s="90"/>
      <c r="F16" s="91"/>
      <c r="G16" s="92"/>
      <c r="H16" s="93"/>
      <c r="I16" s="93"/>
      <c r="J16" s="94"/>
      <c r="K16" s="91" t="s">
        <v>66</v>
      </c>
      <c r="L16" s="91" t="s">
        <v>67</v>
      </c>
      <c r="M16" s="91" t="s">
        <v>68</v>
      </c>
      <c r="N16" s="91" t="s">
        <v>68</v>
      </c>
      <c r="O16" s="95"/>
      <c r="P16" s="96"/>
      <c r="Q16" s="97"/>
      <c r="R16" s="98"/>
      <c r="S16" s="99"/>
      <c r="T16" s="96"/>
      <c r="U16" s="100"/>
      <c r="V16" s="98"/>
      <c r="W16" s="101"/>
      <c r="X16" s="102" t="s">
        <v>69</v>
      </c>
      <c r="Y16" s="95"/>
      <c r="Z16" s="96"/>
      <c r="AA16" s="97"/>
      <c r="AB16" s="98"/>
      <c r="AC16" s="103"/>
      <c r="AD16" s="99"/>
      <c r="AE16" s="96"/>
      <c r="AF16" s="100"/>
      <c r="AG16" s="98"/>
      <c r="AH16" s="101"/>
      <c r="AI16" s="102" t="s">
        <v>69</v>
      </c>
      <c r="AJ16" s="95"/>
      <c r="AK16" s="89" t="n">
        <f aca="false">C16</f>
        <v>0</v>
      </c>
      <c r="AL16" s="104"/>
      <c r="AM16" s="87"/>
      <c r="AN16" s="91"/>
      <c r="AO16" s="91"/>
      <c r="AP16" s="91"/>
      <c r="AQ16" s="91"/>
      <c r="AR16" s="91"/>
      <c r="AS16" s="91"/>
      <c r="AT16" s="91"/>
      <c r="AU16" s="105"/>
      <c r="AV16" s="106" t="s">
        <v>69</v>
      </c>
      <c r="AW16" s="95"/>
      <c r="AX16" s="87"/>
      <c r="AY16" s="91"/>
      <c r="AZ16" s="91"/>
      <c r="BA16" s="91"/>
      <c r="BB16" s="91"/>
      <c r="BC16" s="91"/>
      <c r="BD16" s="91"/>
      <c r="BE16" s="91"/>
      <c r="BF16" s="107"/>
      <c r="BG16" s="91" t="s">
        <v>69</v>
      </c>
      <c r="BH16" s="95"/>
      <c r="BI16" s="87"/>
      <c r="BJ16" s="91"/>
      <c r="BK16" s="91"/>
      <c r="BL16" s="91"/>
      <c r="BM16" s="91"/>
      <c r="BN16" s="91"/>
      <c r="BO16" s="91"/>
      <c r="BP16" s="107"/>
      <c r="BQ16" s="91" t="s">
        <v>69</v>
      </c>
    </row>
    <row r="17" s="127" customFormat="true" ht="35.15" hidden="false" customHeight="true" outlineLevel="0" collapsed="false">
      <c r="A17" s="109"/>
      <c r="B17" s="110" t="s">
        <v>70</v>
      </c>
      <c r="C17" s="111" t="s">
        <v>70</v>
      </c>
      <c r="D17" s="109"/>
      <c r="E17" s="109"/>
      <c r="F17" s="112"/>
      <c r="G17" s="113"/>
      <c r="H17" s="114"/>
      <c r="I17" s="114"/>
      <c r="J17" s="115"/>
      <c r="K17" s="112"/>
      <c r="L17" s="112"/>
      <c r="M17" s="112"/>
      <c r="N17" s="112"/>
      <c r="O17" s="95"/>
      <c r="P17" s="116"/>
      <c r="Q17" s="117"/>
      <c r="R17" s="118"/>
      <c r="S17" s="119" t="s">
        <v>71</v>
      </c>
      <c r="T17" s="116"/>
      <c r="U17" s="120"/>
      <c r="V17" s="118"/>
      <c r="W17" s="118"/>
      <c r="X17" s="121"/>
      <c r="Y17" s="95"/>
      <c r="Z17" s="116"/>
      <c r="AA17" s="117"/>
      <c r="AB17" s="118"/>
      <c r="AC17" s="122"/>
      <c r="AD17" s="119"/>
      <c r="AE17" s="116"/>
      <c r="AF17" s="120"/>
      <c r="AG17" s="118"/>
      <c r="AH17" s="118"/>
      <c r="AI17" s="121"/>
      <c r="AJ17" s="95"/>
      <c r="AK17" s="123"/>
      <c r="AL17" s="104"/>
      <c r="AM17" s="109"/>
      <c r="AN17" s="112"/>
      <c r="AO17" s="112"/>
      <c r="AP17" s="112"/>
      <c r="AQ17" s="112"/>
      <c r="AR17" s="112"/>
      <c r="AS17" s="112"/>
      <c r="AT17" s="112"/>
      <c r="AU17" s="124"/>
      <c r="AV17" s="125"/>
      <c r="AW17" s="95"/>
      <c r="AX17" s="109"/>
      <c r="AY17" s="112"/>
      <c r="AZ17" s="112"/>
      <c r="BA17" s="112"/>
      <c r="BB17" s="112"/>
      <c r="BC17" s="112"/>
      <c r="BD17" s="112"/>
      <c r="BE17" s="112"/>
      <c r="BF17" s="126"/>
      <c r="BG17" s="112"/>
      <c r="BH17" s="95"/>
      <c r="BI17" s="109"/>
      <c r="BJ17" s="112"/>
      <c r="BK17" s="112"/>
      <c r="BL17" s="112"/>
      <c r="BM17" s="112"/>
      <c r="BN17" s="112"/>
      <c r="BO17" s="112"/>
      <c r="BP17" s="126"/>
      <c r="BQ17" s="112"/>
    </row>
    <row r="18" customFormat="false" ht="35.15" hidden="false" customHeight="true" outlineLevel="0" collapsed="false">
      <c r="A18" s="128"/>
      <c r="C18" s="129" t="s">
        <v>72</v>
      </c>
      <c r="D18" s="130" t="n">
        <v>2.9</v>
      </c>
      <c r="E18" s="131" t="n">
        <v>2.9</v>
      </c>
      <c r="F18" s="132" t="n">
        <v>4.2</v>
      </c>
      <c r="G18" s="133" t="n">
        <f aca="false">IF(E18&lt;&gt;"",(E18*F18),"")</f>
        <v>12.18</v>
      </c>
      <c r="H18" s="134" t="n">
        <v>1.18</v>
      </c>
      <c r="I18" s="135" t="n">
        <f aca="false">IF(E18&lt;&gt;"",(E18*H18),"")</f>
        <v>3.422</v>
      </c>
      <c r="J18" s="136" t="n">
        <f aca="false">IF(E18&lt;&gt;"",(I18*F18),"")</f>
        <v>14.3724</v>
      </c>
      <c r="K18" s="137" t="n">
        <v>9</v>
      </c>
      <c r="L18" s="138" t="n">
        <f aca="false">IF($E18&lt;&gt;"",(K18/H18),"")</f>
        <v>7.6271186440678</v>
      </c>
      <c r="M18" s="138" t="n">
        <f aca="false">IF($E18&lt;&gt;"",(E18/K18),"")</f>
        <v>0.322222222222222</v>
      </c>
      <c r="N18" s="139" t="n">
        <f aca="false">IF(E18&lt;&gt;"",(G18/K18),"")</f>
        <v>1.35333333333333</v>
      </c>
      <c r="O18" s="140"/>
      <c r="P18" s="130" t="n">
        <f aca="false">$F$10</f>
        <v>2</v>
      </c>
      <c r="Q18" s="132" t="n">
        <f aca="false">IF($E18&lt;&gt;"",(($E18*5)+P18),"")</f>
        <v>16.5</v>
      </c>
      <c r="R18" s="133" t="n">
        <f aca="false">$F$6</f>
        <v>1.2</v>
      </c>
      <c r="S18" s="141" t="n">
        <f aca="false">IF($E18&lt;&gt;"",(Q18*$F18*R18),"")</f>
        <v>83.16</v>
      </c>
      <c r="T18" s="142" t="n">
        <f aca="false">IF($E18&lt;&gt;"",(S18/5),"")</f>
        <v>16.632</v>
      </c>
      <c r="U18" s="143" t="n">
        <f aca="false">IF($E18&lt;&gt;"",(S18-Q18),"")</f>
        <v>66.66</v>
      </c>
      <c r="V18" s="144" t="n">
        <f aca="false">IF($E18&lt;&gt;"",(S18/Q18),"")</f>
        <v>5.04</v>
      </c>
      <c r="W18" s="144" t="n">
        <f aca="false">IF($E18&lt;&gt;"",(S18*H18/5),"")</f>
        <v>19.62576</v>
      </c>
      <c r="X18" s="138" t="n">
        <f aca="false">IF(E18&lt;&gt;"",(5/H18),"")</f>
        <v>4.23728813559322</v>
      </c>
      <c r="Y18" s="140"/>
      <c r="Z18" s="130" t="n">
        <f aca="false">$I$10</f>
        <v>3.1</v>
      </c>
      <c r="AA18" s="132" t="n">
        <f aca="false">IF($E18&lt;&gt;"",(($E18*10)+Z18),"")</f>
        <v>32.1</v>
      </c>
      <c r="AB18" s="133" t="n">
        <f aca="false">$I$6</f>
        <v>1</v>
      </c>
      <c r="AC18" s="145"/>
      <c r="AD18" s="141" t="n">
        <f aca="false">IF($E18&lt;&gt;"",(AA18*$F18*AB18),"")</f>
        <v>134.82</v>
      </c>
      <c r="AE18" s="142" t="n">
        <f aca="false">IF($E18&lt;&gt;"",(AD18/10),"")</f>
        <v>13.482</v>
      </c>
      <c r="AF18" s="143" t="n">
        <f aca="false">IF($E18&lt;&gt;"",(AD18-AA18),"")</f>
        <v>102.72</v>
      </c>
      <c r="AG18" s="144" t="n">
        <f aca="false">IF($E18&lt;&gt;"",(AD18/AA18),"")</f>
        <v>4.2</v>
      </c>
      <c r="AH18" s="144" t="n">
        <f aca="false">IF($E18&lt;&gt;"",(AD18*Q18/10),"")</f>
        <v>222.453</v>
      </c>
      <c r="AI18" s="138" t="n">
        <f aca="false">IF(N18&lt;&gt;"",(10/H18),"")</f>
        <v>8.47457627118644</v>
      </c>
      <c r="AJ18" s="140"/>
      <c r="AK18" s="146" t="str">
        <f aca="false">IF($C18&lt;&gt;"",($C18),"")</f>
        <v>Primer</v>
      </c>
      <c r="AL18" s="147"/>
      <c r="AM18" s="130" t="n">
        <f aca="false">$G$10</f>
        <v>3.5</v>
      </c>
      <c r="AN18" s="132" t="n">
        <f aca="false">IF($E18&lt;&gt;"",(($E18*15)+AM18),"")</f>
        <v>47</v>
      </c>
      <c r="AO18" s="132" t="n">
        <f aca="false">$G$6</f>
        <v>1</v>
      </c>
      <c r="AP18" s="132"/>
      <c r="AQ18" s="148" t="n">
        <f aca="false">IF($E18&lt;&gt;"",(AN18*$F18*AO18),"")</f>
        <v>197.4</v>
      </c>
      <c r="AR18" s="148" t="n">
        <f aca="false">IF($E18&lt;&gt;"",(AQ18/15),"")</f>
        <v>13.16</v>
      </c>
      <c r="AS18" s="138" t="n">
        <f aca="false">IF($E18&lt;&gt;"",(AQ18-AN18),"")</f>
        <v>150.4</v>
      </c>
      <c r="AT18" s="138" t="n">
        <f aca="false">IF($E18&lt;&gt;"",(AQ18/AN18),"")</f>
        <v>4.2</v>
      </c>
      <c r="AU18" s="149" t="n">
        <f aca="false">IF($E18&lt;&gt;"",(AQ18*H18/15),"")</f>
        <v>15.5288</v>
      </c>
      <c r="AV18" s="150" t="n">
        <f aca="false">IF(E18&lt;&gt;"",(15/H18),"")</f>
        <v>12.7118644067797</v>
      </c>
      <c r="AW18" s="140"/>
      <c r="AX18" s="130" t="n">
        <f aca="false">$G$10</f>
        <v>3.5</v>
      </c>
      <c r="AY18" s="132" t="n">
        <f aca="false">IF($E18&lt;&gt;"",(($E18*20)+AX18),"")</f>
        <v>61.5</v>
      </c>
      <c r="AZ18" s="132" t="n">
        <f aca="false">$H$6</f>
        <v>1</v>
      </c>
      <c r="BA18" s="132"/>
      <c r="BB18" s="148" t="n">
        <f aca="false">IF($E18&lt;&gt;"",(AY18*$F18*AZ18),"")</f>
        <v>258.3</v>
      </c>
      <c r="BC18" s="148" t="n">
        <f aca="false">IF($E18&lt;&gt;"",(BB18/20),"")</f>
        <v>12.915</v>
      </c>
      <c r="BD18" s="138" t="n">
        <f aca="false">IF($E18&lt;&gt;"",(BB18-AY18),"")</f>
        <v>196.8</v>
      </c>
      <c r="BE18" s="138" t="n">
        <f aca="false">IF($E18&lt;&gt;"",(BB18/AY18),"")</f>
        <v>4.2</v>
      </c>
      <c r="BF18" s="144" t="n">
        <f aca="false">IF($E18&lt;&gt;"",(BB18*H18/20),"")</f>
        <v>15.2397</v>
      </c>
      <c r="BG18" s="138" t="n">
        <f aca="false">IF(E18&lt;&gt;"",(20/H18),"")</f>
        <v>16.9491525423729</v>
      </c>
      <c r="BH18" s="140"/>
      <c r="BI18" s="151"/>
      <c r="BJ18" s="152"/>
      <c r="BK18" s="152"/>
      <c r="BL18" s="152"/>
      <c r="BM18" s="152"/>
      <c r="BN18" s="153"/>
      <c r="BO18" s="153"/>
      <c r="BP18" s="154"/>
      <c r="BQ18" s="153"/>
    </row>
    <row r="19" customFormat="false" ht="35.15" hidden="false" customHeight="true" outlineLevel="0" collapsed="false">
      <c r="A19" s="128"/>
      <c r="C19" s="155" t="s">
        <v>73</v>
      </c>
      <c r="D19" s="130" t="n">
        <v>3.5</v>
      </c>
      <c r="E19" s="131" t="n">
        <v>3.5</v>
      </c>
      <c r="F19" s="132" t="n">
        <v>4.3</v>
      </c>
      <c r="G19" s="156" t="n">
        <f aca="false">IF(E19&lt;&gt;"",(E19*F19),"")</f>
        <v>15.05</v>
      </c>
      <c r="H19" s="157" t="n">
        <v>1.18</v>
      </c>
      <c r="I19" s="157" t="n">
        <f aca="false">IF(E19&lt;&gt;"",(E19*H19),"")</f>
        <v>4.13</v>
      </c>
      <c r="J19" s="158" t="n">
        <f aca="false">IF(E19&lt;&gt;"",(I19*F19),"")</f>
        <v>17.759</v>
      </c>
      <c r="K19" s="159" t="n">
        <v>9</v>
      </c>
      <c r="L19" s="159" t="n">
        <f aca="false">IF($E19&lt;&gt;"",(K19/H19),"")</f>
        <v>7.6271186440678</v>
      </c>
      <c r="M19" s="159" t="n">
        <f aca="false">IF($E19&lt;&gt;"",(E19/K19),"")</f>
        <v>0.388888888888889</v>
      </c>
      <c r="N19" s="159" t="n">
        <f aca="false">IF(E19&lt;&gt;"",(G19/K19),"")</f>
        <v>1.67222222222222</v>
      </c>
      <c r="O19" s="160"/>
      <c r="P19" s="161" t="n">
        <f aca="false">$F$10</f>
        <v>2</v>
      </c>
      <c r="Q19" s="159" t="n">
        <f aca="false">IF($E19&lt;&gt;"",(($E19*5)+P19),"")</f>
        <v>19.5</v>
      </c>
      <c r="R19" s="162" t="n">
        <f aca="false">$F$6</f>
        <v>1.2</v>
      </c>
      <c r="S19" s="163" t="n">
        <f aca="false">IF($E19&lt;&gt;"",(Q19*$F19*R19),"")</f>
        <v>100.62</v>
      </c>
      <c r="T19" s="164" t="n">
        <f aca="false">IF($E19&lt;&gt;"",(S19/5),"")</f>
        <v>20.124</v>
      </c>
      <c r="U19" s="165" t="n">
        <f aca="false">IF($E19&lt;&gt;"",(S19-Q19),"")</f>
        <v>81.12</v>
      </c>
      <c r="V19" s="162" t="n">
        <f aca="false">IF($E19&lt;&gt;"",(S19/Q19),"")</f>
        <v>5.16</v>
      </c>
      <c r="W19" s="162" t="n">
        <f aca="false">IF($E19&lt;&gt;"",(S19*H19/5),"")</f>
        <v>23.74632</v>
      </c>
      <c r="X19" s="166" t="n">
        <f aca="false">IF(E19&lt;&gt;"",(5/H19),"")</f>
        <v>4.23728813559322</v>
      </c>
      <c r="Y19" s="167"/>
      <c r="Z19" s="164" t="n">
        <f aca="false">$I$10</f>
        <v>3.1</v>
      </c>
      <c r="AA19" s="166" t="n">
        <f aca="false">IF($E19&lt;&gt;"",(($E19*10)+Z19),"")</f>
        <v>38.1</v>
      </c>
      <c r="AB19" s="162" t="n">
        <f aca="false">$I$6</f>
        <v>1</v>
      </c>
      <c r="AC19" s="168"/>
      <c r="AD19" s="163" t="n">
        <f aca="false">IF($E19&lt;&gt;"",(AA19*$F19*AB19),"")</f>
        <v>163.83</v>
      </c>
      <c r="AE19" s="164" t="n">
        <f aca="false">IF($E19&lt;&gt;"",(AD19/10),"")</f>
        <v>16.383</v>
      </c>
      <c r="AF19" s="165" t="n">
        <f aca="false">IF($E19&lt;&gt;"",(AD19-AA19),"")</f>
        <v>125.73</v>
      </c>
      <c r="AG19" s="162" t="n">
        <f aca="false">IF($E19&lt;&gt;"",(AD19/AA19),"")</f>
        <v>4.3</v>
      </c>
      <c r="AH19" s="162" t="n">
        <f aca="false">IF($E19&lt;&gt;"",(AD19*Q19/10),"")</f>
        <v>319.4685</v>
      </c>
      <c r="AI19" s="166" t="n">
        <f aca="false">IF(N19&lt;&gt;"",(10/H19),"")</f>
        <v>8.47457627118644</v>
      </c>
      <c r="AJ19" s="167"/>
      <c r="AK19" s="169" t="str">
        <f aca="false">IF($C19&lt;&gt;"",($C19),"")</f>
        <v>Gris</v>
      </c>
      <c r="AL19" s="170"/>
      <c r="AM19" s="164" t="n">
        <f aca="false">$G$10</f>
        <v>3.5</v>
      </c>
      <c r="AN19" s="166" t="n">
        <f aca="false">IF($E19&lt;&gt;"",(($E19*15)+AM19),"")</f>
        <v>56</v>
      </c>
      <c r="AO19" s="166" t="n">
        <f aca="false">$G$6</f>
        <v>1</v>
      </c>
      <c r="AP19" s="166"/>
      <c r="AQ19" s="166" t="n">
        <f aca="false">IF($E19&lt;&gt;"",(AN19*$F19*AO19),"")</f>
        <v>240.8</v>
      </c>
      <c r="AR19" s="166" t="n">
        <f aca="false">IF($E19&lt;&gt;"",(AQ19/15),"")</f>
        <v>16.0533333333333</v>
      </c>
      <c r="AS19" s="166" t="n">
        <f aca="false">IF($E19&lt;&gt;"",(AQ19-AN19),"")</f>
        <v>184.8</v>
      </c>
      <c r="AT19" s="166" t="n">
        <f aca="false">IF($E19&lt;&gt;"",(AQ19/AN19),"")</f>
        <v>4.3</v>
      </c>
      <c r="AU19" s="171" t="n">
        <f aca="false">IF($E19&lt;&gt;"",(AQ19*H19/15),"")</f>
        <v>18.9429333333333</v>
      </c>
      <c r="AV19" s="168" t="n">
        <f aca="false">IF(E19&lt;&gt;"",(15/H19),"")</f>
        <v>12.7118644067797</v>
      </c>
      <c r="AW19" s="167"/>
      <c r="AX19" s="164" t="n">
        <f aca="false">$G$10</f>
        <v>3.5</v>
      </c>
      <c r="AY19" s="166" t="n">
        <f aca="false">IF($E19&lt;&gt;"",(($E19*20)+AX19),"")</f>
        <v>73.5</v>
      </c>
      <c r="AZ19" s="166" t="n">
        <f aca="false">$H$6</f>
        <v>1</v>
      </c>
      <c r="BA19" s="132"/>
      <c r="BB19" s="172" t="n">
        <f aca="false">IF($E19&lt;&gt;"",(AY19*$F19*AZ19),"")</f>
        <v>316.05</v>
      </c>
      <c r="BC19" s="148" t="n">
        <f aca="false">IF($E19&lt;&gt;"",(BB19/20),"")</f>
        <v>15.8025</v>
      </c>
      <c r="BD19" s="138" t="n">
        <f aca="false">IF($E19&lt;&gt;"",(BB19-AY19),"")</f>
        <v>242.55</v>
      </c>
      <c r="BE19" s="138" t="n">
        <f aca="false">IF($E19&lt;&gt;"",(BB19/AY19),"")</f>
        <v>4.3</v>
      </c>
      <c r="BF19" s="144" t="n">
        <f aca="false">IF($E19&lt;&gt;"",(BB19*H19/20),"")</f>
        <v>18.64695</v>
      </c>
      <c r="BG19" s="138" t="n">
        <f aca="false">IF(E19&lt;&gt;"",(20/H19),"")</f>
        <v>16.9491525423729</v>
      </c>
      <c r="BH19" s="140"/>
      <c r="BI19" s="151"/>
      <c r="BJ19" s="152"/>
      <c r="BK19" s="152"/>
      <c r="BL19" s="152"/>
      <c r="BM19" s="152"/>
      <c r="BN19" s="153"/>
      <c r="BO19" s="153"/>
      <c r="BP19" s="154"/>
      <c r="BQ19" s="153"/>
    </row>
    <row r="20" customFormat="false" ht="35.15" hidden="false" customHeight="true" outlineLevel="0" collapsed="false">
      <c r="A20" s="128"/>
      <c r="C20" s="173" t="s">
        <v>74</v>
      </c>
      <c r="D20" s="161" t="n">
        <v>4</v>
      </c>
      <c r="E20" s="174" t="n">
        <v>4</v>
      </c>
      <c r="F20" s="132" t="n">
        <v>4.2</v>
      </c>
      <c r="G20" s="156" t="n">
        <f aca="false">IF(E20&lt;&gt;"",(E20*F20),"")</f>
        <v>16.8</v>
      </c>
      <c r="H20" s="157" t="n">
        <v>1.18</v>
      </c>
      <c r="I20" s="157" t="n">
        <f aca="false">IF(E20&lt;&gt;"",(E20*H20),"")</f>
        <v>4.72</v>
      </c>
      <c r="J20" s="158" t="n">
        <f aca="false">IF(E20&lt;&gt;"",(I20*F20),"")</f>
        <v>19.824</v>
      </c>
      <c r="K20" s="159" t="n">
        <v>9</v>
      </c>
      <c r="L20" s="159" t="n">
        <f aca="false">IF($E20&lt;&gt;"",(K20/H20),"")</f>
        <v>7.6271186440678</v>
      </c>
      <c r="M20" s="159" t="n">
        <f aca="false">IF($E20&lt;&gt;"",(E20/K20),"")</f>
        <v>0.444444444444444</v>
      </c>
      <c r="N20" s="159" t="n">
        <f aca="false">IF(E20&lt;&gt;"",(G20/K20),"")</f>
        <v>1.86666666666667</v>
      </c>
      <c r="O20" s="160"/>
      <c r="P20" s="161" t="n">
        <f aca="false">$F$10</f>
        <v>2</v>
      </c>
      <c r="Q20" s="159" t="n">
        <f aca="false">IF($E20&lt;&gt;"",(($E20*5)+P20),"")</f>
        <v>22</v>
      </c>
      <c r="R20" s="162" t="n">
        <f aca="false">$F$6</f>
        <v>1.2</v>
      </c>
      <c r="S20" s="163" t="n">
        <f aca="false">IF($E20&lt;&gt;"",(Q20*$F20*R20),"")</f>
        <v>110.88</v>
      </c>
      <c r="T20" s="164" t="n">
        <f aca="false">IF($E20&lt;&gt;"",(S20/5),"")</f>
        <v>22.176</v>
      </c>
      <c r="U20" s="165" t="n">
        <f aca="false">IF($E20&lt;&gt;"",(S20-Q20),"")</f>
        <v>88.88</v>
      </c>
      <c r="V20" s="162" t="n">
        <f aca="false">IF($E20&lt;&gt;"",(S20/Q20),"")</f>
        <v>5.04</v>
      </c>
      <c r="W20" s="162" t="n">
        <f aca="false">IF($E20&lt;&gt;"",(S20*H20/5),"")</f>
        <v>26.16768</v>
      </c>
      <c r="X20" s="166" t="n">
        <f aca="false">IF(E20&lt;&gt;"",(5/H20),"")</f>
        <v>4.23728813559322</v>
      </c>
      <c r="Y20" s="167"/>
      <c r="Z20" s="164" t="n">
        <f aca="false">$I$10</f>
        <v>3.1</v>
      </c>
      <c r="AA20" s="166" t="n">
        <f aca="false">IF($E20&lt;&gt;"",(($E20*10)+Z20),"")</f>
        <v>43.1</v>
      </c>
      <c r="AB20" s="162" t="n">
        <f aca="false">$I$6</f>
        <v>1</v>
      </c>
      <c r="AC20" s="168"/>
      <c r="AD20" s="163" t="n">
        <f aca="false">IF($E20&lt;&gt;"",(AA20*$F20*AB20),"")</f>
        <v>181.02</v>
      </c>
      <c r="AE20" s="164" t="n">
        <f aca="false">IF($E20&lt;&gt;"",(AD20/10),"")</f>
        <v>18.102</v>
      </c>
      <c r="AF20" s="165" t="n">
        <f aca="false">IF($E20&lt;&gt;"",(AD20-AA20),"")</f>
        <v>137.92</v>
      </c>
      <c r="AG20" s="162" t="n">
        <f aca="false">IF($E20&lt;&gt;"",(AD20/AA20),"")</f>
        <v>4.2</v>
      </c>
      <c r="AH20" s="162" t="n">
        <f aca="false">IF($E20&lt;&gt;"",(AD20*Q20/10),"")</f>
        <v>398.244</v>
      </c>
      <c r="AI20" s="166" t="n">
        <f aca="false">IF(N20&lt;&gt;"",(10/H20),"")</f>
        <v>8.47457627118644</v>
      </c>
      <c r="AJ20" s="167"/>
      <c r="AK20" s="169" t="str">
        <f aca="false">IF($C20&lt;&gt;"",($C20),"")</f>
        <v>Azul</v>
      </c>
      <c r="AL20" s="170"/>
      <c r="AM20" s="164" t="n">
        <f aca="false">$G$10</f>
        <v>3.5</v>
      </c>
      <c r="AN20" s="166" t="n">
        <f aca="false">IF($E20&lt;&gt;"",(($E20*15)+AM20),"")</f>
        <v>63.5</v>
      </c>
      <c r="AO20" s="166" t="n">
        <f aca="false">$G$6</f>
        <v>1</v>
      </c>
      <c r="AP20" s="166"/>
      <c r="AQ20" s="166" t="n">
        <f aca="false">IF($E20&lt;&gt;"",(AN20*$F20*AO20),"")</f>
        <v>266.7</v>
      </c>
      <c r="AR20" s="166" t="n">
        <f aca="false">IF($E20&lt;&gt;"",(AQ20/15),"")</f>
        <v>17.78</v>
      </c>
      <c r="AS20" s="166" t="n">
        <f aca="false">IF($E20&lt;&gt;"",(AQ20-AN20),"")</f>
        <v>203.2</v>
      </c>
      <c r="AT20" s="166" t="n">
        <f aca="false">IF($E20&lt;&gt;"",(AQ20/AN20),"")</f>
        <v>4.2</v>
      </c>
      <c r="AU20" s="171" t="n">
        <f aca="false">IF($E20&lt;&gt;"",(AQ20*H20/15),"")</f>
        <v>20.9804</v>
      </c>
      <c r="AV20" s="168" t="n">
        <f aca="false">IF(E20&lt;&gt;"",(15/H20),"")</f>
        <v>12.7118644067797</v>
      </c>
      <c r="AW20" s="167"/>
      <c r="AX20" s="164" t="n">
        <f aca="false">$G$10</f>
        <v>3.5</v>
      </c>
      <c r="AY20" s="166" t="n">
        <f aca="false">IF($E20&lt;&gt;"",(($E20*20)+AX20),"")</f>
        <v>83.5</v>
      </c>
      <c r="AZ20" s="166" t="n">
        <f aca="false">$H$6</f>
        <v>1</v>
      </c>
      <c r="BA20" s="132"/>
      <c r="BB20" s="172" t="n">
        <f aca="false">IF($E20&lt;&gt;"",(AY20*$F20*AZ20),"")</f>
        <v>350.7</v>
      </c>
      <c r="BC20" s="148" t="n">
        <f aca="false">IF($E20&lt;&gt;"",(BB20/20),"")</f>
        <v>17.535</v>
      </c>
      <c r="BD20" s="138" t="n">
        <f aca="false">IF($E20&lt;&gt;"",(BB20-AY20),"")</f>
        <v>267.2</v>
      </c>
      <c r="BE20" s="138" t="n">
        <f aca="false">IF($E20&lt;&gt;"",(BB20/AY20),"")</f>
        <v>4.2</v>
      </c>
      <c r="BF20" s="144" t="n">
        <f aca="false">IF($E20&lt;&gt;"",(BB20*H20/20),"")</f>
        <v>20.6913</v>
      </c>
      <c r="BG20" s="138" t="n">
        <f aca="false">IF(E20&lt;&gt;"",(20/H20),"")</f>
        <v>16.9491525423729</v>
      </c>
      <c r="BH20" s="140"/>
      <c r="BI20" s="151"/>
      <c r="BJ20" s="152"/>
      <c r="BK20" s="152"/>
      <c r="BL20" s="152"/>
      <c r="BM20" s="152"/>
      <c r="BN20" s="153"/>
      <c r="BO20" s="153"/>
      <c r="BP20" s="154"/>
      <c r="BQ20" s="153"/>
    </row>
    <row r="21" customFormat="false" ht="35.15" hidden="false" customHeight="true" outlineLevel="0" collapsed="false">
      <c r="A21" s="128"/>
      <c r="C21" s="175" t="s">
        <v>75</v>
      </c>
      <c r="D21" s="130" t="n">
        <v>3.5</v>
      </c>
      <c r="E21" s="131" t="n">
        <v>3.5</v>
      </c>
      <c r="F21" s="132" t="n">
        <v>4.3</v>
      </c>
      <c r="G21" s="133" t="n">
        <f aca="false">IF(E21&lt;&gt;"",(E21*F21),"")</f>
        <v>15.05</v>
      </c>
      <c r="H21" s="134" t="n">
        <v>1.18</v>
      </c>
      <c r="I21" s="135" t="n">
        <f aca="false">IF(E21&lt;&gt;"",(E21*H21),"")</f>
        <v>4.13</v>
      </c>
      <c r="J21" s="136" t="n">
        <f aca="false">IF(E21&lt;&gt;"",(I21*F21),"")</f>
        <v>17.759</v>
      </c>
      <c r="K21" s="137" t="n">
        <v>9</v>
      </c>
      <c r="L21" s="138" t="n">
        <f aca="false">IF($E21&lt;&gt;"",(K21/H21),"")</f>
        <v>7.6271186440678</v>
      </c>
      <c r="M21" s="138" t="n">
        <f aca="false">IF($E21&lt;&gt;"",(E21/K21),"")</f>
        <v>0.388888888888889</v>
      </c>
      <c r="N21" s="139" t="n">
        <f aca="false">IF(E21&lt;&gt;"",(G21/K21),"")</f>
        <v>1.67222222222222</v>
      </c>
      <c r="O21" s="140"/>
      <c r="P21" s="130" t="n">
        <f aca="false">$F$10</f>
        <v>2</v>
      </c>
      <c r="Q21" s="132" t="n">
        <f aca="false">IF($E21&lt;&gt;"",(($E21*5)+P21),"")</f>
        <v>19.5</v>
      </c>
      <c r="R21" s="162" t="n">
        <f aca="false">$F$6</f>
        <v>1.2</v>
      </c>
      <c r="S21" s="163" t="n">
        <f aca="false">IF($E21&lt;&gt;"",(Q21*$F21*R21),"")</f>
        <v>100.62</v>
      </c>
      <c r="T21" s="164" t="n">
        <f aca="false">IF($E21&lt;&gt;"",(S21/5),"")</f>
        <v>20.124</v>
      </c>
      <c r="U21" s="165" t="n">
        <f aca="false">IF($E21&lt;&gt;"",(S21-Q21),"")</f>
        <v>81.12</v>
      </c>
      <c r="V21" s="162" t="n">
        <f aca="false">IF($E21&lt;&gt;"",(S21/Q21),"")</f>
        <v>5.16</v>
      </c>
      <c r="W21" s="162" t="n">
        <f aca="false">IF($E21&lt;&gt;"",(S21*H21/5),"")</f>
        <v>23.74632</v>
      </c>
      <c r="X21" s="166" t="n">
        <f aca="false">IF(E21&lt;&gt;"",(5/H21),"")</f>
        <v>4.23728813559322</v>
      </c>
      <c r="Y21" s="167"/>
      <c r="Z21" s="164" t="n">
        <f aca="false">$I$10</f>
        <v>3.1</v>
      </c>
      <c r="AA21" s="166" t="n">
        <f aca="false">IF($E21&lt;&gt;"",(($E21*10)+Z21),"")</f>
        <v>38.1</v>
      </c>
      <c r="AB21" s="162" t="n">
        <f aca="false">$I$6</f>
        <v>1</v>
      </c>
      <c r="AC21" s="168"/>
      <c r="AD21" s="163" t="n">
        <f aca="false">IF($E21&lt;&gt;"",(AA21*$F21*AB21),"")</f>
        <v>163.83</v>
      </c>
      <c r="AE21" s="164" t="n">
        <f aca="false">IF($E21&lt;&gt;"",(AD21/10),"")</f>
        <v>16.383</v>
      </c>
      <c r="AF21" s="165" t="n">
        <f aca="false">IF($E21&lt;&gt;"",(AD21-AA21),"")</f>
        <v>125.73</v>
      </c>
      <c r="AG21" s="162" t="n">
        <f aca="false">IF($E21&lt;&gt;"",(AD21/AA21),"")</f>
        <v>4.3</v>
      </c>
      <c r="AH21" s="162" t="n">
        <f aca="false">IF($E21&lt;&gt;"",(AD21*Q21/10),"")</f>
        <v>319.4685</v>
      </c>
      <c r="AI21" s="166" t="n">
        <f aca="false">IF(N21&lt;&gt;"",(10/H21),"")</f>
        <v>8.47457627118644</v>
      </c>
      <c r="AJ21" s="167"/>
      <c r="AK21" s="169" t="str">
        <f aca="false">IF($C21&lt;&gt;"",($C21),"")</f>
        <v>Rojo granate</v>
      </c>
      <c r="AL21" s="170"/>
      <c r="AM21" s="164" t="n">
        <f aca="false">$G$10</f>
        <v>3.5</v>
      </c>
      <c r="AN21" s="166" t="n">
        <f aca="false">IF($E21&lt;&gt;"",(($E21*15)+AM21),"")</f>
        <v>56</v>
      </c>
      <c r="AO21" s="166" t="n">
        <f aca="false">$G$6</f>
        <v>1</v>
      </c>
      <c r="AP21" s="166"/>
      <c r="AQ21" s="166" t="n">
        <f aca="false">IF($E21&lt;&gt;"",(AN21*$F21*AO21),"")</f>
        <v>240.8</v>
      </c>
      <c r="AR21" s="166" t="n">
        <f aca="false">IF($E21&lt;&gt;"",(AQ21/15),"")</f>
        <v>16.0533333333333</v>
      </c>
      <c r="AS21" s="166" t="n">
        <f aca="false">IF($E21&lt;&gt;"",(AQ21-AN21),"")</f>
        <v>184.8</v>
      </c>
      <c r="AT21" s="166" t="n">
        <f aca="false">IF($E21&lt;&gt;"",(AQ21/AN21),"")</f>
        <v>4.3</v>
      </c>
      <c r="AU21" s="171" t="n">
        <f aca="false">IF($E21&lt;&gt;"",(AQ21*H21/15),"")</f>
        <v>18.9429333333333</v>
      </c>
      <c r="AV21" s="168" t="n">
        <f aca="false">IF(E21&lt;&gt;"",(15/H21),"")</f>
        <v>12.7118644067797</v>
      </c>
      <c r="AW21" s="167"/>
      <c r="AX21" s="164" t="n">
        <f aca="false">$G$10</f>
        <v>3.5</v>
      </c>
      <c r="AY21" s="166" t="n">
        <f aca="false">IF($E21&lt;&gt;"",(($E21*20)+AX21),"")</f>
        <v>73.5</v>
      </c>
      <c r="AZ21" s="166" t="n">
        <f aca="false">$H$6</f>
        <v>1</v>
      </c>
      <c r="BA21" s="132"/>
      <c r="BB21" s="148" t="n">
        <f aca="false">IF($E21&lt;&gt;"",(AY21*$F21*AZ21),"")</f>
        <v>316.05</v>
      </c>
      <c r="BC21" s="148"/>
      <c r="BD21" s="138"/>
      <c r="BE21" s="138"/>
      <c r="BF21" s="144"/>
      <c r="BG21" s="138"/>
      <c r="BH21" s="140"/>
      <c r="BI21" s="151"/>
      <c r="BJ21" s="152"/>
      <c r="BK21" s="152"/>
      <c r="BL21" s="152"/>
      <c r="BM21" s="152"/>
      <c r="BN21" s="153"/>
      <c r="BO21" s="153"/>
      <c r="BP21" s="154"/>
      <c r="BQ21" s="153"/>
    </row>
    <row r="22" customFormat="false" ht="35.15" hidden="false" customHeight="true" outlineLevel="0" collapsed="false">
      <c r="A22" s="128"/>
      <c r="C22" s="176" t="s">
        <v>76</v>
      </c>
      <c r="D22" s="130" t="n">
        <v>4.5</v>
      </c>
      <c r="E22" s="131" t="n">
        <v>4.5</v>
      </c>
      <c r="F22" s="132" t="n">
        <v>4.2</v>
      </c>
      <c r="G22" s="133" t="n">
        <f aca="false">IF(E22&lt;&gt;"",(E22*F22),"")</f>
        <v>18.9</v>
      </c>
      <c r="H22" s="134" t="n">
        <v>1.18</v>
      </c>
      <c r="I22" s="135" t="n">
        <f aca="false">IF(E22&lt;&gt;"",(E22*H22),"")</f>
        <v>5.31</v>
      </c>
      <c r="J22" s="136" t="n">
        <f aca="false">IF(E22&lt;&gt;"",(I22*F22),"")</f>
        <v>22.302</v>
      </c>
      <c r="K22" s="137" t="n">
        <v>9</v>
      </c>
      <c r="L22" s="138" t="n">
        <f aca="false">IF($E22&lt;&gt;"",(K22/H22),"")</f>
        <v>7.6271186440678</v>
      </c>
      <c r="M22" s="138" t="n">
        <f aca="false">IF($E22&lt;&gt;"",(E22/K22),"")</f>
        <v>0.5</v>
      </c>
      <c r="N22" s="139" t="n">
        <f aca="false">IF(E22&lt;&gt;"",(G22/K22),"")</f>
        <v>2.1</v>
      </c>
      <c r="O22" s="140"/>
      <c r="P22" s="130" t="n">
        <f aca="false">$F$10</f>
        <v>2</v>
      </c>
      <c r="Q22" s="132" t="n">
        <f aca="false">IF($E22&lt;&gt;"",(($E22*5)+P22),"")</f>
        <v>24.5</v>
      </c>
      <c r="R22" s="133" t="n">
        <f aca="false">$F$6</f>
        <v>1.2</v>
      </c>
      <c r="S22" s="141" t="n">
        <f aca="false">IF($E22&lt;&gt;"",(Q22*$F22*R22),"")</f>
        <v>123.48</v>
      </c>
      <c r="T22" s="142" t="n">
        <f aca="false">IF($E22&lt;&gt;"",(S22/5),"")</f>
        <v>24.696</v>
      </c>
      <c r="U22" s="143" t="n">
        <f aca="false">IF($E22&lt;&gt;"",(S22-Q22),"")</f>
        <v>98.98</v>
      </c>
      <c r="V22" s="144" t="n">
        <f aca="false">IF($E22&lt;&gt;"",(S22/Q22),"")</f>
        <v>5.04</v>
      </c>
      <c r="W22" s="144" t="n">
        <f aca="false">IF($E22&lt;&gt;"",(S22*H22/5),"")</f>
        <v>29.14128</v>
      </c>
      <c r="X22" s="138" t="n">
        <f aca="false">IF(E22&lt;&gt;"",(5/H22),"")</f>
        <v>4.23728813559322</v>
      </c>
      <c r="Y22" s="140"/>
      <c r="Z22" s="130" t="n">
        <f aca="false">$I$10</f>
        <v>3.1</v>
      </c>
      <c r="AA22" s="132" t="n">
        <f aca="false">IF($E22&lt;&gt;"",(($E22*10)+Z22),"")</f>
        <v>48.1</v>
      </c>
      <c r="AB22" s="133" t="n">
        <f aca="false">$I$6</f>
        <v>1</v>
      </c>
      <c r="AC22" s="145"/>
      <c r="AD22" s="141" t="n">
        <f aca="false">IF($E22&lt;&gt;"",(AA22*$F22*AB22),"")</f>
        <v>202.02</v>
      </c>
      <c r="AE22" s="142" t="n">
        <f aca="false">IF($E22&lt;&gt;"",(AD22/10),"")</f>
        <v>20.202</v>
      </c>
      <c r="AF22" s="143" t="n">
        <f aca="false">IF($E22&lt;&gt;"",(AD22-AA22),"")</f>
        <v>153.92</v>
      </c>
      <c r="AG22" s="144" t="n">
        <f aca="false">IF($E22&lt;&gt;"",(AD22/AA22),"")</f>
        <v>4.2</v>
      </c>
      <c r="AH22" s="144" t="n">
        <f aca="false">IF($E22&lt;&gt;"",(AD22*Q22/10),"")</f>
        <v>494.949</v>
      </c>
      <c r="AI22" s="138" t="n">
        <f aca="false">IF(N22&lt;&gt;"",(10/H22),"")</f>
        <v>8.47457627118644</v>
      </c>
      <c r="AJ22" s="140"/>
      <c r="AK22" s="146" t="str">
        <f aca="false">IF($C22&lt;&gt;"",($C22),"")</f>
        <v>Verde</v>
      </c>
      <c r="AL22" s="147"/>
      <c r="AM22" s="130" t="n">
        <f aca="false">$G$10</f>
        <v>3.5</v>
      </c>
      <c r="AN22" s="132" t="n">
        <f aca="false">IF($E22&lt;&gt;"",(($E22*15)+AM22),"")</f>
        <v>71</v>
      </c>
      <c r="AO22" s="132" t="n">
        <f aca="false">$G$6</f>
        <v>1</v>
      </c>
      <c r="AP22" s="132"/>
      <c r="AQ22" s="148" t="n">
        <f aca="false">IF($E22&lt;&gt;"",(AN22*$F22*AO22),"")</f>
        <v>298.2</v>
      </c>
      <c r="AR22" s="148" t="n">
        <f aca="false">IF($E22&lt;&gt;"",(AQ22/15),"")</f>
        <v>19.88</v>
      </c>
      <c r="AS22" s="138" t="n">
        <f aca="false">IF($E22&lt;&gt;"",(AQ22-AN22),"")</f>
        <v>227.2</v>
      </c>
      <c r="AT22" s="138" t="n">
        <f aca="false">IF($E22&lt;&gt;"",(AQ22/AN22),"")</f>
        <v>4.2</v>
      </c>
      <c r="AU22" s="149" t="n">
        <f aca="false">IF($E22&lt;&gt;"",(AQ22*H22/15),"")</f>
        <v>23.4584</v>
      </c>
      <c r="AV22" s="150" t="n">
        <f aca="false">IF(E22&lt;&gt;"",(15/H22),"")</f>
        <v>12.7118644067797</v>
      </c>
      <c r="AW22" s="140"/>
      <c r="AX22" s="130" t="n">
        <f aca="false">$G$10</f>
        <v>3.5</v>
      </c>
      <c r="AY22" s="132" t="n">
        <f aca="false">IF($E22&lt;&gt;"",(($E22*20)+AX22),"")</f>
        <v>93.5</v>
      </c>
      <c r="AZ22" s="132" t="n">
        <f aca="false">$H$6</f>
        <v>1</v>
      </c>
      <c r="BA22" s="132"/>
      <c r="BB22" s="148" t="n">
        <f aca="false">IF($E22&lt;&gt;"",(AY22*$F22*AZ22),"")</f>
        <v>392.7</v>
      </c>
      <c r="BC22" s="148" t="n">
        <f aca="false">IF($E22&lt;&gt;"",(BB22/20),"")</f>
        <v>19.635</v>
      </c>
      <c r="BD22" s="138" t="n">
        <f aca="false">IF($E22&lt;&gt;"",(BB22-AY22),"")</f>
        <v>299.2</v>
      </c>
      <c r="BE22" s="138" t="n">
        <f aca="false">IF($E22&lt;&gt;"",(BB22/AY22),"")</f>
        <v>4.2</v>
      </c>
      <c r="BF22" s="144" t="n">
        <f aca="false">IF($E22&lt;&gt;"",(BB22*H22/20),"")</f>
        <v>23.1693</v>
      </c>
      <c r="BG22" s="138" t="n">
        <f aca="false">IF(E22&lt;&gt;"",(20/H22),"")</f>
        <v>16.9491525423729</v>
      </c>
      <c r="BH22" s="140"/>
      <c r="BI22" s="151"/>
      <c r="BJ22" s="152"/>
      <c r="BK22" s="152"/>
      <c r="BL22" s="152"/>
      <c r="BM22" s="152"/>
      <c r="BN22" s="153"/>
      <c r="BO22" s="153"/>
      <c r="BP22" s="154"/>
      <c r="BQ22" s="153"/>
    </row>
    <row r="23" customFormat="false" ht="35.15" hidden="false" customHeight="true" outlineLevel="0" collapsed="false">
      <c r="A23" s="128"/>
      <c r="C23" s="177" t="s">
        <v>77</v>
      </c>
      <c r="D23" s="130" t="n">
        <v>6</v>
      </c>
      <c r="E23" s="131" t="n">
        <v>6</v>
      </c>
      <c r="F23" s="132" t="n">
        <v>4.2</v>
      </c>
      <c r="G23" s="133" t="n">
        <f aca="false">IF(E23&lt;&gt;"",(E23*F23),"")</f>
        <v>25.2</v>
      </c>
      <c r="H23" s="134" t="n">
        <v>1.18</v>
      </c>
      <c r="I23" s="135" t="n">
        <f aca="false">IF(E23&lt;&gt;"",(E23*H23),"")</f>
        <v>7.08</v>
      </c>
      <c r="J23" s="136" t="n">
        <f aca="false">IF(E23&lt;&gt;"",(I23*F23),"")</f>
        <v>29.736</v>
      </c>
      <c r="K23" s="137" t="n">
        <v>9</v>
      </c>
      <c r="L23" s="138" t="n">
        <f aca="false">IF($E23&lt;&gt;"",(K23/H23),"")</f>
        <v>7.6271186440678</v>
      </c>
      <c r="M23" s="138" t="n">
        <f aca="false">IF($E23&lt;&gt;"",(E23/K23),"")</f>
        <v>0.666666666666667</v>
      </c>
      <c r="N23" s="139" t="n">
        <f aca="false">IF(E23&lt;&gt;"",(G23/K23),"")</f>
        <v>2.8</v>
      </c>
      <c r="O23" s="140"/>
      <c r="P23" s="130" t="n">
        <f aca="false">$F$10</f>
        <v>2</v>
      </c>
      <c r="Q23" s="132" t="n">
        <f aca="false">IF($E23&lt;&gt;"",(($E23*5)+P23),"")</f>
        <v>32</v>
      </c>
      <c r="R23" s="133" t="n">
        <f aca="false">$F$6</f>
        <v>1.2</v>
      </c>
      <c r="S23" s="141" t="n">
        <f aca="false">IF($E23&lt;&gt;"",(Q23*$F23*R23),"")</f>
        <v>161.28</v>
      </c>
      <c r="T23" s="142" t="n">
        <f aca="false">IF($E23&lt;&gt;"",(S23/5),"")</f>
        <v>32.256</v>
      </c>
      <c r="U23" s="143" t="n">
        <f aca="false">IF($E23&lt;&gt;"",(S23-Q23),"")</f>
        <v>129.28</v>
      </c>
      <c r="V23" s="144" t="n">
        <f aca="false">IF($E23&lt;&gt;"",(S23/Q23),"")</f>
        <v>5.04</v>
      </c>
      <c r="W23" s="144" t="n">
        <f aca="false">IF($E23&lt;&gt;"",(S23*H23/5),"")</f>
        <v>38.06208</v>
      </c>
      <c r="X23" s="138" t="n">
        <f aca="false">IF(E23&lt;&gt;"",(5/H23),"")</f>
        <v>4.23728813559322</v>
      </c>
      <c r="Y23" s="140"/>
      <c r="Z23" s="130" t="n">
        <f aca="false">$I$10</f>
        <v>3.1</v>
      </c>
      <c r="AA23" s="132" t="n">
        <f aca="false">IF($E23&lt;&gt;"",(($E23*10)+Z23),"")</f>
        <v>63.1</v>
      </c>
      <c r="AB23" s="133" t="n">
        <f aca="false">$I$6</f>
        <v>1</v>
      </c>
      <c r="AC23" s="145"/>
      <c r="AD23" s="141" t="n">
        <f aca="false">IF($E23&lt;&gt;"",(AA23*$F23*AB23),"")</f>
        <v>265.02</v>
      </c>
      <c r="AE23" s="142" t="n">
        <f aca="false">IF($E23&lt;&gt;"",(AD23/10),"")</f>
        <v>26.502</v>
      </c>
      <c r="AF23" s="143" t="n">
        <f aca="false">IF($E23&lt;&gt;"",(AD23-AA23),"")</f>
        <v>201.92</v>
      </c>
      <c r="AG23" s="144" t="n">
        <f aca="false">IF($E23&lt;&gt;"",(AD23/AA23),"")</f>
        <v>4.2</v>
      </c>
      <c r="AH23" s="144" t="n">
        <f aca="false">IF($E23&lt;&gt;"",(AD23*Q23/10),"")</f>
        <v>848.064</v>
      </c>
      <c r="AI23" s="138" t="n">
        <f aca="false">IF(N23&lt;&gt;"",(10/H23),"")</f>
        <v>8.47457627118644</v>
      </c>
      <c r="AJ23" s="140"/>
      <c r="AK23" s="146" t="str">
        <f aca="false">IF($C23&lt;&gt;"",($C23),"")</f>
        <v>Amarillo</v>
      </c>
      <c r="AL23" s="147"/>
      <c r="AM23" s="130" t="n">
        <f aca="false">$G$10</f>
        <v>3.5</v>
      </c>
      <c r="AN23" s="132" t="n">
        <f aca="false">IF($E23&lt;&gt;"",(($E23*15)+AM23),"")</f>
        <v>93.5</v>
      </c>
      <c r="AO23" s="132" t="n">
        <f aca="false">$G$6</f>
        <v>1</v>
      </c>
      <c r="AP23" s="132"/>
      <c r="AQ23" s="148" t="n">
        <f aca="false">IF($E23&lt;&gt;"",(AN23*$F23*AO23),"")</f>
        <v>392.7</v>
      </c>
      <c r="AR23" s="148" t="n">
        <f aca="false">IF($E23&lt;&gt;"",(AQ23/15),"")</f>
        <v>26.18</v>
      </c>
      <c r="AS23" s="138" t="n">
        <f aca="false">IF($E23&lt;&gt;"",(AQ23-AN23),"")</f>
        <v>299.2</v>
      </c>
      <c r="AT23" s="138" t="n">
        <f aca="false">IF($E23&lt;&gt;"",(AQ23/AN23),"")</f>
        <v>4.2</v>
      </c>
      <c r="AU23" s="149" t="n">
        <f aca="false">IF($E23&lt;&gt;"",(AQ23*H23/15),"")</f>
        <v>30.8924</v>
      </c>
      <c r="AV23" s="150" t="n">
        <f aca="false">IF(E23&lt;&gt;"",(15/H23),"")</f>
        <v>12.7118644067797</v>
      </c>
      <c r="AW23" s="140"/>
      <c r="AX23" s="130" t="n">
        <f aca="false">$G$10</f>
        <v>3.5</v>
      </c>
      <c r="AY23" s="132" t="n">
        <f aca="false">IF($E23&lt;&gt;"",(($E23*20)+AX23),"")</f>
        <v>123.5</v>
      </c>
      <c r="AZ23" s="132" t="n">
        <f aca="false">$H$6</f>
        <v>1</v>
      </c>
      <c r="BA23" s="132"/>
      <c r="BB23" s="148" t="n">
        <f aca="false">IF($E23&lt;&gt;"",(AY23*$F23*AZ23),"")</f>
        <v>518.7</v>
      </c>
      <c r="BC23" s="148" t="n">
        <f aca="false">IF($E23&lt;&gt;"",(BB23/20),"")</f>
        <v>25.935</v>
      </c>
      <c r="BD23" s="138" t="n">
        <f aca="false">IF($E23&lt;&gt;"",(BB23-AY23),"")</f>
        <v>395.2</v>
      </c>
      <c r="BE23" s="138" t="n">
        <f aca="false">IF($E23&lt;&gt;"",(BB23/AY23),"")</f>
        <v>4.2</v>
      </c>
      <c r="BF23" s="144" t="n">
        <f aca="false">IF($E23&lt;&gt;"",(BB23*H23/20),"")</f>
        <v>30.6033</v>
      </c>
      <c r="BG23" s="138" t="n">
        <f aca="false">IF(E23&lt;&gt;"",(20/H23),"")</f>
        <v>16.9491525423729</v>
      </c>
      <c r="BH23" s="140"/>
      <c r="BI23" s="151"/>
      <c r="BJ23" s="152"/>
      <c r="BK23" s="152"/>
      <c r="BL23" s="152"/>
      <c r="BM23" s="152"/>
      <c r="BN23" s="153"/>
      <c r="BO23" s="153"/>
      <c r="BP23" s="154"/>
      <c r="BQ23" s="153"/>
    </row>
    <row r="24" customFormat="false" ht="35.15" hidden="false" customHeight="true" outlineLevel="0" collapsed="false">
      <c r="A24" s="128"/>
      <c r="C24" s="178" t="s">
        <v>78</v>
      </c>
      <c r="D24" s="130" t="n">
        <v>3.5</v>
      </c>
      <c r="E24" s="131" t="n">
        <v>3.5</v>
      </c>
      <c r="F24" s="132" t="n">
        <v>4.3</v>
      </c>
      <c r="G24" s="133" t="n">
        <f aca="false">IF(E24&lt;&gt;"",(E24*F24),"")</f>
        <v>15.05</v>
      </c>
      <c r="H24" s="134" t="n">
        <v>1.18</v>
      </c>
      <c r="I24" s="135" t="n">
        <f aca="false">IF(E24&lt;&gt;"",(E24*H24),"")</f>
        <v>4.13</v>
      </c>
      <c r="J24" s="136" t="n">
        <f aca="false">IF(E24&lt;&gt;"",(I24*F24),"")</f>
        <v>17.759</v>
      </c>
      <c r="K24" s="137" t="n">
        <v>9</v>
      </c>
      <c r="L24" s="138" t="n">
        <f aca="false">IF($E24&lt;&gt;"",(K24/H24),"")</f>
        <v>7.6271186440678</v>
      </c>
      <c r="M24" s="138" t="n">
        <f aca="false">IF($E24&lt;&gt;"",(E24/K24),"")</f>
        <v>0.388888888888889</v>
      </c>
      <c r="N24" s="139" t="n">
        <f aca="false">IF(E24&lt;&gt;"",(G24/K24),"")</f>
        <v>1.67222222222222</v>
      </c>
      <c r="O24" s="140"/>
      <c r="P24" s="130" t="n">
        <f aca="false">$F$10</f>
        <v>2</v>
      </c>
      <c r="Q24" s="132" t="n">
        <f aca="false">IF($E24&lt;&gt;"",(($E24*5)+P24),"")</f>
        <v>19.5</v>
      </c>
      <c r="R24" s="133" t="n">
        <f aca="false">$F$6</f>
        <v>1.2</v>
      </c>
      <c r="S24" s="141" t="n">
        <f aca="false">IF($E24&lt;&gt;"",(Q24*$F24*R24),"")</f>
        <v>100.62</v>
      </c>
      <c r="T24" s="142" t="n">
        <f aca="false">IF($E24&lt;&gt;"",(S24/5),"")</f>
        <v>20.124</v>
      </c>
      <c r="U24" s="143" t="n">
        <f aca="false">IF($E24&lt;&gt;"",(S24-Q24),"")</f>
        <v>81.12</v>
      </c>
      <c r="V24" s="144" t="n">
        <f aca="false">IF($E24&lt;&gt;"",(S24/Q24),"")</f>
        <v>5.16</v>
      </c>
      <c r="W24" s="144" t="n">
        <f aca="false">IF($E24&lt;&gt;"",(S24*H24/5),"")</f>
        <v>23.74632</v>
      </c>
      <c r="X24" s="138" t="n">
        <f aca="false">IF(E24&lt;&gt;"",(5/H24),"")</f>
        <v>4.23728813559322</v>
      </c>
      <c r="Y24" s="140"/>
      <c r="Z24" s="130" t="n">
        <f aca="false">$I$10</f>
        <v>3.1</v>
      </c>
      <c r="AA24" s="132" t="n">
        <f aca="false">IF($E24&lt;&gt;"",(($E24*10)+Z24),"")</f>
        <v>38.1</v>
      </c>
      <c r="AB24" s="133" t="n">
        <f aca="false">$I$6</f>
        <v>1</v>
      </c>
      <c r="AC24" s="145"/>
      <c r="AD24" s="141" t="n">
        <f aca="false">IF($E24&lt;&gt;"",(AA24*$F24*AB24),"")</f>
        <v>163.83</v>
      </c>
      <c r="AE24" s="142" t="n">
        <f aca="false">IF($E24&lt;&gt;"",(AD24/10),"")</f>
        <v>16.383</v>
      </c>
      <c r="AF24" s="143" t="n">
        <f aca="false">IF($E24&lt;&gt;"",(AD24-AA24),"")</f>
        <v>125.73</v>
      </c>
      <c r="AG24" s="144" t="n">
        <f aca="false">IF($E24&lt;&gt;"",(AD24/AA24),"")</f>
        <v>4.3</v>
      </c>
      <c r="AH24" s="144" t="n">
        <f aca="false">IF($E24&lt;&gt;"",(AD24*Q24/10),"")</f>
        <v>319.4685</v>
      </c>
      <c r="AI24" s="138" t="n">
        <f aca="false">IF(N24&lt;&gt;"",(10/H24),"")</f>
        <v>8.47457627118644</v>
      </c>
      <c r="AJ24" s="140"/>
      <c r="AK24" s="146" t="str">
        <f aca="false">IF($C24&lt;&gt;"",($C24),"")</f>
        <v>Crema</v>
      </c>
      <c r="AL24" s="147"/>
      <c r="AM24" s="130" t="n">
        <f aca="false">$G$10</f>
        <v>3.5</v>
      </c>
      <c r="AN24" s="132" t="n">
        <f aca="false">IF($E24&lt;&gt;"",(($E24*15)+AM24),"")</f>
        <v>56</v>
      </c>
      <c r="AO24" s="132" t="n">
        <f aca="false">$G$6</f>
        <v>1</v>
      </c>
      <c r="AP24" s="132"/>
      <c r="AQ24" s="148" t="n">
        <f aca="false">IF($E24&lt;&gt;"",(AN24*$F24*AO24),"")</f>
        <v>240.8</v>
      </c>
      <c r="AR24" s="148" t="n">
        <f aca="false">IF($E24&lt;&gt;"",(AQ24/15),"")</f>
        <v>16.0533333333333</v>
      </c>
      <c r="AS24" s="138" t="n">
        <f aca="false">IF($E24&lt;&gt;"",(AQ24-AN24),"")</f>
        <v>184.8</v>
      </c>
      <c r="AT24" s="138" t="n">
        <f aca="false">IF($E24&lt;&gt;"",(AQ24/AN24),"")</f>
        <v>4.3</v>
      </c>
      <c r="AU24" s="149" t="n">
        <f aca="false">IF($E24&lt;&gt;"",(AQ24*H24/15),"")</f>
        <v>18.9429333333333</v>
      </c>
      <c r="AV24" s="150" t="n">
        <f aca="false">IF(E24&lt;&gt;"",(15/H24),"")</f>
        <v>12.7118644067797</v>
      </c>
      <c r="AW24" s="140"/>
      <c r="AX24" s="130" t="n">
        <f aca="false">$G$10</f>
        <v>3.5</v>
      </c>
      <c r="AY24" s="132" t="n">
        <f aca="false">IF($E24&lt;&gt;"",(($E24*20)+AX24),"")</f>
        <v>73.5</v>
      </c>
      <c r="AZ24" s="132" t="n">
        <f aca="false">$H$6</f>
        <v>1</v>
      </c>
      <c r="BA24" s="132"/>
      <c r="BB24" s="148" t="n">
        <f aca="false">IF($E24&lt;&gt;"",(AY24*$F24*AZ24),"")</f>
        <v>316.05</v>
      </c>
      <c r="BC24" s="148" t="n">
        <f aca="false">IF($E24&lt;&gt;"",(BB24/20),"")</f>
        <v>15.8025</v>
      </c>
      <c r="BD24" s="138" t="n">
        <f aca="false">IF($E24&lt;&gt;"",(BB24-AY24),"")</f>
        <v>242.55</v>
      </c>
      <c r="BE24" s="138" t="n">
        <f aca="false">IF($E24&lt;&gt;"",(BB24/AY24),"")</f>
        <v>4.3</v>
      </c>
      <c r="BF24" s="144" t="n">
        <f aca="false">IF($E24&lt;&gt;"",(BB24*H24/20),"")</f>
        <v>18.64695</v>
      </c>
      <c r="BG24" s="138" t="n">
        <f aca="false">IF(E24&lt;&gt;"",(20/H24),"")</f>
        <v>16.9491525423729</v>
      </c>
      <c r="BH24" s="140"/>
      <c r="BI24" s="151"/>
      <c r="BJ24" s="152"/>
      <c r="BK24" s="152"/>
      <c r="BL24" s="152"/>
      <c r="BM24" s="152"/>
      <c r="BN24" s="153"/>
      <c r="BO24" s="153"/>
      <c r="BP24" s="154"/>
      <c r="BQ24" s="153"/>
    </row>
    <row r="25" customFormat="false" ht="35.15" hidden="false" customHeight="true" outlineLevel="0" collapsed="false">
      <c r="A25" s="128"/>
      <c r="C25" s="179" t="s">
        <v>79</v>
      </c>
      <c r="D25" s="130" t="n">
        <v>3.5</v>
      </c>
      <c r="E25" s="131" t="n">
        <v>3.5</v>
      </c>
      <c r="F25" s="132" t="n">
        <v>4.3</v>
      </c>
      <c r="G25" s="133" t="n">
        <f aca="false">IF(E25&lt;&gt;"",(E25*F25),"")</f>
        <v>15.05</v>
      </c>
      <c r="H25" s="134"/>
      <c r="I25" s="135" t="n">
        <f aca="false">IF(E25&lt;&gt;"",(E25*H25),"")</f>
        <v>0</v>
      </c>
      <c r="J25" s="136" t="n">
        <f aca="false">IF(E25&lt;&gt;"",(I25*F25),"")</f>
        <v>0</v>
      </c>
      <c r="K25" s="137" t="n">
        <v>6</v>
      </c>
      <c r="L25" s="138" t="e">
        <f aca="false">IF($E25&lt;&gt;"",(K25/H25),"")</f>
        <v>#DIV/0!</v>
      </c>
      <c r="M25" s="138" t="n">
        <f aca="false">IF($E25&lt;&gt;"",(E25/K25),"")</f>
        <v>0.583333333333333</v>
      </c>
      <c r="N25" s="139" t="n">
        <f aca="false">IF(E25&lt;&gt;"",(G25/K25),"")</f>
        <v>2.50833333333333</v>
      </c>
      <c r="O25" s="140"/>
      <c r="P25" s="130" t="n">
        <f aca="false">$F$10</f>
        <v>2</v>
      </c>
      <c r="Q25" s="132" t="n">
        <f aca="false">IF($E25&lt;&gt;"",(($E25*5)+P25),"")</f>
        <v>19.5</v>
      </c>
      <c r="R25" s="133" t="n">
        <f aca="false">$F$6</f>
        <v>1.2</v>
      </c>
      <c r="S25" s="141" t="n">
        <f aca="false">IF($E25&lt;&gt;"",(Q25*$F25*R25),"")</f>
        <v>100.62</v>
      </c>
      <c r="T25" s="142" t="n">
        <f aca="false">IF($E25&lt;&gt;"",(S25/5),"")</f>
        <v>20.124</v>
      </c>
      <c r="U25" s="143" t="n">
        <f aca="false">IF($E25&lt;&gt;"",(S25-Q25),"")</f>
        <v>81.12</v>
      </c>
      <c r="V25" s="144" t="n">
        <f aca="false">IF($E25&lt;&gt;"",(S25/Q25),"")</f>
        <v>5.16</v>
      </c>
      <c r="W25" s="144" t="n">
        <f aca="false">IF($E25&lt;&gt;"",(S25*H25/5),"")</f>
        <v>0</v>
      </c>
      <c r="X25" s="138" t="e">
        <f aca="false">IF(E25&lt;&gt;"",(5/H25),"")</f>
        <v>#DIV/0!</v>
      </c>
      <c r="Y25" s="140"/>
      <c r="Z25" s="130" t="n">
        <f aca="false">$I$10</f>
        <v>3.1</v>
      </c>
      <c r="AA25" s="132" t="n">
        <f aca="false">IF($E25&lt;&gt;"",(($E25*10)+Z25),"")</f>
        <v>38.1</v>
      </c>
      <c r="AB25" s="133" t="n">
        <f aca="false">$I$6</f>
        <v>1</v>
      </c>
      <c r="AC25" s="145"/>
      <c r="AD25" s="141" t="n">
        <f aca="false">IF($E25&lt;&gt;"",(AA25*$F25*AB25),"")</f>
        <v>163.83</v>
      </c>
      <c r="AE25" s="142" t="n">
        <f aca="false">IF($E25&lt;&gt;"",(AD25/10),"")</f>
        <v>16.383</v>
      </c>
      <c r="AF25" s="143" t="n">
        <f aca="false">IF($E25&lt;&gt;"",(AD25-AA25),"")</f>
        <v>125.73</v>
      </c>
      <c r="AG25" s="144" t="n">
        <f aca="false">IF($E25&lt;&gt;"",(AD25/AA25),"")</f>
        <v>4.3</v>
      </c>
      <c r="AH25" s="144" t="n">
        <f aca="false">IF($E25&lt;&gt;"",(AD25*Q25/10),"")</f>
        <v>319.4685</v>
      </c>
      <c r="AI25" s="138" t="e">
        <f aca="false">IF(N25&lt;&gt;"",(10/H25),"")</f>
        <v>#DIV/0!</v>
      </c>
      <c r="AJ25" s="140"/>
      <c r="AK25" s="146" t="str">
        <f aca="false">IF($C25&lt;&gt;"",($C25),"")</f>
        <v>Blanco</v>
      </c>
      <c r="AL25" s="147"/>
      <c r="AM25" s="130" t="n">
        <f aca="false">$G$10</f>
        <v>3.5</v>
      </c>
      <c r="AN25" s="132" t="n">
        <f aca="false">IF($E25&lt;&gt;"",(($E25*15)+AM25),"")</f>
        <v>56</v>
      </c>
      <c r="AO25" s="132" t="n">
        <f aca="false">$G$6</f>
        <v>1</v>
      </c>
      <c r="AP25" s="132"/>
      <c r="AQ25" s="148" t="n">
        <f aca="false">IF($E25&lt;&gt;"",(AN25*$F25*AO25),"")</f>
        <v>240.8</v>
      </c>
      <c r="AR25" s="148" t="n">
        <f aca="false">IF($E25&lt;&gt;"",(AQ25/15),"")</f>
        <v>16.0533333333333</v>
      </c>
      <c r="AS25" s="138" t="n">
        <f aca="false">IF($E25&lt;&gt;"",(AQ25-AN25),"")</f>
        <v>184.8</v>
      </c>
      <c r="AT25" s="138" t="n">
        <f aca="false">IF($E25&lt;&gt;"",(AQ25/AN25),"")</f>
        <v>4.3</v>
      </c>
      <c r="AU25" s="149" t="n">
        <f aca="false">IF($E25&lt;&gt;"",(AQ25*H25/15),"")</f>
        <v>0</v>
      </c>
      <c r="AV25" s="150" t="e">
        <f aca="false">IF(E25&lt;&gt;"",(15/H25),"")</f>
        <v>#DIV/0!</v>
      </c>
      <c r="AW25" s="140"/>
      <c r="AX25" s="130" t="n">
        <f aca="false">$G$10</f>
        <v>3.5</v>
      </c>
      <c r="AY25" s="132" t="n">
        <f aca="false">IF($E25&lt;&gt;"",(($E25*20)+AX25),"")</f>
        <v>73.5</v>
      </c>
      <c r="AZ25" s="132" t="n">
        <f aca="false">$H$6</f>
        <v>1</v>
      </c>
      <c r="BA25" s="132"/>
      <c r="BB25" s="148" t="n">
        <f aca="false">IF($E25&lt;&gt;"",(AY25*$F25*AZ25),"")</f>
        <v>316.05</v>
      </c>
      <c r="BC25" s="148"/>
      <c r="BD25" s="138"/>
      <c r="BE25" s="138"/>
      <c r="BF25" s="144"/>
      <c r="BG25" s="138"/>
      <c r="BH25" s="140"/>
      <c r="BI25" s="151"/>
      <c r="BJ25" s="152"/>
      <c r="BK25" s="152"/>
      <c r="BL25" s="152"/>
      <c r="BM25" s="152"/>
      <c r="BN25" s="153"/>
      <c r="BO25" s="153"/>
      <c r="BP25" s="154"/>
      <c r="BQ25" s="153"/>
    </row>
    <row r="26" customFormat="false" ht="35.15" hidden="false" customHeight="true" outlineLevel="0" collapsed="false">
      <c r="A26" s="128"/>
      <c r="C26" s="180" t="s">
        <v>80</v>
      </c>
      <c r="D26" s="130" t="n">
        <v>3.5</v>
      </c>
      <c r="E26" s="131" t="n">
        <v>3.5</v>
      </c>
      <c r="F26" s="132" t="n">
        <v>4.3</v>
      </c>
      <c r="G26" s="133" t="n">
        <f aca="false">IF(E26&lt;&gt;"",(E26*F26),"")</f>
        <v>15.05</v>
      </c>
      <c r="H26" s="134"/>
      <c r="I26" s="135" t="n">
        <f aca="false">IF(E26&lt;&gt;"",(E26*H26),"")</f>
        <v>0</v>
      </c>
      <c r="J26" s="136"/>
      <c r="K26" s="137"/>
      <c r="L26" s="138" t="e">
        <f aca="false">IF($E26&lt;&gt;"",(K26/H26),"")</f>
        <v>#DIV/0!</v>
      </c>
      <c r="M26" s="138" t="e">
        <f aca="false">IF($E26&lt;&gt;"",(E26/K26),"")</f>
        <v>#DIV/0!</v>
      </c>
      <c r="N26" s="139" t="e">
        <f aca="false">IF(E26&lt;&gt;"",(G26/K26),"")</f>
        <v>#DIV/0!</v>
      </c>
      <c r="O26" s="140"/>
      <c r="P26" s="130" t="n">
        <f aca="false">$F$10</f>
        <v>2</v>
      </c>
      <c r="Q26" s="132" t="n">
        <f aca="false">IF($E26&lt;&gt;"",(($E26*5)+P26),"")</f>
        <v>19.5</v>
      </c>
      <c r="R26" s="133" t="n">
        <f aca="false">$F$6</f>
        <v>1.2</v>
      </c>
      <c r="S26" s="141" t="n">
        <f aca="false">IF($E26&lt;&gt;"",(Q26*$F26*R26),"")</f>
        <v>100.62</v>
      </c>
      <c r="T26" s="142" t="n">
        <f aca="false">IF($E26&lt;&gt;"",(S26/5),"")</f>
        <v>20.124</v>
      </c>
      <c r="U26" s="143" t="n">
        <f aca="false">IF($E26&lt;&gt;"",(S26-Q26),"")</f>
        <v>81.12</v>
      </c>
      <c r="V26" s="144" t="n">
        <f aca="false">IF($E26&lt;&gt;"",(S26/Q26),"")</f>
        <v>5.16</v>
      </c>
      <c r="W26" s="144" t="n">
        <f aca="false">IF($E26&lt;&gt;"",(S26*H26/5),"")</f>
        <v>0</v>
      </c>
      <c r="X26" s="138" t="e">
        <f aca="false">IF(E26&lt;&gt;"",(5/H26),"")</f>
        <v>#DIV/0!</v>
      </c>
      <c r="Y26" s="140"/>
      <c r="Z26" s="130" t="n">
        <f aca="false">$I$10</f>
        <v>3.1</v>
      </c>
      <c r="AA26" s="132" t="n">
        <f aca="false">IF($E26&lt;&gt;"",(($E26*10)+Z26),"")</f>
        <v>38.1</v>
      </c>
      <c r="AB26" s="133" t="n">
        <f aca="false">$I$6</f>
        <v>1</v>
      </c>
      <c r="AC26" s="145"/>
      <c r="AD26" s="141" t="n">
        <f aca="false">IF($E26&lt;&gt;"",(AA26*$F26*AB26),"")</f>
        <v>163.83</v>
      </c>
      <c r="AE26" s="142" t="n">
        <f aca="false">IF($E26&lt;&gt;"",(AD26/10),"")</f>
        <v>16.383</v>
      </c>
      <c r="AF26" s="143" t="n">
        <f aca="false">IF($E26&lt;&gt;"",(AD26-AA26),"")</f>
        <v>125.73</v>
      </c>
      <c r="AG26" s="144" t="n">
        <f aca="false">IF($E26&lt;&gt;"",(AD26/AA26),"")</f>
        <v>4.3</v>
      </c>
      <c r="AH26" s="144" t="n">
        <f aca="false">IF($E26&lt;&gt;"",(AD26*Q26/10),"")</f>
        <v>319.4685</v>
      </c>
      <c r="AI26" s="138" t="e">
        <f aca="false">IF(N26&lt;&gt;"",(10/H26),"")</f>
        <v>#DIV/0!</v>
      </c>
      <c r="AJ26" s="140"/>
      <c r="AK26" s="146" t="str">
        <f aca="false">IF($C26&lt;&gt;"",($C26),"")</f>
        <v>Negro</v>
      </c>
      <c r="AL26" s="147"/>
      <c r="AM26" s="130" t="n">
        <f aca="false">$G$10</f>
        <v>3.5</v>
      </c>
      <c r="AN26" s="132" t="n">
        <f aca="false">IF($E26&lt;&gt;"",(($E26*15)+AM26),"")</f>
        <v>56</v>
      </c>
      <c r="AO26" s="132" t="n">
        <f aca="false">$G$6</f>
        <v>1</v>
      </c>
      <c r="AP26" s="132"/>
      <c r="AQ26" s="148" t="n">
        <f aca="false">IF($E26&lt;&gt;"",(AN26*$F26*AO26),"")</f>
        <v>240.8</v>
      </c>
      <c r="AR26" s="148" t="n">
        <f aca="false">IF($E26&lt;&gt;"",(AQ26/15),"")</f>
        <v>16.0533333333333</v>
      </c>
      <c r="AS26" s="138" t="n">
        <f aca="false">IF($E26&lt;&gt;"",(AQ26-AN26),"")</f>
        <v>184.8</v>
      </c>
      <c r="AT26" s="138" t="n">
        <f aca="false">IF($E26&lt;&gt;"",(AQ26/AN26),"")</f>
        <v>4.3</v>
      </c>
      <c r="AU26" s="149" t="n">
        <f aca="false">IF($E26&lt;&gt;"",(AQ26*H26/15),"")</f>
        <v>0</v>
      </c>
      <c r="AV26" s="150" t="e">
        <f aca="false">IF(E26&lt;&gt;"",(15/H26),"")</f>
        <v>#DIV/0!</v>
      </c>
      <c r="AW26" s="140"/>
      <c r="AX26" s="130" t="n">
        <f aca="false">$G$10</f>
        <v>3.5</v>
      </c>
      <c r="AY26" s="132" t="n">
        <f aca="false">IF($E26&lt;&gt;"",(($E26*20)+AX26),"")</f>
        <v>73.5</v>
      </c>
      <c r="AZ26" s="132" t="n">
        <f aca="false">$H$6</f>
        <v>1</v>
      </c>
      <c r="BA26" s="132"/>
      <c r="BB26" s="148" t="n">
        <f aca="false">IF($E26&lt;&gt;"",(AY26*$F26*AZ26),"")</f>
        <v>316.05</v>
      </c>
      <c r="BC26" s="148"/>
      <c r="BD26" s="138"/>
      <c r="BE26" s="138"/>
      <c r="BF26" s="144"/>
      <c r="BG26" s="138"/>
      <c r="BH26" s="140"/>
      <c r="BI26" s="151"/>
      <c r="BJ26" s="152"/>
      <c r="BK26" s="152"/>
      <c r="BL26" s="152"/>
      <c r="BM26" s="152"/>
      <c r="BN26" s="153"/>
      <c r="BO26" s="153"/>
      <c r="BP26" s="154"/>
      <c r="BQ26" s="153"/>
    </row>
    <row r="27" customFormat="false" ht="35.15" hidden="false" customHeight="true" outlineLevel="0" collapsed="false">
      <c r="A27" s="128"/>
      <c r="C27" s="181" t="s">
        <v>81</v>
      </c>
      <c r="D27" s="130" t="n">
        <v>4.5</v>
      </c>
      <c r="E27" s="131" t="n">
        <v>4.5</v>
      </c>
      <c r="F27" s="132" t="n">
        <v>4.2</v>
      </c>
      <c r="G27" s="133" t="n">
        <f aca="false">IF(E27&lt;&gt;"",(E27*F27),"")</f>
        <v>18.9</v>
      </c>
      <c r="H27" s="134"/>
      <c r="I27" s="135" t="n">
        <f aca="false">IF(E27&lt;&gt;"",(E27*H27),"")</f>
        <v>0</v>
      </c>
      <c r="J27" s="136"/>
      <c r="K27" s="137"/>
      <c r="L27" s="138" t="e">
        <f aca="false">IF($E27&lt;&gt;"",(K27/H27),"")</f>
        <v>#DIV/0!</v>
      </c>
      <c r="M27" s="138" t="e">
        <f aca="false">IF($E27&lt;&gt;"",(E27/K27),"")</f>
        <v>#DIV/0!</v>
      </c>
      <c r="N27" s="139" t="e">
        <f aca="false">IF(E27&lt;&gt;"",(G27/K27),"")</f>
        <v>#DIV/0!</v>
      </c>
      <c r="O27" s="140"/>
      <c r="P27" s="130" t="n">
        <f aca="false">$F$10</f>
        <v>2</v>
      </c>
      <c r="Q27" s="132" t="n">
        <f aca="false">IF($E27&lt;&gt;"",(($E27*5)+P27),"")</f>
        <v>24.5</v>
      </c>
      <c r="R27" s="133" t="n">
        <f aca="false">$F$6</f>
        <v>1.2</v>
      </c>
      <c r="S27" s="141" t="n">
        <f aca="false">IF($E27&lt;&gt;"",(Q27*$F27*R27),"")</f>
        <v>123.48</v>
      </c>
      <c r="T27" s="142" t="n">
        <f aca="false">IF($E27&lt;&gt;"",(S27/5),"")</f>
        <v>24.696</v>
      </c>
      <c r="U27" s="143" t="n">
        <f aca="false">IF($E27&lt;&gt;"",(S27-Q27),"")</f>
        <v>98.98</v>
      </c>
      <c r="V27" s="144" t="n">
        <f aca="false">IF($E27&lt;&gt;"",(S27/Q27),"")</f>
        <v>5.04</v>
      </c>
      <c r="W27" s="144" t="n">
        <f aca="false">IF($E27&lt;&gt;"",(S27*H27/5),"")</f>
        <v>0</v>
      </c>
      <c r="X27" s="138" t="e">
        <f aca="false">IF(E27&lt;&gt;"",(5/H27),"")</f>
        <v>#DIV/0!</v>
      </c>
      <c r="Y27" s="140"/>
      <c r="Z27" s="130" t="n">
        <f aca="false">$I$10</f>
        <v>3.1</v>
      </c>
      <c r="AA27" s="132" t="n">
        <f aca="false">IF($E27&lt;&gt;"",(($E27*10)+Z27),"")</f>
        <v>48.1</v>
      </c>
      <c r="AB27" s="133" t="n">
        <f aca="false">$I$6</f>
        <v>1</v>
      </c>
      <c r="AC27" s="145"/>
      <c r="AD27" s="141" t="n">
        <f aca="false">IF($E27&lt;&gt;"",(AA27*$F27*AB27),"")</f>
        <v>202.02</v>
      </c>
      <c r="AE27" s="142" t="n">
        <f aca="false">IF($E27&lt;&gt;"",(AD27/10),"")</f>
        <v>20.202</v>
      </c>
      <c r="AF27" s="143" t="n">
        <f aca="false">IF($E27&lt;&gt;"",(AD27-AA27),"")</f>
        <v>153.92</v>
      </c>
      <c r="AG27" s="144" t="n">
        <f aca="false">IF($E27&lt;&gt;"",(AD27/AA27),"")</f>
        <v>4.2</v>
      </c>
      <c r="AH27" s="144" t="n">
        <f aca="false">IF($E27&lt;&gt;"",(AD27*Q27/10),"")</f>
        <v>494.949</v>
      </c>
      <c r="AI27" s="138" t="e">
        <f aca="false">IF(N27&lt;&gt;"",(10/H27),"")</f>
        <v>#DIV/0!</v>
      </c>
      <c r="AJ27" s="140"/>
      <c r="AK27" s="146" t="str">
        <f aca="false">IF($C27&lt;&gt;"",($C27),"")</f>
        <v>Rojo Ferrari</v>
      </c>
      <c r="AL27" s="147"/>
      <c r="AM27" s="130" t="n">
        <f aca="false">$G$10</f>
        <v>3.5</v>
      </c>
      <c r="AN27" s="132" t="n">
        <f aca="false">IF($E27&lt;&gt;"",(($E27*15)+AM27),"")</f>
        <v>71</v>
      </c>
      <c r="AO27" s="132" t="n">
        <f aca="false">$G$6</f>
        <v>1</v>
      </c>
      <c r="AP27" s="132"/>
      <c r="AQ27" s="148" t="n">
        <f aca="false">IF($E27&lt;&gt;"",(AN27*$F27*AO27),"")</f>
        <v>298.2</v>
      </c>
      <c r="AR27" s="148" t="n">
        <f aca="false">IF($E27&lt;&gt;"",(AQ27/15),"")</f>
        <v>19.88</v>
      </c>
      <c r="AS27" s="138" t="n">
        <f aca="false">IF($E27&lt;&gt;"",(AQ27-AN27),"")</f>
        <v>227.2</v>
      </c>
      <c r="AT27" s="138" t="n">
        <f aca="false">IF($E27&lt;&gt;"",(AQ27/AN27),"")</f>
        <v>4.2</v>
      </c>
      <c r="AU27" s="149" t="n">
        <f aca="false">IF($E27&lt;&gt;"",(AQ27*H27/15),"")</f>
        <v>0</v>
      </c>
      <c r="AV27" s="150" t="e">
        <f aca="false">IF(E27&lt;&gt;"",(15/H27),"")</f>
        <v>#DIV/0!</v>
      </c>
      <c r="AW27" s="140"/>
      <c r="AX27" s="130" t="n">
        <f aca="false">$G$10</f>
        <v>3.5</v>
      </c>
      <c r="AY27" s="132" t="n">
        <f aca="false">IF($E27&lt;&gt;"",(($E27*20)+AX27),"")</f>
        <v>93.5</v>
      </c>
      <c r="AZ27" s="132" t="n">
        <f aca="false">$H$6</f>
        <v>1</v>
      </c>
      <c r="BA27" s="132"/>
      <c r="BB27" s="148" t="n">
        <f aca="false">IF($E27&lt;&gt;"",(AY27*$F27*AZ27),"")</f>
        <v>392.7</v>
      </c>
      <c r="BC27" s="148"/>
      <c r="BD27" s="138"/>
      <c r="BE27" s="138"/>
      <c r="BF27" s="144"/>
      <c r="BG27" s="138"/>
      <c r="BH27" s="140"/>
      <c r="BI27" s="151"/>
      <c r="BJ27" s="152"/>
      <c r="BK27" s="152"/>
      <c r="BL27" s="152"/>
      <c r="BM27" s="152"/>
      <c r="BN27" s="153"/>
      <c r="BO27" s="153"/>
      <c r="BP27" s="154"/>
      <c r="BQ27" s="153"/>
    </row>
    <row r="28" customFormat="false" ht="35.15" hidden="false" customHeight="true" outlineLevel="0" collapsed="false">
      <c r="A28" s="128"/>
      <c r="C28" s="182"/>
      <c r="D28" s="183"/>
      <c r="E28" s="184"/>
      <c r="F28" s="185"/>
      <c r="G28" s="186" t="str">
        <f aca="false">IF(E28&lt;&gt;"",(E28*F28),"")</f>
        <v/>
      </c>
      <c r="H28" s="187"/>
      <c r="I28" s="188"/>
      <c r="J28" s="189"/>
      <c r="K28" s="190"/>
      <c r="L28" s="191"/>
      <c r="M28" s="191"/>
      <c r="N28" s="192"/>
      <c r="O28" s="193"/>
      <c r="P28" s="183"/>
      <c r="Q28" s="185"/>
      <c r="R28" s="194"/>
      <c r="S28" s="195" t="str">
        <f aca="false">IF($E28&lt;&gt;"",(Q28*$F28*R28),"")</f>
        <v/>
      </c>
      <c r="T28" s="196"/>
      <c r="U28" s="197"/>
      <c r="V28" s="198"/>
      <c r="W28" s="198"/>
      <c r="X28" s="199"/>
      <c r="Y28" s="200"/>
      <c r="Z28" s="183"/>
      <c r="AA28" s="185"/>
      <c r="AB28" s="194"/>
      <c r="AC28" s="201"/>
      <c r="AD28" s="195" t="str">
        <f aca="false">IF($E28&lt;&gt;"",(AA28*$F28*AB28),"")</f>
        <v/>
      </c>
      <c r="AE28" s="196"/>
      <c r="AF28" s="197"/>
      <c r="AG28" s="198"/>
      <c r="AH28" s="198"/>
      <c r="AI28" s="199"/>
      <c r="AJ28" s="200"/>
      <c r="AK28" s="202"/>
      <c r="AL28" s="203"/>
      <c r="AM28" s="183"/>
      <c r="AN28" s="185"/>
      <c r="AO28" s="185"/>
      <c r="AP28" s="185"/>
      <c r="AQ28" s="204" t="str">
        <f aca="false">IF($E28&lt;&gt;"",(AN28*$F28*AO28),"")</f>
        <v/>
      </c>
      <c r="AR28" s="204"/>
      <c r="AS28" s="199"/>
      <c r="AT28" s="199"/>
      <c r="AU28" s="205"/>
      <c r="AV28" s="206"/>
      <c r="AW28" s="200"/>
      <c r="AX28" s="183"/>
      <c r="AY28" s="185"/>
      <c r="AZ28" s="185"/>
      <c r="BA28" s="185"/>
      <c r="BB28" s="204"/>
      <c r="BC28" s="204"/>
      <c r="BD28" s="199"/>
      <c r="BE28" s="199"/>
      <c r="BF28" s="198"/>
      <c r="BG28" s="199"/>
      <c r="BH28" s="200"/>
      <c r="BI28" s="207"/>
      <c r="BJ28" s="208"/>
      <c r="BK28" s="208"/>
      <c r="BL28" s="208"/>
      <c r="BM28" s="209"/>
      <c r="BN28" s="153"/>
      <c r="BO28" s="153"/>
      <c r="BP28" s="154"/>
      <c r="BQ28" s="153"/>
    </row>
    <row r="29" s="211" customFormat="true" ht="35.15" hidden="false" customHeight="true" outlineLevel="0" collapsed="false">
      <c r="A29" s="210"/>
      <c r="C29" s="111" t="s">
        <v>82</v>
      </c>
      <c r="D29" s="109"/>
      <c r="E29" s="109"/>
      <c r="F29" s="112"/>
      <c r="G29" s="113"/>
      <c r="H29" s="114"/>
      <c r="I29" s="114"/>
      <c r="J29" s="115"/>
      <c r="K29" s="112"/>
      <c r="L29" s="112"/>
      <c r="M29" s="112"/>
      <c r="N29" s="112"/>
      <c r="O29" s="95"/>
      <c r="P29" s="116"/>
      <c r="Q29" s="117"/>
      <c r="R29" s="118"/>
      <c r="S29" s="119"/>
      <c r="T29" s="116"/>
      <c r="U29" s="120"/>
      <c r="V29" s="118"/>
      <c r="W29" s="118"/>
      <c r="X29" s="121"/>
      <c r="Y29" s="95"/>
      <c r="Z29" s="116"/>
      <c r="AA29" s="117"/>
      <c r="AB29" s="118"/>
      <c r="AC29" s="122"/>
      <c r="AD29" s="119"/>
      <c r="AE29" s="116"/>
      <c r="AF29" s="120"/>
      <c r="AG29" s="118"/>
      <c r="AH29" s="118"/>
      <c r="AI29" s="121"/>
      <c r="AJ29" s="95"/>
      <c r="AK29" s="123"/>
      <c r="AL29" s="104"/>
      <c r="AM29" s="109"/>
      <c r="AN29" s="112"/>
      <c r="AO29" s="112"/>
      <c r="AP29" s="112"/>
      <c r="AQ29" s="112"/>
      <c r="AR29" s="112"/>
      <c r="AS29" s="112"/>
      <c r="AT29" s="112"/>
      <c r="AU29" s="124"/>
      <c r="AV29" s="125"/>
      <c r="AW29" s="95"/>
      <c r="AX29" s="109"/>
      <c r="AY29" s="112"/>
      <c r="AZ29" s="112"/>
      <c r="BA29" s="112"/>
      <c r="BB29" s="112"/>
      <c r="BC29" s="112"/>
      <c r="BD29" s="112"/>
      <c r="BE29" s="112"/>
      <c r="BF29" s="126"/>
      <c r="BG29" s="112"/>
      <c r="BH29" s="95"/>
      <c r="BI29" s="109"/>
      <c r="BJ29" s="112"/>
      <c r="BK29" s="112"/>
      <c r="BL29" s="112"/>
      <c r="BM29" s="112"/>
      <c r="BN29" s="212"/>
      <c r="BO29" s="212"/>
      <c r="BP29" s="213"/>
      <c r="BQ29" s="212"/>
    </row>
    <row r="30" customFormat="false" ht="35.15" hidden="false" customHeight="true" outlineLevel="0" collapsed="false">
      <c r="A30" s="128"/>
      <c r="C30" s="155" t="s">
        <v>73</v>
      </c>
      <c r="D30" s="130" t="n">
        <f aca="false">D19+0.8</f>
        <v>4.3</v>
      </c>
      <c r="E30" s="130" t="n">
        <f aca="false">E19+0.8</f>
        <v>4.3</v>
      </c>
      <c r="F30" s="132" t="n">
        <v>4.3</v>
      </c>
      <c r="G30" s="156" t="n">
        <f aca="false">IF(E30&lt;&gt;"",(E30*F30),"")</f>
        <v>18.49</v>
      </c>
      <c r="H30" s="157" t="n">
        <v>1.18</v>
      </c>
      <c r="I30" s="157" t="n">
        <f aca="false">IF(E30&lt;&gt;"",(E30*H30),"")</f>
        <v>5.074</v>
      </c>
      <c r="J30" s="158" t="n">
        <f aca="false">IF(E30&lt;&gt;"",(I30*F30),"")</f>
        <v>21.8182</v>
      </c>
      <c r="K30" s="159" t="n">
        <v>9</v>
      </c>
      <c r="L30" s="159" t="n">
        <f aca="false">IF($E30&lt;&gt;"",(K30/H30),"")</f>
        <v>7.6271186440678</v>
      </c>
      <c r="M30" s="159" t="n">
        <f aca="false">IF($E30&lt;&gt;"",(E30/K30),"")</f>
        <v>0.477777777777778</v>
      </c>
      <c r="N30" s="159" t="n">
        <f aca="false">IF(E30&lt;&gt;"",(G30/K30),"")</f>
        <v>2.05444444444444</v>
      </c>
      <c r="O30" s="160"/>
      <c r="P30" s="161" t="n">
        <f aca="false">$F$10</f>
        <v>2</v>
      </c>
      <c r="Q30" s="159" t="n">
        <f aca="false">IF($E30&lt;&gt;"",(($E30*5)+P30),"")</f>
        <v>23.5</v>
      </c>
      <c r="R30" s="162" t="n">
        <f aca="false">$F$6</f>
        <v>1.2</v>
      </c>
      <c r="S30" s="163" t="n">
        <f aca="false">IF($E30&lt;&gt;"",(Q30*$F30*R30),"")</f>
        <v>121.26</v>
      </c>
      <c r="T30" s="164" t="n">
        <f aca="false">IF($E30&lt;&gt;"",(S30/5),"")</f>
        <v>24.252</v>
      </c>
      <c r="U30" s="165" t="n">
        <f aca="false">IF($E30&lt;&gt;"",(S30-Q30),"")</f>
        <v>97.76</v>
      </c>
      <c r="V30" s="162" t="n">
        <f aca="false">IF($E30&lt;&gt;"",(S30/Q30),"")</f>
        <v>5.16</v>
      </c>
      <c r="W30" s="162" t="n">
        <f aca="false">IF($E30&lt;&gt;"",(S30*H30/5),"")</f>
        <v>28.61736</v>
      </c>
      <c r="X30" s="166" t="n">
        <f aca="false">IF(E30&lt;&gt;"",(5/H30),"")</f>
        <v>4.23728813559322</v>
      </c>
      <c r="Y30" s="167"/>
      <c r="Z30" s="164" t="n">
        <f aca="false">$I$10</f>
        <v>3.1</v>
      </c>
      <c r="AA30" s="166" t="n">
        <f aca="false">IF($E30&lt;&gt;"",(($E30*10)+Z30),"")</f>
        <v>46.1</v>
      </c>
      <c r="AB30" s="162" t="n">
        <f aca="false">$I$6</f>
        <v>1</v>
      </c>
      <c r="AC30" s="168"/>
      <c r="AD30" s="163" t="n">
        <f aca="false">IF($E30&lt;&gt;"",(AA30*$F30*AB30),"")</f>
        <v>198.23</v>
      </c>
      <c r="AE30" s="164" t="n">
        <f aca="false">IF($E30&lt;&gt;"",(AD30/10),"")</f>
        <v>19.823</v>
      </c>
      <c r="AF30" s="165" t="n">
        <f aca="false">IF($E30&lt;&gt;"",(AD30-AA30),"")</f>
        <v>152.13</v>
      </c>
      <c r="AG30" s="162" t="n">
        <f aca="false">IF($E30&lt;&gt;"",(AD30/AA30),"")</f>
        <v>4.3</v>
      </c>
      <c r="AH30" s="162" t="n">
        <f aca="false">IF($E30&lt;&gt;"",(AD30*Q30/10),"")</f>
        <v>465.8405</v>
      </c>
      <c r="AI30" s="166" t="n">
        <f aca="false">IF(N30&lt;&gt;"",(10/H30),"")</f>
        <v>8.47457627118644</v>
      </c>
      <c r="AJ30" s="167"/>
      <c r="AK30" s="169" t="str">
        <f aca="false">IF($C30&lt;&gt;"",($C30),"")</f>
        <v>Gris</v>
      </c>
      <c r="AL30" s="170"/>
      <c r="AM30" s="164" t="n">
        <f aca="false">$G$10</f>
        <v>3.5</v>
      </c>
      <c r="AN30" s="166" t="n">
        <f aca="false">IF($E30&lt;&gt;"",(($E30*15)+AM30),"")</f>
        <v>68</v>
      </c>
      <c r="AO30" s="166" t="n">
        <f aca="false">$G$6</f>
        <v>1</v>
      </c>
      <c r="AP30" s="166"/>
      <c r="AQ30" s="166" t="n">
        <f aca="false">IF($E30&lt;&gt;"",(AN30*$F30*AO30),"")</f>
        <v>292.4</v>
      </c>
      <c r="AR30" s="166" t="n">
        <f aca="false">IF($E30&lt;&gt;"",(AQ30/15),"")</f>
        <v>19.4933333333333</v>
      </c>
      <c r="AS30" s="166" t="n">
        <f aca="false">IF($E30&lt;&gt;"",(AQ30-AN30),"")</f>
        <v>224.4</v>
      </c>
      <c r="AT30" s="166" t="n">
        <f aca="false">IF($E30&lt;&gt;"",(AQ30/AN30),"")</f>
        <v>4.3</v>
      </c>
      <c r="AU30" s="171" t="n">
        <f aca="false">IF($E30&lt;&gt;"",(AQ30*H30/15),"")</f>
        <v>23.0021333333333</v>
      </c>
      <c r="AV30" s="168" t="n">
        <f aca="false">IF(E30&lt;&gt;"",(15/H30),"")</f>
        <v>12.7118644067797</v>
      </c>
      <c r="AW30" s="167"/>
      <c r="AX30" s="164" t="n">
        <f aca="false">$G$10</f>
        <v>3.5</v>
      </c>
      <c r="AY30" s="166" t="n">
        <f aca="false">IF($E30&lt;&gt;"",(($E30*20)+AX30),"")</f>
        <v>89.5</v>
      </c>
      <c r="AZ30" s="166" t="n">
        <f aca="false">$H$6</f>
        <v>1</v>
      </c>
      <c r="BA30" s="132"/>
      <c r="BB30" s="172" t="n">
        <f aca="false">IF($E30&lt;&gt;"",(AY30*$F30*AZ30),"")</f>
        <v>384.85</v>
      </c>
      <c r="BC30" s="148" t="n">
        <f aca="false">IF($E30&lt;&gt;"",(BB30/20),"")</f>
        <v>19.2425</v>
      </c>
      <c r="BD30" s="138" t="n">
        <f aca="false">IF($E30&lt;&gt;"",(BB30-AY30),"")</f>
        <v>295.35</v>
      </c>
      <c r="BE30" s="138" t="n">
        <f aca="false">IF($E30&lt;&gt;"",(BB30/AY30),"")</f>
        <v>4.3</v>
      </c>
      <c r="BF30" s="144" t="n">
        <f aca="false">IF($E30&lt;&gt;"",(BB30*H30/20),"")</f>
        <v>22.70615</v>
      </c>
      <c r="BG30" s="138" t="n">
        <f aca="false">IF(E30&lt;&gt;"",(20/H30),"")</f>
        <v>16.9491525423729</v>
      </c>
      <c r="BH30" s="140"/>
      <c r="BI30" s="151"/>
      <c r="BJ30" s="152"/>
      <c r="BK30" s="152"/>
      <c r="BL30" s="152"/>
      <c r="BM30" s="152"/>
      <c r="BN30" s="153"/>
      <c r="BO30" s="153"/>
      <c r="BP30" s="154"/>
      <c r="BQ30" s="153"/>
    </row>
    <row r="31" customFormat="false" ht="35.15" hidden="false" customHeight="true" outlineLevel="0" collapsed="false">
      <c r="A31" s="128"/>
      <c r="C31" s="173" t="s">
        <v>74</v>
      </c>
      <c r="D31" s="130" t="n">
        <f aca="false">D20+0.8</f>
        <v>4.8</v>
      </c>
      <c r="E31" s="130" t="n">
        <f aca="false">E20+0.8</f>
        <v>4.8</v>
      </c>
      <c r="F31" s="132" t="n">
        <v>4.2</v>
      </c>
      <c r="G31" s="156" t="n">
        <f aca="false">IF(E31&lt;&gt;"",(E31*F31),"")</f>
        <v>20.16</v>
      </c>
      <c r="H31" s="157" t="n">
        <v>1.18</v>
      </c>
      <c r="I31" s="157" t="n">
        <f aca="false">IF(E31&lt;&gt;"",(E31*H31),"")</f>
        <v>5.664</v>
      </c>
      <c r="J31" s="158" t="n">
        <f aca="false">IF(E31&lt;&gt;"",(I31*F31),"")</f>
        <v>23.7888</v>
      </c>
      <c r="K31" s="159" t="n">
        <v>9</v>
      </c>
      <c r="L31" s="159" t="n">
        <f aca="false">IF($E31&lt;&gt;"",(K31/H31),"")</f>
        <v>7.6271186440678</v>
      </c>
      <c r="M31" s="159" t="n">
        <f aca="false">IF($E31&lt;&gt;"",(E31/K31),"")</f>
        <v>0.533333333333333</v>
      </c>
      <c r="N31" s="159" t="n">
        <f aca="false">IF(E31&lt;&gt;"",(G31/K31),"")</f>
        <v>2.24</v>
      </c>
      <c r="O31" s="160"/>
      <c r="P31" s="161" t="n">
        <f aca="false">$F$10</f>
        <v>2</v>
      </c>
      <c r="Q31" s="159" t="n">
        <f aca="false">IF($E31&lt;&gt;"",(($E31*5)+P31),"")</f>
        <v>26</v>
      </c>
      <c r="R31" s="162" t="n">
        <f aca="false">$F$6</f>
        <v>1.2</v>
      </c>
      <c r="S31" s="163" t="n">
        <f aca="false">IF($E31&lt;&gt;"",(Q31*$F31*R31),"")</f>
        <v>131.04</v>
      </c>
      <c r="T31" s="164" t="n">
        <f aca="false">IF($E31&lt;&gt;"",(S31/5),"")</f>
        <v>26.208</v>
      </c>
      <c r="U31" s="165" t="n">
        <f aca="false">IF($E31&lt;&gt;"",(S31-Q31),"")</f>
        <v>105.04</v>
      </c>
      <c r="V31" s="162" t="n">
        <f aca="false">IF($E31&lt;&gt;"",(S31/Q31),"")</f>
        <v>5.04</v>
      </c>
      <c r="W31" s="162" t="n">
        <f aca="false">IF($E31&lt;&gt;"",(S31*H31/5),"")</f>
        <v>30.92544</v>
      </c>
      <c r="X31" s="166" t="n">
        <f aca="false">IF(E31&lt;&gt;"",(5/H31),"")</f>
        <v>4.23728813559322</v>
      </c>
      <c r="Y31" s="167"/>
      <c r="Z31" s="164" t="n">
        <f aca="false">$I$10</f>
        <v>3.1</v>
      </c>
      <c r="AA31" s="166" t="n">
        <f aca="false">IF($E31&lt;&gt;"",(($E31*10)+Z31),"")</f>
        <v>51.1</v>
      </c>
      <c r="AB31" s="162" t="n">
        <f aca="false">$I$6</f>
        <v>1</v>
      </c>
      <c r="AC31" s="168"/>
      <c r="AD31" s="163" t="n">
        <f aca="false">IF($E31&lt;&gt;"",(AA31*$F31*AB31),"")</f>
        <v>214.62</v>
      </c>
      <c r="AE31" s="164" t="n">
        <f aca="false">IF($E31&lt;&gt;"",(AD31/10),"")</f>
        <v>21.462</v>
      </c>
      <c r="AF31" s="165" t="n">
        <f aca="false">IF($E31&lt;&gt;"",(AD31-AA31),"")</f>
        <v>163.52</v>
      </c>
      <c r="AG31" s="162" t="n">
        <f aca="false">IF($E31&lt;&gt;"",(AD31/AA31),"")</f>
        <v>4.2</v>
      </c>
      <c r="AH31" s="162" t="n">
        <f aca="false">IF($E31&lt;&gt;"",(AD31*Q31/10),"")</f>
        <v>558.012</v>
      </c>
      <c r="AI31" s="166" t="n">
        <f aca="false">IF(N31&lt;&gt;"",(10/H31),"")</f>
        <v>8.47457627118644</v>
      </c>
      <c r="AJ31" s="167"/>
      <c r="AK31" s="169" t="str">
        <f aca="false">IF($C31&lt;&gt;"",($C31),"")</f>
        <v>Azul</v>
      </c>
      <c r="AL31" s="170"/>
      <c r="AM31" s="164" t="n">
        <f aca="false">$G$10</f>
        <v>3.5</v>
      </c>
      <c r="AN31" s="166" t="n">
        <f aca="false">IF($E31&lt;&gt;"",(($E31*15)+AM31),"")</f>
        <v>75.5</v>
      </c>
      <c r="AO31" s="166" t="n">
        <f aca="false">$G$6</f>
        <v>1</v>
      </c>
      <c r="AP31" s="166"/>
      <c r="AQ31" s="166" t="n">
        <f aca="false">IF($E31&lt;&gt;"",(AN31*$F31*AO31),"")</f>
        <v>317.1</v>
      </c>
      <c r="AR31" s="166" t="n">
        <f aca="false">IF($E31&lt;&gt;"",(AQ31/15),"")</f>
        <v>21.14</v>
      </c>
      <c r="AS31" s="166" t="n">
        <f aca="false">IF($E31&lt;&gt;"",(AQ31-AN31),"")</f>
        <v>241.6</v>
      </c>
      <c r="AT31" s="166" t="n">
        <f aca="false">IF($E31&lt;&gt;"",(AQ31/AN31),"")</f>
        <v>4.2</v>
      </c>
      <c r="AU31" s="171" t="n">
        <f aca="false">IF($E31&lt;&gt;"",(AQ31*H31/15),"")</f>
        <v>24.9452</v>
      </c>
      <c r="AV31" s="168" t="n">
        <f aca="false">IF(E31&lt;&gt;"",(15/H31),"")</f>
        <v>12.7118644067797</v>
      </c>
      <c r="AW31" s="167"/>
      <c r="AX31" s="164" t="n">
        <f aca="false">$G$10</f>
        <v>3.5</v>
      </c>
      <c r="AY31" s="166" t="n">
        <f aca="false">IF($E31&lt;&gt;"",(($E31*20)+AX31),"")</f>
        <v>99.5</v>
      </c>
      <c r="AZ31" s="166" t="n">
        <f aca="false">$H$6</f>
        <v>1</v>
      </c>
      <c r="BA31" s="132"/>
      <c r="BB31" s="172" t="n">
        <f aca="false">IF($E31&lt;&gt;"",(AY31*$F31*AZ31),"")</f>
        <v>417.9</v>
      </c>
      <c r="BC31" s="148" t="n">
        <f aca="false">IF($E31&lt;&gt;"",(BB31/20),"")</f>
        <v>20.895</v>
      </c>
      <c r="BD31" s="138" t="n">
        <f aca="false">IF($E31&lt;&gt;"",(BB31-AY31),"")</f>
        <v>318.4</v>
      </c>
      <c r="BE31" s="138" t="n">
        <f aca="false">IF($E31&lt;&gt;"",(BB31/AY31),"")</f>
        <v>4.2</v>
      </c>
      <c r="BF31" s="144" t="n">
        <f aca="false">IF($E31&lt;&gt;"",(BB31*H31/20),"")</f>
        <v>24.6561</v>
      </c>
      <c r="BG31" s="138" t="n">
        <f aca="false">IF(E31&lt;&gt;"",(20/H31),"")</f>
        <v>16.9491525423729</v>
      </c>
      <c r="BH31" s="140"/>
      <c r="BI31" s="151"/>
      <c r="BJ31" s="152"/>
      <c r="BK31" s="152"/>
      <c r="BL31" s="152"/>
      <c r="BM31" s="152"/>
      <c r="BN31" s="153"/>
      <c r="BO31" s="153"/>
      <c r="BP31" s="154"/>
      <c r="BQ31" s="153"/>
    </row>
    <row r="32" customFormat="false" ht="35.15" hidden="false" customHeight="true" outlineLevel="0" collapsed="false">
      <c r="A32" s="128"/>
      <c r="C32" s="175" t="s">
        <v>75</v>
      </c>
      <c r="D32" s="130" t="n">
        <f aca="false">D21+0.8</f>
        <v>4.3</v>
      </c>
      <c r="E32" s="130" t="n">
        <f aca="false">E21+0.8</f>
        <v>4.3</v>
      </c>
      <c r="F32" s="132" t="n">
        <v>4.3</v>
      </c>
      <c r="G32" s="133" t="n">
        <f aca="false">IF(E32&lt;&gt;"",(E32*F32),"")</f>
        <v>18.49</v>
      </c>
      <c r="H32" s="134" t="n">
        <v>1.18</v>
      </c>
      <c r="I32" s="135" t="n">
        <f aca="false">IF(E32&lt;&gt;"",(E32*H32),"")</f>
        <v>5.074</v>
      </c>
      <c r="J32" s="136" t="n">
        <f aca="false">IF(E32&lt;&gt;"",(I32*F32),"")</f>
        <v>21.8182</v>
      </c>
      <c r="K32" s="137" t="n">
        <v>9</v>
      </c>
      <c r="L32" s="138" t="n">
        <f aca="false">IF($E32&lt;&gt;"",(K32/H32),"")</f>
        <v>7.6271186440678</v>
      </c>
      <c r="M32" s="138" t="n">
        <f aca="false">IF($E32&lt;&gt;"",(E32/K32),"")</f>
        <v>0.477777777777778</v>
      </c>
      <c r="N32" s="139" t="n">
        <f aca="false">IF(E32&lt;&gt;"",(G32/K32),"")</f>
        <v>2.05444444444444</v>
      </c>
      <c r="O32" s="140"/>
      <c r="P32" s="130" t="n">
        <f aca="false">$F$10</f>
        <v>2</v>
      </c>
      <c r="Q32" s="132" t="n">
        <f aca="false">IF($E32&lt;&gt;"",(($E32*5)+P32),"")</f>
        <v>23.5</v>
      </c>
      <c r="R32" s="133" t="n">
        <f aca="false">$F$6</f>
        <v>1.2</v>
      </c>
      <c r="S32" s="141" t="n">
        <f aca="false">IF($E32&lt;&gt;"",(Q32*$F32*R32),"")</f>
        <v>121.26</v>
      </c>
      <c r="T32" s="142" t="n">
        <f aca="false">IF($E32&lt;&gt;"",(S32/5),"")</f>
        <v>24.252</v>
      </c>
      <c r="U32" s="143" t="n">
        <f aca="false">IF($E32&lt;&gt;"",(S32-Q32),"")</f>
        <v>97.76</v>
      </c>
      <c r="V32" s="144" t="n">
        <f aca="false">IF($E32&lt;&gt;"",(S32/Q32),"")</f>
        <v>5.16</v>
      </c>
      <c r="W32" s="144" t="n">
        <f aca="false">IF($E32&lt;&gt;"",(S32*H32/5),"")</f>
        <v>28.61736</v>
      </c>
      <c r="X32" s="138" t="n">
        <f aca="false">IF(E32&lt;&gt;"",(5/H32),"")</f>
        <v>4.23728813559322</v>
      </c>
      <c r="Y32" s="140"/>
      <c r="Z32" s="130" t="n">
        <f aca="false">$I$10</f>
        <v>3.1</v>
      </c>
      <c r="AA32" s="132" t="n">
        <f aca="false">IF($E32&lt;&gt;"",(($E32*10)+Z32),"")</f>
        <v>46.1</v>
      </c>
      <c r="AB32" s="133" t="n">
        <f aca="false">$I$6</f>
        <v>1</v>
      </c>
      <c r="AC32" s="145"/>
      <c r="AD32" s="141" t="n">
        <f aca="false">IF($E32&lt;&gt;"",(AA32*$F32*AB32),"")</f>
        <v>198.23</v>
      </c>
      <c r="AE32" s="142" t="n">
        <f aca="false">IF($E32&lt;&gt;"",(AD32/10),"")</f>
        <v>19.823</v>
      </c>
      <c r="AF32" s="143" t="n">
        <f aca="false">IF($E32&lt;&gt;"",(AD32-AA32),"")</f>
        <v>152.13</v>
      </c>
      <c r="AG32" s="144" t="n">
        <f aca="false">IF($E32&lt;&gt;"",(AD32/AA32),"")</f>
        <v>4.3</v>
      </c>
      <c r="AH32" s="144" t="n">
        <f aca="false">IF($E32&lt;&gt;"",(AD32*Q32/10),"")</f>
        <v>465.8405</v>
      </c>
      <c r="AI32" s="138" t="n">
        <f aca="false">IF(N32&lt;&gt;"",(10/H32),"")</f>
        <v>8.47457627118644</v>
      </c>
      <c r="AJ32" s="140"/>
      <c r="AK32" s="146" t="str">
        <f aca="false">IF($C32&lt;&gt;"",($C32),"")</f>
        <v>Rojo granate</v>
      </c>
      <c r="AL32" s="147"/>
      <c r="AM32" s="130" t="n">
        <f aca="false">$G$10</f>
        <v>3.5</v>
      </c>
      <c r="AN32" s="132" t="n">
        <f aca="false">IF($E32&lt;&gt;"",(($E32*15)+AM32),"")</f>
        <v>68</v>
      </c>
      <c r="AO32" s="132" t="n">
        <f aca="false">$G$6</f>
        <v>1</v>
      </c>
      <c r="AP32" s="132"/>
      <c r="AQ32" s="148" t="n">
        <f aca="false">IF($E32&lt;&gt;"",(AN32*$F32*AO32),"")</f>
        <v>292.4</v>
      </c>
      <c r="AR32" s="148" t="n">
        <f aca="false">IF($E32&lt;&gt;"",(AQ32/15),"")</f>
        <v>19.4933333333333</v>
      </c>
      <c r="AS32" s="138" t="n">
        <f aca="false">IF($E32&lt;&gt;"",(AQ32-AN32),"")</f>
        <v>224.4</v>
      </c>
      <c r="AT32" s="138" t="n">
        <f aca="false">IF($E32&lt;&gt;"",(AQ32/AN32),"")</f>
        <v>4.3</v>
      </c>
      <c r="AU32" s="149" t="n">
        <f aca="false">IF($E32&lt;&gt;"",(AQ32*H32/15),"")</f>
        <v>23.0021333333333</v>
      </c>
      <c r="AV32" s="150" t="n">
        <f aca="false">IF(E32&lt;&gt;"",(15/H32),"")</f>
        <v>12.7118644067797</v>
      </c>
      <c r="AW32" s="140"/>
      <c r="AX32" s="130" t="n">
        <f aca="false">$G$10</f>
        <v>3.5</v>
      </c>
      <c r="AY32" s="132" t="n">
        <f aca="false">IF($E32&lt;&gt;"",(($E32*20)+AX32),"")</f>
        <v>89.5</v>
      </c>
      <c r="AZ32" s="132" t="n">
        <f aca="false">$H$6</f>
        <v>1</v>
      </c>
      <c r="BA32" s="132"/>
      <c r="BB32" s="148" t="n">
        <f aca="false">IF($E32&lt;&gt;"",(AY32*$F32*AZ32),"")</f>
        <v>384.85</v>
      </c>
      <c r="BC32" s="148"/>
      <c r="BD32" s="138"/>
      <c r="BE32" s="138"/>
      <c r="BF32" s="144"/>
      <c r="BG32" s="138"/>
      <c r="BH32" s="140"/>
      <c r="BI32" s="151"/>
      <c r="BJ32" s="152"/>
      <c r="BK32" s="152"/>
      <c r="BL32" s="152"/>
      <c r="BM32" s="152"/>
      <c r="BN32" s="153"/>
      <c r="BO32" s="153"/>
      <c r="BP32" s="154"/>
      <c r="BQ32" s="153"/>
    </row>
    <row r="33" customFormat="false" ht="35.15" hidden="false" customHeight="true" outlineLevel="0" collapsed="false">
      <c r="A33" s="128"/>
      <c r="C33" s="176" t="s">
        <v>76</v>
      </c>
      <c r="D33" s="130" t="n">
        <f aca="false">D22+0.8</f>
        <v>5.3</v>
      </c>
      <c r="E33" s="130" t="n">
        <f aca="false">E22+0.8</f>
        <v>5.3</v>
      </c>
      <c r="F33" s="132" t="n">
        <v>4.2</v>
      </c>
      <c r="G33" s="133" t="n">
        <f aca="false">IF(E33&lt;&gt;"",(E33*F33),"")</f>
        <v>22.26</v>
      </c>
      <c r="H33" s="134" t="n">
        <v>1.18</v>
      </c>
      <c r="I33" s="135" t="n">
        <f aca="false">IF(E33&lt;&gt;"",(E33*H33),"")</f>
        <v>6.254</v>
      </c>
      <c r="J33" s="136" t="n">
        <f aca="false">IF(E33&lt;&gt;"",(I33*F33),"")</f>
        <v>26.2668</v>
      </c>
      <c r="K33" s="137" t="n">
        <v>9</v>
      </c>
      <c r="L33" s="138" t="n">
        <f aca="false">IF($E33&lt;&gt;"",(K33/H33),"")</f>
        <v>7.6271186440678</v>
      </c>
      <c r="M33" s="138" t="n">
        <f aca="false">IF($E33&lt;&gt;"",(E33/K33),"")</f>
        <v>0.588888888888889</v>
      </c>
      <c r="N33" s="139" t="n">
        <f aca="false">IF(E33&lt;&gt;"",(G33/K33),"")</f>
        <v>2.47333333333333</v>
      </c>
      <c r="O33" s="140"/>
      <c r="P33" s="130" t="n">
        <f aca="false">$F$10</f>
        <v>2</v>
      </c>
      <c r="Q33" s="132" t="n">
        <f aca="false">IF($E33&lt;&gt;"",(($E33*5)+P33),"")</f>
        <v>28.5</v>
      </c>
      <c r="R33" s="133" t="n">
        <f aca="false">$F$6</f>
        <v>1.2</v>
      </c>
      <c r="S33" s="141" t="n">
        <f aca="false">IF($E33&lt;&gt;"",(Q33*$F33*R33),"")</f>
        <v>143.64</v>
      </c>
      <c r="T33" s="142" t="n">
        <f aca="false">IF($E33&lt;&gt;"",(S33/5),"")</f>
        <v>28.728</v>
      </c>
      <c r="U33" s="143" t="n">
        <f aca="false">IF($E33&lt;&gt;"",(S33-Q33),"")</f>
        <v>115.14</v>
      </c>
      <c r="V33" s="144" t="n">
        <f aca="false">IF($E33&lt;&gt;"",(S33/Q33),"")</f>
        <v>5.04</v>
      </c>
      <c r="W33" s="144" t="n">
        <f aca="false">IF($E33&lt;&gt;"",(S33*H33/5),"")</f>
        <v>33.89904</v>
      </c>
      <c r="X33" s="138" t="n">
        <f aca="false">IF(E33&lt;&gt;"",(5/H33),"")</f>
        <v>4.23728813559322</v>
      </c>
      <c r="Y33" s="140"/>
      <c r="Z33" s="130" t="n">
        <f aca="false">$I$10</f>
        <v>3.1</v>
      </c>
      <c r="AA33" s="132" t="n">
        <f aca="false">IF($E33&lt;&gt;"",(($E33*10)+Z33),"")</f>
        <v>56.1</v>
      </c>
      <c r="AB33" s="133" t="n">
        <f aca="false">$I$6</f>
        <v>1</v>
      </c>
      <c r="AC33" s="145"/>
      <c r="AD33" s="141" t="n">
        <f aca="false">IF($E33&lt;&gt;"",(AA33*$F33*AB33),"")</f>
        <v>235.62</v>
      </c>
      <c r="AE33" s="142" t="n">
        <f aca="false">IF($E33&lt;&gt;"",(AD33/10),"")</f>
        <v>23.562</v>
      </c>
      <c r="AF33" s="143" t="n">
        <f aca="false">IF($E33&lt;&gt;"",(AD33-AA33),"")</f>
        <v>179.52</v>
      </c>
      <c r="AG33" s="144" t="n">
        <f aca="false">IF($E33&lt;&gt;"",(AD33/AA33),"")</f>
        <v>4.2</v>
      </c>
      <c r="AH33" s="144" t="n">
        <f aca="false">IF($E33&lt;&gt;"",(AD33*Q33/10),"")</f>
        <v>671.517</v>
      </c>
      <c r="AI33" s="138" t="n">
        <f aca="false">IF(N33&lt;&gt;"",(10/H33),"")</f>
        <v>8.47457627118644</v>
      </c>
      <c r="AJ33" s="140"/>
      <c r="AK33" s="146" t="str">
        <f aca="false">IF($C33&lt;&gt;"",($C33),"")</f>
        <v>Verde</v>
      </c>
      <c r="AL33" s="147"/>
      <c r="AM33" s="130" t="n">
        <f aca="false">$G$10</f>
        <v>3.5</v>
      </c>
      <c r="AN33" s="132" t="n">
        <f aca="false">IF($E33&lt;&gt;"",(($E33*15)+AM33),"")</f>
        <v>83</v>
      </c>
      <c r="AO33" s="132" t="n">
        <f aca="false">$G$6</f>
        <v>1</v>
      </c>
      <c r="AP33" s="132"/>
      <c r="AQ33" s="148" t="n">
        <f aca="false">IF($E33&lt;&gt;"",(AN33*$F33*AO33),"")</f>
        <v>348.6</v>
      </c>
      <c r="AR33" s="148" t="n">
        <f aca="false">IF($E33&lt;&gt;"",(AQ33/15),"")</f>
        <v>23.24</v>
      </c>
      <c r="AS33" s="138" t="n">
        <f aca="false">IF($E33&lt;&gt;"",(AQ33-AN33),"")</f>
        <v>265.6</v>
      </c>
      <c r="AT33" s="138" t="n">
        <f aca="false">IF($E33&lt;&gt;"",(AQ33/AN33),"")</f>
        <v>4.2</v>
      </c>
      <c r="AU33" s="149" t="n">
        <f aca="false">IF($E33&lt;&gt;"",(AQ33*H33/15),"")</f>
        <v>27.4232</v>
      </c>
      <c r="AV33" s="150" t="n">
        <f aca="false">IF(E33&lt;&gt;"",(15/H33),"")</f>
        <v>12.7118644067797</v>
      </c>
      <c r="AW33" s="140"/>
      <c r="AX33" s="130" t="n">
        <f aca="false">$G$10</f>
        <v>3.5</v>
      </c>
      <c r="AY33" s="132" t="n">
        <f aca="false">IF($E33&lt;&gt;"",(($E33*20)+AX33),"")</f>
        <v>109.5</v>
      </c>
      <c r="AZ33" s="132" t="n">
        <f aca="false">$H$6</f>
        <v>1</v>
      </c>
      <c r="BA33" s="132"/>
      <c r="BB33" s="148" t="n">
        <f aca="false">IF($E33&lt;&gt;"",(AY33*$F33*AZ33),"")</f>
        <v>459.9</v>
      </c>
      <c r="BC33" s="148" t="n">
        <f aca="false">IF($E33&lt;&gt;"",(BB33/20),"")</f>
        <v>22.995</v>
      </c>
      <c r="BD33" s="138" t="n">
        <f aca="false">IF($E33&lt;&gt;"",(BB33-AY33),"")</f>
        <v>350.4</v>
      </c>
      <c r="BE33" s="138" t="n">
        <f aca="false">IF($E33&lt;&gt;"",(BB33/AY33),"")</f>
        <v>4.2</v>
      </c>
      <c r="BF33" s="144" t="n">
        <f aca="false">IF($E33&lt;&gt;"",(BB33*H33/20),"")</f>
        <v>27.1341</v>
      </c>
      <c r="BG33" s="138" t="n">
        <f aca="false">IF(E33&lt;&gt;"",(20/H33),"")</f>
        <v>16.9491525423729</v>
      </c>
      <c r="BH33" s="140"/>
      <c r="BI33" s="151"/>
      <c r="BJ33" s="152"/>
      <c r="BK33" s="152"/>
      <c r="BL33" s="152"/>
      <c r="BM33" s="152"/>
      <c r="BN33" s="153"/>
      <c r="BO33" s="153"/>
      <c r="BP33" s="154"/>
      <c r="BQ33" s="153"/>
    </row>
    <row r="34" customFormat="false" ht="35.15" hidden="false" customHeight="true" outlineLevel="0" collapsed="false">
      <c r="A34" s="128"/>
      <c r="C34" s="177" t="s">
        <v>77</v>
      </c>
      <c r="D34" s="130" t="n">
        <f aca="false">D23+0.8</f>
        <v>6.8</v>
      </c>
      <c r="E34" s="130" t="n">
        <f aca="false">E23+0.8</f>
        <v>6.8</v>
      </c>
      <c r="F34" s="132" t="n">
        <v>4.2</v>
      </c>
      <c r="G34" s="133" t="n">
        <f aca="false">IF(E34&lt;&gt;"",(E34*F34),"")</f>
        <v>28.56</v>
      </c>
      <c r="H34" s="134" t="n">
        <v>1.18</v>
      </c>
      <c r="I34" s="135" t="n">
        <f aca="false">IF(E34&lt;&gt;"",(E34*H34),"")</f>
        <v>8.024</v>
      </c>
      <c r="J34" s="136" t="n">
        <f aca="false">IF(E34&lt;&gt;"",(I34*F34),"")</f>
        <v>33.7008</v>
      </c>
      <c r="K34" s="137" t="n">
        <v>9</v>
      </c>
      <c r="L34" s="138" t="n">
        <f aca="false">IF($E34&lt;&gt;"",(K34/H34),"")</f>
        <v>7.6271186440678</v>
      </c>
      <c r="M34" s="138" t="n">
        <f aca="false">IF($E34&lt;&gt;"",(E34/K34),"")</f>
        <v>0.755555555555556</v>
      </c>
      <c r="N34" s="139" t="n">
        <f aca="false">IF(E34&lt;&gt;"",(G34/K34),"")</f>
        <v>3.17333333333333</v>
      </c>
      <c r="O34" s="140"/>
      <c r="P34" s="130" t="n">
        <f aca="false">$F$10</f>
        <v>2</v>
      </c>
      <c r="Q34" s="132" t="n">
        <f aca="false">IF($E34&lt;&gt;"",(($E34*5)+P34),"")</f>
        <v>36</v>
      </c>
      <c r="R34" s="133" t="n">
        <f aca="false">$F$6</f>
        <v>1.2</v>
      </c>
      <c r="S34" s="141" t="n">
        <f aca="false">IF($E34&lt;&gt;"",(Q34*$F34*R34),"")</f>
        <v>181.44</v>
      </c>
      <c r="T34" s="142" t="n">
        <f aca="false">IF($E34&lt;&gt;"",(S34/5),"")</f>
        <v>36.288</v>
      </c>
      <c r="U34" s="143" t="n">
        <f aca="false">IF($E34&lt;&gt;"",(S34-Q34),"")</f>
        <v>145.44</v>
      </c>
      <c r="V34" s="144" t="n">
        <f aca="false">IF($E34&lt;&gt;"",(S34/Q34),"")</f>
        <v>5.04</v>
      </c>
      <c r="W34" s="144" t="n">
        <f aca="false">IF($E34&lt;&gt;"",(S34*H34/5),"")</f>
        <v>42.81984</v>
      </c>
      <c r="X34" s="138" t="n">
        <f aca="false">IF(E34&lt;&gt;"",(5/H34),"")</f>
        <v>4.23728813559322</v>
      </c>
      <c r="Y34" s="140"/>
      <c r="Z34" s="130" t="n">
        <f aca="false">$I$10</f>
        <v>3.1</v>
      </c>
      <c r="AA34" s="132" t="n">
        <f aca="false">IF($E34&lt;&gt;"",(($E34*10)+Z34),"")</f>
        <v>71.1</v>
      </c>
      <c r="AB34" s="133" t="n">
        <f aca="false">$I$6</f>
        <v>1</v>
      </c>
      <c r="AC34" s="145"/>
      <c r="AD34" s="141" t="n">
        <f aca="false">IF($E34&lt;&gt;"",(AA34*$F34*AB34),"")</f>
        <v>298.62</v>
      </c>
      <c r="AE34" s="142" t="n">
        <f aca="false">IF($E34&lt;&gt;"",(AD34/10),"")</f>
        <v>29.862</v>
      </c>
      <c r="AF34" s="143" t="n">
        <f aca="false">IF($E34&lt;&gt;"",(AD34-AA34),"")</f>
        <v>227.52</v>
      </c>
      <c r="AG34" s="144" t="n">
        <f aca="false">IF($E34&lt;&gt;"",(AD34/AA34),"")</f>
        <v>4.2</v>
      </c>
      <c r="AH34" s="144" t="n">
        <f aca="false">IF($E34&lt;&gt;"",(AD34*Q34/10),"")</f>
        <v>1075.032</v>
      </c>
      <c r="AI34" s="138" t="n">
        <f aca="false">IF(N34&lt;&gt;"",(10/H34),"")</f>
        <v>8.47457627118644</v>
      </c>
      <c r="AJ34" s="140"/>
      <c r="AK34" s="146" t="str">
        <f aca="false">IF($C34&lt;&gt;"",($C34),"")</f>
        <v>Amarillo</v>
      </c>
      <c r="AL34" s="147"/>
      <c r="AM34" s="130" t="n">
        <f aca="false">$G$10</f>
        <v>3.5</v>
      </c>
      <c r="AN34" s="132" t="n">
        <f aca="false">IF($E34&lt;&gt;"",(($E34*15)+AM34),"")</f>
        <v>105.5</v>
      </c>
      <c r="AO34" s="132" t="n">
        <f aca="false">$G$6</f>
        <v>1</v>
      </c>
      <c r="AP34" s="132"/>
      <c r="AQ34" s="148" t="n">
        <f aca="false">IF($E34&lt;&gt;"",(AN34*$F34*AO34),"")</f>
        <v>443.1</v>
      </c>
      <c r="AR34" s="148" t="n">
        <f aca="false">IF($E34&lt;&gt;"",(AQ34/15),"")</f>
        <v>29.54</v>
      </c>
      <c r="AS34" s="138" t="n">
        <f aca="false">IF($E34&lt;&gt;"",(AQ34-AN34),"")</f>
        <v>337.6</v>
      </c>
      <c r="AT34" s="138" t="n">
        <f aca="false">IF($E34&lt;&gt;"",(AQ34/AN34),"")</f>
        <v>4.2</v>
      </c>
      <c r="AU34" s="149" t="n">
        <f aca="false">IF($E34&lt;&gt;"",(AQ34*H34/15),"")</f>
        <v>34.8572</v>
      </c>
      <c r="AV34" s="150" t="n">
        <f aca="false">IF(E34&lt;&gt;"",(15/H34),"")</f>
        <v>12.7118644067797</v>
      </c>
      <c r="AW34" s="140"/>
      <c r="AX34" s="130" t="n">
        <f aca="false">$G$10</f>
        <v>3.5</v>
      </c>
      <c r="AY34" s="132" t="n">
        <f aca="false">IF($E34&lt;&gt;"",(($E34*20)+AX34),"")</f>
        <v>139.5</v>
      </c>
      <c r="AZ34" s="132" t="n">
        <f aca="false">$H$6</f>
        <v>1</v>
      </c>
      <c r="BA34" s="132"/>
      <c r="BB34" s="148" t="n">
        <f aca="false">IF($E34&lt;&gt;"",(AY34*$F34*AZ34),"")</f>
        <v>585.9</v>
      </c>
      <c r="BC34" s="148" t="n">
        <f aca="false">IF($E34&lt;&gt;"",(BB34/20),"")</f>
        <v>29.295</v>
      </c>
      <c r="BD34" s="138" t="n">
        <f aca="false">IF($E34&lt;&gt;"",(BB34-AY34),"")</f>
        <v>446.4</v>
      </c>
      <c r="BE34" s="138" t="n">
        <f aca="false">IF($E34&lt;&gt;"",(BB34/AY34),"")</f>
        <v>4.2</v>
      </c>
      <c r="BF34" s="144" t="n">
        <f aca="false">IF($E34&lt;&gt;"",(BB34*H34/20),"")</f>
        <v>34.5681</v>
      </c>
      <c r="BG34" s="138" t="n">
        <f aca="false">IF(E34&lt;&gt;"",(20/H34),"")</f>
        <v>16.9491525423729</v>
      </c>
      <c r="BH34" s="140"/>
      <c r="BI34" s="151"/>
      <c r="BJ34" s="152"/>
      <c r="BK34" s="152"/>
      <c r="BL34" s="152"/>
      <c r="BM34" s="152"/>
      <c r="BN34" s="153"/>
      <c r="BO34" s="153"/>
      <c r="BP34" s="154"/>
      <c r="BQ34" s="153"/>
    </row>
    <row r="35" customFormat="false" ht="35.15" hidden="false" customHeight="true" outlineLevel="0" collapsed="false">
      <c r="A35" s="128"/>
      <c r="C35" s="178" t="s">
        <v>78</v>
      </c>
      <c r="D35" s="130" t="n">
        <f aca="false">D24+0.8</f>
        <v>4.3</v>
      </c>
      <c r="E35" s="130" t="n">
        <f aca="false">E24+0.8</f>
        <v>4.3</v>
      </c>
      <c r="F35" s="132" t="n">
        <v>4.3</v>
      </c>
      <c r="G35" s="133" t="n">
        <f aca="false">IF(E35&lt;&gt;"",(E35*F35),"")</f>
        <v>18.49</v>
      </c>
      <c r="H35" s="134" t="n">
        <v>1.18</v>
      </c>
      <c r="I35" s="135" t="n">
        <f aca="false">IF(E35&lt;&gt;"",(E35*H35),"")</f>
        <v>5.074</v>
      </c>
      <c r="J35" s="136" t="n">
        <f aca="false">IF(E35&lt;&gt;"",(I35*F35),"")</f>
        <v>21.8182</v>
      </c>
      <c r="K35" s="137" t="n">
        <v>9</v>
      </c>
      <c r="L35" s="138" t="n">
        <f aca="false">IF($E35&lt;&gt;"",(K35/H35),"")</f>
        <v>7.6271186440678</v>
      </c>
      <c r="M35" s="138" t="n">
        <f aca="false">IF($E35&lt;&gt;"",(E35/K35),"")</f>
        <v>0.477777777777778</v>
      </c>
      <c r="N35" s="139" t="n">
        <f aca="false">IF(E35&lt;&gt;"",(G35/K35),"")</f>
        <v>2.05444444444444</v>
      </c>
      <c r="O35" s="140"/>
      <c r="P35" s="130" t="n">
        <f aca="false">$F$10</f>
        <v>2</v>
      </c>
      <c r="Q35" s="132" t="n">
        <f aca="false">IF($E35&lt;&gt;"",(($E35*5)+P35),"")</f>
        <v>23.5</v>
      </c>
      <c r="R35" s="133" t="n">
        <f aca="false">$F$6</f>
        <v>1.2</v>
      </c>
      <c r="S35" s="141" t="n">
        <f aca="false">IF($E35&lt;&gt;"",(Q35*$F35*R35),"")</f>
        <v>121.26</v>
      </c>
      <c r="T35" s="142" t="n">
        <f aca="false">IF($E35&lt;&gt;"",(S35/5),"")</f>
        <v>24.252</v>
      </c>
      <c r="U35" s="143" t="n">
        <f aca="false">IF($E35&lt;&gt;"",(S35-Q35),"")</f>
        <v>97.76</v>
      </c>
      <c r="V35" s="144" t="n">
        <f aca="false">IF($E35&lt;&gt;"",(S35/Q35),"")</f>
        <v>5.16</v>
      </c>
      <c r="W35" s="144" t="n">
        <f aca="false">IF($E35&lt;&gt;"",(S35*H35/5),"")</f>
        <v>28.61736</v>
      </c>
      <c r="X35" s="138" t="n">
        <f aca="false">IF(E35&lt;&gt;"",(5/H35),"")</f>
        <v>4.23728813559322</v>
      </c>
      <c r="Y35" s="140"/>
      <c r="Z35" s="130" t="n">
        <f aca="false">$I$10</f>
        <v>3.1</v>
      </c>
      <c r="AA35" s="132" t="n">
        <f aca="false">IF($E35&lt;&gt;"",(($E35*10)+Z35),"")</f>
        <v>46.1</v>
      </c>
      <c r="AB35" s="133" t="n">
        <f aca="false">$I$6</f>
        <v>1</v>
      </c>
      <c r="AC35" s="145"/>
      <c r="AD35" s="141" t="n">
        <f aca="false">IF($E35&lt;&gt;"",(AA35*$F35*AB35),"")</f>
        <v>198.23</v>
      </c>
      <c r="AE35" s="142" t="n">
        <f aca="false">IF($E35&lt;&gt;"",(AD35/10),"")</f>
        <v>19.823</v>
      </c>
      <c r="AF35" s="143" t="n">
        <f aca="false">IF($E35&lt;&gt;"",(AD35-AA35),"")</f>
        <v>152.13</v>
      </c>
      <c r="AG35" s="144" t="n">
        <f aca="false">IF($E35&lt;&gt;"",(AD35/AA35),"")</f>
        <v>4.3</v>
      </c>
      <c r="AH35" s="144" t="n">
        <f aca="false">IF($E35&lt;&gt;"",(AD35*Q35/10),"")</f>
        <v>465.8405</v>
      </c>
      <c r="AI35" s="138" t="n">
        <f aca="false">IF(N35&lt;&gt;"",(10/H35),"")</f>
        <v>8.47457627118644</v>
      </c>
      <c r="AJ35" s="140"/>
      <c r="AK35" s="146" t="str">
        <f aca="false">IF($C35&lt;&gt;"",($C35),"")</f>
        <v>Crema</v>
      </c>
      <c r="AL35" s="147"/>
      <c r="AM35" s="130" t="n">
        <f aca="false">$G$10</f>
        <v>3.5</v>
      </c>
      <c r="AN35" s="132" t="n">
        <f aca="false">IF($E35&lt;&gt;"",(($E35*15)+AM35),"")</f>
        <v>68</v>
      </c>
      <c r="AO35" s="132" t="n">
        <f aca="false">$G$6</f>
        <v>1</v>
      </c>
      <c r="AP35" s="132"/>
      <c r="AQ35" s="148" t="n">
        <f aca="false">IF($E35&lt;&gt;"",(AN35*$F35*AO35),"")</f>
        <v>292.4</v>
      </c>
      <c r="AR35" s="148" t="n">
        <f aca="false">IF($E35&lt;&gt;"",(AQ35/15),"")</f>
        <v>19.4933333333333</v>
      </c>
      <c r="AS35" s="138" t="n">
        <f aca="false">IF($E35&lt;&gt;"",(AQ35-AN35),"")</f>
        <v>224.4</v>
      </c>
      <c r="AT35" s="138" t="n">
        <f aca="false">IF($E35&lt;&gt;"",(AQ35/AN35),"")</f>
        <v>4.3</v>
      </c>
      <c r="AU35" s="149" t="n">
        <f aca="false">IF($E35&lt;&gt;"",(AQ35*H35/15),"")</f>
        <v>23.0021333333333</v>
      </c>
      <c r="AV35" s="150" t="n">
        <f aca="false">IF(E35&lt;&gt;"",(15/H35),"")</f>
        <v>12.7118644067797</v>
      </c>
      <c r="AW35" s="140"/>
      <c r="AX35" s="130" t="n">
        <f aca="false">$G$10</f>
        <v>3.5</v>
      </c>
      <c r="AY35" s="132" t="n">
        <f aca="false">IF($E35&lt;&gt;"",(($E35*20)+AX35),"")</f>
        <v>89.5</v>
      </c>
      <c r="AZ35" s="132" t="n">
        <f aca="false">$H$6</f>
        <v>1</v>
      </c>
      <c r="BA35" s="132"/>
      <c r="BB35" s="148" t="n">
        <f aca="false">IF($E35&lt;&gt;"",(AY35*$F35*AZ35),"")</f>
        <v>384.85</v>
      </c>
      <c r="BC35" s="148" t="n">
        <f aca="false">IF($E35&lt;&gt;"",(BB35/20),"")</f>
        <v>19.2425</v>
      </c>
      <c r="BD35" s="138" t="n">
        <f aca="false">IF($E35&lt;&gt;"",(BB35-AY35),"")</f>
        <v>295.35</v>
      </c>
      <c r="BE35" s="138" t="n">
        <f aca="false">IF($E35&lt;&gt;"",(BB35/AY35),"")</f>
        <v>4.3</v>
      </c>
      <c r="BF35" s="144" t="n">
        <f aca="false">IF($E35&lt;&gt;"",(BB35*H35/20),"")</f>
        <v>22.70615</v>
      </c>
      <c r="BG35" s="138" t="n">
        <f aca="false">IF(E35&lt;&gt;"",(20/H35),"")</f>
        <v>16.9491525423729</v>
      </c>
      <c r="BH35" s="140"/>
      <c r="BI35" s="151"/>
      <c r="BJ35" s="152"/>
      <c r="BK35" s="152"/>
      <c r="BL35" s="152"/>
      <c r="BM35" s="152"/>
      <c r="BN35" s="153"/>
      <c r="BO35" s="153"/>
      <c r="BP35" s="154"/>
      <c r="BQ35" s="153"/>
    </row>
    <row r="36" customFormat="false" ht="35.15" hidden="false" customHeight="true" outlineLevel="0" collapsed="false">
      <c r="A36" s="128"/>
      <c r="C36" s="179" t="s">
        <v>79</v>
      </c>
      <c r="D36" s="130" t="n">
        <f aca="false">D25+0.8</f>
        <v>4.3</v>
      </c>
      <c r="E36" s="130" t="n">
        <f aca="false">E25+0.8</f>
        <v>4.3</v>
      </c>
      <c r="F36" s="132" t="n">
        <v>4.3</v>
      </c>
      <c r="G36" s="133" t="n">
        <f aca="false">IF(E36&lt;&gt;"",(E36*F36),"")</f>
        <v>18.49</v>
      </c>
      <c r="H36" s="134"/>
      <c r="I36" s="135" t="n">
        <f aca="false">IF(E36&lt;&gt;"",(E36*H36),"")</f>
        <v>0</v>
      </c>
      <c r="J36" s="136" t="n">
        <f aca="false">IF(E36&lt;&gt;"",(I36*F36),"")</f>
        <v>0</v>
      </c>
      <c r="K36" s="137" t="n">
        <v>6</v>
      </c>
      <c r="L36" s="138" t="e">
        <f aca="false">IF($E36&lt;&gt;"",(K36/H36),"")</f>
        <v>#DIV/0!</v>
      </c>
      <c r="M36" s="138" t="n">
        <f aca="false">IF($E36&lt;&gt;"",(E36/K36),"")</f>
        <v>0.716666666666667</v>
      </c>
      <c r="N36" s="139" t="n">
        <f aca="false">IF(E36&lt;&gt;"",(G36/K36),"")</f>
        <v>3.08166666666667</v>
      </c>
      <c r="O36" s="140"/>
      <c r="P36" s="130" t="n">
        <f aca="false">$F$10</f>
        <v>2</v>
      </c>
      <c r="Q36" s="132" t="n">
        <f aca="false">IF($E36&lt;&gt;"",(($E36*5)+P36),"")</f>
        <v>23.5</v>
      </c>
      <c r="R36" s="133" t="n">
        <f aca="false">$F$6</f>
        <v>1.2</v>
      </c>
      <c r="S36" s="141" t="n">
        <f aca="false">IF($E36&lt;&gt;"",(Q36*$F36*R36),"")</f>
        <v>121.26</v>
      </c>
      <c r="T36" s="142" t="n">
        <f aca="false">IF($E36&lt;&gt;"",(S36/5),"")</f>
        <v>24.252</v>
      </c>
      <c r="U36" s="143" t="n">
        <f aca="false">IF($E36&lt;&gt;"",(S36-Q36),"")</f>
        <v>97.76</v>
      </c>
      <c r="V36" s="144" t="n">
        <f aca="false">IF($E36&lt;&gt;"",(S36/Q36),"")</f>
        <v>5.16</v>
      </c>
      <c r="W36" s="144" t="n">
        <f aca="false">IF($E36&lt;&gt;"",(S36*H36/5),"")</f>
        <v>0</v>
      </c>
      <c r="X36" s="138" t="e">
        <f aca="false">IF(E36&lt;&gt;"",(5/H36),"")</f>
        <v>#DIV/0!</v>
      </c>
      <c r="Y36" s="140"/>
      <c r="Z36" s="130" t="n">
        <f aca="false">$I$10</f>
        <v>3.1</v>
      </c>
      <c r="AA36" s="132" t="n">
        <f aca="false">IF($E36&lt;&gt;"",(($E36*10)+Z36),"")</f>
        <v>46.1</v>
      </c>
      <c r="AB36" s="133" t="n">
        <f aca="false">$I$6</f>
        <v>1</v>
      </c>
      <c r="AC36" s="145"/>
      <c r="AD36" s="141" t="n">
        <f aca="false">IF($E36&lt;&gt;"",(AA36*$F36*AB36),"")</f>
        <v>198.23</v>
      </c>
      <c r="AE36" s="142" t="n">
        <f aca="false">IF($E36&lt;&gt;"",(AD36/10),"")</f>
        <v>19.823</v>
      </c>
      <c r="AF36" s="143" t="n">
        <f aca="false">IF($E36&lt;&gt;"",(AD36-AA36),"")</f>
        <v>152.13</v>
      </c>
      <c r="AG36" s="144" t="n">
        <f aca="false">IF($E36&lt;&gt;"",(AD36/AA36),"")</f>
        <v>4.3</v>
      </c>
      <c r="AH36" s="144" t="n">
        <f aca="false">IF($E36&lt;&gt;"",(AD36*Q36/10),"")</f>
        <v>465.8405</v>
      </c>
      <c r="AI36" s="138" t="e">
        <f aca="false">IF(N36&lt;&gt;"",(10/H36),"")</f>
        <v>#DIV/0!</v>
      </c>
      <c r="AJ36" s="140"/>
      <c r="AK36" s="146" t="str">
        <f aca="false">IF($C36&lt;&gt;"",($C36),"")</f>
        <v>Blanco</v>
      </c>
      <c r="AL36" s="147"/>
      <c r="AM36" s="130" t="n">
        <f aca="false">$G$10</f>
        <v>3.5</v>
      </c>
      <c r="AN36" s="132" t="n">
        <f aca="false">IF($E36&lt;&gt;"",(($E36*15)+AM36),"")</f>
        <v>68</v>
      </c>
      <c r="AO36" s="132" t="n">
        <f aca="false">$G$6</f>
        <v>1</v>
      </c>
      <c r="AP36" s="132"/>
      <c r="AQ36" s="148" t="n">
        <f aca="false">IF($E36&lt;&gt;"",(AN36*$F36*AO36),"")</f>
        <v>292.4</v>
      </c>
      <c r="AR36" s="148" t="n">
        <f aca="false">IF($E36&lt;&gt;"",(AQ36/15),"")</f>
        <v>19.4933333333333</v>
      </c>
      <c r="AS36" s="138" t="n">
        <f aca="false">IF($E36&lt;&gt;"",(AQ36-AN36),"")</f>
        <v>224.4</v>
      </c>
      <c r="AT36" s="138" t="n">
        <f aca="false">IF($E36&lt;&gt;"",(AQ36/AN36),"")</f>
        <v>4.3</v>
      </c>
      <c r="AU36" s="149" t="n">
        <f aca="false">IF($E36&lt;&gt;"",(AQ36*H36/15),"")</f>
        <v>0</v>
      </c>
      <c r="AV36" s="150" t="e">
        <f aca="false">IF(E36&lt;&gt;"",(15/H36),"")</f>
        <v>#DIV/0!</v>
      </c>
      <c r="AW36" s="140"/>
      <c r="AX36" s="130" t="n">
        <f aca="false">$G$10</f>
        <v>3.5</v>
      </c>
      <c r="AY36" s="132" t="n">
        <f aca="false">IF($E36&lt;&gt;"",(($E36*20)+AX36),"")</f>
        <v>89.5</v>
      </c>
      <c r="AZ36" s="132" t="n">
        <f aca="false">$H$6</f>
        <v>1</v>
      </c>
      <c r="BA36" s="132"/>
      <c r="BB36" s="148" t="n">
        <f aca="false">IF($E36&lt;&gt;"",(AY36*$F36*AZ36),"")</f>
        <v>384.85</v>
      </c>
      <c r="BC36" s="148"/>
      <c r="BD36" s="138"/>
      <c r="BE36" s="138"/>
      <c r="BF36" s="144"/>
      <c r="BG36" s="138"/>
      <c r="BH36" s="140"/>
      <c r="BI36" s="151"/>
      <c r="BJ36" s="152"/>
      <c r="BK36" s="152"/>
      <c r="BL36" s="152"/>
      <c r="BM36" s="152"/>
      <c r="BN36" s="153"/>
      <c r="BO36" s="153"/>
      <c r="BP36" s="154"/>
      <c r="BQ36" s="153"/>
    </row>
    <row r="37" customFormat="false" ht="35.15" hidden="false" customHeight="true" outlineLevel="0" collapsed="false">
      <c r="A37" s="128"/>
      <c r="C37" s="180" t="s">
        <v>80</v>
      </c>
      <c r="D37" s="130" t="n">
        <f aca="false">D26+0.8</f>
        <v>4.3</v>
      </c>
      <c r="E37" s="130" t="n">
        <f aca="false">E26+0.8</f>
        <v>4.3</v>
      </c>
      <c r="F37" s="132" t="n">
        <v>4.3</v>
      </c>
      <c r="G37" s="133" t="n">
        <f aca="false">IF(E37&lt;&gt;"",(E37*F37),"")</f>
        <v>18.49</v>
      </c>
      <c r="H37" s="134"/>
      <c r="I37" s="135" t="n">
        <f aca="false">IF(E37&lt;&gt;"",(E37*H37),"")</f>
        <v>0</v>
      </c>
      <c r="J37" s="136"/>
      <c r="K37" s="137"/>
      <c r="L37" s="138" t="e">
        <f aca="false">IF($E37&lt;&gt;"",(K37/H37),"")</f>
        <v>#DIV/0!</v>
      </c>
      <c r="M37" s="138" t="e">
        <f aca="false">IF($E37&lt;&gt;"",(E37/K37),"")</f>
        <v>#DIV/0!</v>
      </c>
      <c r="N37" s="139" t="e">
        <f aca="false">IF(E37&lt;&gt;"",(G37/K37),"")</f>
        <v>#DIV/0!</v>
      </c>
      <c r="O37" s="140"/>
      <c r="P37" s="130" t="n">
        <f aca="false">$F$10</f>
        <v>2</v>
      </c>
      <c r="Q37" s="132" t="n">
        <f aca="false">IF($E37&lt;&gt;"",(($E37*5)+P37),"")</f>
        <v>23.5</v>
      </c>
      <c r="R37" s="133" t="n">
        <f aca="false">$F$6</f>
        <v>1.2</v>
      </c>
      <c r="S37" s="141" t="n">
        <f aca="false">IF($E37&lt;&gt;"",(Q37*$F37*R37),"")</f>
        <v>121.26</v>
      </c>
      <c r="T37" s="142" t="n">
        <f aca="false">IF($E37&lt;&gt;"",(S37/5),"")</f>
        <v>24.252</v>
      </c>
      <c r="U37" s="143" t="n">
        <f aca="false">IF($E37&lt;&gt;"",(S37-Q37),"")</f>
        <v>97.76</v>
      </c>
      <c r="V37" s="144" t="n">
        <f aca="false">IF($E37&lt;&gt;"",(S37/Q37),"")</f>
        <v>5.16</v>
      </c>
      <c r="W37" s="144" t="n">
        <f aca="false">IF($E37&lt;&gt;"",(S37*H37/5),"")</f>
        <v>0</v>
      </c>
      <c r="X37" s="138" t="e">
        <f aca="false">IF(E37&lt;&gt;"",(5/H37),"")</f>
        <v>#DIV/0!</v>
      </c>
      <c r="Y37" s="140"/>
      <c r="Z37" s="130" t="n">
        <f aca="false">$I$10</f>
        <v>3.1</v>
      </c>
      <c r="AA37" s="132" t="n">
        <f aca="false">IF($E37&lt;&gt;"",(($E37*10)+Z37),"")</f>
        <v>46.1</v>
      </c>
      <c r="AB37" s="133" t="n">
        <f aca="false">$I$6</f>
        <v>1</v>
      </c>
      <c r="AC37" s="145"/>
      <c r="AD37" s="141" t="n">
        <f aca="false">IF($E37&lt;&gt;"",(AA37*$F37*AB37),"")</f>
        <v>198.23</v>
      </c>
      <c r="AE37" s="142" t="n">
        <f aca="false">IF($E37&lt;&gt;"",(AD37/10),"")</f>
        <v>19.823</v>
      </c>
      <c r="AF37" s="143" t="n">
        <f aca="false">IF($E37&lt;&gt;"",(AD37-AA37),"")</f>
        <v>152.13</v>
      </c>
      <c r="AG37" s="144" t="n">
        <f aca="false">IF($E37&lt;&gt;"",(AD37/AA37),"")</f>
        <v>4.3</v>
      </c>
      <c r="AH37" s="144" t="n">
        <f aca="false">IF($E37&lt;&gt;"",(AD37*Q37/10),"")</f>
        <v>465.8405</v>
      </c>
      <c r="AI37" s="138" t="e">
        <f aca="false">IF(N37&lt;&gt;"",(10/H37),"")</f>
        <v>#DIV/0!</v>
      </c>
      <c r="AJ37" s="140"/>
      <c r="AK37" s="146" t="str">
        <f aca="false">IF($C37&lt;&gt;"",($C37),"")</f>
        <v>Negro</v>
      </c>
      <c r="AL37" s="147"/>
      <c r="AM37" s="130" t="n">
        <f aca="false">$G$10</f>
        <v>3.5</v>
      </c>
      <c r="AN37" s="132" t="n">
        <f aca="false">IF($E37&lt;&gt;"",(($E37*15)+AM37),"")</f>
        <v>68</v>
      </c>
      <c r="AO37" s="132" t="n">
        <f aca="false">$G$6</f>
        <v>1</v>
      </c>
      <c r="AP37" s="132"/>
      <c r="AQ37" s="148" t="n">
        <f aca="false">IF($E37&lt;&gt;"",(AN37*$F37*AO37),"")</f>
        <v>292.4</v>
      </c>
      <c r="AR37" s="148" t="n">
        <f aca="false">IF($E37&lt;&gt;"",(AQ37/15),"")</f>
        <v>19.4933333333333</v>
      </c>
      <c r="AS37" s="138" t="n">
        <f aca="false">IF($E37&lt;&gt;"",(AQ37-AN37),"")</f>
        <v>224.4</v>
      </c>
      <c r="AT37" s="138" t="n">
        <f aca="false">IF($E37&lt;&gt;"",(AQ37/AN37),"")</f>
        <v>4.3</v>
      </c>
      <c r="AU37" s="149" t="n">
        <f aca="false">IF($E37&lt;&gt;"",(AQ37*H37/15),"")</f>
        <v>0</v>
      </c>
      <c r="AV37" s="150" t="e">
        <f aca="false">IF(E37&lt;&gt;"",(15/H37),"")</f>
        <v>#DIV/0!</v>
      </c>
      <c r="AW37" s="140"/>
      <c r="AX37" s="130" t="n">
        <f aca="false">$G$10</f>
        <v>3.5</v>
      </c>
      <c r="AY37" s="132" t="n">
        <f aca="false">IF($E37&lt;&gt;"",(($E37*20)+AX37),"")</f>
        <v>89.5</v>
      </c>
      <c r="AZ37" s="132" t="n">
        <f aca="false">$H$6</f>
        <v>1</v>
      </c>
      <c r="BA37" s="132"/>
      <c r="BB37" s="148" t="n">
        <f aca="false">IF($E37&lt;&gt;"",(AY37*$F37*AZ37),"")</f>
        <v>384.85</v>
      </c>
      <c r="BC37" s="148"/>
      <c r="BD37" s="138"/>
      <c r="BE37" s="138"/>
      <c r="BF37" s="144"/>
      <c r="BG37" s="138"/>
      <c r="BH37" s="140"/>
      <c r="BI37" s="151"/>
      <c r="BJ37" s="152"/>
      <c r="BK37" s="152"/>
      <c r="BL37" s="152"/>
      <c r="BM37" s="152"/>
      <c r="BN37" s="153"/>
      <c r="BO37" s="153"/>
      <c r="BP37" s="154"/>
      <c r="BQ37" s="153"/>
    </row>
    <row r="38" customFormat="false" ht="35.15" hidden="false" customHeight="true" outlineLevel="0" collapsed="false">
      <c r="A38" s="128"/>
      <c r="C38" s="181" t="s">
        <v>81</v>
      </c>
      <c r="D38" s="130" t="n">
        <f aca="false">D27+0.8</f>
        <v>5.3</v>
      </c>
      <c r="E38" s="130" t="n">
        <f aca="false">E27+0.8</f>
        <v>5.3</v>
      </c>
      <c r="F38" s="132" t="n">
        <v>4.2</v>
      </c>
      <c r="G38" s="133" t="n">
        <f aca="false">IF(E38&lt;&gt;"",(E38*F38),"")</f>
        <v>22.26</v>
      </c>
      <c r="H38" s="134"/>
      <c r="I38" s="135" t="n">
        <f aca="false">IF(E38&lt;&gt;"",(E38*H38),"")</f>
        <v>0</v>
      </c>
      <c r="J38" s="136"/>
      <c r="K38" s="137"/>
      <c r="L38" s="138" t="e">
        <f aca="false">IF($E38&lt;&gt;"",(K38/H38),"")</f>
        <v>#DIV/0!</v>
      </c>
      <c r="M38" s="138" t="e">
        <f aca="false">IF($E38&lt;&gt;"",(E38/K38),"")</f>
        <v>#DIV/0!</v>
      </c>
      <c r="N38" s="139" t="e">
        <f aca="false">IF(E38&lt;&gt;"",(G38/K38),"")</f>
        <v>#DIV/0!</v>
      </c>
      <c r="O38" s="140"/>
      <c r="P38" s="130" t="n">
        <f aca="false">$F$10</f>
        <v>2</v>
      </c>
      <c r="Q38" s="132" t="n">
        <f aca="false">IF($E38&lt;&gt;"",(($E38*5)+P38),"")</f>
        <v>28.5</v>
      </c>
      <c r="R38" s="133" t="n">
        <f aca="false">$F$6</f>
        <v>1.2</v>
      </c>
      <c r="S38" s="141" t="n">
        <f aca="false">IF($E38&lt;&gt;"",(Q38*$F38*R38),"")</f>
        <v>143.64</v>
      </c>
      <c r="T38" s="142" t="n">
        <f aca="false">IF($E38&lt;&gt;"",(S38/5),"")</f>
        <v>28.728</v>
      </c>
      <c r="U38" s="143" t="n">
        <f aca="false">IF($E38&lt;&gt;"",(S38-Q38),"")</f>
        <v>115.14</v>
      </c>
      <c r="V38" s="144" t="n">
        <f aca="false">IF($E38&lt;&gt;"",(S38/Q38),"")</f>
        <v>5.04</v>
      </c>
      <c r="W38" s="144" t="n">
        <f aca="false">IF($E38&lt;&gt;"",(S38*H38/5),"")</f>
        <v>0</v>
      </c>
      <c r="X38" s="138" t="e">
        <f aca="false">IF(E38&lt;&gt;"",(5/H38),"")</f>
        <v>#DIV/0!</v>
      </c>
      <c r="Y38" s="140"/>
      <c r="Z38" s="130" t="n">
        <f aca="false">$I$10</f>
        <v>3.1</v>
      </c>
      <c r="AA38" s="132" t="n">
        <f aca="false">IF($E38&lt;&gt;"",(($E38*10)+Z38),"")</f>
        <v>56.1</v>
      </c>
      <c r="AB38" s="133" t="n">
        <f aca="false">$I$6</f>
        <v>1</v>
      </c>
      <c r="AC38" s="145"/>
      <c r="AD38" s="141" t="n">
        <f aca="false">IF($E38&lt;&gt;"",(AA38*$F38*AB38),"")</f>
        <v>235.62</v>
      </c>
      <c r="AE38" s="142" t="n">
        <f aca="false">IF($E38&lt;&gt;"",(AD38/10),"")</f>
        <v>23.562</v>
      </c>
      <c r="AF38" s="143" t="n">
        <f aca="false">IF($E38&lt;&gt;"",(AD38-AA38),"")</f>
        <v>179.52</v>
      </c>
      <c r="AG38" s="144" t="n">
        <f aca="false">IF($E38&lt;&gt;"",(AD38/AA38),"")</f>
        <v>4.2</v>
      </c>
      <c r="AH38" s="144" t="n">
        <f aca="false">IF($E38&lt;&gt;"",(AD38*Q38/10),"")</f>
        <v>671.517</v>
      </c>
      <c r="AI38" s="138" t="e">
        <f aca="false">IF(N38&lt;&gt;"",(10/H38),"")</f>
        <v>#DIV/0!</v>
      </c>
      <c r="AJ38" s="140"/>
      <c r="AK38" s="146" t="str">
        <f aca="false">IF($C38&lt;&gt;"",($C38),"")</f>
        <v>Rojo Ferrari</v>
      </c>
      <c r="AL38" s="147"/>
      <c r="AM38" s="130" t="n">
        <f aca="false">$G$10</f>
        <v>3.5</v>
      </c>
      <c r="AN38" s="132" t="n">
        <f aca="false">IF($E38&lt;&gt;"",(($E38*15)+AM38),"")</f>
        <v>83</v>
      </c>
      <c r="AO38" s="132" t="n">
        <f aca="false">$G$6</f>
        <v>1</v>
      </c>
      <c r="AP38" s="132"/>
      <c r="AQ38" s="148" t="n">
        <f aca="false">IF($E38&lt;&gt;"",(AN38*$F38*AO38),"")</f>
        <v>348.6</v>
      </c>
      <c r="AR38" s="148" t="n">
        <f aca="false">IF($E38&lt;&gt;"",(AQ38/15),"")</f>
        <v>23.24</v>
      </c>
      <c r="AS38" s="138" t="n">
        <f aca="false">IF($E38&lt;&gt;"",(AQ38-AN38),"")</f>
        <v>265.6</v>
      </c>
      <c r="AT38" s="138" t="n">
        <f aca="false">IF($E38&lt;&gt;"",(AQ38/AN38),"")</f>
        <v>4.2</v>
      </c>
      <c r="AU38" s="149" t="n">
        <f aca="false">IF($E38&lt;&gt;"",(AQ38*H38/15),"")</f>
        <v>0</v>
      </c>
      <c r="AV38" s="150" t="e">
        <f aca="false">IF(E38&lt;&gt;"",(15/H38),"")</f>
        <v>#DIV/0!</v>
      </c>
      <c r="AW38" s="140"/>
      <c r="AX38" s="130" t="n">
        <f aca="false">$G$10</f>
        <v>3.5</v>
      </c>
      <c r="AY38" s="132" t="n">
        <f aca="false">IF($E38&lt;&gt;"",(($E38*20)+AX38),"")</f>
        <v>109.5</v>
      </c>
      <c r="AZ38" s="132" t="n">
        <f aca="false">$H$6</f>
        <v>1</v>
      </c>
      <c r="BA38" s="132"/>
      <c r="BB38" s="148" t="n">
        <f aca="false">IF($E38&lt;&gt;"",(AY38*$F38*AZ38),"")</f>
        <v>459.9</v>
      </c>
      <c r="BC38" s="148"/>
      <c r="BD38" s="138"/>
      <c r="BE38" s="138"/>
      <c r="BF38" s="144"/>
      <c r="BG38" s="138"/>
      <c r="BH38" s="140"/>
      <c r="BI38" s="151"/>
      <c r="BJ38" s="152"/>
      <c r="BK38" s="152"/>
      <c r="BL38" s="152"/>
      <c r="BM38" s="152"/>
      <c r="BN38" s="153"/>
      <c r="BO38" s="153"/>
      <c r="BP38" s="154"/>
      <c r="BQ38" s="153"/>
    </row>
    <row r="39" customFormat="false" ht="35.15" hidden="false" customHeight="true" outlineLevel="0" collapsed="false">
      <c r="A39" s="128"/>
      <c r="C39" s="182"/>
      <c r="D39" s="183"/>
      <c r="E39" s="184"/>
      <c r="F39" s="185"/>
      <c r="G39" s="186"/>
      <c r="H39" s="187"/>
      <c r="I39" s="188"/>
      <c r="J39" s="189"/>
      <c r="K39" s="190"/>
      <c r="L39" s="191"/>
      <c r="M39" s="191"/>
      <c r="N39" s="192"/>
      <c r="O39" s="193"/>
      <c r="P39" s="183"/>
      <c r="Q39" s="185"/>
      <c r="R39" s="194"/>
      <c r="S39" s="195"/>
      <c r="T39" s="196"/>
      <c r="U39" s="197"/>
      <c r="V39" s="198"/>
      <c r="W39" s="198"/>
      <c r="X39" s="199"/>
      <c r="Y39" s="200"/>
      <c r="Z39" s="183"/>
      <c r="AA39" s="185"/>
      <c r="AB39" s="194"/>
      <c r="AC39" s="201"/>
      <c r="AD39" s="195"/>
      <c r="AE39" s="196"/>
      <c r="AF39" s="197"/>
      <c r="AG39" s="198"/>
      <c r="AH39" s="198"/>
      <c r="AI39" s="199"/>
      <c r="AJ39" s="200"/>
      <c r="AK39" s="202"/>
      <c r="AL39" s="203"/>
      <c r="AM39" s="183"/>
      <c r="AN39" s="185"/>
      <c r="AO39" s="185"/>
      <c r="AP39" s="185"/>
      <c r="AQ39" s="204"/>
      <c r="AR39" s="204"/>
      <c r="AS39" s="199"/>
      <c r="AT39" s="199"/>
      <c r="AU39" s="205"/>
      <c r="AV39" s="206"/>
      <c r="AW39" s="200"/>
      <c r="AX39" s="183"/>
      <c r="AY39" s="185"/>
      <c r="AZ39" s="185"/>
      <c r="BA39" s="185"/>
      <c r="BB39" s="204"/>
      <c r="BC39" s="204"/>
      <c r="BD39" s="199"/>
      <c r="BE39" s="199"/>
      <c r="BF39" s="198"/>
      <c r="BG39" s="199"/>
      <c r="BH39" s="200"/>
      <c r="BI39" s="207"/>
      <c r="BJ39" s="208"/>
      <c r="BK39" s="208"/>
      <c r="BL39" s="208"/>
      <c r="BM39" s="209"/>
      <c r="BN39" s="153"/>
      <c r="BO39" s="153"/>
      <c r="BP39" s="154"/>
      <c r="BQ39" s="153"/>
    </row>
    <row r="40" s="127" customFormat="true" ht="35.15" hidden="false" customHeight="true" outlineLevel="0" collapsed="false">
      <c r="A40" s="109"/>
      <c r="B40" s="110" t="s">
        <v>83</v>
      </c>
      <c r="C40" s="111" t="s">
        <v>84</v>
      </c>
      <c r="D40" s="109"/>
      <c r="E40" s="109"/>
      <c r="F40" s="112"/>
      <c r="G40" s="113"/>
      <c r="H40" s="114"/>
      <c r="I40" s="114"/>
      <c r="J40" s="115"/>
      <c r="K40" s="112"/>
      <c r="L40" s="112"/>
      <c r="M40" s="112"/>
      <c r="N40" s="112"/>
      <c r="O40" s="95"/>
      <c r="P40" s="116"/>
      <c r="Q40" s="117"/>
      <c r="R40" s="118" t="s">
        <v>71</v>
      </c>
      <c r="S40" s="119" t="s">
        <v>71</v>
      </c>
      <c r="T40" s="116"/>
      <c r="U40" s="120"/>
      <c r="V40" s="118"/>
      <c r="W40" s="118"/>
      <c r="X40" s="121"/>
      <c r="Y40" s="95"/>
      <c r="Z40" s="116"/>
      <c r="AA40" s="117"/>
      <c r="AB40" s="118"/>
      <c r="AC40" s="214"/>
      <c r="AD40" s="119"/>
      <c r="AE40" s="116"/>
      <c r="AF40" s="120"/>
      <c r="AG40" s="118"/>
      <c r="AH40" s="118"/>
      <c r="AI40" s="121"/>
      <c r="AJ40" s="95"/>
      <c r="AK40" s="123"/>
      <c r="AL40" s="104"/>
      <c r="AM40" s="109"/>
      <c r="AN40" s="112"/>
      <c r="AO40" s="112"/>
      <c r="AP40" s="215"/>
      <c r="AQ40" s="112"/>
      <c r="AR40" s="112"/>
      <c r="AS40" s="112"/>
      <c r="AT40" s="112"/>
      <c r="AU40" s="124"/>
      <c r="AV40" s="125"/>
      <c r="AW40" s="95"/>
      <c r="AX40" s="109"/>
      <c r="AY40" s="112"/>
      <c r="AZ40" s="112"/>
      <c r="BA40" s="215"/>
      <c r="BB40" s="112"/>
      <c r="BC40" s="112"/>
      <c r="BD40" s="112"/>
      <c r="BE40" s="112"/>
      <c r="BF40" s="126"/>
      <c r="BG40" s="112"/>
      <c r="BH40" s="95"/>
      <c r="BI40" s="109"/>
      <c r="BJ40" s="112"/>
      <c r="BK40" s="112"/>
      <c r="BL40" s="215"/>
      <c r="BM40" s="112"/>
      <c r="BN40" s="112"/>
      <c r="BO40" s="112"/>
      <c r="BP40" s="126"/>
      <c r="BQ40" s="112"/>
    </row>
    <row r="41" s="229" customFormat="true" ht="35.15" hidden="false" customHeight="true" outlineLevel="0" collapsed="false">
      <c r="A41" s="216"/>
      <c r="B41" s="0"/>
      <c r="C41" s="129" t="s">
        <v>85</v>
      </c>
      <c r="D41" s="217" t="n">
        <v>2.6</v>
      </c>
      <c r="E41" s="174" t="n">
        <v>2.71</v>
      </c>
      <c r="F41" s="218" t="n">
        <v>4</v>
      </c>
      <c r="G41" s="156" t="n">
        <f aca="false">IF(E41&lt;&gt;"",(E41*F41),"")</f>
        <v>10.84</v>
      </c>
      <c r="H41" s="219" t="n">
        <v>1.2</v>
      </c>
      <c r="I41" s="219" t="n">
        <f aca="false">IF(E41&lt;&gt;"",(E41*H41),"")</f>
        <v>3.252</v>
      </c>
      <c r="J41" s="220" t="n">
        <f aca="false">IF(E41&lt;&gt;"",(I41*F41),"")</f>
        <v>13.008</v>
      </c>
      <c r="K41" s="218" t="n">
        <v>9</v>
      </c>
      <c r="L41" s="218" t="n">
        <f aca="false">IF($E41&lt;&gt;"",(K41/H41),"")</f>
        <v>7.5</v>
      </c>
      <c r="M41" s="218" t="n">
        <f aca="false">IF($E41&lt;&gt;"",(E41/K41),"")</f>
        <v>0.301111111111111</v>
      </c>
      <c r="N41" s="218" t="n">
        <f aca="false">IF(E41&lt;&gt;"",(G41/K41),"")</f>
        <v>1.20444444444444</v>
      </c>
      <c r="O41" s="221"/>
      <c r="P41" s="217" t="n">
        <f aca="false">$F$10</f>
        <v>2</v>
      </c>
      <c r="Q41" s="218" t="n">
        <f aca="false">IF($E41&lt;&gt;"",(($E41*5)+P41),"")</f>
        <v>15.55</v>
      </c>
      <c r="R41" s="156" t="n">
        <f aca="false">$F$6</f>
        <v>1.2</v>
      </c>
      <c r="S41" s="222"/>
      <c r="T41" s="217" t="n">
        <f aca="false">IF($E41&lt;&gt;"",(S41/5),"")</f>
        <v>0</v>
      </c>
      <c r="U41" s="223" t="n">
        <f aca="false">IF($E41&lt;&gt;"",(S41-Q41),"")</f>
        <v>-15.55</v>
      </c>
      <c r="V41" s="156" t="n">
        <f aca="false">IF($E41&lt;&gt;"",(S41/Q41),"")</f>
        <v>0</v>
      </c>
      <c r="W41" s="156" t="n">
        <f aca="false">IF($E41&lt;&gt;"",(S41*H41/5),"")</f>
        <v>0</v>
      </c>
      <c r="X41" s="218" t="n">
        <f aca="false">IF(E41&lt;&gt;"",(5/H41),"")</f>
        <v>4.16666666666667</v>
      </c>
      <c r="Y41" s="221"/>
      <c r="Z41" s="217" t="n">
        <f aca="false">$I$10</f>
        <v>3.1</v>
      </c>
      <c r="AA41" s="218" t="n">
        <f aca="false">IF($E41&lt;&gt;"",(($E41*10)+Z41),"")</f>
        <v>30.2</v>
      </c>
      <c r="AB41" s="156" t="n">
        <f aca="false">$I$6</f>
        <v>1</v>
      </c>
      <c r="AC41" s="224" t="n">
        <f aca="false">IF($E41&lt;&gt;"",(Q41*$F41*R41)*1.2,"")</f>
        <v>89.568</v>
      </c>
      <c r="AD41" s="222"/>
      <c r="AE41" s="217" t="n">
        <f aca="false">IF($E41&lt;&gt;"",(AD41/10),"")</f>
        <v>0</v>
      </c>
      <c r="AF41" s="223" t="n">
        <f aca="false">IF($E41&lt;&gt;"",(AD41-AA41),"")</f>
        <v>-30.2</v>
      </c>
      <c r="AG41" s="156" t="n">
        <f aca="false">IF($E41&lt;&gt;"",(AD41/AA41),"")</f>
        <v>0</v>
      </c>
      <c r="AH41" s="156" t="n">
        <f aca="false">IF($E41&lt;&gt;"",(AD41*Q41/10),"")</f>
        <v>0</v>
      </c>
      <c r="AI41" s="218" t="n">
        <f aca="false">IF(N41&lt;&gt;"",(10/H41),"")</f>
        <v>8.33333333333333</v>
      </c>
      <c r="AJ41" s="221"/>
      <c r="AK41" s="129" t="str">
        <f aca="false">IF($C41&lt;&gt;"",($C41),"")</f>
        <v>Incoloro</v>
      </c>
      <c r="AL41" s="225"/>
      <c r="AM41" s="217"/>
      <c r="AN41" s="218"/>
      <c r="AO41" s="226"/>
      <c r="AP41" s="218" t="n">
        <f aca="false">IF($E41&lt;&gt;"",(AA41*$F41*AB41)*1.2,"")</f>
        <v>144.96</v>
      </c>
      <c r="AQ41" s="227"/>
      <c r="AR41" s="218"/>
      <c r="AS41" s="218"/>
      <c r="AT41" s="218"/>
      <c r="AU41" s="228"/>
      <c r="AV41" s="224"/>
      <c r="AW41" s="221"/>
      <c r="AX41" s="217" t="n">
        <f aca="false">$G$10</f>
        <v>3.5</v>
      </c>
      <c r="AY41" s="218" t="n">
        <f aca="false">IF($E41&lt;&gt;"",(($E41*20)+AX41),"")</f>
        <v>57.7</v>
      </c>
      <c r="AZ41" s="218" t="n">
        <f aca="false">$H$6</f>
        <v>1</v>
      </c>
      <c r="BA41" s="218" t="n">
        <f aca="false">IF($E41&lt;&gt;"",(AY41*$F41*AZ41)/20*18,"")</f>
        <v>207.72</v>
      </c>
      <c r="BB41" s="172"/>
      <c r="BC41" s="218"/>
      <c r="BD41" s="218"/>
      <c r="BE41" s="218"/>
      <c r="BF41" s="156"/>
      <c r="BG41" s="218"/>
      <c r="BH41" s="221"/>
      <c r="BI41" s="217" t="n">
        <f aca="false">$G$10</f>
        <v>3.5</v>
      </c>
      <c r="BJ41" s="218" t="n">
        <f aca="false">IF($E41&lt;&gt;"",(($E41*30)+BI41),"")</f>
        <v>84.8</v>
      </c>
      <c r="BK41" s="218" t="n">
        <f aca="false">$H$6</f>
        <v>1</v>
      </c>
      <c r="BL41" s="218" t="n">
        <f aca="false">IF($E41&lt;&gt;"",(AY41*$F41*AZ41)*1.2,"")</f>
        <v>276.96</v>
      </c>
      <c r="BM41" s="218" t="n">
        <f aca="false">IF($E41&lt;&gt;"",(BJ41*$F41*BK41),"")</f>
        <v>339.2</v>
      </c>
      <c r="BN41" s="218" t="n">
        <f aca="false">IF($E41&lt;&gt;"",(BM41-BJ41),"")</f>
        <v>254.4</v>
      </c>
      <c r="BO41" s="218" t="n">
        <f aca="false">IF($E41&lt;&gt;"",(BM41/BJ41),"")</f>
        <v>4</v>
      </c>
      <c r="BP41" s="156" t="n">
        <f aca="false">IF($E41&lt;&gt;"",(BM41*R41/30),"")</f>
        <v>13.568</v>
      </c>
      <c r="BQ41" s="218" t="str">
        <f aca="false">IF(O41&lt;&gt;"",(30/R41),"")</f>
        <v/>
      </c>
    </row>
    <row r="42" s="108" customFormat="true" ht="35.15" hidden="false" customHeight="true" outlineLevel="0" collapsed="false">
      <c r="A42" s="230"/>
      <c r="B42" s="0"/>
      <c r="C42" s="155" t="s">
        <v>73</v>
      </c>
      <c r="D42" s="130" t="n">
        <v>2.79</v>
      </c>
      <c r="E42" s="131" t="n">
        <v>2.79</v>
      </c>
      <c r="F42" s="132" t="n">
        <v>4</v>
      </c>
      <c r="G42" s="133" t="n">
        <f aca="false">IF(E42&lt;&gt;"",(E42*F42),"")</f>
        <v>11.16</v>
      </c>
      <c r="H42" s="134" t="n">
        <v>1.2</v>
      </c>
      <c r="I42" s="135" t="n">
        <f aca="false">IF(E42&lt;&gt;"",(E42*H42),"")</f>
        <v>3.348</v>
      </c>
      <c r="J42" s="136" t="n">
        <f aca="false">IF(E42&lt;&gt;"",(I42*F42),"")</f>
        <v>13.392</v>
      </c>
      <c r="K42" s="137" t="n">
        <v>9</v>
      </c>
      <c r="L42" s="138" t="n">
        <f aca="false">IF($E42&lt;&gt;"",(K42/H42),"")</f>
        <v>7.5</v>
      </c>
      <c r="M42" s="138" t="n">
        <f aca="false">IF($E42&lt;&gt;"",(E42/K42),"")</f>
        <v>0.31</v>
      </c>
      <c r="N42" s="139" t="n">
        <f aca="false">IF(E42&lt;&gt;"",(G42/K42),"")</f>
        <v>1.24</v>
      </c>
      <c r="O42" s="140"/>
      <c r="P42" s="130" t="n">
        <f aca="false">$F$10</f>
        <v>2</v>
      </c>
      <c r="Q42" s="132" t="n">
        <f aca="false">IF($E42&lt;&gt;"",(($E42*5)+P42),"")</f>
        <v>15.95</v>
      </c>
      <c r="R42" s="133" t="n">
        <f aca="false">$F$6</f>
        <v>1.2</v>
      </c>
      <c r="S42" s="141"/>
      <c r="T42" s="142" t="n">
        <f aca="false">IF($E42&lt;&gt;"",(S42/5),"")</f>
        <v>0</v>
      </c>
      <c r="U42" s="143" t="n">
        <f aca="false">IF($E42&lt;&gt;"",(S42-Q42),"")</f>
        <v>-15.95</v>
      </c>
      <c r="V42" s="144" t="n">
        <f aca="false">IF($E42&lt;&gt;"",(S42/Q42),"")</f>
        <v>0</v>
      </c>
      <c r="W42" s="144" t="n">
        <f aca="false">IF($E42&lt;&gt;"",(S42*H42/5),"")</f>
        <v>0</v>
      </c>
      <c r="X42" s="138" t="n">
        <f aca="false">IF(E42&lt;&gt;"",(5/H42),"")</f>
        <v>4.16666666666667</v>
      </c>
      <c r="Y42" s="140"/>
      <c r="Z42" s="130" t="n">
        <f aca="false">$I$10</f>
        <v>3.1</v>
      </c>
      <c r="AA42" s="132" t="n">
        <f aca="false">IF($E42&lt;&gt;"",(($E42*10)+Z42),"")</f>
        <v>31</v>
      </c>
      <c r="AB42" s="133" t="n">
        <f aca="false">$I$6</f>
        <v>1</v>
      </c>
      <c r="AC42" s="224" t="n">
        <f aca="false">IF($E42&lt;&gt;"",(Q42*$F42*R42)*1.2,"")</f>
        <v>91.872</v>
      </c>
      <c r="AD42" s="141"/>
      <c r="AE42" s="142" t="n">
        <f aca="false">IF($E42&lt;&gt;"",(AD42/10),"")</f>
        <v>0</v>
      </c>
      <c r="AF42" s="143" t="n">
        <f aca="false">IF($E42&lt;&gt;"",(AD42-AA42),"")</f>
        <v>-31</v>
      </c>
      <c r="AG42" s="144" t="n">
        <f aca="false">IF($E42&lt;&gt;"",(AD42/AA42),"")</f>
        <v>0</v>
      </c>
      <c r="AH42" s="144" t="n">
        <f aca="false">IF($E42&lt;&gt;"",(AD42*Q42/10),"")</f>
        <v>0</v>
      </c>
      <c r="AI42" s="138" t="n">
        <f aca="false">IF(N42&lt;&gt;"",(10/H42),"")</f>
        <v>8.33333333333333</v>
      </c>
      <c r="AJ42" s="140"/>
      <c r="AK42" s="146" t="str">
        <f aca="false">IF($C42&lt;&gt;"",($C42),"")</f>
        <v>Gris</v>
      </c>
      <c r="AL42" s="147"/>
      <c r="AM42" s="151"/>
      <c r="AN42" s="152"/>
      <c r="AO42" s="152"/>
      <c r="AP42" s="218" t="n">
        <f aca="false">IF($E42&lt;&gt;"",(AA42*$F42*AB42)*1.2,"")</f>
        <v>148.8</v>
      </c>
      <c r="AQ42" s="231"/>
      <c r="AR42" s="152"/>
      <c r="AS42" s="152"/>
      <c r="AT42" s="152"/>
      <c r="AU42" s="232"/>
      <c r="AV42" s="233"/>
      <c r="AW42" s="140"/>
      <c r="AX42" s="130" t="n">
        <f aca="false">$G$10</f>
        <v>3.5</v>
      </c>
      <c r="AY42" s="132" t="n">
        <f aca="false">IF($E42&lt;&gt;"",(($E42*20)+AX42),"")</f>
        <v>59.3</v>
      </c>
      <c r="AZ42" s="132" t="n">
        <f aca="false">$H$6</f>
        <v>1</v>
      </c>
      <c r="BA42" s="218" t="n">
        <f aca="false">IF($E42&lt;&gt;"",(AY42*$F42*AZ42)/20*18,"")</f>
        <v>213.48</v>
      </c>
      <c r="BB42" s="148"/>
      <c r="BC42" s="152"/>
      <c r="BD42" s="152"/>
      <c r="BE42" s="152"/>
      <c r="BF42" s="234"/>
      <c r="BG42" s="152"/>
      <c r="BH42" s="140"/>
      <c r="BI42" s="130" t="n">
        <f aca="false">$G$10</f>
        <v>3.5</v>
      </c>
      <c r="BJ42" s="132" t="n">
        <f aca="false">IF($E42&lt;&gt;"",(($E42*30)+BI42),"")</f>
        <v>87.2</v>
      </c>
      <c r="BK42" s="132" t="n">
        <f aca="false">$H$6</f>
        <v>1</v>
      </c>
      <c r="BL42" s="218" t="n">
        <f aca="false">IF($E42&lt;&gt;"",(AY42*$F42*AZ42)*1.2,"")</f>
        <v>284.64</v>
      </c>
      <c r="BM42" s="148" t="n">
        <f aca="false">IF($E42&lt;&gt;"",(BJ42*$F42*BK42),"")</f>
        <v>348.8</v>
      </c>
      <c r="BN42" s="138" t="n">
        <f aca="false">IF($E42&lt;&gt;"",(BM42-BJ42),"")</f>
        <v>261.6</v>
      </c>
      <c r="BO42" s="138" t="n">
        <f aca="false">IF($E42&lt;&gt;"",(BM42/BJ42),"")</f>
        <v>4</v>
      </c>
      <c r="BP42" s="144" t="n">
        <f aca="false">IF($E42&lt;&gt;"",(BM42*R42/30),"")</f>
        <v>13.952</v>
      </c>
      <c r="BQ42" s="138" t="str">
        <f aca="false">IF(O42&lt;&gt;"",(30/R42),"")</f>
        <v/>
      </c>
    </row>
    <row r="43" s="108" customFormat="true" ht="35.15" hidden="false" customHeight="true" outlineLevel="0" collapsed="false">
      <c r="A43" s="230"/>
      <c r="B43" s="0"/>
      <c r="C43" s="173" t="s">
        <v>74</v>
      </c>
      <c r="D43" s="130" t="n">
        <v>2.95</v>
      </c>
      <c r="E43" s="131" t="n">
        <v>2.95</v>
      </c>
      <c r="F43" s="132" t="n">
        <v>4</v>
      </c>
      <c r="G43" s="133" t="n">
        <f aca="false">IF(E43&lt;&gt;"",(E43*F43),"")</f>
        <v>11.8</v>
      </c>
      <c r="H43" s="134" t="n">
        <v>1.2</v>
      </c>
      <c r="I43" s="135" t="n">
        <f aca="false">IF(E43&lt;&gt;"",(E43*H43),"")</f>
        <v>3.54</v>
      </c>
      <c r="J43" s="136" t="n">
        <f aca="false">IF(E43&lt;&gt;"",(I43*F43),"")</f>
        <v>14.16</v>
      </c>
      <c r="K43" s="137" t="n">
        <v>9</v>
      </c>
      <c r="L43" s="138" t="n">
        <f aca="false">IF($E43&lt;&gt;"",(K43/H43),"")</f>
        <v>7.5</v>
      </c>
      <c r="M43" s="138" t="n">
        <f aca="false">IF($E43&lt;&gt;"",(E43/K43),"")</f>
        <v>0.327777777777778</v>
      </c>
      <c r="N43" s="139" t="n">
        <f aca="false">IF(E43&lt;&gt;"",(G43/K43),"")</f>
        <v>1.31111111111111</v>
      </c>
      <c r="O43" s="140"/>
      <c r="P43" s="130" t="n">
        <f aca="false">$F$10</f>
        <v>2</v>
      </c>
      <c r="Q43" s="132" t="n">
        <f aca="false">IF($E43&lt;&gt;"",(($E43*5)+P43),"")</f>
        <v>16.75</v>
      </c>
      <c r="R43" s="133" t="n">
        <f aca="false">$F$6</f>
        <v>1.2</v>
      </c>
      <c r="S43" s="141"/>
      <c r="T43" s="142" t="n">
        <f aca="false">IF($E43&lt;&gt;"",(S43/5),"")</f>
        <v>0</v>
      </c>
      <c r="U43" s="143" t="n">
        <f aca="false">IF($E43&lt;&gt;"",(S43-Q43),"")</f>
        <v>-16.75</v>
      </c>
      <c r="V43" s="144" t="n">
        <f aca="false">IF($E43&lt;&gt;"",(S43/Q43),"")</f>
        <v>0</v>
      </c>
      <c r="W43" s="144" t="n">
        <f aca="false">IF($E43&lt;&gt;"",(S43*H43/5),"")</f>
        <v>0</v>
      </c>
      <c r="X43" s="138" t="n">
        <f aca="false">IF(E43&lt;&gt;"",(5/H43),"")</f>
        <v>4.16666666666667</v>
      </c>
      <c r="Y43" s="140"/>
      <c r="Z43" s="130" t="n">
        <f aca="false">$I$10</f>
        <v>3.1</v>
      </c>
      <c r="AA43" s="132" t="n">
        <f aca="false">IF($E43&lt;&gt;"",(($E43*10)+Z43),"")</f>
        <v>32.6</v>
      </c>
      <c r="AB43" s="133" t="n">
        <f aca="false">$I$6</f>
        <v>1</v>
      </c>
      <c r="AC43" s="224" t="n">
        <f aca="false">IF($E43&lt;&gt;"",(Q43*$F43*R43)*1.2,"")</f>
        <v>96.48</v>
      </c>
      <c r="AD43" s="141"/>
      <c r="AE43" s="142" t="n">
        <f aca="false">IF($E43&lt;&gt;"",(AD43/10),"")</f>
        <v>0</v>
      </c>
      <c r="AF43" s="143" t="n">
        <f aca="false">IF($E43&lt;&gt;"",(AD43-AA43),"")</f>
        <v>-32.6</v>
      </c>
      <c r="AG43" s="144" t="n">
        <f aca="false">IF($E43&lt;&gt;"",(AD43/AA43),"")</f>
        <v>0</v>
      </c>
      <c r="AH43" s="144" t="n">
        <f aca="false">IF($E43&lt;&gt;"",(AD43*Q43/10),"")</f>
        <v>0</v>
      </c>
      <c r="AI43" s="138" t="n">
        <f aca="false">IF(N43&lt;&gt;"",(10/H43),"")</f>
        <v>8.33333333333333</v>
      </c>
      <c r="AJ43" s="140"/>
      <c r="AK43" s="146" t="str">
        <f aca="false">IF($C43&lt;&gt;"",($C43),"")</f>
        <v>Azul</v>
      </c>
      <c r="AL43" s="147"/>
      <c r="AM43" s="151"/>
      <c r="AN43" s="152"/>
      <c r="AO43" s="152"/>
      <c r="AP43" s="218" t="n">
        <f aca="false">IF($E43&lt;&gt;"",(AA43*$F43*AB43)*1.2,"")</f>
        <v>156.48</v>
      </c>
      <c r="AQ43" s="231"/>
      <c r="AR43" s="152"/>
      <c r="AS43" s="152"/>
      <c r="AT43" s="152"/>
      <c r="AU43" s="232"/>
      <c r="AV43" s="233"/>
      <c r="AW43" s="140"/>
      <c r="AX43" s="130" t="n">
        <f aca="false">$G$10</f>
        <v>3.5</v>
      </c>
      <c r="AY43" s="132" t="n">
        <f aca="false">IF($E43&lt;&gt;"",(($E43*20)+AX43),"")</f>
        <v>62.5</v>
      </c>
      <c r="AZ43" s="132" t="n">
        <f aca="false">$H$6</f>
        <v>1</v>
      </c>
      <c r="BA43" s="218" t="n">
        <f aca="false">IF($E43&lt;&gt;"",(AY43*$F43*AZ43)/20*18,"")</f>
        <v>225</v>
      </c>
      <c r="BB43" s="148"/>
      <c r="BC43" s="152"/>
      <c r="BD43" s="152"/>
      <c r="BE43" s="152"/>
      <c r="BF43" s="234"/>
      <c r="BG43" s="152"/>
      <c r="BH43" s="140"/>
      <c r="BI43" s="130" t="n">
        <f aca="false">$G$10</f>
        <v>3.5</v>
      </c>
      <c r="BJ43" s="132" t="n">
        <f aca="false">IF($E43&lt;&gt;"",(($E43*30)+BI43),"")</f>
        <v>92</v>
      </c>
      <c r="BK43" s="132" t="n">
        <f aca="false">$H$6</f>
        <v>1</v>
      </c>
      <c r="BL43" s="218" t="n">
        <f aca="false">IF($E43&lt;&gt;"",(AY43*$F43*AZ43)*1.2,"")</f>
        <v>300</v>
      </c>
      <c r="BM43" s="148" t="n">
        <f aca="false">IF($E43&lt;&gt;"",(BJ43*$F43*BK43),"")</f>
        <v>368</v>
      </c>
      <c r="BN43" s="138" t="n">
        <f aca="false">IF($E43&lt;&gt;"",(BM43-BJ43),"")</f>
        <v>276</v>
      </c>
      <c r="BO43" s="138" t="n">
        <f aca="false">IF($E43&lt;&gt;"",(BM43/BJ43),"")</f>
        <v>4</v>
      </c>
      <c r="BP43" s="144" t="n">
        <f aca="false">IF($E43&lt;&gt;"",(BM43*R43/30),"")</f>
        <v>14.72</v>
      </c>
      <c r="BQ43" s="138" t="str">
        <f aca="false">IF(O43&lt;&gt;"",(30/R43),"")</f>
        <v/>
      </c>
    </row>
    <row r="44" s="108" customFormat="true" ht="35.15" hidden="false" customHeight="true" outlineLevel="0" collapsed="false">
      <c r="A44" s="230"/>
      <c r="B44" s="0"/>
      <c r="C44" s="175" t="s">
        <v>75</v>
      </c>
      <c r="D44" s="130" t="n">
        <v>2.95</v>
      </c>
      <c r="E44" s="131" t="n">
        <v>2.95</v>
      </c>
      <c r="F44" s="132" t="n">
        <v>4</v>
      </c>
      <c r="G44" s="133" t="n">
        <f aca="false">IF(E44&lt;&gt;"",(E44*F44),"")</f>
        <v>11.8</v>
      </c>
      <c r="H44" s="134" t="n">
        <v>1.2</v>
      </c>
      <c r="I44" s="135" t="n">
        <f aca="false">IF(E44&lt;&gt;"",(E44*H44),"")</f>
        <v>3.54</v>
      </c>
      <c r="J44" s="136" t="n">
        <f aca="false">IF(E44&lt;&gt;"",(I44*F44),"")</f>
        <v>14.16</v>
      </c>
      <c r="K44" s="137" t="n">
        <v>9</v>
      </c>
      <c r="L44" s="138" t="n">
        <f aca="false">IF($E44&lt;&gt;"",(K44/H44),"")</f>
        <v>7.5</v>
      </c>
      <c r="M44" s="138" t="n">
        <f aca="false">IF($E44&lt;&gt;"",(E44/K44),"")</f>
        <v>0.327777777777778</v>
      </c>
      <c r="N44" s="139" t="n">
        <f aca="false">IF(E44&lt;&gt;"",(G44/K44),"")</f>
        <v>1.31111111111111</v>
      </c>
      <c r="O44" s="140"/>
      <c r="P44" s="130" t="n">
        <f aca="false">$F$10</f>
        <v>2</v>
      </c>
      <c r="Q44" s="132" t="n">
        <f aca="false">IF($E44&lt;&gt;"",(($E44*5)+P44),"")</f>
        <v>16.75</v>
      </c>
      <c r="R44" s="133" t="n">
        <f aca="false">$F$6</f>
        <v>1.2</v>
      </c>
      <c r="S44" s="141"/>
      <c r="T44" s="142" t="n">
        <f aca="false">IF($E44&lt;&gt;"",(S44/5),"")</f>
        <v>0</v>
      </c>
      <c r="U44" s="143" t="n">
        <f aca="false">IF($E44&lt;&gt;"",(S44-Q44),"")</f>
        <v>-16.75</v>
      </c>
      <c r="V44" s="144" t="n">
        <f aca="false">IF($E44&lt;&gt;"",(S44/Q44),"")</f>
        <v>0</v>
      </c>
      <c r="W44" s="144" t="n">
        <f aca="false">IF($E44&lt;&gt;"",(S44*H44/5),"")</f>
        <v>0</v>
      </c>
      <c r="X44" s="138" t="n">
        <f aca="false">IF(E44&lt;&gt;"",(5/H44),"")</f>
        <v>4.16666666666667</v>
      </c>
      <c r="Y44" s="140"/>
      <c r="Z44" s="130" t="n">
        <f aca="false">$I$10</f>
        <v>3.1</v>
      </c>
      <c r="AA44" s="132" t="n">
        <f aca="false">IF($E44&lt;&gt;"",(($E44*10)+Z44),"")</f>
        <v>32.6</v>
      </c>
      <c r="AB44" s="133" t="n">
        <f aca="false">$I$6</f>
        <v>1</v>
      </c>
      <c r="AC44" s="224" t="n">
        <f aca="false">IF($E44&lt;&gt;"",(Q44*$F44*R44)*1.2,"")</f>
        <v>96.48</v>
      </c>
      <c r="AD44" s="141"/>
      <c r="AE44" s="142" t="n">
        <f aca="false">IF($E44&lt;&gt;"",(AD44/10),"")</f>
        <v>0</v>
      </c>
      <c r="AF44" s="143" t="n">
        <f aca="false">IF($E44&lt;&gt;"",(AD44-AA44),"")</f>
        <v>-32.6</v>
      </c>
      <c r="AG44" s="144" t="n">
        <f aca="false">IF($E44&lt;&gt;"",(AD44/AA44),"")</f>
        <v>0</v>
      </c>
      <c r="AH44" s="144" t="n">
        <f aca="false">IF($E44&lt;&gt;"",(AD44*Q44/10),"")</f>
        <v>0</v>
      </c>
      <c r="AI44" s="138" t="n">
        <f aca="false">IF(N44&lt;&gt;"",(10/H44),"")</f>
        <v>8.33333333333333</v>
      </c>
      <c r="AJ44" s="140"/>
      <c r="AK44" s="146" t="str">
        <f aca="false">IF($C44&lt;&gt;"",($C44),"")</f>
        <v>Rojo granate</v>
      </c>
      <c r="AL44" s="147"/>
      <c r="AM44" s="151"/>
      <c r="AN44" s="152"/>
      <c r="AO44" s="152"/>
      <c r="AP44" s="218" t="n">
        <f aca="false">IF($E44&lt;&gt;"",(AA44*$F44*AB44)*1.2,"")</f>
        <v>156.48</v>
      </c>
      <c r="AQ44" s="231"/>
      <c r="AR44" s="152"/>
      <c r="AS44" s="152"/>
      <c r="AT44" s="152"/>
      <c r="AU44" s="232"/>
      <c r="AV44" s="233"/>
      <c r="AW44" s="140"/>
      <c r="AX44" s="130" t="n">
        <f aca="false">$G$10</f>
        <v>3.5</v>
      </c>
      <c r="AY44" s="132" t="n">
        <f aca="false">IF($E44&lt;&gt;"",(($E44*20)+AX44),"")</f>
        <v>62.5</v>
      </c>
      <c r="AZ44" s="132" t="n">
        <f aca="false">$H$6</f>
        <v>1</v>
      </c>
      <c r="BA44" s="218" t="n">
        <f aca="false">IF($E44&lt;&gt;"",(AY44*$F44*AZ44)/20*18,"")</f>
        <v>225</v>
      </c>
      <c r="BB44" s="148"/>
      <c r="BC44" s="152"/>
      <c r="BD44" s="152"/>
      <c r="BE44" s="152"/>
      <c r="BF44" s="234"/>
      <c r="BG44" s="152"/>
      <c r="BH44" s="140"/>
      <c r="BI44" s="130" t="n">
        <f aca="false">$G$10</f>
        <v>3.5</v>
      </c>
      <c r="BJ44" s="132" t="n">
        <f aca="false">IF($E44&lt;&gt;"",(($E44*30)+BI44),"")</f>
        <v>92</v>
      </c>
      <c r="BK44" s="132" t="n">
        <f aca="false">$H$6</f>
        <v>1</v>
      </c>
      <c r="BL44" s="218" t="n">
        <f aca="false">IF($E44&lt;&gt;"",(AY44*$F44*AZ44)*1.2,"")</f>
        <v>300</v>
      </c>
      <c r="BM44" s="148" t="n">
        <f aca="false">IF($E44&lt;&gt;"",(BJ44*$F44*BK44),"")</f>
        <v>368</v>
      </c>
      <c r="BN44" s="138" t="n">
        <f aca="false">IF($E44&lt;&gt;"",(BM44-BJ44),"")</f>
        <v>276</v>
      </c>
      <c r="BO44" s="138" t="n">
        <f aca="false">IF($E44&lt;&gt;"",(BM44/BJ44),"")</f>
        <v>4</v>
      </c>
      <c r="BP44" s="144" t="n">
        <f aca="false">IF($E44&lt;&gt;"",(BM44*R44/30),"")</f>
        <v>14.72</v>
      </c>
      <c r="BQ44" s="138" t="str">
        <f aca="false">IF(O44&lt;&gt;"",(30/R44),"")</f>
        <v/>
      </c>
    </row>
    <row r="45" s="108" customFormat="true" ht="35.15" hidden="false" customHeight="true" outlineLevel="0" collapsed="false">
      <c r="A45" s="230"/>
      <c r="B45" s="0"/>
      <c r="C45" s="176" t="s">
        <v>76</v>
      </c>
      <c r="D45" s="130" t="n">
        <v>3.5</v>
      </c>
      <c r="E45" s="131" t="n">
        <v>3.5</v>
      </c>
      <c r="F45" s="132" t="n">
        <v>4</v>
      </c>
      <c r="G45" s="133" t="n">
        <f aca="false">IF(E45&lt;&gt;"",(E45*F45),"")</f>
        <v>14</v>
      </c>
      <c r="H45" s="134" t="n">
        <v>1.2</v>
      </c>
      <c r="I45" s="135" t="n">
        <f aca="false">IF(E45&lt;&gt;"",(E45*H45),"")</f>
        <v>4.2</v>
      </c>
      <c r="J45" s="136" t="n">
        <f aca="false">IF(E45&lt;&gt;"",(I45*F45),"")</f>
        <v>16.8</v>
      </c>
      <c r="K45" s="137" t="n">
        <v>9</v>
      </c>
      <c r="L45" s="138" t="n">
        <f aca="false">IF($E45&lt;&gt;"",(K45/H45),"")</f>
        <v>7.5</v>
      </c>
      <c r="M45" s="138" t="n">
        <f aca="false">IF($E45&lt;&gt;"",(E45/K45),"")</f>
        <v>0.388888888888889</v>
      </c>
      <c r="N45" s="139" t="n">
        <f aca="false">IF(E45&lt;&gt;"",(G45/K45),"")</f>
        <v>1.55555555555556</v>
      </c>
      <c r="O45" s="140"/>
      <c r="P45" s="130" t="n">
        <f aca="false">$F$10</f>
        <v>2</v>
      </c>
      <c r="Q45" s="132" t="n">
        <f aca="false">IF($E45&lt;&gt;"",(($E45*5)+P45),"")</f>
        <v>19.5</v>
      </c>
      <c r="R45" s="133" t="n">
        <f aca="false">$F$6</f>
        <v>1.2</v>
      </c>
      <c r="S45" s="141"/>
      <c r="T45" s="142" t="n">
        <f aca="false">IF($E45&lt;&gt;"",(S45/5),"")</f>
        <v>0</v>
      </c>
      <c r="U45" s="143" t="n">
        <f aca="false">IF($E45&lt;&gt;"",(S45-Q45),"")</f>
        <v>-19.5</v>
      </c>
      <c r="V45" s="144" t="n">
        <f aca="false">IF($E45&lt;&gt;"",(S45/Q45),"")</f>
        <v>0</v>
      </c>
      <c r="W45" s="144" t="n">
        <f aca="false">IF($E45&lt;&gt;"",(S45*H45/5),"")</f>
        <v>0</v>
      </c>
      <c r="X45" s="138" t="n">
        <f aca="false">IF(E45&lt;&gt;"",(5/H45),"")</f>
        <v>4.16666666666667</v>
      </c>
      <c r="Y45" s="140"/>
      <c r="Z45" s="130" t="n">
        <f aca="false">$I$10</f>
        <v>3.1</v>
      </c>
      <c r="AA45" s="132" t="n">
        <f aca="false">IF($E45&lt;&gt;"",(($E45*10)+Z45),"")</f>
        <v>38.1</v>
      </c>
      <c r="AB45" s="133" t="n">
        <f aca="false">$I$6</f>
        <v>1</v>
      </c>
      <c r="AC45" s="224" t="n">
        <f aca="false">IF($E45&lt;&gt;"",(Q45*$F45*R45)*1.2,"")</f>
        <v>112.32</v>
      </c>
      <c r="AD45" s="141"/>
      <c r="AE45" s="142" t="n">
        <f aca="false">IF($E45&lt;&gt;"",(AD45/10),"")</f>
        <v>0</v>
      </c>
      <c r="AF45" s="143" t="n">
        <f aca="false">IF($E45&lt;&gt;"",(AD45-AA45),"")</f>
        <v>-38.1</v>
      </c>
      <c r="AG45" s="144" t="n">
        <f aca="false">IF($E45&lt;&gt;"",(AD45/AA45),"")</f>
        <v>0</v>
      </c>
      <c r="AH45" s="144" t="n">
        <f aca="false">IF($E45&lt;&gt;"",(AD45*Q45/10),"")</f>
        <v>0</v>
      </c>
      <c r="AI45" s="138" t="n">
        <f aca="false">IF(N45&lt;&gt;"",(10/H45),"")</f>
        <v>8.33333333333333</v>
      </c>
      <c r="AJ45" s="140"/>
      <c r="AK45" s="146" t="str">
        <f aca="false">IF($C45&lt;&gt;"",($C45),"")</f>
        <v>Verde</v>
      </c>
      <c r="AL45" s="147"/>
      <c r="AM45" s="151"/>
      <c r="AN45" s="152"/>
      <c r="AO45" s="152"/>
      <c r="AP45" s="218" t="n">
        <f aca="false">IF($E45&lt;&gt;"",(AA45*$F45*AB45)*1.2,"")</f>
        <v>182.88</v>
      </c>
      <c r="AQ45" s="231"/>
      <c r="AR45" s="152"/>
      <c r="AS45" s="152"/>
      <c r="AT45" s="152"/>
      <c r="AU45" s="232"/>
      <c r="AV45" s="233"/>
      <c r="AW45" s="140"/>
      <c r="AX45" s="130" t="n">
        <f aca="false">$G$10</f>
        <v>3.5</v>
      </c>
      <c r="AY45" s="132" t="n">
        <f aca="false">IF($E45&lt;&gt;"",(($E45*20)+AX45),"")</f>
        <v>73.5</v>
      </c>
      <c r="AZ45" s="132" t="n">
        <f aca="false">$H$6</f>
        <v>1</v>
      </c>
      <c r="BA45" s="218" t="n">
        <f aca="false">IF($E45&lt;&gt;"",(AY45*$F45*AZ45)/20*18,"")</f>
        <v>264.6</v>
      </c>
      <c r="BB45" s="148"/>
      <c r="BC45" s="152"/>
      <c r="BD45" s="152"/>
      <c r="BE45" s="152"/>
      <c r="BF45" s="234"/>
      <c r="BG45" s="152"/>
      <c r="BH45" s="140"/>
      <c r="BI45" s="130" t="n">
        <f aca="false">$G$10</f>
        <v>3.5</v>
      </c>
      <c r="BJ45" s="132" t="n">
        <f aca="false">IF($E45&lt;&gt;"",(($E45*30)+BI45),"")</f>
        <v>108.5</v>
      </c>
      <c r="BK45" s="132" t="n">
        <f aca="false">$H$6</f>
        <v>1</v>
      </c>
      <c r="BL45" s="218" t="n">
        <f aca="false">IF($E45&lt;&gt;"",(AY45*$F45*AZ45)*1.2,"")</f>
        <v>352.8</v>
      </c>
      <c r="BM45" s="148" t="n">
        <f aca="false">IF($E45&lt;&gt;"",(BJ45*$F45*BK45),"")</f>
        <v>434</v>
      </c>
      <c r="BN45" s="138" t="n">
        <f aca="false">IF($E45&lt;&gt;"",(BM45-BJ45),"")</f>
        <v>325.5</v>
      </c>
      <c r="BO45" s="138" t="n">
        <f aca="false">IF($E45&lt;&gt;"",(BM45/BJ45),"")</f>
        <v>4</v>
      </c>
      <c r="BP45" s="144" t="n">
        <f aca="false">IF($E45&lt;&gt;"",(BM45*R45/30),"")</f>
        <v>17.36</v>
      </c>
      <c r="BQ45" s="138" t="str">
        <f aca="false">IF(O45&lt;&gt;"",(30/R45),"")</f>
        <v/>
      </c>
    </row>
    <row r="46" s="108" customFormat="true" ht="35.15" hidden="false" customHeight="true" outlineLevel="0" collapsed="false">
      <c r="A46" s="230"/>
      <c r="B46" s="0"/>
      <c r="C46" s="177" t="s">
        <v>77</v>
      </c>
      <c r="D46" s="130" t="n">
        <v>6.8</v>
      </c>
      <c r="E46" s="131" t="n">
        <v>6.8</v>
      </c>
      <c r="F46" s="132" t="n">
        <v>4</v>
      </c>
      <c r="G46" s="133" t="n">
        <f aca="false">IF(E46&lt;&gt;"",(E46*F46),"")</f>
        <v>27.2</v>
      </c>
      <c r="H46" s="134" t="n">
        <v>1.2</v>
      </c>
      <c r="I46" s="135" t="n">
        <f aca="false">IF(E46&lt;&gt;"",(E46*H46),"")</f>
        <v>8.16</v>
      </c>
      <c r="J46" s="136" t="n">
        <f aca="false">IF(E46&lt;&gt;"",(I46*F46),"")</f>
        <v>32.64</v>
      </c>
      <c r="K46" s="137" t="n">
        <v>9</v>
      </c>
      <c r="L46" s="138" t="n">
        <f aca="false">IF($E46&lt;&gt;"",(K46/H46),"")</f>
        <v>7.5</v>
      </c>
      <c r="M46" s="138" t="n">
        <f aca="false">IF($E46&lt;&gt;"",(E46/K46),"")</f>
        <v>0.755555555555556</v>
      </c>
      <c r="N46" s="139" t="n">
        <f aca="false">IF(E46&lt;&gt;"",(G46/K46),"")</f>
        <v>3.02222222222222</v>
      </c>
      <c r="O46" s="140"/>
      <c r="P46" s="130" t="n">
        <f aca="false">$F$10</f>
        <v>2</v>
      </c>
      <c r="Q46" s="132" t="n">
        <f aca="false">IF($E46&lt;&gt;"",(($E46*5)+P46),"")</f>
        <v>36</v>
      </c>
      <c r="R46" s="133" t="n">
        <f aca="false">$F$6</f>
        <v>1.2</v>
      </c>
      <c r="S46" s="141"/>
      <c r="T46" s="142" t="n">
        <f aca="false">IF($E46&lt;&gt;"",(S46/5),"")</f>
        <v>0</v>
      </c>
      <c r="U46" s="143" t="n">
        <f aca="false">IF($E46&lt;&gt;"",(S46-Q46),"")</f>
        <v>-36</v>
      </c>
      <c r="V46" s="144" t="n">
        <f aca="false">IF($E46&lt;&gt;"",(S46/Q46),"")</f>
        <v>0</v>
      </c>
      <c r="W46" s="144" t="n">
        <f aca="false">IF($E46&lt;&gt;"",(S46*H46/5),"")</f>
        <v>0</v>
      </c>
      <c r="X46" s="138" t="n">
        <f aca="false">IF(E46&lt;&gt;"",(5/H46),"")</f>
        <v>4.16666666666667</v>
      </c>
      <c r="Y46" s="140"/>
      <c r="Z46" s="130" t="n">
        <f aca="false">$I$10</f>
        <v>3.1</v>
      </c>
      <c r="AA46" s="132" t="n">
        <f aca="false">IF($E46&lt;&gt;"",(($E46*10)+Z46),"")</f>
        <v>71.1</v>
      </c>
      <c r="AB46" s="133" t="n">
        <f aca="false">$I$6</f>
        <v>1</v>
      </c>
      <c r="AC46" s="224" t="n">
        <f aca="false">IF($E46&lt;&gt;"",(Q46*$F46*R46)*1.2,"")</f>
        <v>207.36</v>
      </c>
      <c r="AD46" s="141"/>
      <c r="AE46" s="142" t="n">
        <f aca="false">IF($E46&lt;&gt;"",(AD46/10),"")</f>
        <v>0</v>
      </c>
      <c r="AF46" s="143" t="n">
        <f aca="false">IF($E46&lt;&gt;"",(AD46-AA46),"")</f>
        <v>-71.1</v>
      </c>
      <c r="AG46" s="144" t="n">
        <f aca="false">IF($E46&lt;&gt;"",(AD46/AA46),"")</f>
        <v>0</v>
      </c>
      <c r="AH46" s="144" t="n">
        <f aca="false">IF($E46&lt;&gt;"",(AD46*Q46/10),"")</f>
        <v>0</v>
      </c>
      <c r="AI46" s="138" t="n">
        <f aca="false">IF(N46&lt;&gt;"",(10/H46),"")</f>
        <v>8.33333333333333</v>
      </c>
      <c r="AJ46" s="140"/>
      <c r="AK46" s="146" t="str">
        <f aca="false">IF($C46&lt;&gt;"",($C46),"")</f>
        <v>Amarillo</v>
      </c>
      <c r="AL46" s="147"/>
      <c r="AM46" s="151"/>
      <c r="AN46" s="152"/>
      <c r="AO46" s="152"/>
      <c r="AP46" s="218" t="n">
        <f aca="false">IF($E46&lt;&gt;"",(AA46*$F46*AB46)*1.2,"")</f>
        <v>341.28</v>
      </c>
      <c r="AQ46" s="231"/>
      <c r="AR46" s="152"/>
      <c r="AS46" s="152"/>
      <c r="AT46" s="152"/>
      <c r="AU46" s="232"/>
      <c r="AV46" s="233"/>
      <c r="AW46" s="140"/>
      <c r="AX46" s="130" t="n">
        <f aca="false">$G$10</f>
        <v>3.5</v>
      </c>
      <c r="AY46" s="132" t="n">
        <f aca="false">IF($E46&lt;&gt;"",(($E46*20)+AX46),"")</f>
        <v>139.5</v>
      </c>
      <c r="AZ46" s="132" t="n">
        <f aca="false">$H$6</f>
        <v>1</v>
      </c>
      <c r="BA46" s="218" t="n">
        <f aca="false">IF($E46&lt;&gt;"",(AY46*$F46*AZ46)/20*18,"")</f>
        <v>502.2</v>
      </c>
      <c r="BB46" s="148"/>
      <c r="BC46" s="152"/>
      <c r="BD46" s="152"/>
      <c r="BE46" s="152"/>
      <c r="BF46" s="234"/>
      <c r="BG46" s="152"/>
      <c r="BH46" s="140"/>
      <c r="BI46" s="130" t="n">
        <f aca="false">$G$10</f>
        <v>3.5</v>
      </c>
      <c r="BJ46" s="132" t="n">
        <f aca="false">IF($E46&lt;&gt;"",(($E46*30)+BI46),"")</f>
        <v>207.5</v>
      </c>
      <c r="BK46" s="132" t="n">
        <f aca="false">$H$6</f>
        <v>1</v>
      </c>
      <c r="BL46" s="218" t="n">
        <f aca="false">IF($E46&lt;&gt;"",(AY46*$F46*AZ46)*1.2,"")</f>
        <v>669.6</v>
      </c>
      <c r="BM46" s="148" t="n">
        <f aca="false">IF($E46&lt;&gt;"",(BJ46*$F46*BK46),"")</f>
        <v>830</v>
      </c>
      <c r="BN46" s="138" t="n">
        <f aca="false">IF($E46&lt;&gt;"",(BM46-BJ46),"")</f>
        <v>622.5</v>
      </c>
      <c r="BO46" s="138" t="n">
        <f aca="false">IF($E46&lt;&gt;"",(BM46/BJ46),"")</f>
        <v>4</v>
      </c>
      <c r="BP46" s="144" t="n">
        <f aca="false">IF($E46&lt;&gt;"",(BM46*R46/30),"")</f>
        <v>33.2</v>
      </c>
      <c r="BQ46" s="138" t="str">
        <f aca="false">IF(O46&lt;&gt;"",(30/R46),"")</f>
        <v/>
      </c>
    </row>
    <row r="47" s="108" customFormat="true" ht="35.15" hidden="false" customHeight="true" outlineLevel="0" collapsed="false">
      <c r="A47" s="230"/>
      <c r="B47" s="0"/>
      <c r="C47" s="178" t="s">
        <v>78</v>
      </c>
      <c r="D47" s="130" t="n">
        <v>2.79</v>
      </c>
      <c r="E47" s="131" t="n">
        <v>2.79</v>
      </c>
      <c r="F47" s="132" t="n">
        <v>4</v>
      </c>
      <c r="G47" s="133" t="n">
        <f aca="false">IF(E47&lt;&gt;"",(E47*F47),"")</f>
        <v>11.16</v>
      </c>
      <c r="H47" s="134" t="n">
        <v>1.2</v>
      </c>
      <c r="I47" s="135" t="n">
        <f aca="false">IF(E47&lt;&gt;"",(E47*H47),"")</f>
        <v>3.348</v>
      </c>
      <c r="J47" s="136" t="n">
        <f aca="false">IF(E47&lt;&gt;"",(I47*F47),"")</f>
        <v>13.392</v>
      </c>
      <c r="K47" s="137" t="n">
        <v>9</v>
      </c>
      <c r="L47" s="138" t="n">
        <f aca="false">IF($E47&lt;&gt;"",(K47/H47),"")</f>
        <v>7.5</v>
      </c>
      <c r="M47" s="138" t="n">
        <f aca="false">IF($E47&lt;&gt;"",(E47/K47),"")</f>
        <v>0.31</v>
      </c>
      <c r="N47" s="139" t="n">
        <f aca="false">IF(E47&lt;&gt;"",(G47/K47),"")</f>
        <v>1.24</v>
      </c>
      <c r="O47" s="140"/>
      <c r="P47" s="130" t="n">
        <f aca="false">$F$10</f>
        <v>2</v>
      </c>
      <c r="Q47" s="132" t="n">
        <f aca="false">IF($E47&lt;&gt;"",(($E47*5)+P47),"")</f>
        <v>15.95</v>
      </c>
      <c r="R47" s="133" t="n">
        <f aca="false">$F$6</f>
        <v>1.2</v>
      </c>
      <c r="S47" s="141"/>
      <c r="T47" s="142" t="n">
        <f aca="false">IF($E47&lt;&gt;"",(S47/5),"")</f>
        <v>0</v>
      </c>
      <c r="U47" s="143" t="n">
        <f aca="false">IF($E47&lt;&gt;"",(S47-Q47),"")</f>
        <v>-15.95</v>
      </c>
      <c r="V47" s="144" t="n">
        <f aca="false">IF($E47&lt;&gt;"",(S47/Q47),"")</f>
        <v>0</v>
      </c>
      <c r="W47" s="144" t="n">
        <f aca="false">IF($E47&lt;&gt;"",(S47*H47/5),"")</f>
        <v>0</v>
      </c>
      <c r="X47" s="138" t="n">
        <f aca="false">IF(E47&lt;&gt;"",(5/H47),"")</f>
        <v>4.16666666666667</v>
      </c>
      <c r="Y47" s="140"/>
      <c r="Z47" s="130" t="n">
        <f aca="false">$I$10</f>
        <v>3.1</v>
      </c>
      <c r="AA47" s="132" t="n">
        <f aca="false">IF($E47&lt;&gt;"",(($E47*10)+Z47),"")</f>
        <v>31</v>
      </c>
      <c r="AB47" s="133" t="n">
        <f aca="false">$I$6</f>
        <v>1</v>
      </c>
      <c r="AC47" s="224" t="n">
        <f aca="false">IF($E47&lt;&gt;"",(Q47*$F47*R47)*1.2,"")</f>
        <v>91.872</v>
      </c>
      <c r="AD47" s="141"/>
      <c r="AE47" s="142" t="n">
        <f aca="false">IF($E47&lt;&gt;"",(AD47/10),"")</f>
        <v>0</v>
      </c>
      <c r="AF47" s="143" t="n">
        <f aca="false">IF($E47&lt;&gt;"",(AD47-AA47),"")</f>
        <v>-31</v>
      </c>
      <c r="AG47" s="144" t="n">
        <f aca="false">IF($E47&lt;&gt;"",(AD47/AA47),"")</f>
        <v>0</v>
      </c>
      <c r="AH47" s="144" t="n">
        <f aca="false">IF($E47&lt;&gt;"",(AD47*Q47/10),"")</f>
        <v>0</v>
      </c>
      <c r="AI47" s="138" t="n">
        <f aca="false">IF(N47&lt;&gt;"",(10/H47),"")</f>
        <v>8.33333333333333</v>
      </c>
      <c r="AJ47" s="140"/>
      <c r="AK47" s="146" t="str">
        <f aca="false">IF($C47&lt;&gt;"",($C47),"")</f>
        <v>Crema</v>
      </c>
      <c r="AL47" s="147"/>
      <c r="AM47" s="151"/>
      <c r="AN47" s="152"/>
      <c r="AO47" s="152"/>
      <c r="AP47" s="218" t="n">
        <f aca="false">IF($E47&lt;&gt;"",(AA47*$F47*AB47)*1.2,"")</f>
        <v>148.8</v>
      </c>
      <c r="AQ47" s="231"/>
      <c r="AR47" s="152"/>
      <c r="AS47" s="152"/>
      <c r="AT47" s="152"/>
      <c r="AU47" s="232"/>
      <c r="AV47" s="233"/>
      <c r="AW47" s="140"/>
      <c r="AX47" s="130" t="n">
        <f aca="false">$G$10</f>
        <v>3.5</v>
      </c>
      <c r="AY47" s="132" t="n">
        <f aca="false">IF($E47&lt;&gt;"",(($E47*20)+AX47),"")</f>
        <v>59.3</v>
      </c>
      <c r="AZ47" s="132" t="n">
        <f aca="false">$H$6</f>
        <v>1</v>
      </c>
      <c r="BA47" s="218" t="n">
        <f aca="false">IF($E47&lt;&gt;"",(AY47*$F47*AZ47)/20*18,"")</f>
        <v>213.48</v>
      </c>
      <c r="BB47" s="148"/>
      <c r="BC47" s="152"/>
      <c r="BD47" s="152"/>
      <c r="BE47" s="152"/>
      <c r="BF47" s="234"/>
      <c r="BG47" s="152"/>
      <c r="BH47" s="140"/>
      <c r="BI47" s="130" t="n">
        <f aca="false">$G$10</f>
        <v>3.5</v>
      </c>
      <c r="BJ47" s="132" t="n">
        <f aca="false">IF($E47&lt;&gt;"",(($E47*30)+BI47),"")</f>
        <v>87.2</v>
      </c>
      <c r="BK47" s="132" t="n">
        <f aca="false">$H$6</f>
        <v>1</v>
      </c>
      <c r="BL47" s="218" t="n">
        <f aca="false">IF($E47&lt;&gt;"",(AY47*$F47*AZ47)*1.2,"")</f>
        <v>284.64</v>
      </c>
      <c r="BM47" s="148" t="n">
        <f aca="false">IF($E47&lt;&gt;"",(BJ47*$F47*BK47),"")</f>
        <v>348.8</v>
      </c>
      <c r="BN47" s="138" t="n">
        <f aca="false">IF($E47&lt;&gt;"",(BM47-BJ47),"")</f>
        <v>261.6</v>
      </c>
      <c r="BO47" s="138" t="n">
        <f aca="false">IF($E47&lt;&gt;"",(BM47/BJ47),"")</f>
        <v>4</v>
      </c>
      <c r="BP47" s="144" t="n">
        <f aca="false">IF($E47&lt;&gt;"",(BM47*R47/30),"")</f>
        <v>13.952</v>
      </c>
      <c r="BQ47" s="138" t="str">
        <f aca="false">IF(O47&lt;&gt;"",(30/R47),"")</f>
        <v/>
      </c>
    </row>
    <row r="48" s="108" customFormat="true" ht="35.15" hidden="false" customHeight="true" outlineLevel="0" collapsed="false">
      <c r="A48" s="230"/>
      <c r="B48" s="0"/>
      <c r="C48" s="179" t="s">
        <v>79</v>
      </c>
      <c r="D48" s="130" t="n">
        <v>2.79</v>
      </c>
      <c r="E48" s="131" t="n">
        <v>2.79</v>
      </c>
      <c r="F48" s="132" t="n">
        <v>4</v>
      </c>
      <c r="G48" s="133" t="n">
        <f aca="false">IF(E48&lt;&gt;"",(E48*F48),"")</f>
        <v>11.16</v>
      </c>
      <c r="H48" s="134" t="n">
        <v>1.2</v>
      </c>
      <c r="I48" s="135" t="n">
        <f aca="false">IF(E48&lt;&gt;"",(E48*H48),"")</f>
        <v>3.348</v>
      </c>
      <c r="J48" s="136" t="n">
        <f aca="false">IF(E48&lt;&gt;"",(I48*F48),"")</f>
        <v>13.392</v>
      </c>
      <c r="K48" s="137" t="n">
        <v>9</v>
      </c>
      <c r="L48" s="138" t="n">
        <f aca="false">IF($E48&lt;&gt;"",(K48/H48),"")</f>
        <v>7.5</v>
      </c>
      <c r="M48" s="138" t="n">
        <f aca="false">IF($E48&lt;&gt;"",(E48/K48),"")</f>
        <v>0.31</v>
      </c>
      <c r="N48" s="139" t="n">
        <f aca="false">IF(E48&lt;&gt;"",(G48/K48),"")</f>
        <v>1.24</v>
      </c>
      <c r="O48" s="140"/>
      <c r="P48" s="130" t="n">
        <f aca="false">$F$10</f>
        <v>2</v>
      </c>
      <c r="Q48" s="132" t="n">
        <f aca="false">IF($E48&lt;&gt;"",(($E48*5)+P48),"")</f>
        <v>15.95</v>
      </c>
      <c r="R48" s="133" t="n">
        <f aca="false">$F$6</f>
        <v>1.2</v>
      </c>
      <c r="S48" s="141"/>
      <c r="T48" s="142" t="n">
        <f aca="false">IF($E48&lt;&gt;"",(S48/5),"")</f>
        <v>0</v>
      </c>
      <c r="U48" s="143" t="n">
        <f aca="false">IF($E48&lt;&gt;"",(S48-Q48),"")</f>
        <v>-15.95</v>
      </c>
      <c r="V48" s="144" t="n">
        <f aca="false">IF($E48&lt;&gt;"",(S48/Q48),"")</f>
        <v>0</v>
      </c>
      <c r="W48" s="144" t="n">
        <f aca="false">IF($E48&lt;&gt;"",(S48*H48/5),"")</f>
        <v>0</v>
      </c>
      <c r="X48" s="138" t="n">
        <f aca="false">IF(E48&lt;&gt;"",(5/H48),"")</f>
        <v>4.16666666666667</v>
      </c>
      <c r="Y48" s="140"/>
      <c r="Z48" s="130" t="n">
        <f aca="false">$I$10</f>
        <v>3.1</v>
      </c>
      <c r="AA48" s="132" t="n">
        <f aca="false">IF($E48&lt;&gt;"",(($E48*10)+Z48),"")</f>
        <v>31</v>
      </c>
      <c r="AB48" s="133" t="n">
        <f aca="false">$I$6</f>
        <v>1</v>
      </c>
      <c r="AC48" s="224" t="n">
        <f aca="false">IF($E48&lt;&gt;"",(Q48*$F48*R48)*1.2,"")</f>
        <v>91.872</v>
      </c>
      <c r="AD48" s="141"/>
      <c r="AE48" s="142" t="n">
        <f aca="false">IF($E48&lt;&gt;"",(AD48/10),"")</f>
        <v>0</v>
      </c>
      <c r="AF48" s="143" t="n">
        <f aca="false">IF($E48&lt;&gt;"",(AD48-AA48),"")</f>
        <v>-31</v>
      </c>
      <c r="AG48" s="144" t="n">
        <f aca="false">IF($E48&lt;&gt;"",(AD48/AA48),"")</f>
        <v>0</v>
      </c>
      <c r="AH48" s="144" t="n">
        <f aca="false">IF($E48&lt;&gt;"",(AD48*Q48/10),"")</f>
        <v>0</v>
      </c>
      <c r="AI48" s="138" t="n">
        <f aca="false">IF(N48&lt;&gt;"",(10/H48),"")</f>
        <v>8.33333333333333</v>
      </c>
      <c r="AJ48" s="140"/>
      <c r="AK48" s="146" t="str">
        <f aca="false">IF($C48&lt;&gt;"",($C48),"")</f>
        <v>Blanco</v>
      </c>
      <c r="AL48" s="147"/>
      <c r="AM48" s="151"/>
      <c r="AN48" s="152"/>
      <c r="AO48" s="152"/>
      <c r="AP48" s="218" t="n">
        <f aca="false">IF($E48&lt;&gt;"",(AA48*$F48*AB48)*1.2,"")</f>
        <v>148.8</v>
      </c>
      <c r="AQ48" s="231"/>
      <c r="AR48" s="152"/>
      <c r="AS48" s="152"/>
      <c r="AT48" s="152"/>
      <c r="AU48" s="232"/>
      <c r="AV48" s="233"/>
      <c r="AW48" s="140"/>
      <c r="AX48" s="130" t="n">
        <f aca="false">$G$10</f>
        <v>3.5</v>
      </c>
      <c r="AY48" s="132" t="n">
        <f aca="false">IF($E48&lt;&gt;"",(($E48*20)+AX48),"")</f>
        <v>59.3</v>
      </c>
      <c r="AZ48" s="132" t="n">
        <f aca="false">$H$6</f>
        <v>1</v>
      </c>
      <c r="BA48" s="218" t="n">
        <f aca="false">IF($E48&lt;&gt;"",(AY48*$F48*AZ48)/20*18,"")</f>
        <v>213.48</v>
      </c>
      <c r="BB48" s="148"/>
      <c r="BC48" s="152"/>
      <c r="BD48" s="152"/>
      <c r="BE48" s="152"/>
      <c r="BF48" s="234"/>
      <c r="BG48" s="152"/>
      <c r="BH48" s="140"/>
      <c r="BI48" s="130" t="n">
        <f aca="false">$G$10</f>
        <v>3.5</v>
      </c>
      <c r="BJ48" s="132" t="n">
        <f aca="false">IF($E48&lt;&gt;"",(($E48*30)+BI48),"")</f>
        <v>87.2</v>
      </c>
      <c r="BK48" s="132" t="n">
        <f aca="false">$H$6</f>
        <v>1</v>
      </c>
      <c r="BL48" s="218" t="n">
        <f aca="false">IF($E48&lt;&gt;"",(AY48*$F48*AZ48)*1.2,"")</f>
        <v>284.64</v>
      </c>
      <c r="BM48" s="148" t="n">
        <f aca="false">IF($E48&lt;&gt;"",(BJ48*$F48*BK48),"")</f>
        <v>348.8</v>
      </c>
      <c r="BN48" s="138" t="n">
        <f aca="false">IF($E48&lt;&gt;"",(BM48-BJ48),"")</f>
        <v>261.6</v>
      </c>
      <c r="BO48" s="138" t="n">
        <f aca="false">IF($E48&lt;&gt;"",(BM48/BJ48),"")</f>
        <v>4</v>
      </c>
      <c r="BP48" s="144" t="n">
        <f aca="false">IF($E48&lt;&gt;"",(BM48*R48/30),"")</f>
        <v>13.952</v>
      </c>
      <c r="BQ48" s="138" t="str">
        <f aca="false">IF(O48&lt;&gt;"",(30/R48),"")</f>
        <v/>
      </c>
    </row>
    <row r="49" s="108" customFormat="true" ht="35.15" hidden="false" customHeight="true" outlineLevel="0" collapsed="false">
      <c r="A49" s="230"/>
      <c r="B49" s="0"/>
      <c r="C49" s="180" t="s">
        <v>80</v>
      </c>
      <c r="D49" s="130" t="n">
        <v>2.79</v>
      </c>
      <c r="E49" s="131" t="n">
        <v>2.79</v>
      </c>
      <c r="F49" s="132" t="n">
        <v>4</v>
      </c>
      <c r="G49" s="133" t="n">
        <f aca="false">IF(E49&lt;&gt;"",(E49*F49),"")</f>
        <v>11.16</v>
      </c>
      <c r="H49" s="134" t="n">
        <v>1.2</v>
      </c>
      <c r="I49" s="135" t="n">
        <f aca="false">IF(E49&lt;&gt;"",(E49*H49),"")</f>
        <v>3.348</v>
      </c>
      <c r="J49" s="136" t="n">
        <f aca="false">IF(E49&lt;&gt;"",(I49*F49),"")</f>
        <v>13.392</v>
      </c>
      <c r="K49" s="137" t="n">
        <v>9</v>
      </c>
      <c r="L49" s="138" t="n">
        <f aca="false">IF($E49&lt;&gt;"",(K49/H49),"")</f>
        <v>7.5</v>
      </c>
      <c r="M49" s="138" t="n">
        <f aca="false">IF($E49&lt;&gt;"",(E49/K49),"")</f>
        <v>0.31</v>
      </c>
      <c r="N49" s="139" t="n">
        <f aca="false">IF(E49&lt;&gt;"",(G49/K49),"")</f>
        <v>1.24</v>
      </c>
      <c r="O49" s="140"/>
      <c r="P49" s="130" t="n">
        <f aca="false">$F$10</f>
        <v>2</v>
      </c>
      <c r="Q49" s="132" t="n">
        <f aca="false">IF($E49&lt;&gt;"",(($E49*5)+P49),"")</f>
        <v>15.95</v>
      </c>
      <c r="R49" s="133" t="n">
        <f aca="false">$F$6</f>
        <v>1.2</v>
      </c>
      <c r="S49" s="141"/>
      <c r="T49" s="142" t="n">
        <f aca="false">IF($E49&lt;&gt;"",(S49/5),"")</f>
        <v>0</v>
      </c>
      <c r="U49" s="143" t="n">
        <f aca="false">IF($E49&lt;&gt;"",(S49-Q49),"")</f>
        <v>-15.95</v>
      </c>
      <c r="V49" s="144" t="n">
        <f aca="false">IF($E49&lt;&gt;"",(S49/Q49),"")</f>
        <v>0</v>
      </c>
      <c r="W49" s="144" t="n">
        <f aca="false">IF($E49&lt;&gt;"",(S49*H49/5),"")</f>
        <v>0</v>
      </c>
      <c r="X49" s="138" t="n">
        <f aca="false">IF(E49&lt;&gt;"",(5/H49),"")</f>
        <v>4.16666666666667</v>
      </c>
      <c r="Y49" s="140"/>
      <c r="Z49" s="130" t="n">
        <f aca="false">$I$10</f>
        <v>3.1</v>
      </c>
      <c r="AA49" s="132" t="n">
        <f aca="false">IF($E49&lt;&gt;"",(($E49*10)+Z49),"")</f>
        <v>31</v>
      </c>
      <c r="AB49" s="133" t="n">
        <f aca="false">$I$6</f>
        <v>1</v>
      </c>
      <c r="AC49" s="224" t="n">
        <f aca="false">IF($E49&lt;&gt;"",(Q49*$F49*R49)*1.2,"")</f>
        <v>91.872</v>
      </c>
      <c r="AD49" s="141"/>
      <c r="AE49" s="142" t="n">
        <f aca="false">IF($E49&lt;&gt;"",(AD49/10),"")</f>
        <v>0</v>
      </c>
      <c r="AF49" s="143" t="n">
        <f aca="false">IF($E49&lt;&gt;"",(AD49-AA49),"")</f>
        <v>-31</v>
      </c>
      <c r="AG49" s="144" t="n">
        <f aca="false">IF($E49&lt;&gt;"",(AD49/AA49),"")</f>
        <v>0</v>
      </c>
      <c r="AH49" s="144" t="n">
        <f aca="false">IF($E49&lt;&gt;"",(AD49*Q49/10),"")</f>
        <v>0</v>
      </c>
      <c r="AI49" s="138" t="n">
        <f aca="false">IF(N49&lt;&gt;"",(10/H49),"")</f>
        <v>8.33333333333333</v>
      </c>
      <c r="AJ49" s="140"/>
      <c r="AK49" s="146" t="str">
        <f aca="false">IF($C49&lt;&gt;"",($C49),"")</f>
        <v>Negro</v>
      </c>
      <c r="AL49" s="147"/>
      <c r="AM49" s="151"/>
      <c r="AN49" s="152"/>
      <c r="AO49" s="152"/>
      <c r="AP49" s="218" t="n">
        <f aca="false">IF($E49&lt;&gt;"",(AA49*$F49*AB49)*1.2,"")</f>
        <v>148.8</v>
      </c>
      <c r="AQ49" s="231"/>
      <c r="AR49" s="152"/>
      <c r="AS49" s="152"/>
      <c r="AT49" s="152"/>
      <c r="AU49" s="232"/>
      <c r="AV49" s="233"/>
      <c r="AW49" s="140"/>
      <c r="AX49" s="130" t="n">
        <f aca="false">$G$10</f>
        <v>3.5</v>
      </c>
      <c r="AY49" s="132" t="n">
        <f aca="false">IF($E49&lt;&gt;"",(($E49*20)+AX49),"")</f>
        <v>59.3</v>
      </c>
      <c r="AZ49" s="132" t="n">
        <f aca="false">$H$6</f>
        <v>1</v>
      </c>
      <c r="BA49" s="218" t="n">
        <f aca="false">IF($E49&lt;&gt;"",(AY49*$F49*AZ49)/20*18,"")</f>
        <v>213.48</v>
      </c>
      <c r="BB49" s="148"/>
      <c r="BC49" s="152"/>
      <c r="BD49" s="152"/>
      <c r="BE49" s="152"/>
      <c r="BF49" s="234"/>
      <c r="BG49" s="152"/>
      <c r="BH49" s="140"/>
      <c r="BI49" s="130" t="n">
        <f aca="false">$G$10</f>
        <v>3.5</v>
      </c>
      <c r="BJ49" s="132" t="n">
        <f aca="false">IF($E49&lt;&gt;"",(($E49*30)+BI49),"")</f>
        <v>87.2</v>
      </c>
      <c r="BK49" s="132" t="n">
        <f aca="false">$H$6</f>
        <v>1</v>
      </c>
      <c r="BL49" s="218" t="n">
        <f aca="false">IF($E49&lt;&gt;"",(AY49*$F49*AZ49)*1.2,"")</f>
        <v>284.64</v>
      </c>
      <c r="BM49" s="148" t="n">
        <f aca="false">IF($E49&lt;&gt;"",(BJ49*$F49*BK49),"")</f>
        <v>348.8</v>
      </c>
      <c r="BN49" s="138" t="n">
        <f aca="false">IF($E49&lt;&gt;"",(BM49-BJ49),"")</f>
        <v>261.6</v>
      </c>
      <c r="BO49" s="138" t="n">
        <f aca="false">IF($E49&lt;&gt;"",(BM49/BJ49),"")</f>
        <v>4</v>
      </c>
      <c r="BP49" s="144" t="n">
        <f aca="false">IF($E49&lt;&gt;"",(BM49*R49/30),"")</f>
        <v>13.952</v>
      </c>
      <c r="BQ49" s="138" t="str">
        <f aca="false">IF(O49&lt;&gt;"",(30/R49),"")</f>
        <v/>
      </c>
    </row>
    <row r="50" s="108" customFormat="true" ht="35.15" hidden="false" customHeight="true" outlineLevel="0" collapsed="false">
      <c r="A50" s="230"/>
      <c r="B50" s="0"/>
      <c r="C50" s="181" t="s">
        <v>81</v>
      </c>
      <c r="D50" s="130" t="n">
        <v>3.5</v>
      </c>
      <c r="E50" s="131" t="n">
        <v>3.5</v>
      </c>
      <c r="F50" s="132" t="n">
        <v>4</v>
      </c>
      <c r="G50" s="133" t="n">
        <f aca="false">IF(E50&lt;&gt;"",(E50*F50),"")</f>
        <v>14</v>
      </c>
      <c r="H50" s="134" t="n">
        <v>1.2</v>
      </c>
      <c r="I50" s="135" t="n">
        <f aca="false">IF(E50&lt;&gt;"",(E50*H50),"")</f>
        <v>4.2</v>
      </c>
      <c r="J50" s="136" t="n">
        <f aca="false">IF(E50&lt;&gt;"",(I50*F50),"")</f>
        <v>16.8</v>
      </c>
      <c r="K50" s="137" t="n">
        <v>9</v>
      </c>
      <c r="L50" s="138" t="n">
        <f aca="false">IF($E50&lt;&gt;"",(K50/H50),"")</f>
        <v>7.5</v>
      </c>
      <c r="M50" s="138" t="n">
        <f aca="false">IF($E50&lt;&gt;"",(E50/K50),"")</f>
        <v>0.388888888888889</v>
      </c>
      <c r="N50" s="139" t="n">
        <f aca="false">IF(E50&lt;&gt;"",(G50/K50),"")</f>
        <v>1.55555555555556</v>
      </c>
      <c r="O50" s="140"/>
      <c r="P50" s="130" t="n">
        <f aca="false">$F$10</f>
        <v>2</v>
      </c>
      <c r="Q50" s="132" t="n">
        <f aca="false">IF($E50&lt;&gt;"",(($E50*5)+P50),"")</f>
        <v>19.5</v>
      </c>
      <c r="R50" s="133" t="n">
        <f aca="false">$F$6</f>
        <v>1.2</v>
      </c>
      <c r="S50" s="141"/>
      <c r="T50" s="142" t="n">
        <f aca="false">IF($E50&lt;&gt;"",(S50/5),"")</f>
        <v>0</v>
      </c>
      <c r="U50" s="143" t="n">
        <f aca="false">IF($E50&lt;&gt;"",(S50-Q50),"")</f>
        <v>-19.5</v>
      </c>
      <c r="V50" s="144" t="n">
        <f aca="false">IF($E50&lt;&gt;"",(S50/Q50),"")</f>
        <v>0</v>
      </c>
      <c r="W50" s="144" t="n">
        <f aca="false">IF($E50&lt;&gt;"",(S50*H50/5),"")</f>
        <v>0</v>
      </c>
      <c r="X50" s="138" t="n">
        <f aca="false">IF(E50&lt;&gt;"",(5/H50),"")</f>
        <v>4.16666666666667</v>
      </c>
      <c r="Y50" s="140"/>
      <c r="Z50" s="130" t="n">
        <f aca="false">$I$10</f>
        <v>3.1</v>
      </c>
      <c r="AA50" s="132" t="n">
        <f aca="false">IF($E50&lt;&gt;"",(($E50*10)+Z50),"")</f>
        <v>38.1</v>
      </c>
      <c r="AB50" s="133" t="n">
        <f aca="false">$I$6</f>
        <v>1</v>
      </c>
      <c r="AC50" s="224" t="n">
        <f aca="false">IF($E50&lt;&gt;"",(Q50*$F50*R50)*1.2,"")</f>
        <v>112.32</v>
      </c>
      <c r="AD50" s="141"/>
      <c r="AE50" s="142" t="n">
        <f aca="false">IF($E50&lt;&gt;"",(AD50/10),"")</f>
        <v>0</v>
      </c>
      <c r="AF50" s="143" t="n">
        <f aca="false">IF($E50&lt;&gt;"",(AD50-AA50),"")</f>
        <v>-38.1</v>
      </c>
      <c r="AG50" s="144" t="n">
        <f aca="false">IF($E50&lt;&gt;"",(AD50/AA50),"")</f>
        <v>0</v>
      </c>
      <c r="AH50" s="144" t="n">
        <f aca="false">IF($E50&lt;&gt;"",(AD50*Q50/10),"")</f>
        <v>0</v>
      </c>
      <c r="AI50" s="138" t="n">
        <f aca="false">IF(N50&lt;&gt;"",(10/H50),"")</f>
        <v>8.33333333333333</v>
      </c>
      <c r="AJ50" s="140"/>
      <c r="AK50" s="146" t="str">
        <f aca="false">IF($C50&lt;&gt;"",($C50),"")</f>
        <v>Rojo Ferrari</v>
      </c>
      <c r="AL50" s="147"/>
      <c r="AM50" s="151"/>
      <c r="AN50" s="152"/>
      <c r="AO50" s="152"/>
      <c r="AP50" s="218" t="n">
        <f aca="false">IF($E50&lt;&gt;"",(AA50*$F50*AB50)*1.2,"")</f>
        <v>182.88</v>
      </c>
      <c r="AQ50" s="231"/>
      <c r="AR50" s="152"/>
      <c r="AS50" s="152"/>
      <c r="AT50" s="152"/>
      <c r="AU50" s="232"/>
      <c r="AV50" s="233"/>
      <c r="AW50" s="140"/>
      <c r="AX50" s="130" t="n">
        <f aca="false">$G$10</f>
        <v>3.5</v>
      </c>
      <c r="AY50" s="132" t="n">
        <f aca="false">IF($E50&lt;&gt;"",(($E50*20)+AX50),"")</f>
        <v>73.5</v>
      </c>
      <c r="AZ50" s="132" t="n">
        <f aca="false">$H$6</f>
        <v>1</v>
      </c>
      <c r="BA50" s="218" t="n">
        <f aca="false">IF($E50&lt;&gt;"",(AY50*$F50*AZ50)/20*18,"")</f>
        <v>264.6</v>
      </c>
      <c r="BB50" s="148"/>
      <c r="BC50" s="152"/>
      <c r="BD50" s="152"/>
      <c r="BE50" s="152"/>
      <c r="BF50" s="234"/>
      <c r="BG50" s="152"/>
      <c r="BH50" s="140"/>
      <c r="BI50" s="130" t="n">
        <f aca="false">$G$10</f>
        <v>3.5</v>
      </c>
      <c r="BJ50" s="132" t="n">
        <f aca="false">IF($E50&lt;&gt;"",(($E50*30)+BI50),"")</f>
        <v>108.5</v>
      </c>
      <c r="BK50" s="132" t="n">
        <f aca="false">$H$6</f>
        <v>1</v>
      </c>
      <c r="BL50" s="218" t="n">
        <f aca="false">IF($E50&lt;&gt;"",(AY50*$F50*AZ50)*1.2,"")</f>
        <v>352.8</v>
      </c>
      <c r="BM50" s="148" t="n">
        <f aca="false">IF($E50&lt;&gt;"",(BJ50*$F50*BK50),"")</f>
        <v>434</v>
      </c>
      <c r="BN50" s="138" t="n">
        <f aca="false">IF($E50&lt;&gt;"",(BM50-BJ50),"")</f>
        <v>325.5</v>
      </c>
      <c r="BO50" s="138" t="n">
        <f aca="false">IF($E50&lt;&gt;"",(BM50/BJ50),"")</f>
        <v>4</v>
      </c>
      <c r="BP50" s="144" t="n">
        <f aca="false">IF($E50&lt;&gt;"",(BM50*R50/30),"")</f>
        <v>17.36</v>
      </c>
      <c r="BQ50" s="138" t="str">
        <f aca="false">IF(O50&lt;&gt;"",(30/R50),"")</f>
        <v/>
      </c>
    </row>
    <row r="51" s="108" customFormat="true" ht="35.15" hidden="false" customHeight="true" outlineLevel="0" collapsed="false">
      <c r="A51" s="230"/>
      <c r="B51" s="0"/>
      <c r="C51" s="179"/>
      <c r="D51" s="130"/>
      <c r="E51" s="131"/>
      <c r="F51" s="132"/>
      <c r="G51" s="133" t="str">
        <f aca="false">IF(E51&lt;&gt;"",(E51*F51),"")</f>
        <v/>
      </c>
      <c r="H51" s="134" t="n">
        <v>1.2</v>
      </c>
      <c r="I51" s="135" t="str">
        <f aca="false">IF(E51&lt;&gt;"",(E51*H51),"")</f>
        <v/>
      </c>
      <c r="J51" s="136" t="str">
        <f aca="false">IF(E51&lt;&gt;"",(I51*F51),"")</f>
        <v/>
      </c>
      <c r="K51" s="137" t="n">
        <v>9</v>
      </c>
      <c r="L51" s="138" t="str">
        <f aca="false">IF($E51&lt;&gt;"",(K51/H51),"")</f>
        <v/>
      </c>
      <c r="M51" s="138" t="str">
        <f aca="false">IF($E51&lt;&gt;"",(E51/K51),"")</f>
        <v/>
      </c>
      <c r="N51" s="139" t="str">
        <f aca="false">IF(E51&lt;&gt;"",(G51/K51),"")</f>
        <v/>
      </c>
      <c r="O51" s="140"/>
      <c r="P51" s="130" t="n">
        <f aca="false">$F$10</f>
        <v>2</v>
      </c>
      <c r="Q51" s="132" t="str">
        <f aca="false">IF($E51&lt;&gt;"",(($E51*5)+P51),"")</f>
        <v/>
      </c>
      <c r="R51" s="133"/>
      <c r="S51" s="141"/>
      <c r="T51" s="142"/>
      <c r="U51" s="143"/>
      <c r="V51" s="144"/>
      <c r="W51" s="144"/>
      <c r="X51" s="138"/>
      <c r="Y51" s="140"/>
      <c r="Z51" s="130"/>
      <c r="AA51" s="132"/>
      <c r="AB51" s="133"/>
      <c r="AC51" s="224"/>
      <c r="AD51" s="141"/>
      <c r="AE51" s="142"/>
      <c r="AF51" s="143"/>
      <c r="AG51" s="144"/>
      <c r="AH51" s="144"/>
      <c r="AI51" s="138"/>
      <c r="AJ51" s="140"/>
      <c r="AK51" s="146"/>
      <c r="AL51" s="147"/>
      <c r="AM51" s="151"/>
      <c r="AN51" s="152"/>
      <c r="AO51" s="235"/>
      <c r="AP51" s="218"/>
      <c r="AQ51" s="231"/>
      <c r="AR51" s="152"/>
      <c r="AS51" s="152"/>
      <c r="AT51" s="152"/>
      <c r="AU51" s="232"/>
      <c r="AV51" s="233"/>
      <c r="AW51" s="140"/>
      <c r="AX51" s="130"/>
      <c r="AY51" s="132"/>
      <c r="AZ51" s="132"/>
      <c r="BA51" s="218"/>
      <c r="BB51" s="148"/>
      <c r="BC51" s="152"/>
      <c r="BD51" s="152"/>
      <c r="BE51" s="152"/>
      <c r="BF51" s="234"/>
      <c r="BG51" s="152"/>
      <c r="BH51" s="140"/>
      <c r="BI51" s="130"/>
      <c r="BJ51" s="132"/>
      <c r="BK51" s="132"/>
      <c r="BL51" s="218"/>
      <c r="BM51" s="148"/>
      <c r="BN51" s="138"/>
      <c r="BO51" s="138"/>
      <c r="BP51" s="144"/>
      <c r="BQ51" s="138"/>
    </row>
    <row r="52" s="211" customFormat="true" ht="35.15" hidden="false" customHeight="true" outlineLevel="0" collapsed="false">
      <c r="A52" s="210"/>
      <c r="C52" s="111" t="s">
        <v>86</v>
      </c>
      <c r="D52" s="236"/>
      <c r="E52" s="236"/>
      <c r="F52" s="215"/>
      <c r="G52" s="237" t="str">
        <f aca="false">IF(E52&lt;&gt;"",(E52*F52),"")</f>
        <v/>
      </c>
      <c r="H52" s="238" t="n">
        <v>1.2</v>
      </c>
      <c r="I52" s="238" t="str">
        <f aca="false">IF(E52&lt;&gt;"",(E52*H52),"")</f>
        <v/>
      </c>
      <c r="J52" s="239" t="str">
        <f aca="false">IF(E52&lt;&gt;"",(I52*F52),"")</f>
        <v/>
      </c>
      <c r="K52" s="240" t="n">
        <v>9</v>
      </c>
      <c r="L52" s="215" t="str">
        <f aca="false">IF($E52&lt;&gt;"",(K52/H52),"")</f>
        <v/>
      </c>
      <c r="M52" s="215" t="str">
        <f aca="false">IF($E52&lt;&gt;"",(E52/K52),"")</f>
        <v/>
      </c>
      <c r="N52" s="241" t="str">
        <f aca="false">IF(E52&lt;&gt;"",(G52/K52),"")</f>
        <v/>
      </c>
      <c r="O52" s="193"/>
      <c r="P52" s="236" t="n">
        <f aca="false">$F$10</f>
        <v>2</v>
      </c>
      <c r="Q52" s="215" t="str">
        <f aca="false">IF($E52&lt;&gt;"",(($E52*5)+P52),"")</f>
        <v/>
      </c>
      <c r="R52" s="242"/>
      <c r="S52" s="119"/>
      <c r="T52" s="243"/>
      <c r="U52" s="244"/>
      <c r="V52" s="213"/>
      <c r="W52" s="213"/>
      <c r="X52" s="212"/>
      <c r="Y52" s="200"/>
      <c r="Z52" s="236"/>
      <c r="AA52" s="215"/>
      <c r="AB52" s="242"/>
      <c r="AC52" s="245"/>
      <c r="AD52" s="246"/>
      <c r="AE52" s="243"/>
      <c r="AF52" s="244"/>
      <c r="AG52" s="213"/>
      <c r="AH52" s="213"/>
      <c r="AI52" s="212"/>
      <c r="AJ52" s="200"/>
      <c r="AK52" s="247"/>
      <c r="AL52" s="203"/>
      <c r="AM52" s="236"/>
      <c r="AN52" s="215"/>
      <c r="AO52" s="215"/>
      <c r="AP52" s="248"/>
      <c r="AQ52" s="241"/>
      <c r="AR52" s="241"/>
      <c r="AS52" s="212"/>
      <c r="AT52" s="212"/>
      <c r="AU52" s="249"/>
      <c r="AV52" s="250"/>
      <c r="AW52" s="200"/>
      <c r="AX52" s="236"/>
      <c r="AY52" s="215"/>
      <c r="AZ52" s="215"/>
      <c r="BA52" s="248"/>
      <c r="BB52" s="241"/>
      <c r="BC52" s="241"/>
      <c r="BD52" s="212"/>
      <c r="BE52" s="212"/>
      <c r="BF52" s="213"/>
      <c r="BG52" s="212"/>
      <c r="BH52" s="200"/>
      <c r="BI52" s="236"/>
      <c r="BJ52" s="215"/>
      <c r="BK52" s="215"/>
      <c r="BL52" s="248"/>
      <c r="BM52" s="241"/>
      <c r="BN52" s="212"/>
      <c r="BO52" s="212"/>
      <c r="BP52" s="213"/>
      <c r="BQ52" s="212"/>
    </row>
    <row r="53" customFormat="false" ht="35.15" hidden="false" customHeight="true" outlineLevel="0" collapsed="false">
      <c r="A53" s="128"/>
      <c r="C53" s="155" t="s">
        <v>73</v>
      </c>
      <c r="D53" s="130" t="n">
        <v>2.8</v>
      </c>
      <c r="E53" s="131" t="n">
        <v>2.965</v>
      </c>
      <c r="F53" s="132" t="n">
        <v>4</v>
      </c>
      <c r="G53" s="133" t="n">
        <f aca="false">IF(E53&lt;&gt;"",(E53*F53),"")</f>
        <v>11.86</v>
      </c>
      <c r="H53" s="134" t="n">
        <v>1.2</v>
      </c>
      <c r="I53" s="135" t="n">
        <f aca="false">IF(E53&lt;&gt;"",(E53*H53),"")</f>
        <v>3.558</v>
      </c>
      <c r="J53" s="136" t="n">
        <f aca="false">IF(E53&lt;&gt;"",(I53*F53),"")</f>
        <v>14.232</v>
      </c>
      <c r="K53" s="137" t="n">
        <v>9</v>
      </c>
      <c r="L53" s="138" t="n">
        <f aca="false">IF($E53&lt;&gt;"",(K53/H53),"")</f>
        <v>7.5</v>
      </c>
      <c r="M53" s="138" t="n">
        <f aca="false">IF($E53&lt;&gt;"",(E53/K53),"")</f>
        <v>0.329444444444444</v>
      </c>
      <c r="N53" s="139" t="n">
        <f aca="false">IF(E53&lt;&gt;"",(G53/K53),"")</f>
        <v>1.31777777777778</v>
      </c>
      <c r="O53" s="140"/>
      <c r="P53" s="130" t="n">
        <f aca="false">$F$10</f>
        <v>2</v>
      </c>
      <c r="Q53" s="132" t="n">
        <f aca="false">IF($E53&lt;&gt;"",(($E53*5)+P53),"")</f>
        <v>16.825</v>
      </c>
      <c r="R53" s="133" t="n">
        <f aca="false">$F$6</f>
        <v>1.2</v>
      </c>
      <c r="S53" s="141"/>
      <c r="T53" s="142" t="n">
        <f aca="false">IF($E53&lt;&gt;"",(S53/5),"")</f>
        <v>0</v>
      </c>
      <c r="U53" s="143" t="n">
        <f aca="false">IF($E53&lt;&gt;"",(S53-Q53),"")</f>
        <v>-16.825</v>
      </c>
      <c r="V53" s="144" t="n">
        <f aca="false">IF($E53&lt;&gt;"",(S53/Q53),"")</f>
        <v>0</v>
      </c>
      <c r="W53" s="144" t="n">
        <f aca="false">IF($E53&lt;&gt;"",(S53*H53/5),"")</f>
        <v>0</v>
      </c>
      <c r="X53" s="138" t="n">
        <f aca="false">IF(E53&lt;&gt;"",(5/H53),"")</f>
        <v>4.16666666666667</v>
      </c>
      <c r="Y53" s="140"/>
      <c r="Z53" s="130" t="n">
        <f aca="false">$I$10</f>
        <v>3.1</v>
      </c>
      <c r="AA53" s="132" t="n">
        <f aca="false">IF($E53&lt;&gt;"",(($E53*10)+Z53),"")</f>
        <v>32.75</v>
      </c>
      <c r="AB53" s="133" t="n">
        <f aca="false">$I$6</f>
        <v>1</v>
      </c>
      <c r="AC53" s="224" t="n">
        <f aca="false">IF($E53&lt;&gt;"",(Q53*$F53*R53)*1.2,"")</f>
        <v>96.912</v>
      </c>
      <c r="AD53" s="141"/>
      <c r="AE53" s="142" t="n">
        <f aca="false">IF($E53&lt;&gt;"",(AD53/10),"")</f>
        <v>0</v>
      </c>
      <c r="AF53" s="143" t="n">
        <f aca="false">IF($E53&lt;&gt;"",(AD53-AA53),"")</f>
        <v>-32.75</v>
      </c>
      <c r="AG53" s="144" t="n">
        <f aca="false">IF($E53&lt;&gt;"",(AD53/AA53),"")</f>
        <v>0</v>
      </c>
      <c r="AH53" s="144" t="n">
        <f aca="false">IF($E53&lt;&gt;"",(AD53*Q53/10),"")</f>
        <v>0</v>
      </c>
      <c r="AI53" s="138" t="n">
        <f aca="false">IF(N53&lt;&gt;"",(10/H53),"")</f>
        <v>8.33333333333333</v>
      </c>
      <c r="AJ53" s="140"/>
      <c r="AK53" s="146" t="str">
        <f aca="false">IF($C53&lt;&gt;"",($C53),"")</f>
        <v>Gris</v>
      </c>
      <c r="AL53" s="147"/>
      <c r="AM53" s="151"/>
      <c r="AN53" s="152"/>
      <c r="AO53" s="152"/>
      <c r="AP53" s="218" t="n">
        <f aca="false">IF($E53&lt;&gt;"",(AA53*$F53*AB53)*1.2,"")</f>
        <v>157.2</v>
      </c>
      <c r="AQ53" s="231"/>
      <c r="AR53" s="152"/>
      <c r="AS53" s="152"/>
      <c r="AT53" s="152"/>
      <c r="AU53" s="232"/>
      <c r="AV53" s="233"/>
      <c r="AW53" s="140"/>
      <c r="AX53" s="130" t="n">
        <f aca="false">$G$10</f>
        <v>3.5</v>
      </c>
      <c r="AY53" s="132" t="n">
        <f aca="false">IF($E53&lt;&gt;"",(($E53*20)+AX53),"")</f>
        <v>62.8</v>
      </c>
      <c r="AZ53" s="132" t="n">
        <f aca="false">$H$6</f>
        <v>1</v>
      </c>
      <c r="BA53" s="218" t="n">
        <f aca="false">IF($E53&lt;&gt;"",(AY53*$F53*AZ53)/20*18,"")</f>
        <v>226.08</v>
      </c>
      <c r="BB53" s="148"/>
      <c r="BC53" s="152"/>
      <c r="BD53" s="152"/>
      <c r="BE53" s="152"/>
      <c r="BF53" s="234"/>
      <c r="BG53" s="152"/>
      <c r="BH53" s="140"/>
      <c r="BI53" s="130" t="n">
        <f aca="false">$G$10</f>
        <v>3.5</v>
      </c>
      <c r="BJ53" s="132" t="n">
        <f aca="false">IF($E53&lt;&gt;"",(($E53*30)+BI53),"")</f>
        <v>92.45</v>
      </c>
      <c r="BK53" s="132" t="n">
        <f aca="false">$H$6</f>
        <v>1</v>
      </c>
      <c r="BL53" s="218" t="n">
        <f aca="false">IF($E53&lt;&gt;"",(AY53*$F53*AZ53)*1.2,"")</f>
        <v>301.44</v>
      </c>
      <c r="BM53" s="148" t="n">
        <f aca="false">IF($E53&lt;&gt;"",(BJ53*$F53*BK53),"")</f>
        <v>369.8</v>
      </c>
      <c r="BN53" s="199" t="n">
        <f aca="false">IF($E53&lt;&gt;"",(BM53-BJ53),"")</f>
        <v>277.35</v>
      </c>
      <c r="BO53" s="199" t="n">
        <f aca="false">IF($E53&lt;&gt;"",(BM53/BJ53),"")</f>
        <v>4</v>
      </c>
      <c r="BP53" s="198" t="n">
        <f aca="false">IF($E53&lt;&gt;"",(BM53*R53/30),"")</f>
        <v>14.792</v>
      </c>
      <c r="BQ53" s="199" t="str">
        <f aca="false">IF(O53&lt;&gt;"",(30/R53),"")</f>
        <v/>
      </c>
    </row>
    <row r="54" customFormat="false" ht="35.15" hidden="false" customHeight="true" outlineLevel="0" collapsed="false">
      <c r="A54" s="128"/>
      <c r="C54" s="173" t="s">
        <v>74</v>
      </c>
      <c r="D54" s="130" t="n">
        <v>3.08</v>
      </c>
      <c r="E54" s="131" t="n">
        <v>3.18</v>
      </c>
      <c r="F54" s="132" t="n">
        <v>4</v>
      </c>
      <c r="G54" s="133" t="n">
        <f aca="false">IF(E54&lt;&gt;"",(E54*F54),"")</f>
        <v>12.72</v>
      </c>
      <c r="H54" s="134" t="n">
        <v>1.2</v>
      </c>
      <c r="I54" s="135" t="n">
        <f aca="false">IF(E54&lt;&gt;"",(E54*H54),"")</f>
        <v>3.816</v>
      </c>
      <c r="J54" s="136" t="n">
        <f aca="false">IF(E54&lt;&gt;"",(I54*F54),"")</f>
        <v>15.264</v>
      </c>
      <c r="K54" s="137" t="n">
        <v>9</v>
      </c>
      <c r="L54" s="138" t="n">
        <f aca="false">IF($E54&lt;&gt;"",(K54/H54),"")</f>
        <v>7.5</v>
      </c>
      <c r="M54" s="138" t="n">
        <f aca="false">IF($E54&lt;&gt;"",(E54/K54),"")</f>
        <v>0.353333333333333</v>
      </c>
      <c r="N54" s="139" t="n">
        <f aca="false">IF(E54&lt;&gt;"",(G54/K54),"")</f>
        <v>1.41333333333333</v>
      </c>
      <c r="O54" s="140"/>
      <c r="P54" s="130" t="n">
        <f aca="false">$F$10</f>
        <v>2</v>
      </c>
      <c r="Q54" s="132" t="n">
        <f aca="false">IF($E54&lt;&gt;"",(($E54*5)+P54),"")</f>
        <v>17.9</v>
      </c>
      <c r="R54" s="133" t="n">
        <f aca="false">$F$6</f>
        <v>1.2</v>
      </c>
      <c r="S54" s="141"/>
      <c r="T54" s="142" t="n">
        <f aca="false">IF($E54&lt;&gt;"",(S54/5),"")</f>
        <v>0</v>
      </c>
      <c r="U54" s="143" t="n">
        <f aca="false">IF($E54&lt;&gt;"",(S54-Q54),"")</f>
        <v>-17.9</v>
      </c>
      <c r="V54" s="144" t="n">
        <f aca="false">IF($E54&lt;&gt;"",(S54/Q54),"")</f>
        <v>0</v>
      </c>
      <c r="W54" s="144" t="n">
        <f aca="false">IF($E54&lt;&gt;"",(S54*H54/5),"")</f>
        <v>0</v>
      </c>
      <c r="X54" s="138" t="n">
        <f aca="false">IF(E54&lt;&gt;"",(5/H54),"")</f>
        <v>4.16666666666667</v>
      </c>
      <c r="Y54" s="140"/>
      <c r="Z54" s="130" t="n">
        <f aca="false">$I$10</f>
        <v>3.1</v>
      </c>
      <c r="AA54" s="132" t="n">
        <f aca="false">IF($E54&lt;&gt;"",(($E54*10)+Z54),"")</f>
        <v>34.9</v>
      </c>
      <c r="AB54" s="133" t="n">
        <f aca="false">$I$6</f>
        <v>1</v>
      </c>
      <c r="AC54" s="224" t="n">
        <f aca="false">IF($E54&lt;&gt;"",(Q54*$F54*R54)*1.2,"")</f>
        <v>103.104</v>
      </c>
      <c r="AD54" s="141"/>
      <c r="AE54" s="142" t="n">
        <f aca="false">IF($E54&lt;&gt;"",(AD54/10),"")</f>
        <v>0</v>
      </c>
      <c r="AF54" s="143" t="n">
        <f aca="false">IF($E54&lt;&gt;"",(AD54-AA54),"")</f>
        <v>-34.9</v>
      </c>
      <c r="AG54" s="144" t="n">
        <f aca="false">IF($E54&lt;&gt;"",(AD54/AA54),"")</f>
        <v>0</v>
      </c>
      <c r="AH54" s="144" t="n">
        <f aca="false">IF($E54&lt;&gt;"",(AD54*Q54/10),"")</f>
        <v>0</v>
      </c>
      <c r="AI54" s="138" t="n">
        <f aca="false">IF(N54&lt;&gt;"",(10/H54),"")</f>
        <v>8.33333333333333</v>
      </c>
      <c r="AJ54" s="140"/>
      <c r="AK54" s="146" t="str">
        <f aca="false">IF($C54&lt;&gt;"",($C54),"")</f>
        <v>Azul</v>
      </c>
      <c r="AL54" s="147"/>
      <c r="AM54" s="151"/>
      <c r="AN54" s="152"/>
      <c r="AO54" s="152"/>
      <c r="AP54" s="218" t="n">
        <f aca="false">IF($E54&lt;&gt;"",(AA54*$F54*AB54)*1.2,"")</f>
        <v>167.52</v>
      </c>
      <c r="AQ54" s="231"/>
      <c r="AR54" s="152"/>
      <c r="AS54" s="152"/>
      <c r="AT54" s="152"/>
      <c r="AU54" s="232"/>
      <c r="AV54" s="233"/>
      <c r="AW54" s="140"/>
      <c r="AX54" s="130" t="n">
        <f aca="false">$G$10</f>
        <v>3.5</v>
      </c>
      <c r="AY54" s="132" t="n">
        <f aca="false">IF($E54&lt;&gt;"",(($E54*20)+AX54),"")</f>
        <v>67.1</v>
      </c>
      <c r="AZ54" s="132" t="n">
        <f aca="false">$H$6</f>
        <v>1</v>
      </c>
      <c r="BA54" s="218" t="n">
        <f aca="false">IF($E54&lt;&gt;"",(AY54*$F54*AZ54)/20*18,"")</f>
        <v>241.56</v>
      </c>
      <c r="BB54" s="148"/>
      <c r="BC54" s="152"/>
      <c r="BD54" s="152"/>
      <c r="BE54" s="152"/>
      <c r="BF54" s="234"/>
      <c r="BG54" s="152"/>
      <c r="BH54" s="140"/>
      <c r="BI54" s="130" t="n">
        <f aca="false">$G$10</f>
        <v>3.5</v>
      </c>
      <c r="BJ54" s="132" t="n">
        <f aca="false">IF($E54&lt;&gt;"",(($E54*30)+BI54),"")</f>
        <v>98.9</v>
      </c>
      <c r="BK54" s="132" t="n">
        <f aca="false">$H$6</f>
        <v>1</v>
      </c>
      <c r="BL54" s="218" t="n">
        <f aca="false">IF($E54&lt;&gt;"",(AY54*$F54*AZ54)*1.2,"")</f>
        <v>322.08</v>
      </c>
      <c r="BM54" s="148" t="n">
        <f aca="false">IF($E54&lt;&gt;"",(BJ54*$F54*BK54),"")</f>
        <v>395.6</v>
      </c>
      <c r="BN54" s="199" t="n">
        <f aca="false">IF($E54&lt;&gt;"",(BM54-BJ54),"")</f>
        <v>296.7</v>
      </c>
      <c r="BO54" s="199" t="n">
        <f aca="false">IF($E54&lt;&gt;"",(BM54/BJ54),"")</f>
        <v>4</v>
      </c>
      <c r="BP54" s="198" t="n">
        <f aca="false">IF($E54&lt;&gt;"",(BM54*R54/30),"")</f>
        <v>15.824</v>
      </c>
      <c r="BQ54" s="199" t="str">
        <f aca="false">IF(O54&lt;&gt;"",(30/R54),"")</f>
        <v/>
      </c>
    </row>
    <row r="55" customFormat="false" ht="35.15" hidden="false" customHeight="true" outlineLevel="0" collapsed="false">
      <c r="A55" s="128"/>
      <c r="C55" s="175" t="s">
        <v>75</v>
      </c>
      <c r="D55" s="130" t="n">
        <v>2.8</v>
      </c>
      <c r="E55" s="131" t="n">
        <v>2.965</v>
      </c>
      <c r="F55" s="132" t="n">
        <v>4</v>
      </c>
      <c r="G55" s="133" t="n">
        <f aca="false">IF(E55&lt;&gt;"",(E55*F55),"")</f>
        <v>11.86</v>
      </c>
      <c r="H55" s="134" t="n">
        <v>1.2</v>
      </c>
      <c r="I55" s="135" t="n">
        <f aca="false">IF(E55&lt;&gt;"",(E55*H55),"")</f>
        <v>3.558</v>
      </c>
      <c r="J55" s="136" t="n">
        <f aca="false">IF(E55&lt;&gt;"",(I55*F55),"")</f>
        <v>14.232</v>
      </c>
      <c r="K55" s="137" t="n">
        <v>9</v>
      </c>
      <c r="L55" s="138" t="n">
        <f aca="false">IF($E55&lt;&gt;"",(K55/H55),"")</f>
        <v>7.5</v>
      </c>
      <c r="M55" s="138" t="n">
        <f aca="false">IF($E55&lt;&gt;"",(E55/K55),"")</f>
        <v>0.329444444444444</v>
      </c>
      <c r="N55" s="139" t="n">
        <f aca="false">IF(E55&lt;&gt;"",(G55/K55),"")</f>
        <v>1.31777777777778</v>
      </c>
      <c r="O55" s="140"/>
      <c r="P55" s="130" t="n">
        <f aca="false">$F$10</f>
        <v>2</v>
      </c>
      <c r="Q55" s="132" t="n">
        <f aca="false">IF($E55&lt;&gt;"",(($E55*5)+P55),"")</f>
        <v>16.825</v>
      </c>
      <c r="R55" s="133" t="n">
        <f aca="false">$F$6</f>
        <v>1.2</v>
      </c>
      <c r="S55" s="141"/>
      <c r="T55" s="142" t="n">
        <f aca="false">IF($E55&lt;&gt;"",(S55/5),"")</f>
        <v>0</v>
      </c>
      <c r="U55" s="143" t="n">
        <f aca="false">IF($E55&lt;&gt;"",(S55-Q55),"")</f>
        <v>-16.825</v>
      </c>
      <c r="V55" s="144" t="n">
        <f aca="false">IF($E55&lt;&gt;"",(S55/Q55),"")</f>
        <v>0</v>
      </c>
      <c r="W55" s="144" t="n">
        <f aca="false">IF($E55&lt;&gt;"",(S55*H55/5),"")</f>
        <v>0</v>
      </c>
      <c r="X55" s="138" t="n">
        <f aca="false">IF(E55&lt;&gt;"",(5/H55),"")</f>
        <v>4.16666666666667</v>
      </c>
      <c r="Y55" s="140"/>
      <c r="Z55" s="130" t="n">
        <f aca="false">$I$10</f>
        <v>3.1</v>
      </c>
      <c r="AA55" s="132" t="n">
        <f aca="false">IF($E55&lt;&gt;"",(($E55*10)+Z55),"")</f>
        <v>32.75</v>
      </c>
      <c r="AB55" s="133" t="n">
        <f aca="false">$I$6</f>
        <v>1</v>
      </c>
      <c r="AC55" s="224" t="n">
        <f aca="false">IF($E55&lt;&gt;"",(Q55*$F55*R55)*1.2,"")</f>
        <v>96.912</v>
      </c>
      <c r="AD55" s="141"/>
      <c r="AE55" s="142" t="n">
        <f aca="false">IF($E55&lt;&gt;"",(AD55/10),"")</f>
        <v>0</v>
      </c>
      <c r="AF55" s="143" t="n">
        <f aca="false">IF($E55&lt;&gt;"",(AD55-AA55),"")</f>
        <v>-32.75</v>
      </c>
      <c r="AG55" s="144" t="n">
        <f aca="false">IF($E55&lt;&gt;"",(AD55/AA55),"")</f>
        <v>0</v>
      </c>
      <c r="AH55" s="144" t="n">
        <f aca="false">IF($E55&lt;&gt;"",(AD55*Q55/10),"")</f>
        <v>0</v>
      </c>
      <c r="AI55" s="138" t="n">
        <f aca="false">IF(N55&lt;&gt;"",(10/H55),"")</f>
        <v>8.33333333333333</v>
      </c>
      <c r="AJ55" s="140"/>
      <c r="AK55" s="146" t="str">
        <f aca="false">IF($C55&lt;&gt;"",($C55),"")</f>
        <v>Rojo granate</v>
      </c>
      <c r="AL55" s="147"/>
      <c r="AM55" s="151"/>
      <c r="AN55" s="152"/>
      <c r="AO55" s="152"/>
      <c r="AP55" s="218" t="n">
        <f aca="false">IF($E55&lt;&gt;"",(AA55*$F55*AB55)*1.2,"")</f>
        <v>157.2</v>
      </c>
      <c r="AQ55" s="231"/>
      <c r="AR55" s="152"/>
      <c r="AS55" s="152"/>
      <c r="AT55" s="152"/>
      <c r="AU55" s="232"/>
      <c r="AV55" s="233"/>
      <c r="AW55" s="140"/>
      <c r="AX55" s="130" t="n">
        <f aca="false">$G$10</f>
        <v>3.5</v>
      </c>
      <c r="AY55" s="132" t="n">
        <f aca="false">IF($E55&lt;&gt;"",(($E55*20)+AX55),"")</f>
        <v>62.8</v>
      </c>
      <c r="AZ55" s="132" t="n">
        <f aca="false">$H$6</f>
        <v>1</v>
      </c>
      <c r="BA55" s="218" t="n">
        <f aca="false">IF($E55&lt;&gt;"",(AY55*$F55*AZ55)/20*18,"")</f>
        <v>226.08</v>
      </c>
      <c r="BB55" s="148"/>
      <c r="BC55" s="152"/>
      <c r="BD55" s="152"/>
      <c r="BE55" s="152"/>
      <c r="BF55" s="234"/>
      <c r="BG55" s="152"/>
      <c r="BH55" s="140"/>
      <c r="BI55" s="130" t="n">
        <f aca="false">$G$10</f>
        <v>3.5</v>
      </c>
      <c r="BJ55" s="132" t="n">
        <f aca="false">IF($E55&lt;&gt;"",(($E55*30)+BI55),"")</f>
        <v>92.45</v>
      </c>
      <c r="BK55" s="132" t="n">
        <f aca="false">$H$6</f>
        <v>1</v>
      </c>
      <c r="BL55" s="218" t="n">
        <f aca="false">IF($E55&lt;&gt;"",(AY55*$F55*AZ55)*1.2,"")</f>
        <v>301.44</v>
      </c>
      <c r="BM55" s="148" t="n">
        <f aca="false">IF($E55&lt;&gt;"",(BJ55*$F55*BK55),"")</f>
        <v>369.8</v>
      </c>
      <c r="BN55" s="199" t="n">
        <f aca="false">IF($E55&lt;&gt;"",(BM55-BJ55),"")</f>
        <v>277.35</v>
      </c>
      <c r="BO55" s="199" t="n">
        <f aca="false">IF($E55&lt;&gt;"",(BM55/BJ55),"")</f>
        <v>4</v>
      </c>
      <c r="BP55" s="198" t="n">
        <f aca="false">IF($E55&lt;&gt;"",(BM55*R55/30),"")</f>
        <v>14.792</v>
      </c>
      <c r="BQ55" s="199" t="str">
        <f aca="false">IF(O55&lt;&gt;"",(30/R55),"")</f>
        <v/>
      </c>
    </row>
    <row r="56" customFormat="false" ht="35.15" hidden="false" customHeight="true" outlineLevel="0" collapsed="false">
      <c r="A56" s="128"/>
      <c r="C56" s="176" t="s">
        <v>76</v>
      </c>
      <c r="D56" s="130" t="n">
        <v>3.68</v>
      </c>
      <c r="E56" s="131" t="n">
        <v>3.84</v>
      </c>
      <c r="F56" s="132" t="n">
        <v>4</v>
      </c>
      <c r="G56" s="133" t="n">
        <f aca="false">IF(E56&lt;&gt;"",(E56*F56),"")</f>
        <v>15.36</v>
      </c>
      <c r="H56" s="134" t="n">
        <v>1.2</v>
      </c>
      <c r="I56" s="135" t="n">
        <f aca="false">IF(E56&lt;&gt;"",(E56*H56),"")</f>
        <v>4.608</v>
      </c>
      <c r="J56" s="136" t="n">
        <f aca="false">IF(E56&lt;&gt;"",(I56*F56),"")</f>
        <v>18.432</v>
      </c>
      <c r="K56" s="137" t="n">
        <v>9</v>
      </c>
      <c r="L56" s="138" t="n">
        <f aca="false">IF($E56&lt;&gt;"",(K56/H56),"")</f>
        <v>7.5</v>
      </c>
      <c r="M56" s="138" t="n">
        <f aca="false">IF($E56&lt;&gt;"",(E56/K56),"")</f>
        <v>0.426666666666667</v>
      </c>
      <c r="N56" s="139" t="n">
        <f aca="false">IF(E56&lt;&gt;"",(G56/K56),"")</f>
        <v>1.70666666666667</v>
      </c>
      <c r="O56" s="140"/>
      <c r="P56" s="130" t="n">
        <f aca="false">$F$10</f>
        <v>2</v>
      </c>
      <c r="Q56" s="132" t="n">
        <f aca="false">IF($E56&lt;&gt;"",(($E56*5)+P56),"")</f>
        <v>21.2</v>
      </c>
      <c r="R56" s="133" t="n">
        <f aca="false">$F$6</f>
        <v>1.2</v>
      </c>
      <c r="S56" s="141"/>
      <c r="T56" s="142" t="n">
        <f aca="false">IF($E56&lt;&gt;"",(S56/5),"")</f>
        <v>0</v>
      </c>
      <c r="U56" s="143" t="n">
        <f aca="false">IF($E56&lt;&gt;"",(S56-Q56),"")</f>
        <v>-21.2</v>
      </c>
      <c r="V56" s="144" t="n">
        <f aca="false">IF($E56&lt;&gt;"",(S56/Q56),"")</f>
        <v>0</v>
      </c>
      <c r="W56" s="144" t="n">
        <f aca="false">IF($E56&lt;&gt;"",(S56*H56/5),"")</f>
        <v>0</v>
      </c>
      <c r="X56" s="138" t="n">
        <f aca="false">IF(E56&lt;&gt;"",(5/H56),"")</f>
        <v>4.16666666666667</v>
      </c>
      <c r="Y56" s="140"/>
      <c r="Z56" s="130" t="n">
        <f aca="false">$I$10</f>
        <v>3.1</v>
      </c>
      <c r="AA56" s="132" t="n">
        <f aca="false">IF($E56&lt;&gt;"",(($E56*10)+Z56),"")</f>
        <v>41.5</v>
      </c>
      <c r="AB56" s="133" t="n">
        <f aca="false">$I$6</f>
        <v>1</v>
      </c>
      <c r="AC56" s="224" t="n">
        <f aca="false">IF($E56&lt;&gt;"",(Q56*$F56*R56)*1.2,"")</f>
        <v>122.112</v>
      </c>
      <c r="AD56" s="141"/>
      <c r="AE56" s="142" t="n">
        <f aca="false">IF($E56&lt;&gt;"",(AD56/10),"")</f>
        <v>0</v>
      </c>
      <c r="AF56" s="143" t="n">
        <f aca="false">IF($E56&lt;&gt;"",(AD56-AA56),"")</f>
        <v>-41.5</v>
      </c>
      <c r="AG56" s="144" t="n">
        <f aca="false">IF($E56&lt;&gt;"",(AD56/AA56),"")</f>
        <v>0</v>
      </c>
      <c r="AH56" s="144" t="n">
        <f aca="false">IF($E56&lt;&gt;"",(AD56*Q56/10),"")</f>
        <v>0</v>
      </c>
      <c r="AI56" s="138" t="n">
        <f aca="false">IF(N56&lt;&gt;"",(10/H56),"")</f>
        <v>8.33333333333333</v>
      </c>
      <c r="AJ56" s="140"/>
      <c r="AK56" s="146" t="str">
        <f aca="false">IF($C56&lt;&gt;"",($C56),"")</f>
        <v>Verde</v>
      </c>
      <c r="AL56" s="147"/>
      <c r="AM56" s="151"/>
      <c r="AN56" s="152"/>
      <c r="AO56" s="152"/>
      <c r="AP56" s="218" t="n">
        <f aca="false">IF($E56&lt;&gt;"",(AA56*$F56*AB56)*1.2,"")</f>
        <v>199.2</v>
      </c>
      <c r="AQ56" s="231"/>
      <c r="AR56" s="152"/>
      <c r="AS56" s="152"/>
      <c r="AT56" s="152"/>
      <c r="AU56" s="232"/>
      <c r="AV56" s="233"/>
      <c r="AW56" s="140"/>
      <c r="AX56" s="130" t="n">
        <f aca="false">$G$10</f>
        <v>3.5</v>
      </c>
      <c r="AY56" s="132" t="n">
        <f aca="false">IF($E56&lt;&gt;"",(($E56*20)+AX56),"")</f>
        <v>80.3</v>
      </c>
      <c r="AZ56" s="132" t="n">
        <f aca="false">$H$6</f>
        <v>1</v>
      </c>
      <c r="BA56" s="218" t="n">
        <f aca="false">IF($E56&lt;&gt;"",(AY56*$F56*AZ56)/20*18,"")</f>
        <v>289.08</v>
      </c>
      <c r="BB56" s="148"/>
      <c r="BC56" s="152"/>
      <c r="BD56" s="152"/>
      <c r="BE56" s="152"/>
      <c r="BF56" s="234"/>
      <c r="BG56" s="152"/>
      <c r="BH56" s="140"/>
      <c r="BI56" s="130" t="n">
        <f aca="false">$G$10</f>
        <v>3.5</v>
      </c>
      <c r="BJ56" s="132" t="n">
        <f aca="false">IF($E56&lt;&gt;"",(($E56*30)+BI56),"")</f>
        <v>118.7</v>
      </c>
      <c r="BK56" s="132" t="n">
        <f aca="false">$H$6</f>
        <v>1</v>
      </c>
      <c r="BL56" s="218" t="n">
        <f aca="false">IF($E56&lt;&gt;"",(AY56*$F56*AZ56)*1.2,"")</f>
        <v>385.44</v>
      </c>
      <c r="BM56" s="148" t="n">
        <f aca="false">IF($E56&lt;&gt;"",(BJ56*$F56*BK56),"")</f>
        <v>474.8</v>
      </c>
      <c r="BN56" s="199" t="n">
        <f aca="false">IF($E56&lt;&gt;"",(BM56-BJ56),"")</f>
        <v>356.1</v>
      </c>
      <c r="BO56" s="199" t="n">
        <f aca="false">IF($E56&lt;&gt;"",(BM56/BJ56),"")</f>
        <v>4</v>
      </c>
      <c r="BP56" s="198" t="n">
        <f aca="false">IF($E56&lt;&gt;"",(BM56*R56/30),"")</f>
        <v>18.992</v>
      </c>
      <c r="BQ56" s="199" t="str">
        <f aca="false">IF(O56&lt;&gt;"",(30/R56),"")</f>
        <v/>
      </c>
    </row>
    <row r="57" customFormat="false" ht="35.15" hidden="false" customHeight="true" outlineLevel="0" collapsed="false">
      <c r="A57" s="251"/>
      <c r="C57" s="177" t="s">
        <v>77</v>
      </c>
      <c r="D57" s="130" t="n">
        <v>6.8</v>
      </c>
      <c r="E57" s="131" t="n">
        <v>6.8</v>
      </c>
      <c r="F57" s="132" t="n">
        <v>4</v>
      </c>
      <c r="G57" s="133" t="n">
        <f aca="false">IF(E57&lt;&gt;"",(E57*F57),"")</f>
        <v>27.2</v>
      </c>
      <c r="H57" s="134" t="n">
        <v>1.2</v>
      </c>
      <c r="I57" s="135" t="n">
        <f aca="false">IF(E57&lt;&gt;"",(E57*H57),"")</f>
        <v>8.16</v>
      </c>
      <c r="J57" s="136" t="n">
        <f aca="false">IF(E57&lt;&gt;"",(I57*F57),"")</f>
        <v>32.64</v>
      </c>
      <c r="K57" s="137" t="n">
        <v>9</v>
      </c>
      <c r="L57" s="138" t="n">
        <f aca="false">IF($E57&lt;&gt;"",(K57/H57),"")</f>
        <v>7.5</v>
      </c>
      <c r="M57" s="138" t="n">
        <f aca="false">IF($E57&lt;&gt;"",(E57/K57),"")</f>
        <v>0.755555555555556</v>
      </c>
      <c r="N57" s="139" t="n">
        <f aca="false">IF(E57&lt;&gt;"",(G57/K57),"")</f>
        <v>3.02222222222222</v>
      </c>
      <c r="O57" s="140"/>
      <c r="P57" s="130" t="n">
        <f aca="false">$F$10</f>
        <v>2</v>
      </c>
      <c r="Q57" s="132" t="n">
        <f aca="false">IF($E57&lt;&gt;"",(($E57*5)+P57),"")</f>
        <v>36</v>
      </c>
      <c r="R57" s="133" t="n">
        <f aca="false">$F$6</f>
        <v>1.2</v>
      </c>
      <c r="S57" s="141"/>
      <c r="T57" s="142" t="n">
        <f aca="false">IF($E57&lt;&gt;"",(S57/5),"")</f>
        <v>0</v>
      </c>
      <c r="U57" s="143" t="n">
        <f aca="false">IF($E57&lt;&gt;"",(S57-Q57),"")</f>
        <v>-36</v>
      </c>
      <c r="V57" s="144" t="n">
        <f aca="false">IF($E57&lt;&gt;"",(S57/Q57),"")</f>
        <v>0</v>
      </c>
      <c r="W57" s="144" t="n">
        <f aca="false">IF($E57&lt;&gt;"",(S57*H57/5),"")</f>
        <v>0</v>
      </c>
      <c r="X57" s="138" t="n">
        <f aca="false">IF(E57&lt;&gt;"",(5/H57),"")</f>
        <v>4.16666666666667</v>
      </c>
      <c r="Y57" s="140"/>
      <c r="Z57" s="130" t="n">
        <f aca="false">$I$10</f>
        <v>3.1</v>
      </c>
      <c r="AA57" s="132" t="n">
        <f aca="false">IF($E57&lt;&gt;"",(($E57*10)+Z57),"")</f>
        <v>71.1</v>
      </c>
      <c r="AB57" s="133" t="n">
        <f aca="false">$I$6</f>
        <v>1</v>
      </c>
      <c r="AC57" s="224" t="n">
        <f aca="false">IF($E57&lt;&gt;"",(Q57*$F57*R57)*1.2,"")</f>
        <v>207.36</v>
      </c>
      <c r="AD57" s="141"/>
      <c r="AE57" s="142" t="n">
        <f aca="false">IF($E57&lt;&gt;"",(AD57/10),"")</f>
        <v>0</v>
      </c>
      <c r="AF57" s="143" t="n">
        <f aca="false">IF($E57&lt;&gt;"",(AD57-AA57),"")</f>
        <v>-71.1</v>
      </c>
      <c r="AG57" s="144" t="n">
        <f aca="false">IF($E57&lt;&gt;"",(AD57/AA57),"")</f>
        <v>0</v>
      </c>
      <c r="AH57" s="144" t="n">
        <f aca="false">IF($E57&lt;&gt;"",(AD57*Q57/10),"")</f>
        <v>0</v>
      </c>
      <c r="AI57" s="138" t="n">
        <f aca="false">IF(N57&lt;&gt;"",(10/H57),"")</f>
        <v>8.33333333333333</v>
      </c>
      <c r="AJ57" s="140"/>
      <c r="AK57" s="146" t="str">
        <f aca="false">IF($C57&lt;&gt;"",($C57),"")</f>
        <v>Amarillo</v>
      </c>
      <c r="AL57" s="147"/>
      <c r="AM57" s="151"/>
      <c r="AN57" s="152"/>
      <c r="AO57" s="152"/>
      <c r="AP57" s="218" t="n">
        <f aca="false">IF($E57&lt;&gt;"",(AA57*$F57*AB57)*1.2,"")</f>
        <v>341.28</v>
      </c>
      <c r="AQ57" s="231"/>
      <c r="AR57" s="152"/>
      <c r="AS57" s="152"/>
      <c r="AT57" s="152"/>
      <c r="AU57" s="232"/>
      <c r="AV57" s="233"/>
      <c r="AW57" s="140"/>
      <c r="AX57" s="130" t="n">
        <f aca="false">$G$10</f>
        <v>3.5</v>
      </c>
      <c r="AY57" s="132" t="n">
        <f aca="false">IF($E57&lt;&gt;"",(($E57*20)+AX57),"")</f>
        <v>139.5</v>
      </c>
      <c r="AZ57" s="132" t="n">
        <f aca="false">$H$6</f>
        <v>1</v>
      </c>
      <c r="BA57" s="218" t="n">
        <f aca="false">IF($E57&lt;&gt;"",(AY57*$F57*AZ57)/20*18,"")</f>
        <v>502.2</v>
      </c>
      <c r="BB57" s="148"/>
      <c r="BC57" s="152"/>
      <c r="BD57" s="152"/>
      <c r="BE57" s="152"/>
      <c r="BF57" s="234"/>
      <c r="BG57" s="152"/>
      <c r="BH57" s="140"/>
      <c r="BI57" s="130" t="n">
        <f aca="false">$G$10</f>
        <v>3.5</v>
      </c>
      <c r="BJ57" s="132" t="n">
        <f aca="false">IF($E57&lt;&gt;"",(($E57*30)+BI57),"")</f>
        <v>207.5</v>
      </c>
      <c r="BK57" s="132" t="n">
        <f aca="false">$H$6</f>
        <v>1</v>
      </c>
      <c r="BL57" s="218" t="n">
        <f aca="false">IF($E57&lt;&gt;"",(AY57*$F57*AZ57)*1.2,"")</f>
        <v>669.6</v>
      </c>
      <c r="BM57" s="148" t="n">
        <f aca="false">IF($E57&lt;&gt;"",(BJ57*$F57*BK57),"")</f>
        <v>830</v>
      </c>
      <c r="BN57" s="199" t="n">
        <f aca="false">IF($E57&lt;&gt;"",(BM57-BJ57),"")</f>
        <v>622.5</v>
      </c>
      <c r="BO57" s="199" t="n">
        <f aca="false">IF($E57&lt;&gt;"",(BM57/BJ57),"")</f>
        <v>4</v>
      </c>
      <c r="BP57" s="198" t="n">
        <f aca="false">IF($E57&lt;&gt;"",(BM57*R57/30),"")</f>
        <v>33.2</v>
      </c>
      <c r="BQ57" s="199" t="str">
        <f aca="false">IF(O57&lt;&gt;"",(30/R57),"")</f>
        <v/>
      </c>
    </row>
    <row r="58" customFormat="false" ht="35.15" hidden="false" customHeight="true" outlineLevel="0" collapsed="false">
      <c r="A58" s="128"/>
      <c r="C58" s="178" t="s">
        <v>78</v>
      </c>
      <c r="D58" s="130" t="n">
        <v>2.8</v>
      </c>
      <c r="E58" s="131" t="n">
        <v>2.965</v>
      </c>
      <c r="F58" s="132" t="n">
        <v>4</v>
      </c>
      <c r="G58" s="133" t="n">
        <f aca="false">IF(E58&lt;&gt;"",(E58*F58),"")</f>
        <v>11.86</v>
      </c>
      <c r="H58" s="134" t="n">
        <v>1.2</v>
      </c>
      <c r="I58" s="135" t="n">
        <f aca="false">IF(E58&lt;&gt;"",(E58*H58),"")</f>
        <v>3.558</v>
      </c>
      <c r="J58" s="136" t="n">
        <f aca="false">IF(E58&lt;&gt;"",(I58*F58),"")</f>
        <v>14.232</v>
      </c>
      <c r="K58" s="137" t="n">
        <v>9</v>
      </c>
      <c r="L58" s="138" t="n">
        <f aca="false">IF($E58&lt;&gt;"",(K58/H58),"")</f>
        <v>7.5</v>
      </c>
      <c r="M58" s="138" t="n">
        <f aca="false">IF($E58&lt;&gt;"",(E58/K58),"")</f>
        <v>0.329444444444444</v>
      </c>
      <c r="N58" s="139" t="n">
        <f aca="false">IF(E58&lt;&gt;"",(G58/K58),"")</f>
        <v>1.31777777777778</v>
      </c>
      <c r="O58" s="140"/>
      <c r="P58" s="130" t="n">
        <f aca="false">$F$10</f>
        <v>2</v>
      </c>
      <c r="Q58" s="132" t="n">
        <f aca="false">IF($E58&lt;&gt;"",(($E58*5)+P58),"")</f>
        <v>16.825</v>
      </c>
      <c r="R58" s="133" t="n">
        <f aca="false">$F$6</f>
        <v>1.2</v>
      </c>
      <c r="S58" s="141"/>
      <c r="T58" s="142" t="n">
        <f aca="false">IF($E58&lt;&gt;"",(S58/5),"")</f>
        <v>0</v>
      </c>
      <c r="U58" s="143" t="n">
        <f aca="false">IF($E58&lt;&gt;"",(S58-Q58),"")</f>
        <v>-16.825</v>
      </c>
      <c r="V58" s="144" t="n">
        <f aca="false">IF($E58&lt;&gt;"",(S58/Q58),"")</f>
        <v>0</v>
      </c>
      <c r="W58" s="144" t="n">
        <f aca="false">IF($E58&lt;&gt;"",(S58*H58/5),"")</f>
        <v>0</v>
      </c>
      <c r="X58" s="138" t="n">
        <f aca="false">IF(E58&lt;&gt;"",(5/H58),"")</f>
        <v>4.16666666666667</v>
      </c>
      <c r="Y58" s="140"/>
      <c r="Z58" s="130" t="n">
        <f aca="false">$I$10</f>
        <v>3.1</v>
      </c>
      <c r="AA58" s="132" t="n">
        <f aca="false">IF($E58&lt;&gt;"",(($E58*10)+Z58),"")</f>
        <v>32.75</v>
      </c>
      <c r="AB58" s="133" t="n">
        <f aca="false">$I$6</f>
        <v>1</v>
      </c>
      <c r="AC58" s="224" t="n">
        <f aca="false">IF($E58&lt;&gt;"",(Q58*$F58*R58)*1.2,"")</f>
        <v>96.912</v>
      </c>
      <c r="AD58" s="141"/>
      <c r="AE58" s="142"/>
      <c r="AF58" s="143"/>
      <c r="AG58" s="144"/>
      <c r="AH58" s="144"/>
      <c r="AI58" s="138" t="n">
        <f aca="false">IF(N58&lt;&gt;"",(10/H58),"")</f>
        <v>8.33333333333333</v>
      </c>
      <c r="AJ58" s="140"/>
      <c r="AK58" s="146"/>
      <c r="AL58" s="147"/>
      <c r="AM58" s="151"/>
      <c r="AN58" s="152"/>
      <c r="AO58" s="152"/>
      <c r="AP58" s="218" t="n">
        <f aca="false">IF($E58&lt;&gt;"",(AA58*$F58*AB58)*1.2,"")</f>
        <v>157.2</v>
      </c>
      <c r="AQ58" s="231"/>
      <c r="AR58" s="152"/>
      <c r="AS58" s="152"/>
      <c r="AT58" s="152"/>
      <c r="AU58" s="232"/>
      <c r="AV58" s="233"/>
      <c r="AW58" s="140"/>
      <c r="AX58" s="130" t="n">
        <f aca="false">$G$10</f>
        <v>3.5</v>
      </c>
      <c r="AY58" s="132" t="n">
        <f aca="false">IF($E58&lt;&gt;"",(($E58*20)+AX58),"")</f>
        <v>62.8</v>
      </c>
      <c r="AZ58" s="132" t="n">
        <f aca="false">$H$6</f>
        <v>1</v>
      </c>
      <c r="BA58" s="218" t="n">
        <f aca="false">IF($E58&lt;&gt;"",(AY58*$F58*AZ58)/20*18,"")</f>
        <v>226.08</v>
      </c>
      <c r="BB58" s="148"/>
      <c r="BC58" s="152"/>
      <c r="BD58" s="152"/>
      <c r="BE58" s="152"/>
      <c r="BF58" s="234"/>
      <c r="BG58" s="152"/>
      <c r="BH58" s="140"/>
      <c r="BI58" s="130" t="n">
        <f aca="false">$G$10</f>
        <v>3.5</v>
      </c>
      <c r="BJ58" s="132" t="n">
        <f aca="false">IF($E58&lt;&gt;"",(($E58*30)+BI58),"")</f>
        <v>92.45</v>
      </c>
      <c r="BK58" s="132" t="n">
        <f aca="false">$H$6</f>
        <v>1</v>
      </c>
      <c r="BL58" s="218" t="n">
        <f aca="false">IF($E58&lt;&gt;"",(AY58*$F58*AZ58)*1.2,"")</f>
        <v>301.44</v>
      </c>
      <c r="BM58" s="148" t="n">
        <f aca="false">IF($E58&lt;&gt;"",(BJ58*$F58*BK58),"")</f>
        <v>369.8</v>
      </c>
      <c r="BN58" s="199"/>
      <c r="BO58" s="199"/>
      <c r="BP58" s="198"/>
      <c r="BQ58" s="199"/>
    </row>
    <row r="59" customFormat="false" ht="35.15" hidden="false" customHeight="true" outlineLevel="0" collapsed="false">
      <c r="A59" s="128"/>
      <c r="C59" s="179" t="s">
        <v>79</v>
      </c>
      <c r="D59" s="130" t="n">
        <v>2.8</v>
      </c>
      <c r="E59" s="131" t="n">
        <v>2.965</v>
      </c>
      <c r="F59" s="132" t="n">
        <v>4</v>
      </c>
      <c r="G59" s="133" t="n">
        <f aca="false">IF(E59&lt;&gt;"",(E59*F59),"")</f>
        <v>11.86</v>
      </c>
      <c r="H59" s="134" t="n">
        <v>1.2</v>
      </c>
      <c r="I59" s="135" t="n">
        <f aca="false">IF(E59&lt;&gt;"",(E59*H59),"")</f>
        <v>3.558</v>
      </c>
      <c r="J59" s="136" t="n">
        <f aca="false">IF(E59&lt;&gt;"",(I59*F59),"")</f>
        <v>14.232</v>
      </c>
      <c r="K59" s="137" t="n">
        <v>9</v>
      </c>
      <c r="L59" s="138" t="n">
        <f aca="false">IF($E59&lt;&gt;"",(K59/H59),"")</f>
        <v>7.5</v>
      </c>
      <c r="M59" s="138" t="n">
        <f aca="false">IF($E59&lt;&gt;"",(E59/K59),"")</f>
        <v>0.329444444444444</v>
      </c>
      <c r="N59" s="139" t="n">
        <f aca="false">IF(E59&lt;&gt;"",(G59/K59),"")</f>
        <v>1.31777777777778</v>
      </c>
      <c r="O59" s="140"/>
      <c r="P59" s="130" t="n">
        <f aca="false">$F$10</f>
        <v>2</v>
      </c>
      <c r="Q59" s="132" t="n">
        <f aca="false">IF($E59&lt;&gt;"",(($E59*5)+P59),"")</f>
        <v>16.825</v>
      </c>
      <c r="R59" s="133" t="n">
        <f aca="false">$F$6</f>
        <v>1.2</v>
      </c>
      <c r="S59" s="141"/>
      <c r="T59" s="142" t="n">
        <f aca="false">IF($E59&lt;&gt;"",(S59/5),"")</f>
        <v>0</v>
      </c>
      <c r="U59" s="143" t="n">
        <f aca="false">IF($E59&lt;&gt;"",(S59-Q59),"")</f>
        <v>-16.825</v>
      </c>
      <c r="V59" s="144" t="n">
        <f aca="false">IF($E59&lt;&gt;"",(S59/Q59),"")</f>
        <v>0</v>
      </c>
      <c r="W59" s="144" t="n">
        <f aca="false">IF($E59&lt;&gt;"",(S59*H59/5),"")</f>
        <v>0</v>
      </c>
      <c r="X59" s="138" t="n">
        <f aca="false">IF(E59&lt;&gt;"",(5/H59),"")</f>
        <v>4.16666666666667</v>
      </c>
      <c r="Y59" s="140"/>
      <c r="Z59" s="130" t="n">
        <f aca="false">$I$10</f>
        <v>3.1</v>
      </c>
      <c r="AA59" s="132" t="n">
        <f aca="false">IF($E59&lt;&gt;"",(($E59*10)+Z59),"")</f>
        <v>32.75</v>
      </c>
      <c r="AB59" s="133" t="n">
        <f aca="false">$I$6</f>
        <v>1</v>
      </c>
      <c r="AC59" s="224" t="n">
        <f aca="false">IF($E59&lt;&gt;"",(Q59*$F59*R59)*1.2,"")</f>
        <v>96.912</v>
      </c>
      <c r="AD59" s="141"/>
      <c r="AE59" s="142"/>
      <c r="AF59" s="143"/>
      <c r="AG59" s="144"/>
      <c r="AH59" s="144"/>
      <c r="AI59" s="138"/>
      <c r="AJ59" s="140"/>
      <c r="AK59" s="146"/>
      <c r="AL59" s="147"/>
      <c r="AM59" s="151"/>
      <c r="AN59" s="152"/>
      <c r="AO59" s="152"/>
      <c r="AP59" s="218" t="n">
        <f aca="false">IF($E59&lt;&gt;"",(AA59*$F59*AB59)*1.2,"")</f>
        <v>157.2</v>
      </c>
      <c r="AQ59" s="231"/>
      <c r="AR59" s="152"/>
      <c r="AS59" s="152"/>
      <c r="AT59" s="152"/>
      <c r="AU59" s="232"/>
      <c r="AV59" s="233"/>
      <c r="AW59" s="140"/>
      <c r="AX59" s="130" t="n">
        <f aca="false">$G$10</f>
        <v>3.5</v>
      </c>
      <c r="AY59" s="132" t="n">
        <f aca="false">IF($E59&lt;&gt;"",(($E59*20)+AX59),"")</f>
        <v>62.8</v>
      </c>
      <c r="AZ59" s="132" t="n">
        <f aca="false">$H$6</f>
        <v>1</v>
      </c>
      <c r="BA59" s="218" t="n">
        <f aca="false">IF($E59&lt;&gt;"",(AY59*$F59*AZ59)/20*18,"")</f>
        <v>226.08</v>
      </c>
      <c r="BB59" s="148"/>
      <c r="BC59" s="152"/>
      <c r="BD59" s="152"/>
      <c r="BE59" s="152"/>
      <c r="BF59" s="234"/>
      <c r="BG59" s="152"/>
      <c r="BH59" s="140"/>
      <c r="BI59" s="130" t="n">
        <f aca="false">$G$10</f>
        <v>3.5</v>
      </c>
      <c r="BJ59" s="132" t="n">
        <f aca="false">IF($E59&lt;&gt;"",(($E59*30)+BI59),"")</f>
        <v>92.45</v>
      </c>
      <c r="BK59" s="132" t="n">
        <f aca="false">$H$6</f>
        <v>1</v>
      </c>
      <c r="BL59" s="218" t="n">
        <f aca="false">IF($E59&lt;&gt;"",(AY59*$F59*AZ59)*1.2,"")</f>
        <v>301.44</v>
      </c>
      <c r="BM59" s="148" t="n">
        <f aca="false">IF($E59&lt;&gt;"",(BJ59*$F59*BK59),"")</f>
        <v>369.8</v>
      </c>
      <c r="BN59" s="199"/>
      <c r="BO59" s="199"/>
      <c r="BP59" s="198"/>
      <c r="BQ59" s="199"/>
    </row>
    <row r="60" customFormat="false" ht="35.15" hidden="false" customHeight="true" outlineLevel="0" collapsed="false">
      <c r="A60" s="128"/>
      <c r="C60" s="180" t="s">
        <v>80</v>
      </c>
      <c r="D60" s="130" t="n">
        <v>2.8</v>
      </c>
      <c r="E60" s="131" t="n">
        <v>2.965</v>
      </c>
      <c r="F60" s="132" t="n">
        <v>4</v>
      </c>
      <c r="G60" s="133" t="n">
        <f aca="false">IF(E60&lt;&gt;"",(E60*F60),"")</f>
        <v>11.86</v>
      </c>
      <c r="H60" s="134" t="n">
        <v>1.2</v>
      </c>
      <c r="I60" s="135" t="n">
        <f aca="false">IF(E60&lt;&gt;"",(E60*H60),"")</f>
        <v>3.558</v>
      </c>
      <c r="J60" s="136" t="n">
        <f aca="false">IF(E60&lt;&gt;"",(I60*F60),"")</f>
        <v>14.232</v>
      </c>
      <c r="K60" s="137" t="n">
        <v>9</v>
      </c>
      <c r="L60" s="138" t="n">
        <f aca="false">IF($E60&lt;&gt;"",(K60/H60),"")</f>
        <v>7.5</v>
      </c>
      <c r="M60" s="138" t="n">
        <f aca="false">IF($E60&lt;&gt;"",(E60/K60),"")</f>
        <v>0.329444444444444</v>
      </c>
      <c r="N60" s="139" t="n">
        <f aca="false">IF(E60&lt;&gt;"",(G60/K60),"")</f>
        <v>1.31777777777778</v>
      </c>
      <c r="O60" s="140"/>
      <c r="P60" s="130" t="n">
        <f aca="false">$F$10</f>
        <v>2</v>
      </c>
      <c r="Q60" s="132" t="n">
        <f aca="false">IF($E60&lt;&gt;"",(($E60*5)+P60),"")</f>
        <v>16.825</v>
      </c>
      <c r="R60" s="133" t="n">
        <f aca="false">$F$6</f>
        <v>1.2</v>
      </c>
      <c r="S60" s="141"/>
      <c r="T60" s="142" t="n">
        <f aca="false">IF($E60&lt;&gt;"",(S60/5),"")</f>
        <v>0</v>
      </c>
      <c r="U60" s="143" t="n">
        <f aca="false">IF($E60&lt;&gt;"",(S60-Q60),"")</f>
        <v>-16.825</v>
      </c>
      <c r="V60" s="144" t="n">
        <f aca="false">IF($E60&lt;&gt;"",(S60/Q60),"")</f>
        <v>0</v>
      </c>
      <c r="W60" s="144" t="n">
        <f aca="false">IF($E60&lt;&gt;"",(S60*H60/5),"")</f>
        <v>0</v>
      </c>
      <c r="X60" s="138" t="n">
        <f aca="false">IF(E60&lt;&gt;"",(5/H60),"")</f>
        <v>4.16666666666667</v>
      </c>
      <c r="Y60" s="140"/>
      <c r="Z60" s="130" t="n">
        <f aca="false">$I$10</f>
        <v>3.1</v>
      </c>
      <c r="AA60" s="132" t="n">
        <f aca="false">IF($E60&lt;&gt;"",(($E60*10)+Z60),"")</f>
        <v>32.75</v>
      </c>
      <c r="AB60" s="133" t="n">
        <f aca="false">$I$6</f>
        <v>1</v>
      </c>
      <c r="AC60" s="224" t="n">
        <f aca="false">IF($E60&lt;&gt;"",(Q60*$F60*R60)*1.2,"")</f>
        <v>96.912</v>
      </c>
      <c r="AD60" s="141"/>
      <c r="AE60" s="142" t="n">
        <f aca="false">IF($E60&lt;&gt;"",(AD60/10),"")</f>
        <v>0</v>
      </c>
      <c r="AF60" s="143" t="n">
        <f aca="false">IF($E60&lt;&gt;"",(AD60-AA60),"")</f>
        <v>-32.75</v>
      </c>
      <c r="AG60" s="144" t="n">
        <f aca="false">IF($E60&lt;&gt;"",(AD60/AA60),"")</f>
        <v>0</v>
      </c>
      <c r="AH60" s="144" t="n">
        <f aca="false">IF($E60&lt;&gt;"",(AD60*Q60/10),"")</f>
        <v>0</v>
      </c>
      <c r="AI60" s="138" t="n">
        <f aca="false">IF(N60&lt;&gt;"",(10/H60),"")</f>
        <v>8.33333333333333</v>
      </c>
      <c r="AJ60" s="140"/>
      <c r="AK60" s="146" t="str">
        <f aca="false">IF($C60&lt;&gt;"",($C60),"")</f>
        <v>Negro</v>
      </c>
      <c r="AL60" s="147"/>
      <c r="AM60" s="151"/>
      <c r="AN60" s="152"/>
      <c r="AO60" s="152"/>
      <c r="AP60" s="218" t="n">
        <f aca="false">IF($E60&lt;&gt;"",(AA60*$F60*AB60)*1.2,"")</f>
        <v>157.2</v>
      </c>
      <c r="AQ60" s="231"/>
      <c r="AR60" s="152"/>
      <c r="AS60" s="152"/>
      <c r="AT60" s="152"/>
      <c r="AU60" s="232"/>
      <c r="AV60" s="233"/>
      <c r="AW60" s="140"/>
      <c r="AX60" s="130" t="n">
        <f aca="false">$G$10</f>
        <v>3.5</v>
      </c>
      <c r="AY60" s="132" t="n">
        <f aca="false">IF($E60&lt;&gt;"",(($E60*20)+AX60),"")</f>
        <v>62.8</v>
      </c>
      <c r="AZ60" s="132" t="n">
        <f aca="false">$H$6</f>
        <v>1</v>
      </c>
      <c r="BA60" s="218" t="n">
        <f aca="false">IF($E60&lt;&gt;"",(AY60*$F60*AZ60)/20*18,"")</f>
        <v>226.08</v>
      </c>
      <c r="BB60" s="148"/>
      <c r="BC60" s="152"/>
      <c r="BD60" s="152"/>
      <c r="BE60" s="152"/>
      <c r="BF60" s="234"/>
      <c r="BG60" s="152"/>
      <c r="BH60" s="140"/>
      <c r="BI60" s="130" t="n">
        <f aca="false">$G$10</f>
        <v>3.5</v>
      </c>
      <c r="BJ60" s="132" t="n">
        <f aca="false">IF($E60&lt;&gt;"",(($E60*30)+BI60),"")</f>
        <v>92.45</v>
      </c>
      <c r="BK60" s="132" t="n">
        <f aca="false">$H$6</f>
        <v>1</v>
      </c>
      <c r="BL60" s="218" t="n">
        <f aca="false">IF($E60&lt;&gt;"",(AY60*$F60*AZ60)*1.2,"")</f>
        <v>301.44</v>
      </c>
      <c r="BM60" s="148" t="n">
        <f aca="false">IF($E60&lt;&gt;"",(BJ60*$F60*BK60),"")</f>
        <v>369.8</v>
      </c>
      <c r="BN60" s="199"/>
      <c r="BO60" s="199"/>
      <c r="BP60" s="198"/>
      <c r="BQ60" s="199"/>
    </row>
    <row r="61" customFormat="false" ht="35.15" hidden="false" customHeight="true" outlineLevel="0" collapsed="false">
      <c r="A61" s="128"/>
      <c r="C61" s="181" t="s">
        <v>81</v>
      </c>
      <c r="D61" s="130" t="n">
        <v>3.68</v>
      </c>
      <c r="E61" s="131" t="n">
        <v>3.84</v>
      </c>
      <c r="F61" s="132" t="n">
        <v>4</v>
      </c>
      <c r="G61" s="133" t="n">
        <f aca="false">IF(E61&lt;&gt;"",(E61*F61),"")</f>
        <v>15.36</v>
      </c>
      <c r="H61" s="134" t="n">
        <v>1.2</v>
      </c>
      <c r="I61" s="135" t="n">
        <f aca="false">IF(E61&lt;&gt;"",(E61*H61),"")</f>
        <v>4.608</v>
      </c>
      <c r="J61" s="136" t="n">
        <f aca="false">IF(E61&lt;&gt;"",(I61*F61),"")</f>
        <v>18.432</v>
      </c>
      <c r="K61" s="137" t="n">
        <v>9</v>
      </c>
      <c r="L61" s="138" t="n">
        <f aca="false">IF($E61&lt;&gt;"",(K61/H61),"")</f>
        <v>7.5</v>
      </c>
      <c r="M61" s="138" t="n">
        <f aca="false">IF($E61&lt;&gt;"",(E61/K61),"")</f>
        <v>0.426666666666667</v>
      </c>
      <c r="N61" s="139" t="n">
        <f aca="false">IF(E61&lt;&gt;"",(G61/K61),"")</f>
        <v>1.70666666666667</v>
      </c>
      <c r="O61" s="140"/>
      <c r="P61" s="130" t="n">
        <f aca="false">$F$10</f>
        <v>2</v>
      </c>
      <c r="Q61" s="132" t="n">
        <f aca="false">IF($E61&lt;&gt;"",(($E61*5)+P61),"")</f>
        <v>21.2</v>
      </c>
      <c r="R61" s="133" t="n">
        <f aca="false">$F$6</f>
        <v>1.2</v>
      </c>
      <c r="S61" s="141"/>
      <c r="T61" s="142" t="n">
        <f aca="false">IF($E61&lt;&gt;"",(S61/5),"")</f>
        <v>0</v>
      </c>
      <c r="U61" s="143" t="n">
        <f aca="false">IF($E61&lt;&gt;"",(S61-Q61),"")</f>
        <v>-21.2</v>
      </c>
      <c r="V61" s="144" t="n">
        <f aca="false">IF($E61&lt;&gt;"",(S61/Q61),"")</f>
        <v>0</v>
      </c>
      <c r="W61" s="144" t="n">
        <f aca="false">IF($E61&lt;&gt;"",(S61*H61/5),"")</f>
        <v>0</v>
      </c>
      <c r="X61" s="138" t="n">
        <f aca="false">IF(E61&lt;&gt;"",(5/H61),"")</f>
        <v>4.16666666666667</v>
      </c>
      <c r="Y61" s="140"/>
      <c r="Z61" s="130" t="n">
        <f aca="false">$I$10</f>
        <v>3.1</v>
      </c>
      <c r="AA61" s="132" t="n">
        <f aca="false">IF($E61&lt;&gt;"",(($E61*10)+Z61),"")</f>
        <v>41.5</v>
      </c>
      <c r="AB61" s="133" t="n">
        <f aca="false">$I$6</f>
        <v>1</v>
      </c>
      <c r="AC61" s="224" t="n">
        <f aca="false">IF($E61&lt;&gt;"",(Q61*$F61*R61)*1.2,"")</f>
        <v>122.112</v>
      </c>
      <c r="AD61" s="141"/>
      <c r="AE61" s="142" t="n">
        <f aca="false">IF($E61&lt;&gt;"",(AD61/10),"")</f>
        <v>0</v>
      </c>
      <c r="AF61" s="143" t="n">
        <f aca="false">IF($E61&lt;&gt;"",(AD61-AA61),"")</f>
        <v>-41.5</v>
      </c>
      <c r="AG61" s="144" t="n">
        <f aca="false">IF($E61&lt;&gt;"",(AD61/AA61),"")</f>
        <v>0</v>
      </c>
      <c r="AH61" s="144" t="n">
        <f aca="false">IF($E61&lt;&gt;"",(AD61*Q61/10),"")</f>
        <v>0</v>
      </c>
      <c r="AI61" s="138" t="n">
        <f aca="false">IF(N61&lt;&gt;"",(10/H61),"")</f>
        <v>8.33333333333333</v>
      </c>
      <c r="AJ61" s="140"/>
      <c r="AK61" s="146" t="str">
        <f aca="false">IF($C61&lt;&gt;"",($C61),"")</f>
        <v>Rojo Ferrari</v>
      </c>
      <c r="AL61" s="147"/>
      <c r="AM61" s="151"/>
      <c r="AN61" s="152"/>
      <c r="AO61" s="152"/>
      <c r="AP61" s="218" t="n">
        <f aca="false">IF($E61&lt;&gt;"",(AA61*$F61*AB61)*1.2,"")</f>
        <v>199.2</v>
      </c>
      <c r="AQ61" s="231"/>
      <c r="AR61" s="152"/>
      <c r="AS61" s="152"/>
      <c r="AT61" s="152"/>
      <c r="AU61" s="232"/>
      <c r="AV61" s="233"/>
      <c r="AW61" s="140"/>
      <c r="AX61" s="130" t="n">
        <f aca="false">$G$10</f>
        <v>3.5</v>
      </c>
      <c r="AY61" s="132" t="n">
        <f aca="false">IF($E61&lt;&gt;"",(($E61*20)+AX61),"")</f>
        <v>80.3</v>
      </c>
      <c r="AZ61" s="132" t="n">
        <f aca="false">$H$6</f>
        <v>1</v>
      </c>
      <c r="BA61" s="218" t="n">
        <f aca="false">IF($E61&lt;&gt;"",(AY61*$F61*AZ61)/20*18,"")</f>
        <v>289.08</v>
      </c>
      <c r="BB61" s="148"/>
      <c r="BC61" s="152"/>
      <c r="BD61" s="152"/>
      <c r="BE61" s="152"/>
      <c r="BF61" s="234"/>
      <c r="BG61" s="152"/>
      <c r="BH61" s="140"/>
      <c r="BI61" s="130" t="n">
        <f aca="false">$G$10</f>
        <v>3.5</v>
      </c>
      <c r="BJ61" s="132" t="n">
        <f aca="false">IF($E61&lt;&gt;"",(($E61*30)+BI61),"")</f>
        <v>118.7</v>
      </c>
      <c r="BK61" s="132" t="n">
        <f aca="false">$H$6</f>
        <v>1</v>
      </c>
      <c r="BL61" s="218" t="n">
        <f aca="false">IF($E61&lt;&gt;"",(AY61*$F61*AZ61)*1.2,"")</f>
        <v>385.44</v>
      </c>
      <c r="BM61" s="148" t="n">
        <f aca="false">IF($E61&lt;&gt;"",(BJ61*$F61*BK61),"")</f>
        <v>474.8</v>
      </c>
      <c r="BN61" s="199" t="n">
        <f aca="false">IF($E61&lt;&gt;"",(BM61-BJ61),"")</f>
        <v>356.1</v>
      </c>
      <c r="BO61" s="199" t="n">
        <f aca="false">IF($E61&lt;&gt;"",(BM61/BJ61),"")</f>
        <v>4</v>
      </c>
      <c r="BP61" s="198" t="n">
        <f aca="false">IF($E61&lt;&gt;"",(BM61*R61/30),"")</f>
        <v>18.992</v>
      </c>
      <c r="BQ61" s="199" t="str">
        <f aca="false">IF(O61&lt;&gt;"",(30/R61),"")</f>
        <v/>
      </c>
    </row>
    <row r="62" customFormat="false" ht="35.15" hidden="false" customHeight="true" outlineLevel="0" collapsed="false">
      <c r="A62" s="128"/>
      <c r="C62" s="179"/>
      <c r="D62" s="130"/>
      <c r="E62" s="131"/>
      <c r="F62" s="132"/>
      <c r="G62" s="133" t="str">
        <f aca="false">IF(E62&lt;&gt;"",(E62*F62),"")</f>
        <v/>
      </c>
      <c r="H62" s="134" t="n">
        <v>1.2</v>
      </c>
      <c r="I62" s="135" t="str">
        <f aca="false">IF(E62&lt;&gt;"",(E62*H62),"")</f>
        <v/>
      </c>
      <c r="J62" s="136" t="str">
        <f aca="false">IF(E62&lt;&gt;"",(I62*F62),"")</f>
        <v/>
      </c>
      <c r="K62" s="137" t="n">
        <v>9</v>
      </c>
      <c r="L62" s="138" t="str">
        <f aca="false">IF($E62&lt;&gt;"",(K62/H62),"")</f>
        <v/>
      </c>
      <c r="M62" s="138" t="str">
        <f aca="false">IF($E62&lt;&gt;"",(E62/K62),"")</f>
        <v/>
      </c>
      <c r="N62" s="139" t="str">
        <f aca="false">IF(E62&lt;&gt;"",(G62/K62),"")</f>
        <v/>
      </c>
      <c r="O62" s="140"/>
      <c r="P62" s="130" t="n">
        <f aca="false">$F$10</f>
        <v>2</v>
      </c>
      <c r="Q62" s="132" t="str">
        <f aca="false">IF($E62&lt;&gt;"",(($E62*5)+P62),"")</f>
        <v/>
      </c>
      <c r="R62" s="133"/>
      <c r="S62" s="141"/>
      <c r="T62" s="142"/>
      <c r="U62" s="143"/>
      <c r="V62" s="144"/>
      <c r="W62" s="144"/>
      <c r="X62" s="138"/>
      <c r="Y62" s="140"/>
      <c r="Z62" s="130"/>
      <c r="AA62" s="132"/>
      <c r="AB62" s="133"/>
      <c r="AC62" s="224"/>
      <c r="AD62" s="141"/>
      <c r="AE62" s="142"/>
      <c r="AF62" s="143"/>
      <c r="AG62" s="144"/>
      <c r="AH62" s="144"/>
      <c r="AI62" s="138"/>
      <c r="AJ62" s="140"/>
      <c r="AK62" s="146"/>
      <c r="AL62" s="147"/>
      <c r="AM62" s="151"/>
      <c r="AN62" s="152"/>
      <c r="AO62" s="235"/>
      <c r="AP62" s="218"/>
      <c r="AQ62" s="231"/>
      <c r="AR62" s="152"/>
      <c r="AS62" s="152"/>
      <c r="AT62" s="152"/>
      <c r="AU62" s="232"/>
      <c r="AV62" s="233"/>
      <c r="AW62" s="140"/>
      <c r="AX62" s="130"/>
      <c r="AY62" s="132"/>
      <c r="AZ62" s="132"/>
      <c r="BA62" s="218"/>
      <c r="BB62" s="148"/>
      <c r="BC62" s="152"/>
      <c r="BD62" s="152"/>
      <c r="BE62" s="152"/>
      <c r="BF62" s="234"/>
      <c r="BG62" s="152"/>
      <c r="BH62" s="140"/>
      <c r="BI62" s="130"/>
      <c r="BJ62" s="132"/>
      <c r="BK62" s="132"/>
      <c r="BL62" s="218"/>
      <c r="BM62" s="148" t="str">
        <f aca="false">IF($E62&lt;&gt;"",(BJ62*$F62*BK62),"")</f>
        <v/>
      </c>
      <c r="BN62" s="199"/>
      <c r="BO62" s="199"/>
      <c r="BP62" s="198"/>
      <c r="BQ62" s="199"/>
    </row>
    <row r="63" s="211" customFormat="true" ht="35.15" hidden="false" customHeight="true" outlineLevel="0" collapsed="false">
      <c r="A63" s="210"/>
      <c r="C63" s="111" t="s">
        <v>87</v>
      </c>
      <c r="D63" s="236"/>
      <c r="E63" s="236"/>
      <c r="F63" s="215"/>
      <c r="G63" s="237" t="str">
        <f aca="false">IF(E63&lt;&gt;"",(E63*F63),"")</f>
        <v/>
      </c>
      <c r="H63" s="238" t="n">
        <v>1.2</v>
      </c>
      <c r="I63" s="238" t="str">
        <f aca="false">IF(E63&lt;&gt;"",(E63*H63),"")</f>
        <v/>
      </c>
      <c r="J63" s="239" t="str">
        <f aca="false">IF(E63&lt;&gt;"",(I63*F63),"")</f>
        <v/>
      </c>
      <c r="K63" s="240" t="n">
        <v>9</v>
      </c>
      <c r="L63" s="215" t="str">
        <f aca="false">IF($E63&lt;&gt;"",(K63/H63),"")</f>
        <v/>
      </c>
      <c r="M63" s="215" t="str">
        <f aca="false">IF($E63&lt;&gt;"",(E63/K63),"")</f>
        <v/>
      </c>
      <c r="N63" s="241" t="str">
        <f aca="false">IF(E63&lt;&gt;"",(G63/K63),"")</f>
        <v/>
      </c>
      <c r="O63" s="193"/>
      <c r="P63" s="236" t="n">
        <f aca="false">$F$10</f>
        <v>2</v>
      </c>
      <c r="Q63" s="215" t="str">
        <f aca="false">IF($E63&lt;&gt;"",(($E63*5)+P63),"")</f>
        <v/>
      </c>
      <c r="R63" s="242"/>
      <c r="S63" s="119"/>
      <c r="T63" s="243"/>
      <c r="U63" s="244"/>
      <c r="V63" s="213"/>
      <c r="W63" s="213"/>
      <c r="X63" s="212"/>
      <c r="Y63" s="200"/>
      <c r="Z63" s="236"/>
      <c r="AA63" s="215"/>
      <c r="AB63" s="242"/>
      <c r="AC63" s="245"/>
      <c r="AD63" s="246"/>
      <c r="AE63" s="243"/>
      <c r="AF63" s="244"/>
      <c r="AG63" s="213"/>
      <c r="AH63" s="213"/>
      <c r="AI63" s="212"/>
      <c r="AJ63" s="200"/>
      <c r="AK63" s="247"/>
      <c r="AL63" s="203"/>
      <c r="AM63" s="236"/>
      <c r="AN63" s="215"/>
      <c r="AO63" s="215"/>
      <c r="AP63" s="248"/>
      <c r="AQ63" s="241"/>
      <c r="AR63" s="241"/>
      <c r="AS63" s="212"/>
      <c r="AT63" s="212"/>
      <c r="AU63" s="249"/>
      <c r="AV63" s="250"/>
      <c r="AW63" s="200"/>
      <c r="AX63" s="236"/>
      <c r="AY63" s="215"/>
      <c r="AZ63" s="215"/>
      <c r="BA63" s="248"/>
      <c r="BB63" s="241"/>
      <c r="BC63" s="241"/>
      <c r="BD63" s="212"/>
      <c r="BE63" s="212"/>
      <c r="BF63" s="213"/>
      <c r="BG63" s="212"/>
      <c r="BH63" s="200"/>
      <c r="BI63" s="236"/>
      <c r="BJ63" s="215"/>
      <c r="BK63" s="215"/>
      <c r="BL63" s="248"/>
      <c r="BM63" s="241" t="str">
        <f aca="false">IF($E63&lt;&gt;"",(BJ63*$F63*BK63),"")</f>
        <v/>
      </c>
      <c r="BN63" s="212" t="str">
        <f aca="false">IF($E63&lt;&gt;"",(BM63-BJ63),"")</f>
        <v/>
      </c>
      <c r="BO63" s="212" t="str">
        <f aca="false">IF($E63&lt;&gt;"",(BM63/BJ63),"")</f>
        <v/>
      </c>
      <c r="BP63" s="213" t="str">
        <f aca="false">IF($E63&lt;&gt;"",(BM63*R63/30),"")</f>
        <v/>
      </c>
      <c r="BQ63" s="212" t="str">
        <f aca="false">IF(O63&lt;&gt;"",(30/R63),"")</f>
        <v/>
      </c>
    </row>
    <row r="64" customFormat="false" ht="35.15" hidden="false" customHeight="true" outlineLevel="0" collapsed="false">
      <c r="A64" s="128"/>
      <c r="C64" s="155" t="s">
        <v>73</v>
      </c>
      <c r="D64" s="130" t="n">
        <f aca="false">D53+0.5</f>
        <v>3.3</v>
      </c>
      <c r="E64" s="130" t="n">
        <f aca="false">E53+0.5</f>
        <v>3.465</v>
      </c>
      <c r="F64" s="132" t="n">
        <v>4</v>
      </c>
      <c r="G64" s="133" t="n">
        <f aca="false">IF(E64&lt;&gt;"",(E64*F64),"")</f>
        <v>13.86</v>
      </c>
      <c r="H64" s="134" t="n">
        <v>1.2</v>
      </c>
      <c r="I64" s="135" t="n">
        <f aca="false">IF(E64&lt;&gt;"",(E64*H64),"")</f>
        <v>4.158</v>
      </c>
      <c r="J64" s="136" t="n">
        <f aca="false">IF(E64&lt;&gt;"",(I64*F64),"")</f>
        <v>16.632</v>
      </c>
      <c r="K64" s="137" t="n">
        <v>9</v>
      </c>
      <c r="L64" s="138" t="n">
        <f aca="false">IF($E64&lt;&gt;"",(K64/H64),"")</f>
        <v>7.5</v>
      </c>
      <c r="M64" s="138" t="n">
        <f aca="false">IF($E64&lt;&gt;"",(E64/K64),"")</f>
        <v>0.385</v>
      </c>
      <c r="N64" s="139" t="n">
        <f aca="false">IF(E64&lt;&gt;"",(G64/K64),"")</f>
        <v>1.54</v>
      </c>
      <c r="O64" s="140"/>
      <c r="P64" s="130" t="n">
        <f aca="false">$F$10</f>
        <v>2</v>
      </c>
      <c r="Q64" s="132" t="n">
        <f aca="false">IF($E64&lt;&gt;"",(($E64*5)+P64),"")</f>
        <v>19.325</v>
      </c>
      <c r="R64" s="133" t="n">
        <f aca="false">$F$6</f>
        <v>1.2</v>
      </c>
      <c r="S64" s="141"/>
      <c r="T64" s="142" t="n">
        <f aca="false">IF($E64&lt;&gt;"",(S64/5),"")</f>
        <v>0</v>
      </c>
      <c r="U64" s="143" t="n">
        <f aca="false">IF($E64&lt;&gt;"",(S64-Q64),"")</f>
        <v>-19.325</v>
      </c>
      <c r="V64" s="144" t="n">
        <f aca="false">IF($E64&lt;&gt;"",(S64/Q64),"")</f>
        <v>0</v>
      </c>
      <c r="W64" s="144" t="n">
        <f aca="false">IF($E64&lt;&gt;"",(S64*H64/5),"")</f>
        <v>0</v>
      </c>
      <c r="X64" s="138" t="n">
        <f aca="false">IF(E64&lt;&gt;"",(5/H64),"")</f>
        <v>4.16666666666667</v>
      </c>
      <c r="Y64" s="140"/>
      <c r="Z64" s="130" t="n">
        <f aca="false">$I$10</f>
        <v>3.1</v>
      </c>
      <c r="AA64" s="132" t="n">
        <f aca="false">IF($E64&lt;&gt;"",(($E64*10)+Z64),"")</f>
        <v>37.75</v>
      </c>
      <c r="AB64" s="133" t="n">
        <f aca="false">$I$6</f>
        <v>1</v>
      </c>
      <c r="AC64" s="224" t="n">
        <f aca="false">IF($E64&lt;&gt;"",(Q64*$F64*R64)*1.2,"")</f>
        <v>111.312</v>
      </c>
      <c r="AD64" s="141"/>
      <c r="AE64" s="142" t="n">
        <f aca="false">IF($E64&lt;&gt;"",(AD64/10),"")</f>
        <v>0</v>
      </c>
      <c r="AF64" s="143" t="n">
        <f aca="false">IF($E64&lt;&gt;"",(AD64-AA64),"")</f>
        <v>-37.75</v>
      </c>
      <c r="AG64" s="144" t="n">
        <f aca="false">IF($E64&lt;&gt;"",(AD64/AA64),"")</f>
        <v>0</v>
      </c>
      <c r="AH64" s="144" t="n">
        <f aca="false">IF($E64&lt;&gt;"",(AD64*Q64/10),"")</f>
        <v>0</v>
      </c>
      <c r="AI64" s="138" t="n">
        <f aca="false">IF(N64&lt;&gt;"",(10/H64),"")</f>
        <v>8.33333333333333</v>
      </c>
      <c r="AJ64" s="140"/>
      <c r="AK64" s="146" t="str">
        <f aca="false">IF($C64&lt;&gt;"",($C64),"")</f>
        <v>Gris</v>
      </c>
      <c r="AL64" s="147"/>
      <c r="AM64" s="151"/>
      <c r="AN64" s="152"/>
      <c r="AO64" s="152"/>
      <c r="AP64" s="218" t="n">
        <f aca="false">IF($E64&lt;&gt;"",(AA64*$F64*AB64)*1.2,"")</f>
        <v>181.2</v>
      </c>
      <c r="AQ64" s="231"/>
      <c r="AR64" s="152"/>
      <c r="AS64" s="152"/>
      <c r="AT64" s="152"/>
      <c r="AU64" s="232"/>
      <c r="AV64" s="233"/>
      <c r="AW64" s="140"/>
      <c r="AX64" s="130" t="n">
        <f aca="false">$G$10</f>
        <v>3.5</v>
      </c>
      <c r="AY64" s="132" t="n">
        <f aca="false">IF($E64&lt;&gt;"",(($E64*20)+AX64),"")</f>
        <v>72.8</v>
      </c>
      <c r="AZ64" s="132" t="n">
        <f aca="false">$H$6</f>
        <v>1</v>
      </c>
      <c r="BA64" s="218" t="n">
        <f aca="false">IF($E64&lt;&gt;"",(AY64*$F64*AZ64)/20*18,"")</f>
        <v>262.08</v>
      </c>
      <c r="BB64" s="148"/>
      <c r="BC64" s="152"/>
      <c r="BD64" s="152"/>
      <c r="BE64" s="152"/>
      <c r="BF64" s="234"/>
      <c r="BG64" s="152"/>
      <c r="BH64" s="140"/>
      <c r="BI64" s="130" t="n">
        <f aca="false">$G$10</f>
        <v>3.5</v>
      </c>
      <c r="BJ64" s="132" t="n">
        <f aca="false">IF($E64&lt;&gt;"",(($E64*30)+BI64),"")</f>
        <v>107.45</v>
      </c>
      <c r="BK64" s="132" t="n">
        <f aca="false">$H$6</f>
        <v>1</v>
      </c>
      <c r="BL64" s="218" t="n">
        <f aca="false">IF($E64&lt;&gt;"",(AY64*$F64*AZ64)*1.2,"")</f>
        <v>349.44</v>
      </c>
      <c r="BM64" s="148" t="n">
        <f aca="false">IF($E64&lt;&gt;"",(BJ64*$F64*BK64),"")</f>
        <v>429.8</v>
      </c>
      <c r="BN64" s="199" t="n">
        <f aca="false">IF($E64&lt;&gt;"",(BM64-BJ64),"")</f>
        <v>322.35</v>
      </c>
      <c r="BO64" s="199" t="n">
        <f aca="false">IF($E64&lt;&gt;"",(BM64/BJ64),"")</f>
        <v>4</v>
      </c>
      <c r="BP64" s="198" t="n">
        <f aca="false">IF($E64&lt;&gt;"",(BM64*R64/30),"")</f>
        <v>17.192</v>
      </c>
      <c r="BQ64" s="199" t="str">
        <f aca="false">IF(O64&lt;&gt;"",(30/R64),"")</f>
        <v/>
      </c>
    </row>
    <row r="65" customFormat="false" ht="35.15" hidden="false" customHeight="true" outlineLevel="0" collapsed="false">
      <c r="A65" s="128"/>
      <c r="C65" s="173" t="s">
        <v>74</v>
      </c>
      <c r="D65" s="130" t="n">
        <f aca="false">D54+0.5</f>
        <v>3.58</v>
      </c>
      <c r="E65" s="130" t="n">
        <f aca="false">E54+0.5</f>
        <v>3.68</v>
      </c>
      <c r="F65" s="132" t="n">
        <v>4</v>
      </c>
      <c r="G65" s="133" t="n">
        <f aca="false">IF(E65&lt;&gt;"",(E65*F65),"")</f>
        <v>14.72</v>
      </c>
      <c r="H65" s="134" t="n">
        <v>1.2</v>
      </c>
      <c r="I65" s="135" t="n">
        <f aca="false">IF(E65&lt;&gt;"",(E65*H65),"")</f>
        <v>4.416</v>
      </c>
      <c r="J65" s="136" t="n">
        <f aca="false">IF(E65&lt;&gt;"",(I65*F65),"")</f>
        <v>17.664</v>
      </c>
      <c r="K65" s="137" t="n">
        <v>9</v>
      </c>
      <c r="L65" s="138" t="n">
        <f aca="false">IF($E65&lt;&gt;"",(K65/H65),"")</f>
        <v>7.5</v>
      </c>
      <c r="M65" s="138" t="n">
        <f aca="false">IF($E65&lt;&gt;"",(E65/K65),"")</f>
        <v>0.408888888888889</v>
      </c>
      <c r="N65" s="139" t="n">
        <f aca="false">IF(E65&lt;&gt;"",(G65/K65),"")</f>
        <v>1.63555555555556</v>
      </c>
      <c r="O65" s="140"/>
      <c r="P65" s="130" t="n">
        <f aca="false">$F$10</f>
        <v>2</v>
      </c>
      <c r="Q65" s="132" t="n">
        <f aca="false">IF($E65&lt;&gt;"",(($E65*5)+P65),"")</f>
        <v>20.4</v>
      </c>
      <c r="R65" s="133" t="n">
        <f aca="false">$F$6</f>
        <v>1.2</v>
      </c>
      <c r="S65" s="141"/>
      <c r="T65" s="142" t="n">
        <f aca="false">IF($E65&lt;&gt;"",(S65/5),"")</f>
        <v>0</v>
      </c>
      <c r="U65" s="143" t="n">
        <f aca="false">IF($E65&lt;&gt;"",(S65-Q65),"")</f>
        <v>-20.4</v>
      </c>
      <c r="V65" s="144" t="n">
        <f aca="false">IF($E65&lt;&gt;"",(S65/Q65),"")</f>
        <v>0</v>
      </c>
      <c r="W65" s="144" t="n">
        <f aca="false">IF($E65&lt;&gt;"",(S65*H65/5),"")</f>
        <v>0</v>
      </c>
      <c r="X65" s="138" t="n">
        <f aca="false">IF(E65&lt;&gt;"",(5/H65),"")</f>
        <v>4.16666666666667</v>
      </c>
      <c r="Y65" s="140"/>
      <c r="Z65" s="130" t="n">
        <f aca="false">$I$10</f>
        <v>3.1</v>
      </c>
      <c r="AA65" s="132" t="n">
        <f aca="false">IF($E65&lt;&gt;"",(($E65*10)+Z65),"")</f>
        <v>39.9</v>
      </c>
      <c r="AB65" s="133" t="n">
        <f aca="false">$I$6</f>
        <v>1</v>
      </c>
      <c r="AC65" s="224" t="n">
        <f aca="false">IF($E65&lt;&gt;"",(Q65*$F65*R65)*1.2,"")</f>
        <v>117.504</v>
      </c>
      <c r="AD65" s="141"/>
      <c r="AE65" s="142" t="n">
        <f aca="false">IF($E65&lt;&gt;"",(AD65/10),"")</f>
        <v>0</v>
      </c>
      <c r="AF65" s="143" t="n">
        <f aca="false">IF($E65&lt;&gt;"",(AD65-AA65),"")</f>
        <v>-39.9</v>
      </c>
      <c r="AG65" s="144" t="n">
        <f aca="false">IF($E65&lt;&gt;"",(AD65/AA65),"")</f>
        <v>0</v>
      </c>
      <c r="AH65" s="144" t="n">
        <f aca="false">IF($E65&lt;&gt;"",(AD65*Q65/10),"")</f>
        <v>0</v>
      </c>
      <c r="AI65" s="138" t="n">
        <f aca="false">IF(N65&lt;&gt;"",(10/H65),"")</f>
        <v>8.33333333333333</v>
      </c>
      <c r="AJ65" s="140"/>
      <c r="AK65" s="146" t="str">
        <f aca="false">IF($C65&lt;&gt;"",($C65),"")</f>
        <v>Azul</v>
      </c>
      <c r="AL65" s="147"/>
      <c r="AM65" s="151"/>
      <c r="AN65" s="152"/>
      <c r="AO65" s="152"/>
      <c r="AP65" s="218" t="n">
        <f aca="false">IF($E65&lt;&gt;"",(AA65*$F65*AB65)*1.2,"")</f>
        <v>191.52</v>
      </c>
      <c r="AQ65" s="231"/>
      <c r="AR65" s="152"/>
      <c r="AS65" s="152"/>
      <c r="AT65" s="152"/>
      <c r="AU65" s="232"/>
      <c r="AV65" s="233"/>
      <c r="AW65" s="140"/>
      <c r="AX65" s="130" t="n">
        <f aca="false">$G$10</f>
        <v>3.5</v>
      </c>
      <c r="AY65" s="132" t="n">
        <f aca="false">IF($E65&lt;&gt;"",(($E65*20)+AX65),"")</f>
        <v>77.1</v>
      </c>
      <c r="AZ65" s="132" t="n">
        <f aca="false">$H$6</f>
        <v>1</v>
      </c>
      <c r="BA65" s="218" t="n">
        <f aca="false">IF($E65&lt;&gt;"",(AY65*$F65*AZ65)/20*18,"")</f>
        <v>277.56</v>
      </c>
      <c r="BB65" s="148"/>
      <c r="BC65" s="152"/>
      <c r="BD65" s="152"/>
      <c r="BE65" s="152"/>
      <c r="BF65" s="234"/>
      <c r="BG65" s="152"/>
      <c r="BH65" s="140"/>
      <c r="BI65" s="130" t="n">
        <f aca="false">$G$10</f>
        <v>3.5</v>
      </c>
      <c r="BJ65" s="132" t="n">
        <f aca="false">IF($E65&lt;&gt;"",(($E65*30)+BI65),"")</f>
        <v>113.9</v>
      </c>
      <c r="BK65" s="132" t="n">
        <f aca="false">$H$6</f>
        <v>1</v>
      </c>
      <c r="BL65" s="218" t="n">
        <f aca="false">IF($E65&lt;&gt;"",(AY65*$F65*AZ65)*1.2,"")</f>
        <v>370.08</v>
      </c>
      <c r="BM65" s="148" t="n">
        <f aca="false">IF($E65&lt;&gt;"",(BJ65*$F65*BK65),"")</f>
        <v>455.6</v>
      </c>
      <c r="BN65" s="199" t="n">
        <f aca="false">IF($E65&lt;&gt;"",(BM65-BJ65),"")</f>
        <v>341.7</v>
      </c>
      <c r="BO65" s="199" t="n">
        <f aca="false">IF($E65&lt;&gt;"",(BM65/BJ65),"")</f>
        <v>4</v>
      </c>
      <c r="BP65" s="198" t="n">
        <f aca="false">IF($E65&lt;&gt;"",(BM65*R65/30),"")</f>
        <v>18.224</v>
      </c>
      <c r="BQ65" s="199" t="str">
        <f aca="false">IF(O65&lt;&gt;"",(30/R65),"")</f>
        <v/>
      </c>
    </row>
    <row r="66" customFormat="false" ht="35.15" hidden="false" customHeight="true" outlineLevel="0" collapsed="false">
      <c r="A66" s="128"/>
      <c r="C66" s="175" t="s">
        <v>75</v>
      </c>
      <c r="D66" s="130" t="n">
        <f aca="false">D55+0.5</f>
        <v>3.3</v>
      </c>
      <c r="E66" s="130" t="n">
        <f aca="false">E55+0.5</f>
        <v>3.465</v>
      </c>
      <c r="F66" s="132" t="n">
        <v>4</v>
      </c>
      <c r="G66" s="133" t="n">
        <f aca="false">IF(E66&lt;&gt;"",(E66*F66),"")</f>
        <v>13.86</v>
      </c>
      <c r="H66" s="134" t="n">
        <v>1.2</v>
      </c>
      <c r="I66" s="135" t="n">
        <f aca="false">IF(E66&lt;&gt;"",(E66*H66),"")</f>
        <v>4.158</v>
      </c>
      <c r="J66" s="136" t="n">
        <f aca="false">IF(E66&lt;&gt;"",(I66*F66),"")</f>
        <v>16.632</v>
      </c>
      <c r="K66" s="137" t="n">
        <v>9</v>
      </c>
      <c r="L66" s="138" t="n">
        <f aca="false">IF($E66&lt;&gt;"",(K66/H66),"")</f>
        <v>7.5</v>
      </c>
      <c r="M66" s="138" t="n">
        <f aca="false">IF($E66&lt;&gt;"",(E66/K66),"")</f>
        <v>0.385</v>
      </c>
      <c r="N66" s="139" t="n">
        <f aca="false">IF(E66&lt;&gt;"",(G66/K66),"")</f>
        <v>1.54</v>
      </c>
      <c r="O66" s="140"/>
      <c r="P66" s="130" t="n">
        <f aca="false">$F$10</f>
        <v>2</v>
      </c>
      <c r="Q66" s="132" t="n">
        <f aca="false">IF($E66&lt;&gt;"",(($E66*5)+P66),"")</f>
        <v>19.325</v>
      </c>
      <c r="R66" s="133" t="n">
        <f aca="false">$F$6</f>
        <v>1.2</v>
      </c>
      <c r="S66" s="141"/>
      <c r="T66" s="142" t="n">
        <f aca="false">IF($E66&lt;&gt;"",(S66/5),"")</f>
        <v>0</v>
      </c>
      <c r="U66" s="143" t="n">
        <f aca="false">IF($E66&lt;&gt;"",(S66-Q66),"")</f>
        <v>-19.325</v>
      </c>
      <c r="V66" s="144" t="n">
        <f aca="false">IF($E66&lt;&gt;"",(S66/Q66),"")</f>
        <v>0</v>
      </c>
      <c r="W66" s="144" t="n">
        <f aca="false">IF($E66&lt;&gt;"",(S66*H66/5),"")</f>
        <v>0</v>
      </c>
      <c r="X66" s="138" t="n">
        <f aca="false">IF(E66&lt;&gt;"",(5/H66),"")</f>
        <v>4.16666666666667</v>
      </c>
      <c r="Y66" s="140"/>
      <c r="Z66" s="130" t="n">
        <f aca="false">$I$10</f>
        <v>3.1</v>
      </c>
      <c r="AA66" s="132" t="n">
        <f aca="false">IF($E66&lt;&gt;"",(($E66*10)+Z66),"")</f>
        <v>37.75</v>
      </c>
      <c r="AB66" s="133" t="n">
        <f aca="false">$I$6</f>
        <v>1</v>
      </c>
      <c r="AC66" s="224" t="n">
        <f aca="false">IF($E66&lt;&gt;"",(Q66*$F66*R66)*1.2,"")</f>
        <v>111.312</v>
      </c>
      <c r="AD66" s="141"/>
      <c r="AE66" s="142" t="n">
        <f aca="false">IF($E66&lt;&gt;"",(AD66/10),"")</f>
        <v>0</v>
      </c>
      <c r="AF66" s="143" t="n">
        <f aca="false">IF($E66&lt;&gt;"",(AD66-AA66),"")</f>
        <v>-37.75</v>
      </c>
      <c r="AG66" s="144" t="n">
        <f aca="false">IF($E66&lt;&gt;"",(AD66/AA66),"")</f>
        <v>0</v>
      </c>
      <c r="AH66" s="144" t="n">
        <f aca="false">IF($E66&lt;&gt;"",(AD66*Q66/10),"")</f>
        <v>0</v>
      </c>
      <c r="AI66" s="138" t="n">
        <f aca="false">IF(N66&lt;&gt;"",(10/H66),"")</f>
        <v>8.33333333333333</v>
      </c>
      <c r="AJ66" s="140"/>
      <c r="AK66" s="146" t="str">
        <f aca="false">IF($C66&lt;&gt;"",($C66),"")</f>
        <v>Rojo granate</v>
      </c>
      <c r="AL66" s="147"/>
      <c r="AM66" s="151"/>
      <c r="AN66" s="152"/>
      <c r="AO66" s="152"/>
      <c r="AP66" s="218" t="n">
        <f aca="false">IF($E66&lt;&gt;"",(AA66*$F66*AB66)*1.2,"")</f>
        <v>181.2</v>
      </c>
      <c r="AQ66" s="231"/>
      <c r="AR66" s="152"/>
      <c r="AS66" s="152"/>
      <c r="AT66" s="152"/>
      <c r="AU66" s="232"/>
      <c r="AV66" s="233"/>
      <c r="AW66" s="140"/>
      <c r="AX66" s="130" t="n">
        <f aca="false">$G$10</f>
        <v>3.5</v>
      </c>
      <c r="AY66" s="132" t="n">
        <f aca="false">IF($E66&lt;&gt;"",(($E66*20)+AX66),"")</f>
        <v>72.8</v>
      </c>
      <c r="AZ66" s="132" t="n">
        <f aca="false">$H$6</f>
        <v>1</v>
      </c>
      <c r="BA66" s="218" t="n">
        <f aca="false">IF($E66&lt;&gt;"",(AY66*$F66*AZ66)/20*18,"")</f>
        <v>262.08</v>
      </c>
      <c r="BB66" s="148"/>
      <c r="BC66" s="152"/>
      <c r="BD66" s="152"/>
      <c r="BE66" s="152"/>
      <c r="BF66" s="234"/>
      <c r="BG66" s="152"/>
      <c r="BH66" s="140"/>
      <c r="BI66" s="130" t="n">
        <f aca="false">$G$10</f>
        <v>3.5</v>
      </c>
      <c r="BJ66" s="132" t="n">
        <f aca="false">IF($E66&lt;&gt;"",(($E66*30)+BI66),"")</f>
        <v>107.45</v>
      </c>
      <c r="BK66" s="132" t="n">
        <f aca="false">$H$6</f>
        <v>1</v>
      </c>
      <c r="BL66" s="218" t="n">
        <f aca="false">IF($E66&lt;&gt;"",(AY66*$F66*AZ66)*1.2,"")</f>
        <v>349.44</v>
      </c>
      <c r="BM66" s="148" t="n">
        <f aca="false">IF($E66&lt;&gt;"",(BJ66*$F66*BK66),"")</f>
        <v>429.8</v>
      </c>
      <c r="BN66" s="199" t="n">
        <f aca="false">IF($E66&lt;&gt;"",(BM66-BJ66),"")</f>
        <v>322.35</v>
      </c>
      <c r="BO66" s="199" t="n">
        <f aca="false">IF($E66&lt;&gt;"",(BM66/BJ66),"")</f>
        <v>4</v>
      </c>
      <c r="BP66" s="198" t="n">
        <f aca="false">IF($E66&lt;&gt;"",(BM66*R66/30),"")</f>
        <v>17.192</v>
      </c>
      <c r="BQ66" s="199" t="str">
        <f aca="false">IF(O66&lt;&gt;"",(30/R66),"")</f>
        <v/>
      </c>
    </row>
    <row r="67" customFormat="false" ht="35.15" hidden="false" customHeight="true" outlineLevel="0" collapsed="false">
      <c r="A67" s="128"/>
      <c r="C67" s="176" t="s">
        <v>76</v>
      </c>
      <c r="D67" s="130" t="n">
        <f aca="false">D56+0.5</f>
        <v>4.18</v>
      </c>
      <c r="E67" s="130" t="n">
        <f aca="false">E56+0.5</f>
        <v>4.34</v>
      </c>
      <c r="F67" s="132" t="n">
        <v>4</v>
      </c>
      <c r="G67" s="133" t="n">
        <f aca="false">IF(E67&lt;&gt;"",(E67*F67),"")</f>
        <v>17.36</v>
      </c>
      <c r="H67" s="134" t="n">
        <v>1.2</v>
      </c>
      <c r="I67" s="135" t="n">
        <f aca="false">IF(E67&lt;&gt;"",(E67*H67),"")</f>
        <v>5.208</v>
      </c>
      <c r="J67" s="136" t="n">
        <f aca="false">IF(E67&lt;&gt;"",(I67*F67),"")</f>
        <v>20.832</v>
      </c>
      <c r="K67" s="137" t="n">
        <v>9</v>
      </c>
      <c r="L67" s="138" t="n">
        <f aca="false">IF($E67&lt;&gt;"",(K67/H67),"")</f>
        <v>7.5</v>
      </c>
      <c r="M67" s="138" t="n">
        <f aca="false">IF($E67&lt;&gt;"",(E67/K67),"")</f>
        <v>0.482222222222222</v>
      </c>
      <c r="N67" s="139" t="n">
        <f aca="false">IF(E67&lt;&gt;"",(G67/K67),"")</f>
        <v>1.92888888888889</v>
      </c>
      <c r="O67" s="140"/>
      <c r="P67" s="130" t="n">
        <f aca="false">$F$10</f>
        <v>2</v>
      </c>
      <c r="Q67" s="132" t="n">
        <f aca="false">IF($E67&lt;&gt;"",(($E67*5)+P67),"")</f>
        <v>23.7</v>
      </c>
      <c r="R67" s="133" t="n">
        <f aca="false">$F$6</f>
        <v>1.2</v>
      </c>
      <c r="S67" s="141"/>
      <c r="T67" s="142" t="n">
        <f aca="false">IF($E67&lt;&gt;"",(S67/5),"")</f>
        <v>0</v>
      </c>
      <c r="U67" s="143" t="n">
        <f aca="false">IF($E67&lt;&gt;"",(S67-Q67),"")</f>
        <v>-23.7</v>
      </c>
      <c r="V67" s="144" t="n">
        <f aca="false">IF($E67&lt;&gt;"",(S67/Q67),"")</f>
        <v>0</v>
      </c>
      <c r="W67" s="144" t="n">
        <f aca="false">IF($E67&lt;&gt;"",(S67*H67/5),"")</f>
        <v>0</v>
      </c>
      <c r="X67" s="138" t="n">
        <f aca="false">IF(E67&lt;&gt;"",(5/H67),"")</f>
        <v>4.16666666666667</v>
      </c>
      <c r="Y67" s="140"/>
      <c r="Z67" s="130" t="n">
        <f aca="false">$I$10</f>
        <v>3.1</v>
      </c>
      <c r="AA67" s="132" t="n">
        <f aca="false">IF($E67&lt;&gt;"",(($E67*10)+Z67),"")</f>
        <v>46.5</v>
      </c>
      <c r="AB67" s="133" t="n">
        <f aca="false">$I$6</f>
        <v>1</v>
      </c>
      <c r="AC67" s="224" t="n">
        <f aca="false">IF($E67&lt;&gt;"",(Q67*$F67*R67)*1.2,"")</f>
        <v>136.512</v>
      </c>
      <c r="AD67" s="141"/>
      <c r="AE67" s="142" t="n">
        <f aca="false">IF($E67&lt;&gt;"",(AD67/10),"")</f>
        <v>0</v>
      </c>
      <c r="AF67" s="143" t="n">
        <f aca="false">IF($E67&lt;&gt;"",(AD67-AA67),"")</f>
        <v>-46.5</v>
      </c>
      <c r="AG67" s="144" t="n">
        <f aca="false">IF($E67&lt;&gt;"",(AD67/AA67),"")</f>
        <v>0</v>
      </c>
      <c r="AH67" s="144" t="n">
        <f aca="false">IF($E67&lt;&gt;"",(AD67*Q67/10),"")</f>
        <v>0</v>
      </c>
      <c r="AI67" s="138" t="n">
        <f aca="false">IF(N67&lt;&gt;"",(10/H67),"")</f>
        <v>8.33333333333333</v>
      </c>
      <c r="AJ67" s="140"/>
      <c r="AK67" s="146" t="str">
        <f aca="false">IF($C67&lt;&gt;"",($C67),"")</f>
        <v>Verde</v>
      </c>
      <c r="AL67" s="147"/>
      <c r="AM67" s="151"/>
      <c r="AN67" s="152"/>
      <c r="AO67" s="152"/>
      <c r="AP67" s="218" t="n">
        <f aca="false">IF($E67&lt;&gt;"",(AA67*$F67*AB67)*1.2,"")</f>
        <v>223.2</v>
      </c>
      <c r="AQ67" s="231"/>
      <c r="AR67" s="152"/>
      <c r="AS67" s="152"/>
      <c r="AT67" s="152"/>
      <c r="AU67" s="232"/>
      <c r="AV67" s="233"/>
      <c r="AW67" s="140"/>
      <c r="AX67" s="130" t="n">
        <f aca="false">$G$10</f>
        <v>3.5</v>
      </c>
      <c r="AY67" s="132" t="n">
        <f aca="false">IF($E67&lt;&gt;"",(($E67*20)+AX67),"")</f>
        <v>90.3</v>
      </c>
      <c r="AZ67" s="132" t="n">
        <f aca="false">$H$6</f>
        <v>1</v>
      </c>
      <c r="BA67" s="218" t="n">
        <f aca="false">IF($E67&lt;&gt;"",(AY67*$F67*AZ67)/20*18,"")</f>
        <v>325.08</v>
      </c>
      <c r="BB67" s="148"/>
      <c r="BC67" s="152"/>
      <c r="BD67" s="152"/>
      <c r="BE67" s="152"/>
      <c r="BF67" s="234"/>
      <c r="BG67" s="152"/>
      <c r="BH67" s="140"/>
      <c r="BI67" s="130" t="n">
        <f aca="false">$G$10</f>
        <v>3.5</v>
      </c>
      <c r="BJ67" s="132" t="n">
        <f aca="false">IF($E67&lt;&gt;"",(($E67*30)+BI67),"")</f>
        <v>133.7</v>
      </c>
      <c r="BK67" s="132" t="n">
        <f aca="false">$H$6</f>
        <v>1</v>
      </c>
      <c r="BL67" s="218" t="n">
        <f aca="false">IF($E67&lt;&gt;"",(AY67*$F67*AZ67)*1.2,"")</f>
        <v>433.44</v>
      </c>
      <c r="BM67" s="148" t="n">
        <f aca="false">IF($E67&lt;&gt;"",(BJ67*$F67*BK67),"")</f>
        <v>534.8</v>
      </c>
      <c r="BN67" s="199" t="n">
        <f aca="false">IF($E67&lt;&gt;"",(BM67-BJ67),"")</f>
        <v>401.1</v>
      </c>
      <c r="BO67" s="199" t="n">
        <f aca="false">IF($E67&lt;&gt;"",(BM67/BJ67),"")</f>
        <v>4</v>
      </c>
      <c r="BP67" s="198" t="n">
        <f aca="false">IF($E67&lt;&gt;"",(BM67*R67/30),"")</f>
        <v>21.392</v>
      </c>
      <c r="BQ67" s="199" t="str">
        <f aca="false">IF(O67&lt;&gt;"",(30/R67),"")</f>
        <v/>
      </c>
    </row>
    <row r="68" customFormat="false" ht="35.15" hidden="false" customHeight="true" outlineLevel="0" collapsed="false">
      <c r="A68" s="251"/>
      <c r="C68" s="177" t="s">
        <v>77</v>
      </c>
      <c r="D68" s="130" t="n">
        <f aca="false">D57+0.5</f>
        <v>7.3</v>
      </c>
      <c r="E68" s="130" t="n">
        <f aca="false">E57+0.5</f>
        <v>7.3</v>
      </c>
      <c r="F68" s="132" t="n">
        <v>4</v>
      </c>
      <c r="G68" s="133" t="n">
        <f aca="false">IF(E68&lt;&gt;"",(E68*F68),"")</f>
        <v>29.2</v>
      </c>
      <c r="H68" s="134" t="n">
        <v>1.2</v>
      </c>
      <c r="I68" s="135" t="n">
        <f aca="false">IF(E68&lt;&gt;"",(E68*H68),"")</f>
        <v>8.76</v>
      </c>
      <c r="J68" s="136" t="n">
        <f aca="false">IF(E68&lt;&gt;"",(I68*F68),"")</f>
        <v>35.04</v>
      </c>
      <c r="K68" s="137" t="n">
        <v>9</v>
      </c>
      <c r="L68" s="138" t="n">
        <f aca="false">IF($E68&lt;&gt;"",(K68/H68),"")</f>
        <v>7.5</v>
      </c>
      <c r="M68" s="138" t="n">
        <f aca="false">IF($E68&lt;&gt;"",(E68/K68),"")</f>
        <v>0.811111111111111</v>
      </c>
      <c r="N68" s="139" t="n">
        <f aca="false">IF(E68&lt;&gt;"",(G68/K68),"")</f>
        <v>3.24444444444444</v>
      </c>
      <c r="O68" s="140"/>
      <c r="P68" s="130" t="n">
        <f aca="false">$F$10</f>
        <v>2</v>
      </c>
      <c r="Q68" s="132" t="n">
        <f aca="false">IF($E68&lt;&gt;"",(($E68*5)+P68),"")</f>
        <v>38.5</v>
      </c>
      <c r="R68" s="133" t="n">
        <f aca="false">$F$6</f>
        <v>1.2</v>
      </c>
      <c r="S68" s="141"/>
      <c r="T68" s="142" t="n">
        <f aca="false">IF($E68&lt;&gt;"",(S68/5),"")</f>
        <v>0</v>
      </c>
      <c r="U68" s="143" t="n">
        <f aca="false">IF($E68&lt;&gt;"",(S68-Q68),"")</f>
        <v>-38.5</v>
      </c>
      <c r="V68" s="144" t="n">
        <f aca="false">IF($E68&lt;&gt;"",(S68/Q68),"")</f>
        <v>0</v>
      </c>
      <c r="W68" s="144" t="n">
        <f aca="false">IF($E68&lt;&gt;"",(S68*H68/5),"")</f>
        <v>0</v>
      </c>
      <c r="X68" s="138" t="n">
        <f aca="false">IF(E68&lt;&gt;"",(5/H68),"")</f>
        <v>4.16666666666667</v>
      </c>
      <c r="Y68" s="140"/>
      <c r="Z68" s="130" t="n">
        <f aca="false">$I$10</f>
        <v>3.1</v>
      </c>
      <c r="AA68" s="132" t="n">
        <f aca="false">IF($E68&lt;&gt;"",(($E68*10)+Z68),"")</f>
        <v>76.1</v>
      </c>
      <c r="AB68" s="133" t="n">
        <f aca="false">$I$6</f>
        <v>1</v>
      </c>
      <c r="AC68" s="224" t="n">
        <f aca="false">IF($E68&lt;&gt;"",(Q68*$F68*R68)*1.2,"")</f>
        <v>221.76</v>
      </c>
      <c r="AD68" s="141"/>
      <c r="AE68" s="142" t="n">
        <f aca="false">IF($E68&lt;&gt;"",(AD68/10),"")</f>
        <v>0</v>
      </c>
      <c r="AF68" s="143" t="n">
        <f aca="false">IF($E68&lt;&gt;"",(AD68-AA68),"")</f>
        <v>-76.1</v>
      </c>
      <c r="AG68" s="144" t="n">
        <f aca="false">IF($E68&lt;&gt;"",(AD68/AA68),"")</f>
        <v>0</v>
      </c>
      <c r="AH68" s="144" t="n">
        <f aca="false">IF($E68&lt;&gt;"",(AD68*Q68/10),"")</f>
        <v>0</v>
      </c>
      <c r="AI68" s="138" t="n">
        <f aca="false">IF(N68&lt;&gt;"",(10/H68),"")</f>
        <v>8.33333333333333</v>
      </c>
      <c r="AJ68" s="140"/>
      <c r="AK68" s="146" t="str">
        <f aca="false">IF($C68&lt;&gt;"",($C68),"")</f>
        <v>Amarillo</v>
      </c>
      <c r="AL68" s="147"/>
      <c r="AM68" s="151"/>
      <c r="AN68" s="152"/>
      <c r="AO68" s="152"/>
      <c r="AP68" s="218" t="n">
        <f aca="false">IF($E68&lt;&gt;"",(AA68*$F68*AB68)*1.2,"")</f>
        <v>365.28</v>
      </c>
      <c r="AQ68" s="231"/>
      <c r="AR68" s="152"/>
      <c r="AS68" s="152"/>
      <c r="AT68" s="152"/>
      <c r="AU68" s="232"/>
      <c r="AV68" s="233"/>
      <c r="AW68" s="140"/>
      <c r="AX68" s="130" t="n">
        <f aca="false">$G$10</f>
        <v>3.5</v>
      </c>
      <c r="AY68" s="132" t="n">
        <f aca="false">IF($E68&lt;&gt;"",(($E68*20)+AX68),"")</f>
        <v>149.5</v>
      </c>
      <c r="AZ68" s="132" t="n">
        <f aca="false">$H$6</f>
        <v>1</v>
      </c>
      <c r="BA68" s="218" t="n">
        <f aca="false">IF($E68&lt;&gt;"",(AY68*$F68*AZ68)/20*18,"")</f>
        <v>538.2</v>
      </c>
      <c r="BB68" s="148"/>
      <c r="BC68" s="152"/>
      <c r="BD68" s="152"/>
      <c r="BE68" s="152"/>
      <c r="BF68" s="234"/>
      <c r="BG68" s="152"/>
      <c r="BH68" s="140"/>
      <c r="BI68" s="130" t="n">
        <f aca="false">$G$10</f>
        <v>3.5</v>
      </c>
      <c r="BJ68" s="132" t="n">
        <f aca="false">IF($E68&lt;&gt;"",(($E68*30)+BI68),"")</f>
        <v>222.5</v>
      </c>
      <c r="BK68" s="132" t="n">
        <f aca="false">$H$6</f>
        <v>1</v>
      </c>
      <c r="BL68" s="218" t="n">
        <f aca="false">IF($E68&lt;&gt;"",(AY68*$F68*AZ68)*1.2,"")</f>
        <v>717.6</v>
      </c>
      <c r="BM68" s="148" t="n">
        <f aca="false">IF($E68&lt;&gt;"",(BJ68*$F68*BK68),"")</f>
        <v>890</v>
      </c>
      <c r="BN68" s="199" t="n">
        <f aca="false">IF($E68&lt;&gt;"",(BM68-BJ68),"")</f>
        <v>667.5</v>
      </c>
      <c r="BO68" s="199" t="n">
        <f aca="false">IF($E68&lt;&gt;"",(BM68/BJ68),"")</f>
        <v>4</v>
      </c>
      <c r="BP68" s="198" t="n">
        <f aca="false">IF($E68&lt;&gt;"",(BM68*R68/30),"")</f>
        <v>35.6</v>
      </c>
      <c r="BQ68" s="199" t="str">
        <f aca="false">IF(O68&lt;&gt;"",(30/R68),"")</f>
        <v/>
      </c>
    </row>
    <row r="69" customFormat="false" ht="35.15" hidden="false" customHeight="true" outlineLevel="0" collapsed="false">
      <c r="A69" s="128"/>
      <c r="C69" s="178" t="s">
        <v>78</v>
      </c>
      <c r="D69" s="130" t="n">
        <f aca="false">D58+0.5</f>
        <v>3.3</v>
      </c>
      <c r="E69" s="130" t="n">
        <f aca="false">E58+0.5</f>
        <v>3.465</v>
      </c>
      <c r="F69" s="132" t="n">
        <v>4</v>
      </c>
      <c r="G69" s="133" t="n">
        <f aca="false">IF(E69&lt;&gt;"",(E69*F69),"")</f>
        <v>13.86</v>
      </c>
      <c r="H69" s="134" t="n">
        <v>1.2</v>
      </c>
      <c r="I69" s="135" t="n">
        <f aca="false">IF(E69&lt;&gt;"",(E69*H69),"")</f>
        <v>4.158</v>
      </c>
      <c r="J69" s="136" t="n">
        <f aca="false">IF(E69&lt;&gt;"",(I69*F69),"")</f>
        <v>16.632</v>
      </c>
      <c r="K69" s="137" t="n">
        <v>9</v>
      </c>
      <c r="L69" s="138" t="n">
        <f aca="false">IF($E69&lt;&gt;"",(K69/H69),"")</f>
        <v>7.5</v>
      </c>
      <c r="M69" s="138" t="n">
        <f aca="false">IF($E69&lt;&gt;"",(E69/K69),"")</f>
        <v>0.385</v>
      </c>
      <c r="N69" s="139" t="n">
        <f aca="false">IF(E69&lt;&gt;"",(G69/K69),"")</f>
        <v>1.54</v>
      </c>
      <c r="O69" s="140"/>
      <c r="P69" s="130" t="n">
        <f aca="false">$F$10</f>
        <v>2</v>
      </c>
      <c r="Q69" s="132" t="n">
        <f aca="false">IF($E69&lt;&gt;"",(($E69*5)+P69),"")</f>
        <v>19.325</v>
      </c>
      <c r="R69" s="133" t="n">
        <f aca="false">$F$6</f>
        <v>1.2</v>
      </c>
      <c r="S69" s="141"/>
      <c r="T69" s="142" t="n">
        <f aca="false">IF($E69&lt;&gt;"",(S69/5),"")</f>
        <v>0</v>
      </c>
      <c r="U69" s="143" t="n">
        <f aca="false">IF($E69&lt;&gt;"",(S69-Q69),"")</f>
        <v>-19.325</v>
      </c>
      <c r="V69" s="144" t="n">
        <f aca="false">IF($E69&lt;&gt;"",(S69/Q69),"")</f>
        <v>0</v>
      </c>
      <c r="W69" s="144" t="n">
        <f aca="false">IF($E69&lt;&gt;"",(S69*H69/5),"")</f>
        <v>0</v>
      </c>
      <c r="X69" s="138" t="n">
        <f aca="false">IF(E69&lt;&gt;"",(5/H69),"")</f>
        <v>4.16666666666667</v>
      </c>
      <c r="Y69" s="140"/>
      <c r="Z69" s="130" t="n">
        <f aca="false">$I$10</f>
        <v>3.1</v>
      </c>
      <c r="AA69" s="132" t="n">
        <f aca="false">IF($E69&lt;&gt;"",(($E69*10)+Z69),"")</f>
        <v>37.75</v>
      </c>
      <c r="AB69" s="133" t="n">
        <f aca="false">$I$6</f>
        <v>1</v>
      </c>
      <c r="AC69" s="224" t="n">
        <f aca="false">IF($E69&lt;&gt;"",(Q69*$F69*R69)*1.2,"")</f>
        <v>111.312</v>
      </c>
      <c r="AD69" s="141"/>
      <c r="AE69" s="142"/>
      <c r="AF69" s="143"/>
      <c r="AG69" s="144"/>
      <c r="AH69" s="144"/>
      <c r="AI69" s="138" t="n">
        <f aca="false">IF(N69&lt;&gt;"",(10/H69),"")</f>
        <v>8.33333333333333</v>
      </c>
      <c r="AJ69" s="140"/>
      <c r="AK69" s="146"/>
      <c r="AL69" s="147"/>
      <c r="AM69" s="151"/>
      <c r="AN69" s="152"/>
      <c r="AO69" s="152"/>
      <c r="AP69" s="218" t="n">
        <f aca="false">IF($E69&lt;&gt;"",(AA69*$F69*AB69)*1.2,"")</f>
        <v>181.2</v>
      </c>
      <c r="AQ69" s="231"/>
      <c r="AR69" s="152"/>
      <c r="AS69" s="152"/>
      <c r="AT69" s="152"/>
      <c r="AU69" s="232"/>
      <c r="AV69" s="233"/>
      <c r="AW69" s="140"/>
      <c r="AX69" s="130" t="n">
        <f aca="false">$G$10</f>
        <v>3.5</v>
      </c>
      <c r="AY69" s="132" t="n">
        <f aca="false">IF($E69&lt;&gt;"",(($E69*20)+AX69),"")</f>
        <v>72.8</v>
      </c>
      <c r="AZ69" s="132" t="n">
        <f aca="false">$H$6</f>
        <v>1</v>
      </c>
      <c r="BA69" s="218" t="n">
        <f aca="false">IF($E69&lt;&gt;"",(AY69*$F69*AZ69)/20*18,"")</f>
        <v>262.08</v>
      </c>
      <c r="BB69" s="148"/>
      <c r="BC69" s="152"/>
      <c r="BD69" s="152"/>
      <c r="BE69" s="152"/>
      <c r="BF69" s="234"/>
      <c r="BG69" s="152"/>
      <c r="BH69" s="140"/>
      <c r="BI69" s="130" t="n">
        <f aca="false">$G$10</f>
        <v>3.5</v>
      </c>
      <c r="BJ69" s="132" t="n">
        <f aca="false">IF($E69&lt;&gt;"",(($E69*30)+BI69),"")</f>
        <v>107.45</v>
      </c>
      <c r="BK69" s="132" t="n">
        <f aca="false">$H$6</f>
        <v>1</v>
      </c>
      <c r="BL69" s="218" t="n">
        <f aca="false">IF($E69&lt;&gt;"",(AY69*$F69*AZ69)*1.2,"")</f>
        <v>349.44</v>
      </c>
      <c r="BM69" s="148" t="n">
        <f aca="false">IF($E69&lt;&gt;"",(BJ69*$F69*BK69),"")</f>
        <v>429.8</v>
      </c>
      <c r="BN69" s="199"/>
      <c r="BO69" s="199"/>
      <c r="BP69" s="198"/>
      <c r="BQ69" s="199"/>
    </row>
    <row r="70" customFormat="false" ht="35.15" hidden="false" customHeight="true" outlineLevel="0" collapsed="false">
      <c r="A70" s="128"/>
      <c r="C70" s="179" t="s">
        <v>79</v>
      </c>
      <c r="D70" s="130" t="n">
        <f aca="false">D59+0.5</f>
        <v>3.3</v>
      </c>
      <c r="E70" s="130" t="n">
        <f aca="false">E59+0.5</f>
        <v>3.465</v>
      </c>
      <c r="F70" s="132" t="n">
        <v>4</v>
      </c>
      <c r="G70" s="133" t="n">
        <f aca="false">IF(E70&lt;&gt;"",(E70*F70),"")</f>
        <v>13.86</v>
      </c>
      <c r="H70" s="134" t="n">
        <v>1.2</v>
      </c>
      <c r="I70" s="135" t="n">
        <f aca="false">IF(E70&lt;&gt;"",(E70*H70),"")</f>
        <v>4.158</v>
      </c>
      <c r="J70" s="136" t="n">
        <f aca="false">IF(E70&lt;&gt;"",(I70*F70),"")</f>
        <v>16.632</v>
      </c>
      <c r="K70" s="137" t="n">
        <v>9</v>
      </c>
      <c r="L70" s="138" t="n">
        <f aca="false">IF($E70&lt;&gt;"",(K70/H70),"")</f>
        <v>7.5</v>
      </c>
      <c r="M70" s="138" t="n">
        <f aca="false">IF($E70&lt;&gt;"",(E70/K70),"")</f>
        <v>0.385</v>
      </c>
      <c r="N70" s="139" t="n">
        <f aca="false">IF(E70&lt;&gt;"",(G70/K70),"")</f>
        <v>1.54</v>
      </c>
      <c r="O70" s="140"/>
      <c r="P70" s="130" t="n">
        <f aca="false">$F$10</f>
        <v>2</v>
      </c>
      <c r="Q70" s="132" t="n">
        <f aca="false">IF($E70&lt;&gt;"",(($E70*5)+P70),"")</f>
        <v>19.325</v>
      </c>
      <c r="R70" s="133" t="n">
        <f aca="false">$F$6</f>
        <v>1.2</v>
      </c>
      <c r="S70" s="141"/>
      <c r="T70" s="142" t="n">
        <f aca="false">IF($E70&lt;&gt;"",(S70/5),"")</f>
        <v>0</v>
      </c>
      <c r="U70" s="143" t="n">
        <f aca="false">IF($E70&lt;&gt;"",(S70-Q70),"")</f>
        <v>-19.325</v>
      </c>
      <c r="V70" s="144" t="n">
        <f aca="false">IF($E70&lt;&gt;"",(S70/Q70),"")</f>
        <v>0</v>
      </c>
      <c r="W70" s="144" t="n">
        <f aca="false">IF($E70&lt;&gt;"",(S70*H70/5),"")</f>
        <v>0</v>
      </c>
      <c r="X70" s="138" t="n">
        <f aca="false">IF(E70&lt;&gt;"",(5/H70),"")</f>
        <v>4.16666666666667</v>
      </c>
      <c r="Y70" s="140"/>
      <c r="Z70" s="130" t="n">
        <f aca="false">$I$10</f>
        <v>3.1</v>
      </c>
      <c r="AA70" s="132" t="n">
        <f aca="false">IF($E70&lt;&gt;"",(($E70*10)+Z70),"")</f>
        <v>37.75</v>
      </c>
      <c r="AB70" s="133" t="n">
        <f aca="false">$I$6</f>
        <v>1</v>
      </c>
      <c r="AC70" s="224" t="n">
        <f aca="false">IF($E70&lt;&gt;"",(Q70*$F70*R70)*1.2,"")</f>
        <v>111.312</v>
      </c>
      <c r="AD70" s="141"/>
      <c r="AE70" s="142"/>
      <c r="AF70" s="143"/>
      <c r="AG70" s="144"/>
      <c r="AH70" s="144"/>
      <c r="AI70" s="138"/>
      <c r="AJ70" s="140"/>
      <c r="AK70" s="146"/>
      <c r="AL70" s="147"/>
      <c r="AM70" s="151"/>
      <c r="AN70" s="152"/>
      <c r="AO70" s="152"/>
      <c r="AP70" s="218" t="n">
        <f aca="false">IF($E70&lt;&gt;"",(AA70*$F70*AB70)*1.2,"")</f>
        <v>181.2</v>
      </c>
      <c r="AQ70" s="231"/>
      <c r="AR70" s="152"/>
      <c r="AS70" s="152"/>
      <c r="AT70" s="152"/>
      <c r="AU70" s="232"/>
      <c r="AV70" s="233"/>
      <c r="AW70" s="140"/>
      <c r="AX70" s="130" t="n">
        <f aca="false">$G$10</f>
        <v>3.5</v>
      </c>
      <c r="AY70" s="132" t="n">
        <f aca="false">IF($E70&lt;&gt;"",(($E70*20)+AX70),"")</f>
        <v>72.8</v>
      </c>
      <c r="AZ70" s="132" t="n">
        <f aca="false">$H$6</f>
        <v>1</v>
      </c>
      <c r="BA70" s="218" t="n">
        <f aca="false">IF($E70&lt;&gt;"",(AY70*$F70*AZ70)/20*18,"")</f>
        <v>262.08</v>
      </c>
      <c r="BB70" s="148"/>
      <c r="BC70" s="152"/>
      <c r="BD70" s="152"/>
      <c r="BE70" s="152"/>
      <c r="BF70" s="234"/>
      <c r="BG70" s="152"/>
      <c r="BH70" s="140"/>
      <c r="BI70" s="130" t="n">
        <f aca="false">$G$10</f>
        <v>3.5</v>
      </c>
      <c r="BJ70" s="132" t="n">
        <f aca="false">IF($E70&lt;&gt;"",(($E70*30)+BI70),"")</f>
        <v>107.45</v>
      </c>
      <c r="BK70" s="132" t="n">
        <f aca="false">$H$6</f>
        <v>1</v>
      </c>
      <c r="BL70" s="218" t="n">
        <f aca="false">IF($E70&lt;&gt;"",(AY70*$F70*AZ70)*1.2,"")</f>
        <v>349.44</v>
      </c>
      <c r="BM70" s="148" t="n">
        <f aca="false">IF($E70&lt;&gt;"",(BJ70*$F70*BK70),"")</f>
        <v>429.8</v>
      </c>
      <c r="BN70" s="199"/>
      <c r="BO70" s="199"/>
      <c r="BP70" s="198"/>
      <c r="BQ70" s="199"/>
    </row>
    <row r="71" customFormat="false" ht="35.15" hidden="false" customHeight="true" outlineLevel="0" collapsed="false">
      <c r="A71" s="128"/>
      <c r="C71" s="180" t="s">
        <v>80</v>
      </c>
      <c r="D71" s="130" t="n">
        <f aca="false">D60+0.5</f>
        <v>3.3</v>
      </c>
      <c r="E71" s="130" t="n">
        <f aca="false">E60+0.5</f>
        <v>3.465</v>
      </c>
      <c r="F71" s="132" t="n">
        <v>4</v>
      </c>
      <c r="G71" s="133" t="n">
        <f aca="false">IF(E71&lt;&gt;"",(E71*F71),"")</f>
        <v>13.86</v>
      </c>
      <c r="H71" s="134" t="n">
        <v>1.2</v>
      </c>
      <c r="I71" s="135" t="n">
        <f aca="false">IF(E71&lt;&gt;"",(E71*H71),"")</f>
        <v>4.158</v>
      </c>
      <c r="J71" s="136" t="n">
        <f aca="false">IF(E71&lt;&gt;"",(I71*F71),"")</f>
        <v>16.632</v>
      </c>
      <c r="K71" s="137" t="n">
        <v>9</v>
      </c>
      <c r="L71" s="138" t="n">
        <f aca="false">IF($E71&lt;&gt;"",(K71/H71),"")</f>
        <v>7.5</v>
      </c>
      <c r="M71" s="138" t="n">
        <f aca="false">IF($E71&lt;&gt;"",(E71/K71),"")</f>
        <v>0.385</v>
      </c>
      <c r="N71" s="139" t="n">
        <f aca="false">IF(E71&lt;&gt;"",(G71/K71),"")</f>
        <v>1.54</v>
      </c>
      <c r="O71" s="140"/>
      <c r="P71" s="130" t="n">
        <f aca="false">$F$10</f>
        <v>2</v>
      </c>
      <c r="Q71" s="132" t="n">
        <f aca="false">IF($E71&lt;&gt;"",(($E71*5)+P71),"")</f>
        <v>19.325</v>
      </c>
      <c r="R71" s="133" t="n">
        <f aca="false">$F$6</f>
        <v>1.2</v>
      </c>
      <c r="S71" s="141"/>
      <c r="T71" s="142" t="n">
        <f aca="false">IF($E71&lt;&gt;"",(S71/5),"")</f>
        <v>0</v>
      </c>
      <c r="U71" s="143" t="n">
        <f aca="false">IF($E71&lt;&gt;"",(S71-Q71),"")</f>
        <v>-19.325</v>
      </c>
      <c r="V71" s="144" t="n">
        <f aca="false">IF($E71&lt;&gt;"",(S71/Q71),"")</f>
        <v>0</v>
      </c>
      <c r="W71" s="144" t="n">
        <f aca="false">IF($E71&lt;&gt;"",(S71*H71/5),"")</f>
        <v>0</v>
      </c>
      <c r="X71" s="138" t="n">
        <f aca="false">IF(E71&lt;&gt;"",(5/H71),"")</f>
        <v>4.16666666666667</v>
      </c>
      <c r="Y71" s="140"/>
      <c r="Z71" s="130" t="n">
        <f aca="false">$I$10</f>
        <v>3.1</v>
      </c>
      <c r="AA71" s="132" t="n">
        <f aca="false">IF($E71&lt;&gt;"",(($E71*10)+Z71),"")</f>
        <v>37.75</v>
      </c>
      <c r="AB71" s="133" t="n">
        <f aca="false">$I$6</f>
        <v>1</v>
      </c>
      <c r="AC71" s="224" t="n">
        <f aca="false">IF($E71&lt;&gt;"",(Q71*$F71*R71)*1.2,"")</f>
        <v>111.312</v>
      </c>
      <c r="AD71" s="141"/>
      <c r="AE71" s="142" t="n">
        <f aca="false">IF($E71&lt;&gt;"",(AD71/10),"")</f>
        <v>0</v>
      </c>
      <c r="AF71" s="143" t="n">
        <f aca="false">IF($E71&lt;&gt;"",(AD71-AA71),"")</f>
        <v>-37.75</v>
      </c>
      <c r="AG71" s="144" t="n">
        <f aca="false">IF($E71&lt;&gt;"",(AD71/AA71),"")</f>
        <v>0</v>
      </c>
      <c r="AH71" s="144" t="n">
        <f aca="false">IF($E71&lt;&gt;"",(AD71*Q71/10),"")</f>
        <v>0</v>
      </c>
      <c r="AI71" s="138" t="n">
        <f aca="false">IF(N71&lt;&gt;"",(10/H71),"")</f>
        <v>8.33333333333333</v>
      </c>
      <c r="AJ71" s="140"/>
      <c r="AK71" s="146" t="str">
        <f aca="false">IF($C71&lt;&gt;"",($C71),"")</f>
        <v>Negro</v>
      </c>
      <c r="AL71" s="147"/>
      <c r="AM71" s="151"/>
      <c r="AN71" s="152"/>
      <c r="AO71" s="152"/>
      <c r="AP71" s="218" t="n">
        <f aca="false">IF($E71&lt;&gt;"",(AA71*$F71*AB71)*1.2,"")</f>
        <v>181.2</v>
      </c>
      <c r="AQ71" s="231"/>
      <c r="AR71" s="152"/>
      <c r="AS71" s="152"/>
      <c r="AT71" s="152"/>
      <c r="AU71" s="232"/>
      <c r="AV71" s="233"/>
      <c r="AW71" s="140"/>
      <c r="AX71" s="130" t="n">
        <f aca="false">$G$10</f>
        <v>3.5</v>
      </c>
      <c r="AY71" s="132" t="n">
        <f aca="false">IF($E71&lt;&gt;"",(($E71*20)+AX71),"")</f>
        <v>72.8</v>
      </c>
      <c r="AZ71" s="132" t="n">
        <f aca="false">$H$6</f>
        <v>1</v>
      </c>
      <c r="BA71" s="218" t="n">
        <f aca="false">IF($E71&lt;&gt;"",(AY71*$F71*AZ71)/20*18,"")</f>
        <v>262.08</v>
      </c>
      <c r="BB71" s="148"/>
      <c r="BC71" s="152"/>
      <c r="BD71" s="152"/>
      <c r="BE71" s="152"/>
      <c r="BF71" s="234"/>
      <c r="BG71" s="152"/>
      <c r="BH71" s="140"/>
      <c r="BI71" s="130" t="n">
        <f aca="false">$G$10</f>
        <v>3.5</v>
      </c>
      <c r="BJ71" s="132" t="n">
        <f aca="false">IF($E71&lt;&gt;"",(($E71*30)+BI71),"")</f>
        <v>107.45</v>
      </c>
      <c r="BK71" s="132" t="n">
        <f aca="false">$H$6</f>
        <v>1</v>
      </c>
      <c r="BL71" s="218" t="n">
        <f aca="false">IF($E71&lt;&gt;"",(AY71*$F71*AZ71)*1.2,"")</f>
        <v>349.44</v>
      </c>
      <c r="BM71" s="148" t="n">
        <f aca="false">IF($E71&lt;&gt;"",(BJ71*$F71*BK71),"")</f>
        <v>429.8</v>
      </c>
      <c r="BN71" s="199"/>
      <c r="BO71" s="199"/>
      <c r="BP71" s="198"/>
      <c r="BQ71" s="199"/>
    </row>
    <row r="72" customFormat="false" ht="35.15" hidden="false" customHeight="true" outlineLevel="0" collapsed="false">
      <c r="A72" s="128"/>
      <c r="C72" s="181" t="s">
        <v>81</v>
      </c>
      <c r="D72" s="130" t="n">
        <f aca="false">D61+0.5</f>
        <v>4.18</v>
      </c>
      <c r="E72" s="130" t="n">
        <f aca="false">E61+0.5</f>
        <v>4.34</v>
      </c>
      <c r="F72" s="132" t="n">
        <v>4</v>
      </c>
      <c r="G72" s="133" t="n">
        <f aca="false">IF(E72&lt;&gt;"",(E72*F72),"")</f>
        <v>17.36</v>
      </c>
      <c r="H72" s="134" t="n">
        <v>1.2</v>
      </c>
      <c r="I72" s="135" t="n">
        <f aca="false">IF(E72&lt;&gt;"",(E72*H72),"")</f>
        <v>5.208</v>
      </c>
      <c r="J72" s="136" t="n">
        <f aca="false">IF(E72&lt;&gt;"",(I72*F72),"")</f>
        <v>20.832</v>
      </c>
      <c r="K72" s="137" t="n">
        <v>9</v>
      </c>
      <c r="L72" s="138" t="n">
        <f aca="false">IF($E72&lt;&gt;"",(K72/H72),"")</f>
        <v>7.5</v>
      </c>
      <c r="M72" s="138" t="n">
        <f aca="false">IF($E72&lt;&gt;"",(E72/K72),"")</f>
        <v>0.482222222222222</v>
      </c>
      <c r="N72" s="139" t="n">
        <f aca="false">IF(E72&lt;&gt;"",(G72/K72),"")</f>
        <v>1.92888888888889</v>
      </c>
      <c r="O72" s="140"/>
      <c r="P72" s="130" t="n">
        <f aca="false">$F$10</f>
        <v>2</v>
      </c>
      <c r="Q72" s="132" t="n">
        <f aca="false">IF($E72&lt;&gt;"",(($E72*5)+P72),"")</f>
        <v>23.7</v>
      </c>
      <c r="R72" s="133" t="n">
        <f aca="false">$F$6</f>
        <v>1.2</v>
      </c>
      <c r="S72" s="141"/>
      <c r="T72" s="142" t="n">
        <f aca="false">IF($E72&lt;&gt;"",(S72/5),"")</f>
        <v>0</v>
      </c>
      <c r="U72" s="143" t="n">
        <f aca="false">IF($E72&lt;&gt;"",(S72-Q72),"")</f>
        <v>-23.7</v>
      </c>
      <c r="V72" s="144" t="n">
        <f aca="false">IF($E72&lt;&gt;"",(S72/Q72),"")</f>
        <v>0</v>
      </c>
      <c r="W72" s="144" t="n">
        <f aca="false">IF($E72&lt;&gt;"",(S72*H72/5),"")</f>
        <v>0</v>
      </c>
      <c r="X72" s="138" t="n">
        <f aca="false">IF(E72&lt;&gt;"",(5/H72),"")</f>
        <v>4.16666666666667</v>
      </c>
      <c r="Y72" s="140"/>
      <c r="Z72" s="130" t="n">
        <f aca="false">$I$10</f>
        <v>3.1</v>
      </c>
      <c r="AA72" s="132" t="n">
        <f aca="false">IF($E72&lt;&gt;"",(($E72*10)+Z72),"")</f>
        <v>46.5</v>
      </c>
      <c r="AB72" s="133" t="n">
        <f aca="false">$I$6</f>
        <v>1</v>
      </c>
      <c r="AC72" s="224" t="n">
        <f aca="false">IF($E72&lt;&gt;"",(Q72*$F72*R72)*1.2,"")</f>
        <v>136.512</v>
      </c>
      <c r="AD72" s="141"/>
      <c r="AE72" s="142" t="n">
        <f aca="false">IF($E72&lt;&gt;"",(AD72/10),"")</f>
        <v>0</v>
      </c>
      <c r="AF72" s="143" t="n">
        <f aca="false">IF($E72&lt;&gt;"",(AD72-AA72),"")</f>
        <v>-46.5</v>
      </c>
      <c r="AG72" s="144" t="n">
        <f aca="false">IF($E72&lt;&gt;"",(AD72/AA72),"")</f>
        <v>0</v>
      </c>
      <c r="AH72" s="144" t="n">
        <f aca="false">IF($E72&lt;&gt;"",(AD72*Q72/10),"")</f>
        <v>0</v>
      </c>
      <c r="AI72" s="138" t="n">
        <f aca="false">IF(N72&lt;&gt;"",(10/H72),"")</f>
        <v>8.33333333333333</v>
      </c>
      <c r="AJ72" s="140"/>
      <c r="AK72" s="146" t="str">
        <f aca="false">IF($C72&lt;&gt;"",($C72),"")</f>
        <v>Rojo Ferrari</v>
      </c>
      <c r="AL72" s="147"/>
      <c r="AM72" s="151"/>
      <c r="AN72" s="152"/>
      <c r="AO72" s="152"/>
      <c r="AP72" s="218" t="n">
        <f aca="false">IF($E72&lt;&gt;"",(AA72*$F72*AB72)*1.2,"")</f>
        <v>223.2</v>
      </c>
      <c r="AQ72" s="231"/>
      <c r="AR72" s="152"/>
      <c r="AS72" s="152"/>
      <c r="AT72" s="152"/>
      <c r="AU72" s="232"/>
      <c r="AV72" s="233"/>
      <c r="AW72" s="140"/>
      <c r="AX72" s="130" t="n">
        <f aca="false">$G$10</f>
        <v>3.5</v>
      </c>
      <c r="AY72" s="132" t="n">
        <f aca="false">IF($E72&lt;&gt;"",(($E72*20)+AX72),"")</f>
        <v>90.3</v>
      </c>
      <c r="AZ72" s="132" t="n">
        <f aca="false">$H$6</f>
        <v>1</v>
      </c>
      <c r="BA72" s="218" t="n">
        <f aca="false">IF($E72&lt;&gt;"",(AY72*$F72*AZ72)/20*18,"")</f>
        <v>325.08</v>
      </c>
      <c r="BB72" s="148"/>
      <c r="BC72" s="152"/>
      <c r="BD72" s="152"/>
      <c r="BE72" s="152"/>
      <c r="BF72" s="234"/>
      <c r="BG72" s="152"/>
      <c r="BH72" s="140"/>
      <c r="BI72" s="130" t="n">
        <f aca="false">$G$10</f>
        <v>3.5</v>
      </c>
      <c r="BJ72" s="132" t="n">
        <f aca="false">IF($E72&lt;&gt;"",(($E72*30)+BI72),"")</f>
        <v>133.7</v>
      </c>
      <c r="BK72" s="132" t="n">
        <f aca="false">$H$6</f>
        <v>1</v>
      </c>
      <c r="BL72" s="218" t="n">
        <f aca="false">IF($E72&lt;&gt;"",(AY72*$F72*AZ72)*1.2,"")</f>
        <v>433.44</v>
      </c>
      <c r="BM72" s="148" t="n">
        <f aca="false">IF($E72&lt;&gt;"",(BJ72*$F72*BK72),"")</f>
        <v>534.8</v>
      </c>
      <c r="BN72" s="199" t="n">
        <f aca="false">IF($E72&lt;&gt;"",(BM72-BJ72),"")</f>
        <v>401.1</v>
      </c>
      <c r="BO72" s="199" t="n">
        <f aca="false">IF($E72&lt;&gt;"",(BM72/BJ72),"")</f>
        <v>4</v>
      </c>
      <c r="BP72" s="198" t="n">
        <f aca="false">IF($E72&lt;&gt;"",(BM72*R72/30),"")</f>
        <v>21.392</v>
      </c>
      <c r="BQ72" s="199" t="str">
        <f aca="false">IF(O72&lt;&gt;"",(30/R72),"")</f>
        <v/>
      </c>
    </row>
    <row r="73" customFormat="false" ht="35.15" hidden="false" customHeight="true" outlineLevel="0" collapsed="false">
      <c r="A73" s="128"/>
      <c r="C73" s="179"/>
      <c r="D73" s="130"/>
      <c r="E73" s="131"/>
      <c r="F73" s="132"/>
      <c r="G73" s="133"/>
      <c r="H73" s="134"/>
      <c r="I73" s="135"/>
      <c r="J73" s="136"/>
      <c r="K73" s="137"/>
      <c r="L73" s="138"/>
      <c r="M73" s="138"/>
      <c r="N73" s="139"/>
      <c r="O73" s="140"/>
      <c r="P73" s="130"/>
      <c r="Q73" s="132"/>
      <c r="R73" s="133"/>
      <c r="S73" s="141"/>
      <c r="T73" s="142"/>
      <c r="U73" s="143"/>
      <c r="V73" s="144"/>
      <c r="W73" s="144"/>
      <c r="X73" s="138"/>
      <c r="Y73" s="140"/>
      <c r="Z73" s="130"/>
      <c r="AA73" s="132"/>
      <c r="AB73" s="133"/>
      <c r="AC73" s="224"/>
      <c r="AD73" s="141"/>
      <c r="AE73" s="142"/>
      <c r="AF73" s="143"/>
      <c r="AG73" s="144"/>
      <c r="AH73" s="144"/>
      <c r="AI73" s="138"/>
      <c r="AJ73" s="140"/>
      <c r="AK73" s="146"/>
      <c r="AL73" s="147"/>
      <c r="AM73" s="151"/>
      <c r="AN73" s="152"/>
      <c r="AO73" s="235"/>
      <c r="AP73" s="218"/>
      <c r="AQ73" s="231"/>
      <c r="AR73" s="152"/>
      <c r="AS73" s="152"/>
      <c r="AT73" s="152"/>
      <c r="AU73" s="232"/>
      <c r="AV73" s="233"/>
      <c r="AW73" s="140"/>
      <c r="AX73" s="130"/>
      <c r="AY73" s="132"/>
      <c r="AZ73" s="132"/>
      <c r="BA73" s="218"/>
      <c r="BB73" s="148"/>
      <c r="BC73" s="152"/>
      <c r="BD73" s="152"/>
      <c r="BE73" s="152"/>
      <c r="BF73" s="234"/>
      <c r="BG73" s="152"/>
      <c r="BH73" s="140"/>
      <c r="BI73" s="130"/>
      <c r="BJ73" s="132"/>
      <c r="BK73" s="132"/>
      <c r="BL73" s="218"/>
      <c r="BM73" s="148"/>
      <c r="BN73" s="199"/>
      <c r="BO73" s="199"/>
      <c r="BP73" s="198"/>
      <c r="BQ73" s="199"/>
    </row>
    <row r="74" s="211" customFormat="true" ht="35.15" hidden="false" customHeight="true" outlineLevel="0" collapsed="false">
      <c r="A74" s="210"/>
      <c r="C74" s="111" t="s">
        <v>88</v>
      </c>
      <c r="D74" s="252"/>
      <c r="E74" s="252"/>
      <c r="F74" s="253"/>
      <c r="G74" s="254" t="str">
        <f aca="false">IF(E74&lt;&gt;"",(E74*F74),"")</f>
        <v/>
      </c>
      <c r="H74" s="255" t="n">
        <v>1.2</v>
      </c>
      <c r="I74" s="255" t="str">
        <f aca="false">IF(E74&lt;&gt;"",(E74*H74),"")</f>
        <v/>
      </c>
      <c r="J74" s="256" t="str">
        <f aca="false">IF(E74&lt;&gt;"",(I74*F74),"")</f>
        <v/>
      </c>
      <c r="K74" s="257" t="n">
        <v>9</v>
      </c>
      <c r="L74" s="253" t="str">
        <f aca="false">IF($E74&lt;&gt;"",(K74/H74),"")</f>
        <v/>
      </c>
      <c r="M74" s="253" t="str">
        <f aca="false">IF($E74&lt;&gt;"",(E74/K74),"")</f>
        <v/>
      </c>
      <c r="N74" s="253" t="str">
        <f aca="false">IF(E74&lt;&gt;"",(G74/K74),"")</f>
        <v/>
      </c>
      <c r="O74" s="140"/>
      <c r="P74" s="252" t="n">
        <f aca="false">$F$10</f>
        <v>2</v>
      </c>
      <c r="Q74" s="253" t="str">
        <f aca="false">IF($E74&lt;&gt;"",(($E74*5)+P74),"")</f>
        <v/>
      </c>
      <c r="R74" s="254"/>
      <c r="S74" s="119"/>
      <c r="T74" s="252"/>
      <c r="U74" s="258"/>
      <c r="V74" s="254"/>
      <c r="W74" s="254"/>
      <c r="X74" s="253"/>
      <c r="Y74" s="140"/>
      <c r="Z74" s="252"/>
      <c r="AA74" s="253"/>
      <c r="AB74" s="254"/>
      <c r="AC74" s="245"/>
      <c r="AD74" s="255"/>
      <c r="AE74" s="252"/>
      <c r="AF74" s="258"/>
      <c r="AG74" s="254"/>
      <c r="AH74" s="254"/>
      <c r="AI74" s="253"/>
      <c r="AJ74" s="140"/>
      <c r="AK74" s="123"/>
      <c r="AL74" s="147"/>
      <c r="AM74" s="252"/>
      <c r="AN74" s="253"/>
      <c r="AO74" s="253"/>
      <c r="AP74" s="248"/>
      <c r="AQ74" s="253"/>
      <c r="AR74" s="253"/>
      <c r="AS74" s="253"/>
      <c r="AT74" s="253"/>
      <c r="AU74" s="259"/>
      <c r="AV74" s="260"/>
      <c r="AW74" s="140"/>
      <c r="AX74" s="252"/>
      <c r="AY74" s="253"/>
      <c r="AZ74" s="253"/>
      <c r="BA74" s="248"/>
      <c r="BB74" s="253"/>
      <c r="BC74" s="253"/>
      <c r="BD74" s="253"/>
      <c r="BE74" s="253"/>
      <c r="BF74" s="254"/>
      <c r="BG74" s="253"/>
      <c r="BH74" s="140"/>
      <c r="BI74" s="252"/>
      <c r="BJ74" s="253"/>
      <c r="BK74" s="253"/>
      <c r="BL74" s="248"/>
      <c r="BM74" s="253" t="str">
        <f aca="false">IF($E74&lt;&gt;"",(BJ74*$F74*BK74),"")</f>
        <v/>
      </c>
      <c r="BN74" s="212"/>
      <c r="BO74" s="212"/>
      <c r="BP74" s="213"/>
      <c r="BQ74" s="212"/>
    </row>
    <row r="75" customFormat="false" ht="35.15" hidden="false" customHeight="true" outlineLevel="0" collapsed="false">
      <c r="A75" s="128"/>
      <c r="C75" s="155" t="s">
        <v>73</v>
      </c>
      <c r="D75" s="130" t="n">
        <f aca="false">D53+0.8</f>
        <v>3.6</v>
      </c>
      <c r="E75" s="131" t="n">
        <f aca="false">E53+0.8</f>
        <v>3.765</v>
      </c>
      <c r="F75" s="132" t="n">
        <v>4.2</v>
      </c>
      <c r="G75" s="133" t="n">
        <f aca="false">IF(E75&lt;&gt;"",(E75*F75),"")</f>
        <v>15.813</v>
      </c>
      <c r="H75" s="134" t="n">
        <v>1.2</v>
      </c>
      <c r="I75" s="135" t="n">
        <f aca="false">IF(E75&lt;&gt;"",(E75*H75),"")</f>
        <v>4.518</v>
      </c>
      <c r="J75" s="136" t="n">
        <f aca="false">IF(E75&lt;&gt;"",(I75*F75),"")</f>
        <v>18.9756</v>
      </c>
      <c r="K75" s="137" t="n">
        <v>9</v>
      </c>
      <c r="L75" s="138" t="n">
        <f aca="false">IF($E75&lt;&gt;"",(K75/H75),"")</f>
        <v>7.5</v>
      </c>
      <c r="M75" s="138" t="n">
        <f aca="false">IF($E75&lt;&gt;"",(E75/K75),"")</f>
        <v>0.418333333333333</v>
      </c>
      <c r="N75" s="139" t="n">
        <f aca="false">IF(E75&lt;&gt;"",(G75/K75),"")</f>
        <v>1.757</v>
      </c>
      <c r="O75" s="140"/>
      <c r="P75" s="130" t="n">
        <f aca="false">$F$10</f>
        <v>2</v>
      </c>
      <c r="Q75" s="132" t="n">
        <f aca="false">IF($E75&lt;&gt;"",(($E75*5)+P75),"")</f>
        <v>20.825</v>
      </c>
      <c r="R75" s="133" t="n">
        <f aca="false">$F$6</f>
        <v>1.2</v>
      </c>
      <c r="S75" s="141"/>
      <c r="T75" s="142" t="n">
        <f aca="false">IF($E75&lt;&gt;"",(S75/5),"")</f>
        <v>0</v>
      </c>
      <c r="U75" s="143" t="n">
        <f aca="false">IF($E75&lt;&gt;"",(S75-Q75),"")</f>
        <v>-20.825</v>
      </c>
      <c r="V75" s="144" t="n">
        <f aca="false">IF($E75&lt;&gt;"",(S75/Q75),"")</f>
        <v>0</v>
      </c>
      <c r="W75" s="144" t="n">
        <f aca="false">IF($E75&lt;&gt;"",(S75*H75/5),"")</f>
        <v>0</v>
      </c>
      <c r="X75" s="138" t="n">
        <f aca="false">IF(E75&lt;&gt;"",(5/H75),"")</f>
        <v>4.16666666666667</v>
      </c>
      <c r="Y75" s="140"/>
      <c r="Z75" s="130" t="n">
        <f aca="false">$I$10</f>
        <v>3.1</v>
      </c>
      <c r="AA75" s="132" t="n">
        <f aca="false">IF($E75&lt;&gt;"",(($E75*10)+Z75),"")</f>
        <v>40.75</v>
      </c>
      <c r="AB75" s="133" t="n">
        <f aca="false">$I$6</f>
        <v>1</v>
      </c>
      <c r="AC75" s="224" t="n">
        <f aca="false">IF($E75&lt;&gt;"",(Q75*$F75*R75)*1.2,"")</f>
        <v>125.9496</v>
      </c>
      <c r="AD75" s="141"/>
      <c r="AE75" s="142" t="n">
        <f aca="false">IF($E75&lt;&gt;"",(AD75/10),"")</f>
        <v>0</v>
      </c>
      <c r="AF75" s="143" t="n">
        <f aca="false">IF($E75&lt;&gt;"",(AD75-AA75),"")</f>
        <v>-40.75</v>
      </c>
      <c r="AG75" s="144" t="n">
        <f aca="false">IF($E75&lt;&gt;"",(AD75/AA75),"")</f>
        <v>0</v>
      </c>
      <c r="AH75" s="144" t="n">
        <f aca="false">IF($E75&lt;&gt;"",(AD75*Q75/10),"")</f>
        <v>0</v>
      </c>
      <c r="AI75" s="138" t="n">
        <f aca="false">IF(N75&lt;&gt;"",(10/H75),"")</f>
        <v>8.33333333333333</v>
      </c>
      <c r="AJ75" s="140"/>
      <c r="AK75" s="146" t="str">
        <f aca="false">IF($C75&lt;&gt;"",($C75),"")</f>
        <v>Gris</v>
      </c>
      <c r="AL75" s="147"/>
      <c r="AM75" s="151"/>
      <c r="AN75" s="152"/>
      <c r="AO75" s="152"/>
      <c r="AP75" s="218" t="n">
        <f aca="false">IF($E75&lt;&gt;"",(AA75*$F75*AB75)*1.2,"")</f>
        <v>205.38</v>
      </c>
      <c r="AQ75" s="231"/>
      <c r="AR75" s="152"/>
      <c r="AS75" s="152"/>
      <c r="AT75" s="152"/>
      <c r="AU75" s="232"/>
      <c r="AV75" s="233"/>
      <c r="AW75" s="140"/>
      <c r="AX75" s="130" t="n">
        <f aca="false">$G$10</f>
        <v>3.5</v>
      </c>
      <c r="AY75" s="132" t="n">
        <f aca="false">IF($E75&lt;&gt;"",(($E75*20)+AX75),"")</f>
        <v>78.8</v>
      </c>
      <c r="AZ75" s="132" t="n">
        <f aca="false">$H$6</f>
        <v>1</v>
      </c>
      <c r="BA75" s="218" t="n">
        <f aca="false">IF($E75&lt;&gt;"",(AY75*$F75*AZ75)/20*18,"")</f>
        <v>297.864</v>
      </c>
      <c r="BB75" s="148"/>
      <c r="BC75" s="152"/>
      <c r="BD75" s="152"/>
      <c r="BE75" s="152"/>
      <c r="BF75" s="234"/>
      <c r="BG75" s="152"/>
      <c r="BH75" s="140"/>
      <c r="BI75" s="130" t="n">
        <f aca="false">$G$10</f>
        <v>3.5</v>
      </c>
      <c r="BJ75" s="132" t="n">
        <f aca="false">IF($E75&lt;&gt;"",(($E75*30)+BI75),"")</f>
        <v>116.45</v>
      </c>
      <c r="BK75" s="132" t="n">
        <f aca="false">$H$6</f>
        <v>1</v>
      </c>
      <c r="BL75" s="218" t="n">
        <f aca="false">IF($E75&lt;&gt;"",(AY75*$F75*AZ75)*1.2,"")</f>
        <v>397.152</v>
      </c>
      <c r="BM75" s="148" t="n">
        <f aca="false">IF($E75&lt;&gt;"",(BJ75*$F75*BK75),"")</f>
        <v>489.09</v>
      </c>
      <c r="BN75" s="199"/>
      <c r="BO75" s="199"/>
      <c r="BP75" s="198"/>
      <c r="BQ75" s="199"/>
    </row>
    <row r="76" customFormat="false" ht="35.15" hidden="false" customHeight="true" outlineLevel="0" collapsed="false">
      <c r="A76" s="128"/>
      <c r="C76" s="173" t="s">
        <v>74</v>
      </c>
      <c r="D76" s="130" t="n">
        <f aca="false">D54+0.8</f>
        <v>3.88</v>
      </c>
      <c r="E76" s="131" t="n">
        <f aca="false">E54+0.8</f>
        <v>3.98</v>
      </c>
      <c r="F76" s="132" t="n">
        <v>4.2</v>
      </c>
      <c r="G76" s="133" t="n">
        <f aca="false">IF(E76&lt;&gt;"",(E76*F76),"")</f>
        <v>16.716</v>
      </c>
      <c r="H76" s="134" t="n">
        <v>1.2</v>
      </c>
      <c r="I76" s="135" t="n">
        <f aca="false">IF(E76&lt;&gt;"",(E76*H76),"")</f>
        <v>4.776</v>
      </c>
      <c r="J76" s="136" t="n">
        <f aca="false">IF(E76&lt;&gt;"",(I76*F76),"")</f>
        <v>20.0592</v>
      </c>
      <c r="K76" s="137" t="n">
        <v>9</v>
      </c>
      <c r="L76" s="138" t="n">
        <f aca="false">IF($E76&lt;&gt;"",(K76/H76),"")</f>
        <v>7.5</v>
      </c>
      <c r="M76" s="138" t="n">
        <f aca="false">IF($E76&lt;&gt;"",(E76/K76),"")</f>
        <v>0.442222222222222</v>
      </c>
      <c r="N76" s="139" t="n">
        <f aca="false">IF(E76&lt;&gt;"",(G76/K76),"")</f>
        <v>1.85733333333333</v>
      </c>
      <c r="O76" s="140"/>
      <c r="P76" s="130" t="n">
        <f aca="false">$F$10</f>
        <v>2</v>
      </c>
      <c r="Q76" s="132" t="n">
        <f aca="false">IF($E76&lt;&gt;"",(($E76*5)+P76),"")</f>
        <v>21.9</v>
      </c>
      <c r="R76" s="133" t="n">
        <f aca="false">$F$6</f>
        <v>1.2</v>
      </c>
      <c r="S76" s="141"/>
      <c r="T76" s="142" t="n">
        <f aca="false">IF($E76&lt;&gt;"",(S76/5),"")</f>
        <v>0</v>
      </c>
      <c r="U76" s="143" t="n">
        <f aca="false">IF($E76&lt;&gt;"",(S76-Q76),"")</f>
        <v>-21.9</v>
      </c>
      <c r="V76" s="144" t="n">
        <f aca="false">IF($E76&lt;&gt;"",(S76/Q76),"")</f>
        <v>0</v>
      </c>
      <c r="W76" s="144" t="n">
        <f aca="false">IF($E76&lt;&gt;"",(S76*H76/5),"")</f>
        <v>0</v>
      </c>
      <c r="X76" s="138" t="n">
        <f aca="false">IF(E76&lt;&gt;"",(5/H76),"")</f>
        <v>4.16666666666667</v>
      </c>
      <c r="Y76" s="140"/>
      <c r="Z76" s="130" t="n">
        <f aca="false">$I$10</f>
        <v>3.1</v>
      </c>
      <c r="AA76" s="132" t="n">
        <f aca="false">IF($E76&lt;&gt;"",(($E76*10)+Z76),"")</f>
        <v>42.9</v>
      </c>
      <c r="AB76" s="133" t="n">
        <f aca="false">$I$6</f>
        <v>1</v>
      </c>
      <c r="AC76" s="224" t="n">
        <f aca="false">IF($E76&lt;&gt;"",(Q76*$F76*R76)*1.2,"")</f>
        <v>132.4512</v>
      </c>
      <c r="AD76" s="141"/>
      <c r="AE76" s="142" t="n">
        <f aca="false">IF($E76&lt;&gt;"",(AD76/10),"")</f>
        <v>0</v>
      </c>
      <c r="AF76" s="143" t="n">
        <f aca="false">IF($E76&lt;&gt;"",(AD76-AA76),"")</f>
        <v>-42.9</v>
      </c>
      <c r="AG76" s="144" t="n">
        <f aca="false">IF($E76&lt;&gt;"",(AD76/AA76),"")</f>
        <v>0</v>
      </c>
      <c r="AH76" s="144" t="n">
        <f aca="false">IF($E76&lt;&gt;"",(AD76*Q76/10),"")</f>
        <v>0</v>
      </c>
      <c r="AI76" s="138" t="n">
        <f aca="false">IF(N76&lt;&gt;"",(10/H76),"")</f>
        <v>8.33333333333333</v>
      </c>
      <c r="AJ76" s="140"/>
      <c r="AK76" s="146" t="str">
        <f aca="false">IF($C76&lt;&gt;"",($C76),"")</f>
        <v>Azul</v>
      </c>
      <c r="AL76" s="147"/>
      <c r="AM76" s="151"/>
      <c r="AN76" s="152"/>
      <c r="AO76" s="152"/>
      <c r="AP76" s="218" t="n">
        <f aca="false">IF($E76&lt;&gt;"",(AA76*$F76*AB76)*1.2,"")</f>
        <v>216.216</v>
      </c>
      <c r="AQ76" s="231"/>
      <c r="AR76" s="152"/>
      <c r="AS76" s="152"/>
      <c r="AT76" s="152"/>
      <c r="AU76" s="232"/>
      <c r="AV76" s="233"/>
      <c r="AW76" s="140"/>
      <c r="AX76" s="130" t="n">
        <f aca="false">$G$10</f>
        <v>3.5</v>
      </c>
      <c r="AY76" s="132" t="n">
        <f aca="false">IF($E76&lt;&gt;"",(($E76*20)+AX76),"")</f>
        <v>83.1</v>
      </c>
      <c r="AZ76" s="132" t="n">
        <f aca="false">$H$6</f>
        <v>1</v>
      </c>
      <c r="BA76" s="218" t="n">
        <f aca="false">IF($E76&lt;&gt;"",(AY76*$F76*AZ76)/20*18,"")</f>
        <v>314.118</v>
      </c>
      <c r="BB76" s="148"/>
      <c r="BC76" s="152"/>
      <c r="BD76" s="152"/>
      <c r="BE76" s="152"/>
      <c r="BF76" s="234"/>
      <c r="BG76" s="152"/>
      <c r="BH76" s="140"/>
      <c r="BI76" s="130" t="n">
        <f aca="false">$G$10</f>
        <v>3.5</v>
      </c>
      <c r="BJ76" s="132" t="n">
        <f aca="false">IF($E76&lt;&gt;"",(($E76*30)+BI76),"")</f>
        <v>122.9</v>
      </c>
      <c r="BK76" s="132" t="n">
        <f aca="false">$H$6</f>
        <v>1</v>
      </c>
      <c r="BL76" s="218" t="n">
        <f aca="false">IF($E76&lt;&gt;"",(AY76*$F76*AZ76)*1.2,"")</f>
        <v>418.824</v>
      </c>
      <c r="BM76" s="148" t="n">
        <f aca="false">IF($E76&lt;&gt;"",(BJ76*$F76*BK76),"")</f>
        <v>516.18</v>
      </c>
      <c r="BN76" s="199"/>
      <c r="BO76" s="199"/>
      <c r="BP76" s="198"/>
      <c r="BQ76" s="199"/>
    </row>
    <row r="77" customFormat="false" ht="35.15" hidden="false" customHeight="true" outlineLevel="0" collapsed="false">
      <c r="A77" s="128"/>
      <c r="C77" s="175" t="s">
        <v>75</v>
      </c>
      <c r="D77" s="130" t="n">
        <f aca="false">D55+0.8</f>
        <v>3.6</v>
      </c>
      <c r="E77" s="131" t="n">
        <f aca="false">E55+0.8</f>
        <v>3.765</v>
      </c>
      <c r="F77" s="132" t="n">
        <v>4.2</v>
      </c>
      <c r="G77" s="133" t="n">
        <f aca="false">IF(E77&lt;&gt;"",(E77*F77),"")</f>
        <v>15.813</v>
      </c>
      <c r="H77" s="134" t="n">
        <v>1.2</v>
      </c>
      <c r="I77" s="135" t="n">
        <f aca="false">IF(E77&lt;&gt;"",(E77*H77),"")</f>
        <v>4.518</v>
      </c>
      <c r="J77" s="136" t="n">
        <f aca="false">IF(E77&lt;&gt;"",(I77*F77),"")</f>
        <v>18.9756</v>
      </c>
      <c r="K77" s="137" t="n">
        <v>9</v>
      </c>
      <c r="L77" s="138" t="n">
        <f aca="false">IF($E77&lt;&gt;"",(K77/H77),"")</f>
        <v>7.5</v>
      </c>
      <c r="M77" s="138" t="n">
        <f aca="false">IF($E77&lt;&gt;"",(E77/K77),"")</f>
        <v>0.418333333333333</v>
      </c>
      <c r="N77" s="139" t="n">
        <f aca="false">IF(E77&lt;&gt;"",(G77/K77),"")</f>
        <v>1.757</v>
      </c>
      <c r="O77" s="140"/>
      <c r="P77" s="130" t="n">
        <f aca="false">$F$10</f>
        <v>2</v>
      </c>
      <c r="Q77" s="132" t="n">
        <f aca="false">IF($E77&lt;&gt;"",(($E77*5)+P77),"")</f>
        <v>20.825</v>
      </c>
      <c r="R77" s="133" t="n">
        <f aca="false">$F$6</f>
        <v>1.2</v>
      </c>
      <c r="S77" s="141"/>
      <c r="T77" s="142" t="n">
        <f aca="false">IF($E77&lt;&gt;"",(S77/5),"")</f>
        <v>0</v>
      </c>
      <c r="U77" s="143" t="n">
        <f aca="false">IF($E77&lt;&gt;"",(S77-Q77),"")</f>
        <v>-20.825</v>
      </c>
      <c r="V77" s="144" t="n">
        <f aca="false">IF($E77&lt;&gt;"",(S77/Q77),"")</f>
        <v>0</v>
      </c>
      <c r="W77" s="144" t="n">
        <f aca="false">IF($E77&lt;&gt;"",(S77*H77/5),"")</f>
        <v>0</v>
      </c>
      <c r="X77" s="138" t="n">
        <f aca="false">IF(E77&lt;&gt;"",(5/H77),"")</f>
        <v>4.16666666666667</v>
      </c>
      <c r="Y77" s="140"/>
      <c r="Z77" s="130" t="n">
        <f aca="false">$I$10</f>
        <v>3.1</v>
      </c>
      <c r="AA77" s="132" t="n">
        <f aca="false">IF($E77&lt;&gt;"",(($E77*10)+Z77),"")</f>
        <v>40.75</v>
      </c>
      <c r="AB77" s="133" t="n">
        <f aca="false">$I$6</f>
        <v>1</v>
      </c>
      <c r="AC77" s="224" t="n">
        <f aca="false">IF($E77&lt;&gt;"",(Q77*$F77*R77)*1.2,"")</f>
        <v>125.9496</v>
      </c>
      <c r="AD77" s="141"/>
      <c r="AE77" s="142" t="n">
        <f aca="false">IF($E77&lt;&gt;"",(AD77/10),"")</f>
        <v>0</v>
      </c>
      <c r="AF77" s="143" t="n">
        <f aca="false">IF($E77&lt;&gt;"",(AD77-AA77),"")</f>
        <v>-40.75</v>
      </c>
      <c r="AG77" s="144" t="n">
        <f aca="false">IF($E77&lt;&gt;"",(AD77/AA77),"")</f>
        <v>0</v>
      </c>
      <c r="AH77" s="144" t="n">
        <f aca="false">IF($E77&lt;&gt;"",(AD77*Q77/10),"")</f>
        <v>0</v>
      </c>
      <c r="AI77" s="138" t="n">
        <f aca="false">IF(N77&lt;&gt;"",(10/H77),"")</f>
        <v>8.33333333333333</v>
      </c>
      <c r="AJ77" s="140"/>
      <c r="AK77" s="146" t="str">
        <f aca="false">IF($C77&lt;&gt;"",($C77),"")</f>
        <v>Rojo granate</v>
      </c>
      <c r="AL77" s="147"/>
      <c r="AM77" s="151"/>
      <c r="AN77" s="152"/>
      <c r="AO77" s="152"/>
      <c r="AP77" s="218" t="n">
        <f aca="false">IF($E77&lt;&gt;"",(AA77*$F77*AB77)*1.2,"")</f>
        <v>205.38</v>
      </c>
      <c r="AQ77" s="231"/>
      <c r="AR77" s="152"/>
      <c r="AS77" s="152"/>
      <c r="AT77" s="152"/>
      <c r="AU77" s="232"/>
      <c r="AV77" s="233"/>
      <c r="AW77" s="140"/>
      <c r="AX77" s="130" t="n">
        <f aca="false">$G$10</f>
        <v>3.5</v>
      </c>
      <c r="AY77" s="132" t="n">
        <f aca="false">IF($E77&lt;&gt;"",(($E77*20)+AX77),"")</f>
        <v>78.8</v>
      </c>
      <c r="AZ77" s="132" t="n">
        <f aca="false">$H$6</f>
        <v>1</v>
      </c>
      <c r="BA77" s="218" t="n">
        <f aca="false">IF($E77&lt;&gt;"",(AY77*$F77*AZ77)/20*18,"")</f>
        <v>297.864</v>
      </c>
      <c r="BB77" s="148"/>
      <c r="BC77" s="152"/>
      <c r="BD77" s="152"/>
      <c r="BE77" s="152"/>
      <c r="BF77" s="234"/>
      <c r="BG77" s="152"/>
      <c r="BH77" s="140"/>
      <c r="BI77" s="130" t="n">
        <f aca="false">$G$10</f>
        <v>3.5</v>
      </c>
      <c r="BJ77" s="132" t="n">
        <f aca="false">IF($E77&lt;&gt;"",(($E77*30)+BI77),"")</f>
        <v>116.45</v>
      </c>
      <c r="BK77" s="132" t="n">
        <f aca="false">$H$6</f>
        <v>1</v>
      </c>
      <c r="BL77" s="218" t="n">
        <f aca="false">IF($E77&lt;&gt;"",(AY77*$F77*AZ77)*1.2,"")</f>
        <v>397.152</v>
      </c>
      <c r="BM77" s="148" t="n">
        <f aca="false">IF($E77&lt;&gt;"",(BJ77*$F77*BK77),"")</f>
        <v>489.09</v>
      </c>
      <c r="BN77" s="199"/>
      <c r="BO77" s="199"/>
      <c r="BP77" s="198"/>
      <c r="BQ77" s="199"/>
    </row>
    <row r="78" customFormat="false" ht="35.15" hidden="false" customHeight="true" outlineLevel="0" collapsed="false">
      <c r="A78" s="128"/>
      <c r="C78" s="176" t="s">
        <v>76</v>
      </c>
      <c r="D78" s="130" t="n">
        <f aca="false">D56+0.8</f>
        <v>4.48</v>
      </c>
      <c r="E78" s="131" t="n">
        <f aca="false">E56+0.8</f>
        <v>4.64</v>
      </c>
      <c r="F78" s="132" t="n">
        <v>4.2</v>
      </c>
      <c r="G78" s="133" t="n">
        <f aca="false">IF(E78&lt;&gt;"",(E78*F78),"")</f>
        <v>19.488</v>
      </c>
      <c r="H78" s="134" t="n">
        <v>1.2</v>
      </c>
      <c r="I78" s="135" t="n">
        <f aca="false">IF(E78&lt;&gt;"",(E78*H78),"")</f>
        <v>5.568</v>
      </c>
      <c r="J78" s="136" t="n">
        <f aca="false">IF(E78&lt;&gt;"",(I78*F78),"")</f>
        <v>23.3856</v>
      </c>
      <c r="K78" s="137" t="n">
        <v>9</v>
      </c>
      <c r="L78" s="138" t="n">
        <f aca="false">IF($E78&lt;&gt;"",(K78/H78),"")</f>
        <v>7.5</v>
      </c>
      <c r="M78" s="138" t="n">
        <f aca="false">IF($E78&lt;&gt;"",(E78/K78),"")</f>
        <v>0.515555555555556</v>
      </c>
      <c r="N78" s="139" t="n">
        <f aca="false">IF(E78&lt;&gt;"",(G78/K78),"")</f>
        <v>2.16533333333333</v>
      </c>
      <c r="O78" s="140"/>
      <c r="P78" s="130" t="n">
        <f aca="false">$F$10</f>
        <v>2</v>
      </c>
      <c r="Q78" s="132" t="n">
        <f aca="false">IF($E78&lt;&gt;"",(($E78*5)+P78),"")</f>
        <v>25.2</v>
      </c>
      <c r="R78" s="133" t="n">
        <f aca="false">$F$6</f>
        <v>1.2</v>
      </c>
      <c r="S78" s="141"/>
      <c r="T78" s="142" t="n">
        <f aca="false">IF($E78&lt;&gt;"",(S78/5),"")</f>
        <v>0</v>
      </c>
      <c r="U78" s="143" t="n">
        <f aca="false">IF($E78&lt;&gt;"",(S78-Q78),"")</f>
        <v>-25.2</v>
      </c>
      <c r="V78" s="144" t="n">
        <f aca="false">IF($E78&lt;&gt;"",(S78/Q78),"")</f>
        <v>0</v>
      </c>
      <c r="W78" s="144" t="n">
        <f aca="false">IF($E78&lt;&gt;"",(S78*H78/5),"")</f>
        <v>0</v>
      </c>
      <c r="X78" s="138" t="n">
        <f aca="false">IF(E78&lt;&gt;"",(5/H78),"")</f>
        <v>4.16666666666667</v>
      </c>
      <c r="Y78" s="140"/>
      <c r="Z78" s="130" t="n">
        <f aca="false">$I$10</f>
        <v>3.1</v>
      </c>
      <c r="AA78" s="132" t="n">
        <f aca="false">IF($E78&lt;&gt;"",(($E78*10)+Z78),"")</f>
        <v>49.5</v>
      </c>
      <c r="AB78" s="133" t="n">
        <f aca="false">$I$6</f>
        <v>1</v>
      </c>
      <c r="AC78" s="224" t="n">
        <f aca="false">IF($E78&lt;&gt;"",(Q78*$F78*R78)*1.2,"")</f>
        <v>152.4096</v>
      </c>
      <c r="AD78" s="141"/>
      <c r="AE78" s="142" t="n">
        <f aca="false">IF($E78&lt;&gt;"",(AD78/10),"")</f>
        <v>0</v>
      </c>
      <c r="AF78" s="143" t="n">
        <f aca="false">IF($E78&lt;&gt;"",(AD78-AA78),"")</f>
        <v>-49.5</v>
      </c>
      <c r="AG78" s="144" t="n">
        <f aca="false">IF($E78&lt;&gt;"",(AD78/AA78),"")</f>
        <v>0</v>
      </c>
      <c r="AH78" s="144" t="n">
        <f aca="false">IF($E78&lt;&gt;"",(AD78*Q78/10),"")</f>
        <v>0</v>
      </c>
      <c r="AI78" s="138" t="n">
        <f aca="false">IF(N78&lt;&gt;"",(10/H78),"")</f>
        <v>8.33333333333333</v>
      </c>
      <c r="AJ78" s="140"/>
      <c r="AK78" s="146" t="str">
        <f aca="false">IF($C78&lt;&gt;"",($C78),"")</f>
        <v>Verde</v>
      </c>
      <c r="AL78" s="147"/>
      <c r="AM78" s="151"/>
      <c r="AN78" s="152"/>
      <c r="AO78" s="152"/>
      <c r="AP78" s="218" t="n">
        <f aca="false">IF($E78&lt;&gt;"",(AA78*$F78*AB78)*1.2,"")</f>
        <v>249.48</v>
      </c>
      <c r="AQ78" s="231"/>
      <c r="AR78" s="152"/>
      <c r="AS78" s="152"/>
      <c r="AT78" s="152"/>
      <c r="AU78" s="232"/>
      <c r="AV78" s="233"/>
      <c r="AW78" s="140"/>
      <c r="AX78" s="130" t="n">
        <f aca="false">$G$10</f>
        <v>3.5</v>
      </c>
      <c r="AY78" s="132" t="n">
        <f aca="false">IF($E78&lt;&gt;"",(($E78*20)+AX78),"")</f>
        <v>96.3</v>
      </c>
      <c r="AZ78" s="132" t="n">
        <f aca="false">$H$6</f>
        <v>1</v>
      </c>
      <c r="BA78" s="218" t="n">
        <f aca="false">IF($E78&lt;&gt;"",(AY78*$F78*AZ78)/20*18,"")</f>
        <v>364.014</v>
      </c>
      <c r="BB78" s="148"/>
      <c r="BC78" s="152"/>
      <c r="BD78" s="152"/>
      <c r="BE78" s="152"/>
      <c r="BF78" s="234"/>
      <c r="BG78" s="152"/>
      <c r="BH78" s="140"/>
      <c r="BI78" s="130" t="n">
        <f aca="false">$G$10</f>
        <v>3.5</v>
      </c>
      <c r="BJ78" s="132" t="n">
        <f aca="false">IF($E78&lt;&gt;"",(($E78*30)+BI78),"")</f>
        <v>142.7</v>
      </c>
      <c r="BK78" s="132" t="n">
        <f aca="false">$H$6</f>
        <v>1</v>
      </c>
      <c r="BL78" s="218" t="n">
        <f aca="false">IF($E78&lt;&gt;"",(AY78*$F78*AZ78)*1.2,"")</f>
        <v>485.352</v>
      </c>
      <c r="BM78" s="148" t="n">
        <f aca="false">IF($E78&lt;&gt;"",(BJ78*$F78*BK78),"")</f>
        <v>599.34</v>
      </c>
      <c r="BN78" s="199"/>
      <c r="BO78" s="199"/>
      <c r="BP78" s="198"/>
      <c r="BQ78" s="199"/>
    </row>
    <row r="79" customFormat="false" ht="35.15" hidden="false" customHeight="true" outlineLevel="0" collapsed="false">
      <c r="A79" s="128"/>
      <c r="C79" s="177" t="s">
        <v>77</v>
      </c>
      <c r="D79" s="130" t="n">
        <f aca="false">D57+0.8</f>
        <v>7.6</v>
      </c>
      <c r="E79" s="131" t="n">
        <f aca="false">E57+0.8</f>
        <v>7.6</v>
      </c>
      <c r="F79" s="132" t="n">
        <v>4.2</v>
      </c>
      <c r="G79" s="133" t="n">
        <f aca="false">IF(E79&lt;&gt;"",(E79*F79),"")</f>
        <v>31.92</v>
      </c>
      <c r="H79" s="134" t="n">
        <v>1.2</v>
      </c>
      <c r="I79" s="135" t="n">
        <f aca="false">IF(E79&lt;&gt;"",(E79*H79),"")</f>
        <v>9.12</v>
      </c>
      <c r="J79" s="136" t="n">
        <f aca="false">IF(E79&lt;&gt;"",(I79*F79),"")</f>
        <v>38.304</v>
      </c>
      <c r="K79" s="137" t="n">
        <v>9</v>
      </c>
      <c r="L79" s="138" t="n">
        <f aca="false">IF($E79&lt;&gt;"",(K79/H79),"")</f>
        <v>7.5</v>
      </c>
      <c r="M79" s="138" t="n">
        <f aca="false">IF($E79&lt;&gt;"",(E79/K79),"")</f>
        <v>0.844444444444444</v>
      </c>
      <c r="N79" s="139" t="n">
        <f aca="false">IF(E79&lt;&gt;"",(G79/K79),"")</f>
        <v>3.54666666666667</v>
      </c>
      <c r="O79" s="140"/>
      <c r="P79" s="130" t="n">
        <f aca="false">$F$10</f>
        <v>2</v>
      </c>
      <c r="Q79" s="132" t="n">
        <f aca="false">IF($E79&lt;&gt;"",(($E79*5)+P79),"")</f>
        <v>40</v>
      </c>
      <c r="R79" s="133" t="n">
        <f aca="false">$F$6</f>
        <v>1.2</v>
      </c>
      <c r="S79" s="141"/>
      <c r="T79" s="142" t="n">
        <f aca="false">IF($E79&lt;&gt;"",(S79/5),"")</f>
        <v>0</v>
      </c>
      <c r="U79" s="143" t="n">
        <f aca="false">IF($E79&lt;&gt;"",(S79-Q79),"")</f>
        <v>-40</v>
      </c>
      <c r="V79" s="144" t="n">
        <f aca="false">IF($E79&lt;&gt;"",(S79/Q79),"")</f>
        <v>0</v>
      </c>
      <c r="W79" s="144" t="n">
        <f aca="false">IF($E79&lt;&gt;"",(S79*H79/5),"")</f>
        <v>0</v>
      </c>
      <c r="X79" s="138" t="n">
        <f aca="false">IF(E79&lt;&gt;"",(5/H79),"")</f>
        <v>4.16666666666667</v>
      </c>
      <c r="Y79" s="140"/>
      <c r="Z79" s="130" t="n">
        <f aca="false">$I$10</f>
        <v>3.1</v>
      </c>
      <c r="AA79" s="132" t="n">
        <f aca="false">IF($E79&lt;&gt;"",(($E79*10)+Z79),"")</f>
        <v>79.1</v>
      </c>
      <c r="AB79" s="133" t="n">
        <f aca="false">$I$6</f>
        <v>1</v>
      </c>
      <c r="AC79" s="224" t="n">
        <f aca="false">IF($E79&lt;&gt;"",(Q79*$F79*R79)*1.2,"")</f>
        <v>241.92</v>
      </c>
      <c r="AD79" s="141"/>
      <c r="AE79" s="142" t="n">
        <f aca="false">IF($E79&lt;&gt;"",(AD79/10),"")</f>
        <v>0</v>
      </c>
      <c r="AF79" s="143" t="n">
        <f aca="false">IF($E79&lt;&gt;"",(AD79-AA79),"")</f>
        <v>-79.1</v>
      </c>
      <c r="AG79" s="144" t="n">
        <f aca="false">IF($E79&lt;&gt;"",(AD79/AA79),"")</f>
        <v>0</v>
      </c>
      <c r="AH79" s="144" t="n">
        <f aca="false">IF($E79&lt;&gt;"",(AD79*Q79/10),"")</f>
        <v>0</v>
      </c>
      <c r="AI79" s="138" t="n">
        <f aca="false">IF(N79&lt;&gt;"",(10/H79),"")</f>
        <v>8.33333333333333</v>
      </c>
      <c r="AJ79" s="140"/>
      <c r="AK79" s="146" t="str">
        <f aca="false">IF($C79&lt;&gt;"",($C79),"")</f>
        <v>Amarillo</v>
      </c>
      <c r="AL79" s="147"/>
      <c r="AM79" s="151"/>
      <c r="AN79" s="152"/>
      <c r="AO79" s="152"/>
      <c r="AP79" s="218" t="n">
        <f aca="false">IF($E79&lt;&gt;"",(AA79*$F79*AB79)*1.2,"")</f>
        <v>398.664</v>
      </c>
      <c r="AQ79" s="231"/>
      <c r="AR79" s="152"/>
      <c r="AS79" s="152"/>
      <c r="AT79" s="152"/>
      <c r="AU79" s="232"/>
      <c r="AV79" s="233"/>
      <c r="AW79" s="140"/>
      <c r="AX79" s="130" t="n">
        <f aca="false">$G$10</f>
        <v>3.5</v>
      </c>
      <c r="AY79" s="132" t="n">
        <f aca="false">IF($E79&lt;&gt;"",(($E79*20)+AX79),"")</f>
        <v>155.5</v>
      </c>
      <c r="AZ79" s="132" t="n">
        <f aca="false">$H$6</f>
        <v>1</v>
      </c>
      <c r="BA79" s="218" t="n">
        <f aca="false">IF($E79&lt;&gt;"",(AY79*$F79*AZ79)/20*18,"")</f>
        <v>587.79</v>
      </c>
      <c r="BB79" s="148"/>
      <c r="BC79" s="152"/>
      <c r="BD79" s="152"/>
      <c r="BE79" s="152"/>
      <c r="BF79" s="234"/>
      <c r="BG79" s="152"/>
      <c r="BH79" s="140"/>
      <c r="BI79" s="130" t="n">
        <f aca="false">$G$10</f>
        <v>3.5</v>
      </c>
      <c r="BJ79" s="132" t="n">
        <f aca="false">IF($E79&lt;&gt;"",(($E79*30)+BI79),"")</f>
        <v>231.5</v>
      </c>
      <c r="BK79" s="132" t="n">
        <f aca="false">$H$6</f>
        <v>1</v>
      </c>
      <c r="BL79" s="218" t="n">
        <f aca="false">IF($E79&lt;&gt;"",(AY79*$F79*AZ79)*1.2,"")</f>
        <v>783.72</v>
      </c>
      <c r="BM79" s="148" t="n">
        <f aca="false">IF($E79&lt;&gt;"",(BJ79*$F79*BK79),"")</f>
        <v>972.3</v>
      </c>
      <c r="BN79" s="199"/>
      <c r="BO79" s="199"/>
      <c r="BP79" s="198"/>
      <c r="BQ79" s="199"/>
    </row>
    <row r="80" customFormat="false" ht="35.15" hidden="false" customHeight="true" outlineLevel="0" collapsed="false">
      <c r="A80" s="128"/>
      <c r="C80" s="178" t="s">
        <v>78</v>
      </c>
      <c r="D80" s="130" t="n">
        <f aca="false">D58+0.8</f>
        <v>3.6</v>
      </c>
      <c r="E80" s="131" t="n">
        <f aca="false">E58+0.8</f>
        <v>3.765</v>
      </c>
      <c r="F80" s="132" t="n">
        <v>4.2</v>
      </c>
      <c r="G80" s="133" t="n">
        <f aca="false">IF(E80&lt;&gt;"",(E80*F80),"")</f>
        <v>15.813</v>
      </c>
      <c r="H80" s="134" t="n">
        <v>1.2</v>
      </c>
      <c r="I80" s="135" t="n">
        <f aca="false">IF(E80&lt;&gt;"",(E80*H80),"")</f>
        <v>4.518</v>
      </c>
      <c r="J80" s="136" t="n">
        <f aca="false">IF(E80&lt;&gt;"",(I80*F80),"")</f>
        <v>18.9756</v>
      </c>
      <c r="K80" s="137" t="n">
        <v>9</v>
      </c>
      <c r="L80" s="138" t="n">
        <f aca="false">IF($E80&lt;&gt;"",(K80/H80),"")</f>
        <v>7.5</v>
      </c>
      <c r="M80" s="138" t="n">
        <f aca="false">IF($E80&lt;&gt;"",(E80/K80),"")</f>
        <v>0.418333333333333</v>
      </c>
      <c r="N80" s="139" t="n">
        <f aca="false">IF(E80&lt;&gt;"",(G80/K80),"")</f>
        <v>1.757</v>
      </c>
      <c r="O80" s="140"/>
      <c r="P80" s="130" t="n">
        <f aca="false">$F$10</f>
        <v>2</v>
      </c>
      <c r="Q80" s="132" t="n">
        <f aca="false">IF($E80&lt;&gt;"",(($E80*5)+P80),"")</f>
        <v>20.825</v>
      </c>
      <c r="R80" s="133" t="n">
        <f aca="false">$F$6</f>
        <v>1.2</v>
      </c>
      <c r="S80" s="141"/>
      <c r="T80" s="142" t="n">
        <f aca="false">IF($E80&lt;&gt;"",(S80/5),"")</f>
        <v>0</v>
      </c>
      <c r="U80" s="143" t="n">
        <f aca="false">IF($E80&lt;&gt;"",(S80-Q80),"")</f>
        <v>-20.825</v>
      </c>
      <c r="V80" s="144" t="n">
        <f aca="false">IF($E80&lt;&gt;"",(S80/Q80),"")</f>
        <v>0</v>
      </c>
      <c r="W80" s="144" t="n">
        <f aca="false">IF($E80&lt;&gt;"",(S80*H80/5),"")</f>
        <v>0</v>
      </c>
      <c r="X80" s="138" t="n">
        <f aca="false">IF(E80&lt;&gt;"",(5/H80),"")</f>
        <v>4.16666666666667</v>
      </c>
      <c r="Y80" s="140"/>
      <c r="Z80" s="130" t="n">
        <f aca="false">$I$10</f>
        <v>3.1</v>
      </c>
      <c r="AA80" s="132" t="n">
        <f aca="false">IF($E80&lt;&gt;"",(($E80*10)+Z80),"")</f>
        <v>40.75</v>
      </c>
      <c r="AB80" s="133" t="n">
        <f aca="false">$I$6</f>
        <v>1</v>
      </c>
      <c r="AC80" s="224" t="n">
        <f aca="false">IF($E80&lt;&gt;"",(Q80*$F80*R80)*1.2,"")</f>
        <v>125.9496</v>
      </c>
      <c r="AD80" s="141"/>
      <c r="AE80" s="142" t="n">
        <f aca="false">IF($E80&lt;&gt;"",(AD80/10),"")</f>
        <v>0</v>
      </c>
      <c r="AF80" s="143" t="n">
        <f aca="false">IF($E80&lt;&gt;"",(AD80-AA80),"")</f>
        <v>-40.75</v>
      </c>
      <c r="AG80" s="144" t="n">
        <f aca="false">IF($E80&lt;&gt;"",(AD80/AA80),"")</f>
        <v>0</v>
      </c>
      <c r="AH80" s="144" t="n">
        <f aca="false">IF($E80&lt;&gt;"",(AD80*Q80/10),"")</f>
        <v>0</v>
      </c>
      <c r="AI80" s="138" t="n">
        <f aca="false">IF(N80&lt;&gt;"",(10/H80),"")</f>
        <v>8.33333333333333</v>
      </c>
      <c r="AJ80" s="140"/>
      <c r="AK80" s="146" t="str">
        <f aca="false">IF($C80&lt;&gt;"",($C80),"")</f>
        <v>Crema</v>
      </c>
      <c r="AL80" s="147"/>
      <c r="AM80" s="151"/>
      <c r="AN80" s="152"/>
      <c r="AO80" s="152"/>
      <c r="AP80" s="218" t="n">
        <f aca="false">IF($E80&lt;&gt;"",(AA80*$F80*AB80)*1.2,"")</f>
        <v>205.38</v>
      </c>
      <c r="AQ80" s="231"/>
      <c r="AR80" s="152"/>
      <c r="AS80" s="152"/>
      <c r="AT80" s="152"/>
      <c r="AU80" s="232"/>
      <c r="AV80" s="233"/>
      <c r="AW80" s="140"/>
      <c r="AX80" s="130" t="n">
        <f aca="false">$G$10</f>
        <v>3.5</v>
      </c>
      <c r="AY80" s="132" t="n">
        <f aca="false">IF($E80&lt;&gt;"",(($E80*20)+AX80),"")</f>
        <v>78.8</v>
      </c>
      <c r="AZ80" s="132" t="n">
        <f aca="false">$H$6</f>
        <v>1</v>
      </c>
      <c r="BA80" s="218" t="n">
        <f aca="false">IF($E80&lt;&gt;"",(AY80*$F80*AZ80)/20*18,"")</f>
        <v>297.864</v>
      </c>
      <c r="BB80" s="148"/>
      <c r="BC80" s="152"/>
      <c r="BD80" s="152"/>
      <c r="BE80" s="152"/>
      <c r="BF80" s="234"/>
      <c r="BG80" s="152"/>
      <c r="BH80" s="140"/>
      <c r="BI80" s="130" t="n">
        <f aca="false">$G$10</f>
        <v>3.5</v>
      </c>
      <c r="BJ80" s="132" t="n">
        <f aca="false">IF($E80&lt;&gt;"",(($E80*30)+BI80),"")</f>
        <v>116.45</v>
      </c>
      <c r="BK80" s="132" t="n">
        <f aca="false">$H$6</f>
        <v>1</v>
      </c>
      <c r="BL80" s="218" t="n">
        <f aca="false">IF($E80&lt;&gt;"",(AY80*$F80*AZ80)*1.2,"")</f>
        <v>397.152</v>
      </c>
      <c r="BM80" s="148" t="n">
        <f aca="false">IF($E80&lt;&gt;"",(BJ80*$F80*BK80),"")</f>
        <v>489.09</v>
      </c>
      <c r="BN80" s="199"/>
      <c r="BO80" s="199"/>
      <c r="BP80" s="198"/>
      <c r="BQ80" s="199"/>
    </row>
    <row r="81" customFormat="false" ht="35.15" hidden="false" customHeight="true" outlineLevel="0" collapsed="false">
      <c r="A81" s="128"/>
      <c r="C81" s="179" t="s">
        <v>79</v>
      </c>
      <c r="D81" s="130" t="n">
        <f aca="false">D59+0.8</f>
        <v>3.6</v>
      </c>
      <c r="E81" s="131" t="n">
        <f aca="false">E59+0.8</f>
        <v>3.765</v>
      </c>
      <c r="F81" s="132" t="n">
        <v>4.2</v>
      </c>
      <c r="G81" s="133" t="n">
        <f aca="false">IF(E81&lt;&gt;"",(E81*F81),"")</f>
        <v>15.813</v>
      </c>
      <c r="H81" s="134" t="n">
        <v>1.7</v>
      </c>
      <c r="I81" s="135" t="n">
        <f aca="false">IF(E81&lt;&gt;"",(E81*H81),"")</f>
        <v>6.4005</v>
      </c>
      <c r="J81" s="136" t="n">
        <f aca="false">IF(E81&lt;&gt;"",(I81*F81),"")</f>
        <v>26.8821</v>
      </c>
      <c r="K81" s="261" t="n">
        <v>2</v>
      </c>
      <c r="L81" s="138" t="n">
        <f aca="false">IF($E81&lt;&gt;"",(K81/H81),"")</f>
        <v>1.17647058823529</v>
      </c>
      <c r="M81" s="138" t="n">
        <f aca="false">IF($E81&lt;&gt;"",(E81/K81),"")</f>
        <v>1.8825</v>
      </c>
      <c r="N81" s="139" t="n">
        <f aca="false">IF(E81&lt;&gt;"",(G81/K81),"")</f>
        <v>7.9065</v>
      </c>
      <c r="O81" s="140"/>
      <c r="P81" s="130" t="n">
        <f aca="false">$F$10</f>
        <v>2</v>
      </c>
      <c r="Q81" s="132" t="n">
        <f aca="false">IF($E81&lt;&gt;"",(($E81*5)+P81),"")</f>
        <v>20.825</v>
      </c>
      <c r="R81" s="133" t="n">
        <f aca="false">$F$6</f>
        <v>1.2</v>
      </c>
      <c r="S81" s="141"/>
      <c r="T81" s="142" t="n">
        <f aca="false">IF($E81&lt;&gt;"",(S81/5),"")</f>
        <v>0</v>
      </c>
      <c r="U81" s="143" t="n">
        <f aca="false">IF($E81&lt;&gt;"",(S81-Q81),"")</f>
        <v>-20.825</v>
      </c>
      <c r="V81" s="144" t="n">
        <f aca="false">IF($E81&lt;&gt;"",(S81/Q81),"")</f>
        <v>0</v>
      </c>
      <c r="W81" s="144" t="n">
        <f aca="false">IF($E81&lt;&gt;"",(S81*H81/5),"")</f>
        <v>0</v>
      </c>
      <c r="X81" s="138" t="n">
        <f aca="false">IF(E81&lt;&gt;"",(5/H81),"")</f>
        <v>2.94117647058823</v>
      </c>
      <c r="Y81" s="140"/>
      <c r="Z81" s="130" t="n">
        <f aca="false">$I$10</f>
        <v>3.1</v>
      </c>
      <c r="AA81" s="132" t="n">
        <f aca="false">IF($E81&lt;&gt;"",(($E81*10)+Z81),"")</f>
        <v>40.75</v>
      </c>
      <c r="AB81" s="133" t="n">
        <f aca="false">$I$6</f>
        <v>1</v>
      </c>
      <c r="AC81" s="224" t="n">
        <f aca="false">IF($E81&lt;&gt;"",(Q81*$F81*R81)*1.2,"")</f>
        <v>125.9496</v>
      </c>
      <c r="AD81" s="141"/>
      <c r="AE81" s="142" t="n">
        <f aca="false">IF($E81&lt;&gt;"",(AD81/10),"")</f>
        <v>0</v>
      </c>
      <c r="AF81" s="143" t="n">
        <f aca="false">IF($E81&lt;&gt;"",(AD81-AA81),"")</f>
        <v>-40.75</v>
      </c>
      <c r="AG81" s="144" t="n">
        <f aca="false">IF($E81&lt;&gt;"",(AD81/AA81),"")</f>
        <v>0</v>
      </c>
      <c r="AH81" s="144" t="n">
        <f aca="false">IF($E81&lt;&gt;"",(AD81*Q81/10),"")</f>
        <v>0</v>
      </c>
      <c r="AI81" s="138" t="n">
        <f aca="false">IF(N81&lt;&gt;"",(10/H81),"")</f>
        <v>5.88235294117647</v>
      </c>
      <c r="AJ81" s="140"/>
      <c r="AK81" s="146" t="str">
        <f aca="false">IF($C81&lt;&gt;"",($C81),"")</f>
        <v>Blanco</v>
      </c>
      <c r="AL81" s="147"/>
      <c r="AM81" s="151"/>
      <c r="AN81" s="152"/>
      <c r="AO81" s="152"/>
      <c r="AP81" s="218" t="n">
        <f aca="false">IF($E81&lt;&gt;"",(AA81*$F81*AB81)*1.2,"")</f>
        <v>205.38</v>
      </c>
      <c r="AQ81" s="231"/>
      <c r="AR81" s="152"/>
      <c r="AS81" s="152"/>
      <c r="AT81" s="152"/>
      <c r="AU81" s="232"/>
      <c r="AV81" s="233"/>
      <c r="AW81" s="140"/>
      <c r="AX81" s="130" t="n">
        <f aca="false">$G$10</f>
        <v>3.5</v>
      </c>
      <c r="AY81" s="132" t="n">
        <f aca="false">IF($E81&lt;&gt;"",(($E81*20)+AX81),"")</f>
        <v>78.8</v>
      </c>
      <c r="AZ81" s="132" t="n">
        <f aca="false">$H$6</f>
        <v>1</v>
      </c>
      <c r="BA81" s="218" t="n">
        <f aca="false">IF($E81&lt;&gt;"",(AY81*$F81*AZ81)/20*18,"")</f>
        <v>297.864</v>
      </c>
      <c r="BB81" s="148"/>
      <c r="BC81" s="148" t="n">
        <f aca="false">IF($E81&lt;&gt;"",(BB81/20),"")</f>
        <v>0</v>
      </c>
      <c r="BD81" s="138" t="n">
        <f aca="false">IF($E81&lt;&gt;"",(BB81-AY81),"")</f>
        <v>-78.8</v>
      </c>
      <c r="BE81" s="138" t="n">
        <f aca="false">IF($E81&lt;&gt;"",(BB81/AY81),"")</f>
        <v>0</v>
      </c>
      <c r="BF81" s="144" t="n">
        <f aca="false">IF($E81&lt;&gt;"",(BB81*H81/20),"")</f>
        <v>0</v>
      </c>
      <c r="BG81" s="138" t="n">
        <f aca="false">IF(E81&lt;&gt;"",(20/H81),"")</f>
        <v>11.7647058823529</v>
      </c>
      <c r="BH81" s="140"/>
      <c r="BI81" s="130" t="n">
        <f aca="false">$G$10</f>
        <v>3.5</v>
      </c>
      <c r="BJ81" s="132" t="n">
        <f aca="false">IF($E81&lt;&gt;"",(($E81*30)+BI81),"")</f>
        <v>116.45</v>
      </c>
      <c r="BK81" s="132" t="n">
        <f aca="false">$H$6</f>
        <v>1</v>
      </c>
      <c r="BL81" s="218" t="n">
        <f aca="false">IF($E81&lt;&gt;"",(AY81*$F81*AZ81)*1.2,"")</f>
        <v>397.152</v>
      </c>
      <c r="BM81" s="148" t="n">
        <f aca="false">IF($E81&lt;&gt;"",(BJ81*$F81*BK81),"")</f>
        <v>489.09</v>
      </c>
      <c r="BN81" s="199" t="n">
        <f aca="false">IF($E81&lt;&gt;"",(BM81-BJ81),"")</f>
        <v>372.64</v>
      </c>
      <c r="BO81" s="199" t="n">
        <f aca="false">IF($E81&lt;&gt;"",(BM81/BJ81),"")</f>
        <v>4.2</v>
      </c>
      <c r="BP81" s="198" t="n">
        <f aca="false">IF($E81&lt;&gt;"",(BM81*R81/30),"")</f>
        <v>19.5636</v>
      </c>
      <c r="BQ81" s="199" t="str">
        <f aca="false">IF(O81&lt;&gt;"",(30/R81),"")</f>
        <v/>
      </c>
    </row>
    <row r="82" customFormat="false" ht="35.15" hidden="false" customHeight="true" outlineLevel="0" collapsed="false">
      <c r="A82" s="128"/>
      <c r="C82" s="180" t="s">
        <v>80</v>
      </c>
      <c r="D82" s="130" t="n">
        <f aca="false">D60+0.8</f>
        <v>3.6</v>
      </c>
      <c r="E82" s="131" t="n">
        <f aca="false">E60+0.8</f>
        <v>3.765</v>
      </c>
      <c r="F82" s="132" t="n">
        <v>4.2</v>
      </c>
      <c r="G82" s="133" t="n">
        <f aca="false">IF(E82&lt;&gt;"",(E82*F82),"")</f>
        <v>15.813</v>
      </c>
      <c r="H82" s="134" t="n">
        <v>1.2</v>
      </c>
      <c r="I82" s="135" t="n">
        <f aca="false">IF(E82&lt;&gt;"",(E82*H82),"")</f>
        <v>4.518</v>
      </c>
      <c r="J82" s="136" t="n">
        <f aca="false">IF(E82&lt;&gt;"",(I82*F82),"")</f>
        <v>18.9756</v>
      </c>
      <c r="K82" s="137" t="n">
        <v>8</v>
      </c>
      <c r="L82" s="138" t="n">
        <f aca="false">IF($E82&lt;&gt;"",(K82/H82),"")</f>
        <v>6.66666666666667</v>
      </c>
      <c r="M82" s="138" t="n">
        <f aca="false">IF($E82&lt;&gt;"",(E82/K82),"")</f>
        <v>0.470625</v>
      </c>
      <c r="N82" s="139" t="n">
        <f aca="false">IF(E82&lt;&gt;"",(G82/K82),"")</f>
        <v>1.976625</v>
      </c>
      <c r="O82" s="140"/>
      <c r="P82" s="130" t="n">
        <f aca="false">$F$10</f>
        <v>2</v>
      </c>
      <c r="Q82" s="132" t="n">
        <f aca="false">IF($E82&lt;&gt;"",(($E82*5)+P82),"")</f>
        <v>20.825</v>
      </c>
      <c r="R82" s="133" t="n">
        <f aca="false">$F$6</f>
        <v>1.2</v>
      </c>
      <c r="S82" s="141"/>
      <c r="T82" s="142" t="n">
        <f aca="false">IF($E82&lt;&gt;"",(S82/5),"")</f>
        <v>0</v>
      </c>
      <c r="U82" s="143" t="n">
        <f aca="false">IF($E82&lt;&gt;"",(S82-Q82),"")</f>
        <v>-20.825</v>
      </c>
      <c r="V82" s="144" t="n">
        <f aca="false">IF($E82&lt;&gt;"",(S82/Q82),"")</f>
        <v>0</v>
      </c>
      <c r="W82" s="144" t="n">
        <f aca="false">IF($E82&lt;&gt;"",(S82*H82/5),"")</f>
        <v>0</v>
      </c>
      <c r="X82" s="138" t="n">
        <f aca="false">IF(E82&lt;&gt;"",(5/H82),"")</f>
        <v>4.16666666666667</v>
      </c>
      <c r="Y82" s="140"/>
      <c r="Z82" s="130" t="n">
        <f aca="false">$I$10</f>
        <v>3.1</v>
      </c>
      <c r="AA82" s="132" t="n">
        <f aca="false">IF($E82&lt;&gt;"",(($E82*10)+Z82),"")</f>
        <v>40.75</v>
      </c>
      <c r="AB82" s="133" t="n">
        <f aca="false">$I$6</f>
        <v>1</v>
      </c>
      <c r="AC82" s="224" t="n">
        <f aca="false">IF($E82&lt;&gt;"",(Q82*$F82*R82)*1.2,"")</f>
        <v>125.9496</v>
      </c>
      <c r="AD82" s="141"/>
      <c r="AE82" s="142" t="n">
        <f aca="false">IF($E82&lt;&gt;"",(AD82/10),"")</f>
        <v>0</v>
      </c>
      <c r="AF82" s="143" t="n">
        <f aca="false">IF($E82&lt;&gt;"",(AD82-AA82),"")</f>
        <v>-40.75</v>
      </c>
      <c r="AG82" s="144" t="n">
        <f aca="false">IF($E82&lt;&gt;"",(AD82/AA82),"")</f>
        <v>0</v>
      </c>
      <c r="AH82" s="144" t="n">
        <f aca="false">IF($E82&lt;&gt;"",(AD82*Q82/10),"")</f>
        <v>0</v>
      </c>
      <c r="AI82" s="138" t="n">
        <f aca="false">IF(N82&lt;&gt;"",(10/H82),"")</f>
        <v>8.33333333333333</v>
      </c>
      <c r="AJ82" s="140"/>
      <c r="AK82" s="146" t="str">
        <f aca="false">IF($C82&lt;&gt;"",($C82),"")</f>
        <v>Negro</v>
      </c>
      <c r="AL82" s="147"/>
      <c r="AM82" s="151"/>
      <c r="AN82" s="152"/>
      <c r="AO82" s="152"/>
      <c r="AP82" s="218" t="n">
        <f aca="false">IF($E82&lt;&gt;"",(AA82*$F82*AB82)*1.2,"")</f>
        <v>205.38</v>
      </c>
      <c r="AQ82" s="231"/>
      <c r="AR82" s="152"/>
      <c r="AS82" s="152"/>
      <c r="AT82" s="152"/>
      <c r="AU82" s="232"/>
      <c r="AV82" s="233"/>
      <c r="AW82" s="140"/>
      <c r="AX82" s="130" t="n">
        <f aca="false">$G$10</f>
        <v>3.5</v>
      </c>
      <c r="AY82" s="132" t="n">
        <f aca="false">IF($E82&lt;&gt;"",(($E82*20)+AX82),"")</f>
        <v>78.8</v>
      </c>
      <c r="AZ82" s="132" t="n">
        <f aca="false">$H$6</f>
        <v>1</v>
      </c>
      <c r="BA82" s="218" t="n">
        <f aca="false">IF($E82&lt;&gt;"",(AY82*$F82*AZ82)/20*18,"")</f>
        <v>297.864</v>
      </c>
      <c r="BB82" s="148"/>
      <c r="BC82" s="148" t="n">
        <f aca="false">IF($E82&lt;&gt;"",(BB82/20),"")</f>
        <v>0</v>
      </c>
      <c r="BD82" s="138" t="n">
        <f aca="false">IF($E82&lt;&gt;"",(BB82-AY82),"")</f>
        <v>-78.8</v>
      </c>
      <c r="BE82" s="138" t="n">
        <f aca="false">IF($E82&lt;&gt;"",(BB82/AY82),"")</f>
        <v>0</v>
      </c>
      <c r="BF82" s="144" t="n">
        <f aca="false">IF($E82&lt;&gt;"",(BB82*H82/20),"")</f>
        <v>0</v>
      </c>
      <c r="BG82" s="138" t="n">
        <f aca="false">IF(E82&lt;&gt;"",(20/H82),"")</f>
        <v>16.6666666666667</v>
      </c>
      <c r="BH82" s="140"/>
      <c r="BI82" s="130" t="n">
        <f aca="false">$G$10</f>
        <v>3.5</v>
      </c>
      <c r="BJ82" s="132" t="n">
        <f aca="false">IF($E82&lt;&gt;"",(($E82*30)+BI82),"")</f>
        <v>116.45</v>
      </c>
      <c r="BK82" s="132" t="n">
        <f aca="false">$H$6</f>
        <v>1</v>
      </c>
      <c r="BL82" s="218" t="n">
        <f aca="false">IF($E82&lt;&gt;"",(AY82*$F82*AZ82)*1.2,"")</f>
        <v>397.152</v>
      </c>
      <c r="BM82" s="148" t="n">
        <f aca="false">IF($E82&lt;&gt;"",(BJ82*$F82*BK82),"")</f>
        <v>489.09</v>
      </c>
      <c r="BN82" s="204" t="n">
        <f aca="false">IF($E82&lt;&gt;"",(BM82*$F82*BM82),"")</f>
        <v>1004677.91802</v>
      </c>
      <c r="BO82" s="204" t="n">
        <f aca="false">IF($E82&lt;&gt;"",(BM82*$F82*BN82),"")</f>
        <v>2063787276.28249</v>
      </c>
      <c r="BP82" s="204" t="n">
        <f aca="false">IF($E82&lt;&gt;"",(BN82*$F82*BO82),"")</f>
        <v>8708454316680950</v>
      </c>
      <c r="BQ82" s="204" t="n">
        <f aca="false">IF($E82&lt;&gt;"",(BO82*$F82*BP82),"")</f>
        <v>7.54840683023845E+025</v>
      </c>
    </row>
    <row r="83" customFormat="false" ht="35.15" hidden="false" customHeight="true" outlineLevel="0" collapsed="false">
      <c r="A83" s="128"/>
      <c r="C83" s="181" t="s">
        <v>81</v>
      </c>
      <c r="D83" s="130" t="n">
        <f aca="false">D61+0.8</f>
        <v>4.48</v>
      </c>
      <c r="E83" s="131" t="n">
        <f aca="false">E61+0.8</f>
        <v>4.64</v>
      </c>
      <c r="F83" s="132" t="n">
        <v>4.2</v>
      </c>
      <c r="G83" s="133" t="n">
        <f aca="false">IF(E83&lt;&gt;"",(E83*F83),"")</f>
        <v>19.488</v>
      </c>
      <c r="H83" s="134" t="n">
        <v>1.2</v>
      </c>
      <c r="I83" s="135" t="n">
        <f aca="false">IF(E83&lt;&gt;"",(E83*H83),"")</f>
        <v>5.568</v>
      </c>
      <c r="J83" s="136" t="n">
        <f aca="false">IF(E83&lt;&gt;"",(I83*F83),"")</f>
        <v>23.3856</v>
      </c>
      <c r="K83" s="137" t="n">
        <v>8</v>
      </c>
      <c r="L83" s="138" t="n">
        <f aca="false">IF($E83&lt;&gt;"",(K83/H83),"")</f>
        <v>6.66666666666667</v>
      </c>
      <c r="M83" s="138" t="n">
        <f aca="false">IF($E83&lt;&gt;"",(E83/K83),"")</f>
        <v>0.58</v>
      </c>
      <c r="N83" s="139" t="n">
        <f aca="false">IF(E83&lt;&gt;"",(G83/K83),"")</f>
        <v>2.436</v>
      </c>
      <c r="O83" s="140"/>
      <c r="P83" s="130" t="n">
        <f aca="false">$F$10</f>
        <v>2</v>
      </c>
      <c r="Q83" s="132" t="n">
        <f aca="false">IF($E83&lt;&gt;"",(($E83*5)+P83),"")</f>
        <v>25.2</v>
      </c>
      <c r="R83" s="133" t="n">
        <f aca="false">$F$6</f>
        <v>1.2</v>
      </c>
      <c r="S83" s="141"/>
      <c r="T83" s="142" t="n">
        <f aca="false">IF($E83&lt;&gt;"",(S83/5),"")</f>
        <v>0</v>
      </c>
      <c r="U83" s="143" t="n">
        <f aca="false">IF($E83&lt;&gt;"",(S83-Q83),"")</f>
        <v>-25.2</v>
      </c>
      <c r="V83" s="144" t="n">
        <f aca="false">IF($E83&lt;&gt;"",(S83/Q83),"")</f>
        <v>0</v>
      </c>
      <c r="W83" s="144" t="n">
        <f aca="false">IF($E83&lt;&gt;"",(S83*H83/5),"")</f>
        <v>0</v>
      </c>
      <c r="X83" s="138" t="n">
        <f aca="false">IF(E83&lt;&gt;"",(5/H83),"")</f>
        <v>4.16666666666667</v>
      </c>
      <c r="Y83" s="140"/>
      <c r="Z83" s="130" t="n">
        <f aca="false">$I$10</f>
        <v>3.1</v>
      </c>
      <c r="AA83" s="132" t="n">
        <f aca="false">IF($E83&lt;&gt;"",(($E83*10)+Z83),"")</f>
        <v>49.5</v>
      </c>
      <c r="AB83" s="133" t="n">
        <f aca="false">$I$6</f>
        <v>1</v>
      </c>
      <c r="AC83" s="224" t="n">
        <f aca="false">IF($E83&lt;&gt;"",(Q83*$F83*R83)*1.2,"")</f>
        <v>152.4096</v>
      </c>
      <c r="AD83" s="141"/>
      <c r="AE83" s="142" t="n">
        <f aca="false">IF($E83&lt;&gt;"",(AD83/10),"")</f>
        <v>0</v>
      </c>
      <c r="AF83" s="143" t="n">
        <f aca="false">IF($E83&lt;&gt;"",(AD83-AA83),"")</f>
        <v>-49.5</v>
      </c>
      <c r="AG83" s="144" t="n">
        <f aca="false">IF($E83&lt;&gt;"",(AD83/AA83),"")</f>
        <v>0</v>
      </c>
      <c r="AH83" s="144" t="n">
        <f aca="false">IF($E83&lt;&gt;"",(AD83*Q83/10),"")</f>
        <v>0</v>
      </c>
      <c r="AI83" s="138" t="n">
        <f aca="false">IF(N83&lt;&gt;"",(10/H83),"")</f>
        <v>8.33333333333333</v>
      </c>
      <c r="AJ83" s="140"/>
      <c r="AK83" s="146" t="str">
        <f aca="false">IF($C83&lt;&gt;"",($C83),"")</f>
        <v>Rojo Ferrari</v>
      </c>
      <c r="AL83" s="147"/>
      <c r="AM83" s="151"/>
      <c r="AN83" s="152"/>
      <c r="AO83" s="152"/>
      <c r="AP83" s="218" t="n">
        <f aca="false">IF($E83&lt;&gt;"",(AA83*$F83*AB83)*1.2,"")</f>
        <v>249.48</v>
      </c>
      <c r="AQ83" s="231"/>
      <c r="AR83" s="152"/>
      <c r="AS83" s="152"/>
      <c r="AT83" s="152"/>
      <c r="AU83" s="232"/>
      <c r="AV83" s="233"/>
      <c r="AW83" s="140"/>
      <c r="AX83" s="130" t="n">
        <f aca="false">$G$10</f>
        <v>3.5</v>
      </c>
      <c r="AY83" s="132" t="n">
        <f aca="false">IF($E83&lt;&gt;"",(($E83*20)+AX83),"")</f>
        <v>96.3</v>
      </c>
      <c r="AZ83" s="132" t="n">
        <f aca="false">$H$6</f>
        <v>1</v>
      </c>
      <c r="BA83" s="218" t="n">
        <f aca="false">IF($E83&lt;&gt;"",(AY83*$F83*AZ83)/20*18,"")</f>
        <v>364.014</v>
      </c>
      <c r="BB83" s="148"/>
      <c r="BC83" s="148" t="n">
        <f aca="false">IF($E83&lt;&gt;"",(BB83/20),"")</f>
        <v>0</v>
      </c>
      <c r="BD83" s="138" t="n">
        <f aca="false">IF($E83&lt;&gt;"",(BB83-AY83),"")</f>
        <v>-96.3</v>
      </c>
      <c r="BE83" s="138" t="n">
        <f aca="false">IF($E83&lt;&gt;"",(BB83/AY83),"")</f>
        <v>0</v>
      </c>
      <c r="BF83" s="144" t="n">
        <f aca="false">IF($E83&lt;&gt;"",(BB83*H83/20),"")</f>
        <v>0</v>
      </c>
      <c r="BG83" s="138" t="n">
        <f aca="false">IF(E83&lt;&gt;"",(20/H83),"")</f>
        <v>16.6666666666667</v>
      </c>
      <c r="BH83" s="140"/>
      <c r="BI83" s="130" t="n">
        <f aca="false">$G$10</f>
        <v>3.5</v>
      </c>
      <c r="BJ83" s="132" t="n">
        <f aca="false">IF($E83&lt;&gt;"",(($E83*30)+BI83),"")</f>
        <v>142.7</v>
      </c>
      <c r="BK83" s="132" t="n">
        <f aca="false">$H$6</f>
        <v>1</v>
      </c>
      <c r="BL83" s="218" t="n">
        <f aca="false">IF($E83&lt;&gt;"",(AY83*$F83*AZ83)*1.2,"")</f>
        <v>485.352</v>
      </c>
      <c r="BM83" s="148" t="n">
        <f aca="false">IF($E83&lt;&gt;"",(BJ83*$F83*BK83),"")</f>
        <v>599.34</v>
      </c>
      <c r="BN83" s="204" t="n">
        <f aca="false">IF($E83&lt;&gt;"",(BM83*$F83*BM83),"")</f>
        <v>1508675.42952</v>
      </c>
      <c r="BO83" s="204" t="n">
        <f aca="false">IF($E83&lt;&gt;"",(BM83*$F83*BN83),"")</f>
        <v>3797680034.09977</v>
      </c>
      <c r="BP83" s="204" t="n">
        <f aca="false">IF($E83&lt;&gt;"",(BN83*$F83*BO83),"")</f>
        <v>24063759537825000</v>
      </c>
      <c r="BQ83" s="204" t="n">
        <f aca="false">IF($E83&lt;&gt;"",(BO83*$F83*BP83),"")</f>
        <v>3.83823128397139E+026</v>
      </c>
    </row>
    <row r="84" customFormat="false" ht="35.15" hidden="false" customHeight="true" outlineLevel="0" collapsed="false">
      <c r="A84" s="128"/>
      <c r="C84" s="129"/>
      <c r="D84" s="130"/>
      <c r="E84" s="131"/>
      <c r="F84" s="132"/>
      <c r="G84" s="133" t="str">
        <f aca="false">IF(E84&lt;&gt;"",(E84*F84),"")</f>
        <v/>
      </c>
      <c r="H84" s="134" t="n">
        <v>1.2</v>
      </c>
      <c r="I84" s="135" t="str">
        <f aca="false">IF(E84&lt;&gt;"",(E84*H84),"")</f>
        <v/>
      </c>
      <c r="J84" s="136" t="str">
        <f aca="false">IF(E84&lt;&gt;"",(I84*F84),"")</f>
        <v/>
      </c>
      <c r="K84" s="137" t="n">
        <v>8</v>
      </c>
      <c r="L84" s="138" t="str">
        <f aca="false">IF($E84&lt;&gt;"",(K84/H84),"")</f>
        <v/>
      </c>
      <c r="M84" s="138" t="str">
        <f aca="false">IF($E84&lt;&gt;"",(E84/K84),"")</f>
        <v/>
      </c>
      <c r="N84" s="139" t="str">
        <f aca="false">IF(E84&lt;&gt;"",(G84/K84),"")</f>
        <v/>
      </c>
      <c r="O84" s="140"/>
      <c r="P84" s="130" t="n">
        <f aca="false">$F$10</f>
        <v>2</v>
      </c>
      <c r="Q84" s="132" t="str">
        <f aca="false">IF($E84&lt;&gt;"",(($E84*5)+P84),"")</f>
        <v/>
      </c>
      <c r="R84" s="133"/>
      <c r="S84" s="141"/>
      <c r="T84" s="142"/>
      <c r="U84" s="143"/>
      <c r="V84" s="144"/>
      <c r="W84" s="144"/>
      <c r="X84" s="138"/>
      <c r="Y84" s="140"/>
      <c r="Z84" s="130"/>
      <c r="AA84" s="132"/>
      <c r="AB84" s="133"/>
      <c r="AC84" s="224"/>
      <c r="AD84" s="141"/>
      <c r="AE84" s="142"/>
      <c r="AF84" s="143"/>
      <c r="AG84" s="144"/>
      <c r="AH84" s="144"/>
      <c r="AI84" s="138"/>
      <c r="AJ84" s="140"/>
      <c r="AK84" s="146"/>
      <c r="AL84" s="147"/>
      <c r="AM84" s="151"/>
      <c r="AN84" s="152"/>
      <c r="AO84" s="235"/>
      <c r="AP84" s="218"/>
      <c r="AQ84" s="231"/>
      <c r="AR84" s="152"/>
      <c r="AS84" s="152"/>
      <c r="AT84" s="152"/>
      <c r="AU84" s="232"/>
      <c r="AV84" s="233"/>
      <c r="AW84" s="140"/>
      <c r="AX84" s="130"/>
      <c r="AY84" s="132"/>
      <c r="AZ84" s="132"/>
      <c r="BA84" s="218"/>
      <c r="BB84" s="148"/>
      <c r="BC84" s="148"/>
      <c r="BD84" s="138"/>
      <c r="BE84" s="138"/>
      <c r="BF84" s="144"/>
      <c r="BG84" s="138"/>
      <c r="BH84" s="140"/>
      <c r="BI84" s="130"/>
      <c r="BJ84" s="132"/>
      <c r="BK84" s="132"/>
      <c r="BL84" s="218"/>
      <c r="BM84" s="148" t="str">
        <f aca="false">IF($E84&lt;&gt;"",(BJ84*$F84*BK84),"")</f>
        <v/>
      </c>
      <c r="BN84" s="204" t="str">
        <f aca="false">IF($E84&lt;&gt;"",(BM84*$F84*BM84),"")</f>
        <v/>
      </c>
      <c r="BO84" s="204" t="str">
        <f aca="false">IF($E84&lt;&gt;"",(BM84*$F84*BN84),"")</f>
        <v/>
      </c>
      <c r="BP84" s="204" t="str">
        <f aca="false">IF($E84&lt;&gt;"",(BN84*$F84*BO84),"")</f>
        <v/>
      </c>
      <c r="BQ84" s="204" t="str">
        <f aca="false">IF($E84&lt;&gt;"",(BO84*$F84*BP84),"")</f>
        <v/>
      </c>
    </row>
    <row r="85" s="211" customFormat="true" ht="35.15" hidden="false" customHeight="true" outlineLevel="0" collapsed="false">
      <c r="A85" s="210"/>
      <c r="C85" s="111" t="s">
        <v>89</v>
      </c>
      <c r="D85" s="252"/>
      <c r="E85" s="252"/>
      <c r="F85" s="253"/>
      <c r="G85" s="254" t="str">
        <f aca="false">IF(E85&lt;&gt;"",(E85*F85),"")</f>
        <v/>
      </c>
      <c r="H85" s="255" t="n">
        <v>1.2</v>
      </c>
      <c r="I85" s="255" t="str">
        <f aca="false">IF(E85&lt;&gt;"",(E85*H85),"")</f>
        <v/>
      </c>
      <c r="J85" s="256" t="str">
        <f aca="false">IF(E85&lt;&gt;"",(I85*F85),"")</f>
        <v/>
      </c>
      <c r="K85" s="257"/>
      <c r="L85" s="253"/>
      <c r="M85" s="253"/>
      <c r="N85" s="253"/>
      <c r="O85" s="140"/>
      <c r="P85" s="252" t="n">
        <f aca="false">$F$10</f>
        <v>2</v>
      </c>
      <c r="Q85" s="253" t="str">
        <f aca="false">IF($E85&lt;&gt;"",(($E85*5)+P85),"")</f>
        <v/>
      </c>
      <c r="R85" s="254"/>
      <c r="S85" s="255"/>
      <c r="T85" s="252"/>
      <c r="U85" s="258"/>
      <c r="V85" s="254"/>
      <c r="W85" s="254"/>
      <c r="X85" s="253"/>
      <c r="Y85" s="140"/>
      <c r="Z85" s="252"/>
      <c r="AA85" s="253"/>
      <c r="AB85" s="254"/>
      <c r="AC85" s="245"/>
      <c r="AD85" s="255"/>
      <c r="AE85" s="252"/>
      <c r="AF85" s="258"/>
      <c r="AG85" s="254"/>
      <c r="AH85" s="254"/>
      <c r="AI85" s="253"/>
      <c r="AJ85" s="140"/>
      <c r="AK85" s="123"/>
      <c r="AL85" s="147"/>
      <c r="AM85" s="252"/>
      <c r="AN85" s="253"/>
      <c r="AO85" s="253"/>
      <c r="AP85" s="248"/>
      <c r="AQ85" s="253"/>
      <c r="AR85" s="253"/>
      <c r="AS85" s="253"/>
      <c r="AT85" s="253"/>
      <c r="AU85" s="259"/>
      <c r="AV85" s="260"/>
      <c r="AW85" s="140"/>
      <c r="AX85" s="252"/>
      <c r="AY85" s="253"/>
      <c r="AZ85" s="253"/>
      <c r="BA85" s="248"/>
      <c r="BB85" s="253"/>
      <c r="BC85" s="253"/>
      <c r="BD85" s="253"/>
      <c r="BE85" s="253"/>
      <c r="BF85" s="254"/>
      <c r="BG85" s="253"/>
      <c r="BH85" s="140"/>
      <c r="BI85" s="252"/>
      <c r="BJ85" s="253"/>
      <c r="BK85" s="253"/>
      <c r="BL85" s="248"/>
      <c r="BM85" s="253" t="str">
        <f aca="false">IF($E85&lt;&gt;"",(BJ85*$F85*BK85),"")</f>
        <v/>
      </c>
      <c r="BN85" s="241"/>
      <c r="BO85" s="241"/>
      <c r="BP85" s="262"/>
      <c r="BQ85" s="241"/>
    </row>
    <row r="86" customFormat="false" ht="35.15" hidden="false" customHeight="true" outlineLevel="0" collapsed="false">
      <c r="A86" s="128"/>
      <c r="C86" s="155" t="s">
        <v>73</v>
      </c>
      <c r="D86" s="130" t="n">
        <v>2.45</v>
      </c>
      <c r="E86" s="131" t="n">
        <v>2.71</v>
      </c>
      <c r="F86" s="132" t="n">
        <v>4</v>
      </c>
      <c r="G86" s="133" t="n">
        <f aca="false">IF(E86&lt;&gt;"",(E86*F86),"")</f>
        <v>10.84</v>
      </c>
      <c r="H86" s="134" t="n">
        <v>1.2</v>
      </c>
      <c r="I86" s="135" t="n">
        <f aca="false">IF(E86&lt;&gt;"",(E86*H86),"")</f>
        <v>3.252</v>
      </c>
      <c r="J86" s="136" t="n">
        <f aca="false">IF(E86&lt;&gt;"",(I86*F86),"")</f>
        <v>13.008</v>
      </c>
      <c r="K86" s="137"/>
      <c r="L86" s="138"/>
      <c r="M86" s="138"/>
      <c r="N86" s="139"/>
      <c r="O86" s="140"/>
      <c r="P86" s="130" t="n">
        <f aca="false">$F$10</f>
        <v>2</v>
      </c>
      <c r="Q86" s="132" t="n">
        <f aca="false">IF($E86&lt;&gt;"",(($E86*5)+P86),"")</f>
        <v>15.55</v>
      </c>
      <c r="R86" s="133" t="n">
        <f aca="false">$F$6</f>
        <v>1.2</v>
      </c>
      <c r="S86" s="141"/>
      <c r="T86" s="142" t="n">
        <f aca="false">IF($E86&lt;&gt;"",(S86/5),"")</f>
        <v>0</v>
      </c>
      <c r="U86" s="143" t="n">
        <f aca="false">IF($E86&lt;&gt;"",(S86-Q86),"")</f>
        <v>-15.55</v>
      </c>
      <c r="V86" s="144" t="n">
        <f aca="false">IF($E86&lt;&gt;"",(S86/Q86),"")</f>
        <v>0</v>
      </c>
      <c r="W86" s="144" t="n">
        <f aca="false">IF($E86&lt;&gt;"",(S86*H86/5),"")</f>
        <v>0</v>
      </c>
      <c r="X86" s="138" t="n">
        <f aca="false">IF(E86&lt;&gt;"",(5/H86),"")</f>
        <v>4.16666666666667</v>
      </c>
      <c r="Y86" s="140"/>
      <c r="Z86" s="130" t="n">
        <f aca="false">$I$10</f>
        <v>3.1</v>
      </c>
      <c r="AA86" s="132" t="n">
        <f aca="false">IF($E86&lt;&gt;"",(($E86*10)+Z86),"")</f>
        <v>30.2</v>
      </c>
      <c r="AB86" s="133" t="n">
        <f aca="false">$I$6</f>
        <v>1</v>
      </c>
      <c r="AC86" s="224" t="n">
        <f aca="false">IF($E86&lt;&gt;"",(Q86*$F86*R86)*1.2,"")</f>
        <v>89.568</v>
      </c>
      <c r="AD86" s="141"/>
      <c r="AE86" s="142" t="n">
        <f aca="false">IF($E86&lt;&gt;"",(AD86/10),"")</f>
        <v>0</v>
      </c>
      <c r="AF86" s="143" t="n">
        <f aca="false">IF($E86&lt;&gt;"",(AD86-AA86),"")</f>
        <v>-30.2</v>
      </c>
      <c r="AG86" s="144" t="n">
        <f aca="false">IF($E86&lt;&gt;"",(AD86/AA86),"")</f>
        <v>0</v>
      </c>
      <c r="AH86" s="144" t="n">
        <f aca="false">IF($E86&lt;&gt;"",(AD86*Q86/10),"")</f>
        <v>0</v>
      </c>
      <c r="AI86" s="138" t="str">
        <f aca="false">IF(N86&lt;&gt;"",(10/H86),"")</f>
        <v/>
      </c>
      <c r="AJ86" s="140"/>
      <c r="AK86" s="146" t="str">
        <f aca="false">C86</f>
        <v>Gris</v>
      </c>
      <c r="AL86" s="147"/>
      <c r="AM86" s="151"/>
      <c r="AN86" s="152"/>
      <c r="AO86" s="152"/>
      <c r="AP86" s="218" t="n">
        <f aca="false">IF($E86&lt;&gt;"",(AA86*$F86*AB86)*1.2,"")</f>
        <v>144.96</v>
      </c>
      <c r="AQ86" s="231"/>
      <c r="AR86" s="152"/>
      <c r="AS86" s="152"/>
      <c r="AT86" s="152"/>
      <c r="AU86" s="232"/>
      <c r="AV86" s="233"/>
      <c r="AW86" s="140"/>
      <c r="AX86" s="130" t="n">
        <f aca="false">$G$10</f>
        <v>3.5</v>
      </c>
      <c r="AY86" s="132" t="n">
        <f aca="false">IF($E86&lt;&gt;"",(($E86*20)+AX86),"")</f>
        <v>57.7</v>
      </c>
      <c r="AZ86" s="132" t="n">
        <f aca="false">$H$6</f>
        <v>1</v>
      </c>
      <c r="BA86" s="218" t="n">
        <f aca="false">IF($E86&lt;&gt;"",(AY86*$F86*AZ86)/20*18,"")</f>
        <v>207.72</v>
      </c>
      <c r="BB86" s="148"/>
      <c r="BC86" s="148" t="n">
        <f aca="false">IF($E86&lt;&gt;"",(BB86/20),"")</f>
        <v>0</v>
      </c>
      <c r="BD86" s="138" t="n">
        <f aca="false">IF($E86&lt;&gt;"",(BB86-AY86),"")</f>
        <v>-57.7</v>
      </c>
      <c r="BE86" s="138" t="n">
        <f aca="false">IF($E86&lt;&gt;"",(BB86/AY86),"")</f>
        <v>0</v>
      </c>
      <c r="BF86" s="144" t="n">
        <f aca="false">IF($E86&lt;&gt;"",(BB86*H86/20),"")</f>
        <v>0</v>
      </c>
      <c r="BG86" s="138" t="n">
        <f aca="false">IF(E86&lt;&gt;"",(20/H86),"")</f>
        <v>16.6666666666667</v>
      </c>
      <c r="BH86" s="140"/>
      <c r="BI86" s="130" t="n">
        <f aca="false">$G$10</f>
        <v>3.5</v>
      </c>
      <c r="BJ86" s="132" t="n">
        <f aca="false">IF($E86&lt;&gt;"",(($E86*30)+BI86),"")</f>
        <v>84.8</v>
      </c>
      <c r="BK86" s="132" t="n">
        <f aca="false">$H$6</f>
        <v>1</v>
      </c>
      <c r="BL86" s="218" t="n">
        <f aca="false">IF($E86&lt;&gt;"",(AY86*$F86*AZ86)*1.2,"")</f>
        <v>276.96</v>
      </c>
      <c r="BM86" s="148" t="n">
        <f aca="false">IF($E86&lt;&gt;"",(BJ86*$F86*BK86),"")</f>
        <v>339.2</v>
      </c>
      <c r="BN86" s="204"/>
      <c r="BO86" s="204"/>
      <c r="BP86" s="263"/>
      <c r="BQ86" s="204"/>
    </row>
    <row r="87" customFormat="false" ht="35.15" hidden="false" customHeight="true" outlineLevel="0" collapsed="false">
      <c r="A87" s="128"/>
      <c r="C87" s="173" t="s">
        <v>74</v>
      </c>
      <c r="D87" s="130" t="n">
        <v>2.6</v>
      </c>
      <c r="E87" s="131" t="n">
        <v>2.97</v>
      </c>
      <c r="F87" s="132" t="n">
        <v>4</v>
      </c>
      <c r="G87" s="133" t="n">
        <f aca="false">IF(E87&lt;&gt;"",(E87*F87),"")</f>
        <v>11.88</v>
      </c>
      <c r="H87" s="134" t="n">
        <v>1.2</v>
      </c>
      <c r="I87" s="135" t="n">
        <f aca="false">IF(E87&lt;&gt;"",(E87*H87),"")</f>
        <v>3.564</v>
      </c>
      <c r="J87" s="136" t="n">
        <f aca="false">IF(E87&lt;&gt;"",(I87*F87),"")</f>
        <v>14.256</v>
      </c>
      <c r="K87" s="137"/>
      <c r="L87" s="138"/>
      <c r="M87" s="138"/>
      <c r="N87" s="139"/>
      <c r="O87" s="140"/>
      <c r="P87" s="130" t="n">
        <f aca="false">$F$10</f>
        <v>2</v>
      </c>
      <c r="Q87" s="132" t="n">
        <f aca="false">IF($E87&lt;&gt;"",(($E87*5)+P87),"")</f>
        <v>16.85</v>
      </c>
      <c r="R87" s="133" t="n">
        <f aca="false">$F$6</f>
        <v>1.2</v>
      </c>
      <c r="S87" s="141"/>
      <c r="T87" s="142" t="n">
        <f aca="false">IF($E87&lt;&gt;"",(S87/5),"")</f>
        <v>0</v>
      </c>
      <c r="U87" s="143" t="n">
        <f aca="false">IF($E87&lt;&gt;"",(S87-Q87),"")</f>
        <v>-16.85</v>
      </c>
      <c r="V87" s="144" t="n">
        <f aca="false">IF($E87&lt;&gt;"",(S87/Q87),"")</f>
        <v>0</v>
      </c>
      <c r="W87" s="144" t="n">
        <f aca="false">IF($E87&lt;&gt;"",(S87*H87/5),"")</f>
        <v>0</v>
      </c>
      <c r="X87" s="138" t="n">
        <f aca="false">IF(E87&lt;&gt;"",(5/H87),"")</f>
        <v>4.16666666666667</v>
      </c>
      <c r="Y87" s="140"/>
      <c r="Z87" s="130" t="n">
        <f aca="false">$I$10</f>
        <v>3.1</v>
      </c>
      <c r="AA87" s="132" t="n">
        <f aca="false">IF($E87&lt;&gt;"",(($E87*10)+Z87),"")</f>
        <v>32.8</v>
      </c>
      <c r="AB87" s="133" t="n">
        <f aca="false">$I$6</f>
        <v>1</v>
      </c>
      <c r="AC87" s="224" t="n">
        <f aca="false">IF($E87&lt;&gt;"",(Q87*$F87*R87)*1.2,"")</f>
        <v>97.056</v>
      </c>
      <c r="AD87" s="141"/>
      <c r="AE87" s="142" t="n">
        <f aca="false">IF($E87&lt;&gt;"",(AD87/10),"")</f>
        <v>0</v>
      </c>
      <c r="AF87" s="143" t="n">
        <f aca="false">IF($E87&lt;&gt;"",(AD87-AA87),"")</f>
        <v>-32.8</v>
      </c>
      <c r="AG87" s="144" t="n">
        <f aca="false">IF($E87&lt;&gt;"",(AD87/AA87),"")</f>
        <v>0</v>
      </c>
      <c r="AH87" s="144" t="n">
        <f aca="false">IF($E87&lt;&gt;"",(AD87*Q87/10),"")</f>
        <v>0</v>
      </c>
      <c r="AI87" s="138" t="str">
        <f aca="false">IF(N87&lt;&gt;"",(10/H87),"")</f>
        <v/>
      </c>
      <c r="AJ87" s="140"/>
      <c r="AK87" s="146" t="str">
        <f aca="false">C87</f>
        <v>Azul</v>
      </c>
      <c r="AL87" s="147"/>
      <c r="AM87" s="151"/>
      <c r="AN87" s="152"/>
      <c r="AO87" s="152"/>
      <c r="AP87" s="218" t="n">
        <f aca="false">IF($E87&lt;&gt;"",(AA87*$F87*AB87)*1.2,"")</f>
        <v>157.44</v>
      </c>
      <c r="AQ87" s="231"/>
      <c r="AR87" s="152"/>
      <c r="AS87" s="152"/>
      <c r="AT87" s="152"/>
      <c r="AU87" s="232"/>
      <c r="AV87" s="233"/>
      <c r="AW87" s="140"/>
      <c r="AX87" s="130" t="n">
        <f aca="false">$G$10</f>
        <v>3.5</v>
      </c>
      <c r="AY87" s="132" t="n">
        <f aca="false">IF($E87&lt;&gt;"",(($E87*20)+AX87),"")</f>
        <v>62.9</v>
      </c>
      <c r="AZ87" s="132" t="n">
        <f aca="false">$H$6</f>
        <v>1</v>
      </c>
      <c r="BA87" s="218" t="n">
        <f aca="false">IF($E87&lt;&gt;"",(AY87*$F87*AZ87)/20*18,"")</f>
        <v>226.44</v>
      </c>
      <c r="BB87" s="148"/>
      <c r="BC87" s="148" t="n">
        <f aca="false">IF($E87&lt;&gt;"",(BB87/20),"")</f>
        <v>0</v>
      </c>
      <c r="BD87" s="138" t="n">
        <f aca="false">IF($E87&lt;&gt;"",(BB87-AY87),"")</f>
        <v>-62.9</v>
      </c>
      <c r="BE87" s="138" t="n">
        <f aca="false">IF($E87&lt;&gt;"",(BB87/AY87),"")</f>
        <v>0</v>
      </c>
      <c r="BF87" s="144" t="n">
        <f aca="false">IF($E87&lt;&gt;"",(BB87*H87/20),"")</f>
        <v>0</v>
      </c>
      <c r="BG87" s="138" t="n">
        <f aca="false">IF(E87&lt;&gt;"",(20/H87),"")</f>
        <v>16.6666666666667</v>
      </c>
      <c r="BH87" s="140"/>
      <c r="BI87" s="130" t="n">
        <f aca="false">$G$10</f>
        <v>3.5</v>
      </c>
      <c r="BJ87" s="132" t="n">
        <f aca="false">IF($E87&lt;&gt;"",(($E87*30)+BI87),"")</f>
        <v>92.6</v>
      </c>
      <c r="BK87" s="132" t="n">
        <f aca="false">$H$6</f>
        <v>1</v>
      </c>
      <c r="BL87" s="218" t="n">
        <f aca="false">IF($E87&lt;&gt;"",(AY87*$F87*AZ87)*1.2,"")</f>
        <v>301.92</v>
      </c>
      <c r="BM87" s="148" t="n">
        <f aca="false">IF($E87&lt;&gt;"",(BJ87*$F87*BK87),"")</f>
        <v>370.4</v>
      </c>
      <c r="BN87" s="204"/>
      <c r="BO87" s="204"/>
      <c r="BP87" s="263"/>
      <c r="BQ87" s="204"/>
    </row>
    <row r="88" customFormat="false" ht="35.15" hidden="false" customHeight="true" outlineLevel="0" collapsed="false">
      <c r="A88" s="128"/>
      <c r="C88" s="175" t="s">
        <v>75</v>
      </c>
      <c r="D88" s="130" t="n">
        <v>2.45</v>
      </c>
      <c r="E88" s="131" t="n">
        <v>2.71</v>
      </c>
      <c r="F88" s="132" t="n">
        <v>4</v>
      </c>
      <c r="G88" s="133" t="n">
        <f aca="false">IF(E88&lt;&gt;"",(E88*F88),"")</f>
        <v>10.84</v>
      </c>
      <c r="H88" s="134" t="n">
        <v>1.2</v>
      </c>
      <c r="I88" s="135" t="n">
        <f aca="false">IF(E88&lt;&gt;"",(E88*H88),"")</f>
        <v>3.252</v>
      </c>
      <c r="J88" s="136" t="n">
        <f aca="false">IF(E88&lt;&gt;"",(I88*F88),"")</f>
        <v>13.008</v>
      </c>
      <c r="K88" s="137"/>
      <c r="L88" s="138"/>
      <c r="M88" s="138"/>
      <c r="N88" s="139"/>
      <c r="O88" s="140"/>
      <c r="P88" s="130" t="n">
        <f aca="false">$F$10</f>
        <v>2</v>
      </c>
      <c r="Q88" s="132" t="n">
        <f aca="false">IF($E88&lt;&gt;"",(($E88*5)+P88),"")</f>
        <v>15.55</v>
      </c>
      <c r="R88" s="133" t="n">
        <f aca="false">$F$6</f>
        <v>1.2</v>
      </c>
      <c r="S88" s="141"/>
      <c r="T88" s="142" t="n">
        <f aca="false">IF($E88&lt;&gt;"",(S88/5),"")</f>
        <v>0</v>
      </c>
      <c r="U88" s="143" t="n">
        <f aca="false">IF($E88&lt;&gt;"",(S88-Q88),"")</f>
        <v>-15.55</v>
      </c>
      <c r="V88" s="144" t="n">
        <f aca="false">IF($E88&lt;&gt;"",(S88/Q88),"")</f>
        <v>0</v>
      </c>
      <c r="W88" s="144" t="n">
        <f aca="false">IF($E88&lt;&gt;"",(S88*H88/5),"")</f>
        <v>0</v>
      </c>
      <c r="X88" s="138" t="n">
        <f aca="false">IF(E88&lt;&gt;"",(5/H88),"")</f>
        <v>4.16666666666667</v>
      </c>
      <c r="Y88" s="140"/>
      <c r="Z88" s="130" t="n">
        <f aca="false">$I$10</f>
        <v>3.1</v>
      </c>
      <c r="AA88" s="132" t="n">
        <f aca="false">IF($E88&lt;&gt;"",(($E88*10)+Z88),"")</f>
        <v>30.2</v>
      </c>
      <c r="AB88" s="133" t="n">
        <f aca="false">$I$6</f>
        <v>1</v>
      </c>
      <c r="AC88" s="224" t="n">
        <f aca="false">IF($E88&lt;&gt;"",(Q88*$F88*R88)*1.2,"")</f>
        <v>89.568</v>
      </c>
      <c r="AD88" s="141"/>
      <c r="AE88" s="142" t="n">
        <f aca="false">IF($E88&lt;&gt;"",(AD88/10),"")</f>
        <v>0</v>
      </c>
      <c r="AF88" s="143" t="n">
        <f aca="false">IF($E88&lt;&gt;"",(AD88-AA88),"")</f>
        <v>-30.2</v>
      </c>
      <c r="AG88" s="144" t="n">
        <f aca="false">IF($E88&lt;&gt;"",(AD88/AA88),"")</f>
        <v>0</v>
      </c>
      <c r="AH88" s="144" t="n">
        <f aca="false">IF($E88&lt;&gt;"",(AD88*Q88/10),"")</f>
        <v>0</v>
      </c>
      <c r="AI88" s="138" t="str">
        <f aca="false">IF(N88&lt;&gt;"",(10/H88),"")</f>
        <v/>
      </c>
      <c r="AJ88" s="140"/>
      <c r="AK88" s="146" t="str">
        <f aca="false">C88</f>
        <v>Rojo granate</v>
      </c>
      <c r="AL88" s="147"/>
      <c r="AM88" s="151"/>
      <c r="AN88" s="152"/>
      <c r="AO88" s="152"/>
      <c r="AP88" s="218" t="n">
        <f aca="false">IF($E88&lt;&gt;"",(AA88*$F88*AB88)*1.2,"")</f>
        <v>144.96</v>
      </c>
      <c r="AQ88" s="231"/>
      <c r="AR88" s="152"/>
      <c r="AS88" s="152"/>
      <c r="AT88" s="152"/>
      <c r="AU88" s="232"/>
      <c r="AV88" s="233"/>
      <c r="AW88" s="140"/>
      <c r="AX88" s="130" t="n">
        <f aca="false">$G$10</f>
        <v>3.5</v>
      </c>
      <c r="AY88" s="132" t="n">
        <f aca="false">IF($E88&lt;&gt;"",(($E88*20)+AX88),"")</f>
        <v>57.7</v>
      </c>
      <c r="AZ88" s="132" t="n">
        <f aca="false">$H$6</f>
        <v>1</v>
      </c>
      <c r="BA88" s="218" t="n">
        <f aca="false">IF($E88&lt;&gt;"",(AY88*$F88*AZ88)/20*18,"")</f>
        <v>207.72</v>
      </c>
      <c r="BB88" s="148"/>
      <c r="BC88" s="148" t="n">
        <f aca="false">IF($E88&lt;&gt;"",(BB88/20),"")</f>
        <v>0</v>
      </c>
      <c r="BD88" s="138" t="n">
        <f aca="false">IF($E88&lt;&gt;"",(BB88-AY88),"")</f>
        <v>-57.7</v>
      </c>
      <c r="BE88" s="138" t="n">
        <f aca="false">IF($E88&lt;&gt;"",(BB88/AY88),"")</f>
        <v>0</v>
      </c>
      <c r="BF88" s="144" t="n">
        <f aca="false">IF($E88&lt;&gt;"",(BB88*H88/20),"")</f>
        <v>0</v>
      </c>
      <c r="BG88" s="138" t="n">
        <f aca="false">IF(E88&lt;&gt;"",(20/H88),"")</f>
        <v>16.6666666666667</v>
      </c>
      <c r="BH88" s="140"/>
      <c r="BI88" s="130" t="n">
        <f aca="false">$G$10</f>
        <v>3.5</v>
      </c>
      <c r="BJ88" s="132" t="n">
        <f aca="false">IF($E88&lt;&gt;"",(($E88*30)+BI88),"")</f>
        <v>84.8</v>
      </c>
      <c r="BK88" s="132" t="n">
        <f aca="false">$H$6</f>
        <v>1</v>
      </c>
      <c r="BL88" s="218" t="n">
        <f aca="false">IF($E88&lt;&gt;"",(AY88*$F88*AZ88)*1.2,"")</f>
        <v>276.96</v>
      </c>
      <c r="BM88" s="148" t="n">
        <f aca="false">IF($E88&lt;&gt;"",(BJ88*$F88*BK88),"")</f>
        <v>339.2</v>
      </c>
      <c r="BN88" s="204"/>
      <c r="BO88" s="204"/>
      <c r="BP88" s="263"/>
      <c r="BQ88" s="204"/>
    </row>
    <row r="89" customFormat="false" ht="35.15" hidden="false" customHeight="true" outlineLevel="0" collapsed="false">
      <c r="A89" s="128"/>
      <c r="C89" s="176" t="s">
        <v>76</v>
      </c>
      <c r="D89" s="130" t="n">
        <v>3.45</v>
      </c>
      <c r="E89" s="131" t="n">
        <v>3.45</v>
      </c>
      <c r="F89" s="132" t="n">
        <v>4</v>
      </c>
      <c r="G89" s="133" t="n">
        <f aca="false">IF(E89&lt;&gt;"",(E89*F89),"")</f>
        <v>13.8</v>
      </c>
      <c r="H89" s="134" t="n">
        <v>1.7</v>
      </c>
      <c r="I89" s="135" t="n">
        <f aca="false">IF(E89&lt;&gt;"",(E89*H89),"")</f>
        <v>5.865</v>
      </c>
      <c r="J89" s="136" t="n">
        <f aca="false">IF(E89&lt;&gt;"",(I89*F89),"")</f>
        <v>23.46</v>
      </c>
      <c r="K89" s="261" t="n">
        <v>2</v>
      </c>
      <c r="L89" s="138" t="n">
        <f aca="false">IF($E89&lt;&gt;"",(K89/H89),"")</f>
        <v>1.17647058823529</v>
      </c>
      <c r="M89" s="138" t="n">
        <f aca="false">IF($E89&lt;&gt;"",(E89/K89),"")</f>
        <v>1.725</v>
      </c>
      <c r="N89" s="139" t="n">
        <f aca="false">IF(E89&lt;&gt;"",(G89/K89),"")</f>
        <v>6.9</v>
      </c>
      <c r="O89" s="140"/>
      <c r="P89" s="130" t="n">
        <f aca="false">$F$10</f>
        <v>2</v>
      </c>
      <c r="Q89" s="132" t="n">
        <f aca="false">IF($E89&lt;&gt;"",(($E89*5)+P89),"")</f>
        <v>19.25</v>
      </c>
      <c r="R89" s="133" t="n">
        <f aca="false">$F$6</f>
        <v>1.2</v>
      </c>
      <c r="S89" s="141"/>
      <c r="T89" s="142" t="n">
        <f aca="false">IF($E89&lt;&gt;"",(S89/5),"")</f>
        <v>0</v>
      </c>
      <c r="U89" s="143" t="n">
        <f aca="false">IF($E89&lt;&gt;"",(S89-Q89),"")</f>
        <v>-19.25</v>
      </c>
      <c r="V89" s="144" t="n">
        <f aca="false">IF($E89&lt;&gt;"",(S89/Q89),"")</f>
        <v>0</v>
      </c>
      <c r="W89" s="144" t="n">
        <f aca="false">IF($E89&lt;&gt;"",(S89*H89/5),"")</f>
        <v>0</v>
      </c>
      <c r="X89" s="138" t="n">
        <f aca="false">IF(E89&lt;&gt;"",(5/H89),"")</f>
        <v>2.94117647058823</v>
      </c>
      <c r="Y89" s="140"/>
      <c r="Z89" s="130" t="n">
        <f aca="false">$I$10</f>
        <v>3.1</v>
      </c>
      <c r="AA89" s="132" t="n">
        <f aca="false">IF($E89&lt;&gt;"",(($E89*10)+Z89),"")</f>
        <v>37.6</v>
      </c>
      <c r="AB89" s="133" t="n">
        <f aca="false">$I$6</f>
        <v>1</v>
      </c>
      <c r="AC89" s="224" t="n">
        <f aca="false">IF($E89&lt;&gt;"",(Q89*$F89*R89)*1.2,"")</f>
        <v>110.88</v>
      </c>
      <c r="AD89" s="141"/>
      <c r="AE89" s="142" t="n">
        <f aca="false">IF($E89&lt;&gt;"",(AD89/10),"")</f>
        <v>0</v>
      </c>
      <c r="AF89" s="143" t="n">
        <f aca="false">IF($E89&lt;&gt;"",(AD89-AA89),"")</f>
        <v>-37.6</v>
      </c>
      <c r="AG89" s="144" t="n">
        <f aca="false">IF($E89&lt;&gt;"",(AD89/AA89),"")</f>
        <v>0</v>
      </c>
      <c r="AH89" s="144" t="n">
        <f aca="false">IF($E89&lt;&gt;"",(AD89*Q89/10),"")</f>
        <v>0</v>
      </c>
      <c r="AI89" s="138" t="n">
        <f aca="false">IF(N89&lt;&gt;"",(10/H89),"")</f>
        <v>5.88235294117647</v>
      </c>
      <c r="AJ89" s="140"/>
      <c r="AK89" s="146" t="str">
        <f aca="false">IF($C89&lt;&gt;"",($C89),"")</f>
        <v>Verde</v>
      </c>
      <c r="AL89" s="147"/>
      <c r="AM89" s="151"/>
      <c r="AN89" s="152"/>
      <c r="AO89" s="152"/>
      <c r="AP89" s="218" t="n">
        <f aca="false">IF($E89&lt;&gt;"",(AA89*$F89*AB89)*1.2,"")</f>
        <v>180.48</v>
      </c>
      <c r="AQ89" s="231"/>
      <c r="AR89" s="152"/>
      <c r="AS89" s="152"/>
      <c r="AT89" s="152"/>
      <c r="AU89" s="232"/>
      <c r="AV89" s="233"/>
      <c r="AW89" s="140"/>
      <c r="AX89" s="130" t="n">
        <f aca="false">$G$10</f>
        <v>3.5</v>
      </c>
      <c r="AY89" s="132" t="n">
        <f aca="false">IF($E89&lt;&gt;"",(($E89*20)+AX89),"")</f>
        <v>72.5</v>
      </c>
      <c r="AZ89" s="132" t="n">
        <f aca="false">$H$6</f>
        <v>1</v>
      </c>
      <c r="BA89" s="218" t="n">
        <f aca="false">IF($E89&lt;&gt;"",(AY89*$F89*AZ89)/20*18,"")</f>
        <v>261</v>
      </c>
      <c r="BB89" s="148"/>
      <c r="BC89" s="148" t="n">
        <f aca="false">IF($E89&lt;&gt;"",(BB89/20),"")</f>
        <v>0</v>
      </c>
      <c r="BD89" s="138" t="n">
        <f aca="false">IF($E89&lt;&gt;"",(BB89-AY89),"")</f>
        <v>-72.5</v>
      </c>
      <c r="BE89" s="138" t="n">
        <f aca="false">IF($E89&lt;&gt;"",(BB89/AY89),"")</f>
        <v>0</v>
      </c>
      <c r="BF89" s="144" t="n">
        <f aca="false">IF($E89&lt;&gt;"",(BB89*H89/20),"")</f>
        <v>0</v>
      </c>
      <c r="BG89" s="138" t="n">
        <f aca="false">IF(E89&lt;&gt;"",(20/H89),"")</f>
        <v>11.7647058823529</v>
      </c>
      <c r="BH89" s="140"/>
      <c r="BI89" s="130" t="n">
        <f aca="false">$G$10</f>
        <v>3.5</v>
      </c>
      <c r="BJ89" s="132" t="n">
        <f aca="false">IF($E89&lt;&gt;"",(($E89*30)+BI89),"")</f>
        <v>107</v>
      </c>
      <c r="BK89" s="132" t="n">
        <f aca="false">$H$6</f>
        <v>1</v>
      </c>
      <c r="BL89" s="218" t="n">
        <f aca="false">IF($E89&lt;&gt;"",(AY89*$F89*AZ89)*1.2,"")</f>
        <v>348</v>
      </c>
      <c r="BM89" s="148" t="n">
        <f aca="false">IF($E89&lt;&gt;"",(BJ89*$F89*BK89),"")</f>
        <v>428</v>
      </c>
      <c r="BN89" s="199" t="n">
        <f aca="false">IF($E89&lt;&gt;"",(BM89-BJ89),"")</f>
        <v>321</v>
      </c>
      <c r="BO89" s="199" t="n">
        <f aca="false">IF($E89&lt;&gt;"",(BM89/BJ89),"")</f>
        <v>4</v>
      </c>
      <c r="BP89" s="198" t="n">
        <f aca="false">IF($E89&lt;&gt;"",(BM89*R89/30),"")</f>
        <v>17.12</v>
      </c>
      <c r="BQ89" s="199" t="str">
        <f aca="false">IF(O89&lt;&gt;"",(30/R89),"")</f>
        <v/>
      </c>
    </row>
    <row r="90" customFormat="false" ht="35.15" hidden="false" customHeight="true" outlineLevel="0" collapsed="false">
      <c r="A90" s="128"/>
      <c r="C90" s="177" t="s">
        <v>77</v>
      </c>
      <c r="D90" s="217" t="n">
        <v>6.8</v>
      </c>
      <c r="E90" s="174" t="n">
        <v>6.8</v>
      </c>
      <c r="F90" s="132" t="n">
        <v>4</v>
      </c>
      <c r="G90" s="156" t="n">
        <f aca="false">IF(E90&lt;&gt;"",(E90*F90),"")</f>
        <v>27.2</v>
      </c>
      <c r="H90" s="157" t="n">
        <v>1.7</v>
      </c>
      <c r="I90" s="157" t="n">
        <f aca="false">IF(E90&lt;&gt;"",(E90*H90),"")</f>
        <v>11.56</v>
      </c>
      <c r="J90" s="158" t="n">
        <f aca="false">IF(E90&lt;&gt;"",(I90*F90),"")</f>
        <v>46.24</v>
      </c>
      <c r="K90" s="159" t="n">
        <v>2</v>
      </c>
      <c r="L90" s="159" t="n">
        <f aca="false">IF($E90&lt;&gt;"",(K90/H90),"")</f>
        <v>1.17647058823529</v>
      </c>
      <c r="M90" s="159" t="n">
        <f aca="false">IF($E90&lt;&gt;"",(E90/K90),"")</f>
        <v>3.4</v>
      </c>
      <c r="N90" s="159" t="n">
        <f aca="false">IF(E90&lt;&gt;"",(G90/K90),"")</f>
        <v>13.6</v>
      </c>
      <c r="O90" s="160"/>
      <c r="P90" s="161" t="n">
        <f aca="false">$F$10</f>
        <v>2</v>
      </c>
      <c r="Q90" s="159" t="n">
        <f aca="false">IF($E90&lt;&gt;"",(($E90*5)+P90),"")</f>
        <v>36</v>
      </c>
      <c r="R90" s="162" t="n">
        <f aca="false">$F$6</f>
        <v>1.2</v>
      </c>
      <c r="S90" s="163"/>
      <c r="T90" s="164" t="n">
        <f aca="false">IF($E90&lt;&gt;"",(S90/5),"")</f>
        <v>0</v>
      </c>
      <c r="U90" s="165" t="n">
        <f aca="false">IF($E90&lt;&gt;"",(S90-Q90),"")</f>
        <v>-36</v>
      </c>
      <c r="V90" s="162" t="n">
        <f aca="false">IF($E90&lt;&gt;"",(S90/Q90),"")</f>
        <v>0</v>
      </c>
      <c r="W90" s="162" t="n">
        <f aca="false">IF($E90&lt;&gt;"",(S90*H90/5),"")</f>
        <v>0</v>
      </c>
      <c r="X90" s="166" t="n">
        <f aca="false">IF(E90&lt;&gt;"",(5/H90),"")</f>
        <v>2.94117647058823</v>
      </c>
      <c r="Y90" s="167"/>
      <c r="Z90" s="164" t="n">
        <f aca="false">$I$10</f>
        <v>3.1</v>
      </c>
      <c r="AA90" s="166" t="n">
        <f aca="false">IF($E90&lt;&gt;"",(($E90*10)+Z90),"")</f>
        <v>71.1</v>
      </c>
      <c r="AB90" s="162" t="n">
        <f aca="false">$I$6</f>
        <v>1</v>
      </c>
      <c r="AC90" s="224" t="n">
        <f aca="false">IF($E90&lt;&gt;"",(Q90*$F90*R90)*1.2,"")</f>
        <v>207.36</v>
      </c>
      <c r="AD90" s="222"/>
      <c r="AE90" s="161" t="n">
        <f aca="false">IF($E90&lt;&gt;"",(AD90/10),"")</f>
        <v>0</v>
      </c>
      <c r="AF90" s="264" t="n">
        <f aca="false">IF($E90&lt;&gt;"",(AD90-AA90),"")</f>
        <v>-71.1</v>
      </c>
      <c r="AG90" s="265" t="n">
        <f aca="false">IF($E90&lt;&gt;"",(AD90/AA90),"")</f>
        <v>0</v>
      </c>
      <c r="AH90" s="265" t="n">
        <f aca="false">IF($E90&lt;&gt;"",(AD90*Q90/10),"")</f>
        <v>0</v>
      </c>
      <c r="AI90" s="159" t="n">
        <f aca="false">IF(N90&lt;&gt;"",(10/H90),"")</f>
        <v>5.88235294117647</v>
      </c>
      <c r="AJ90" s="160"/>
      <c r="AK90" s="266" t="str">
        <f aca="false">IF($C90&lt;&gt;"",($C90),"")</f>
        <v>Amarillo</v>
      </c>
      <c r="AL90" s="267"/>
      <c r="AM90" s="161"/>
      <c r="AN90" s="159"/>
      <c r="AO90" s="268"/>
      <c r="AP90" s="218" t="n">
        <f aca="false">IF($E90&lt;&gt;"",(AA90*$F90*AB90)*1.2,"")</f>
        <v>341.28</v>
      </c>
      <c r="AQ90" s="269"/>
      <c r="AR90" s="159"/>
      <c r="AS90" s="159"/>
      <c r="AT90" s="159"/>
      <c r="AU90" s="270"/>
      <c r="AV90" s="271"/>
      <c r="AW90" s="160"/>
      <c r="AX90" s="161" t="n">
        <f aca="false">$G$10</f>
        <v>3.5</v>
      </c>
      <c r="AY90" s="159" t="n">
        <f aca="false">IF($E90&lt;&gt;"",(($E90*20)+AX90),"")</f>
        <v>139.5</v>
      </c>
      <c r="AZ90" s="166" t="n">
        <f aca="false">$H$6</f>
        <v>1</v>
      </c>
      <c r="BA90" s="166" t="n">
        <f aca="false">IF($E90&lt;&gt;"",(AY90*$F90*AZ90)/20*18,"")</f>
        <v>502.2</v>
      </c>
      <c r="BB90" s="166"/>
      <c r="BC90" s="166" t="n">
        <f aca="false">IF($E90&lt;&gt;"",(BB90/20),"")</f>
        <v>0</v>
      </c>
      <c r="BD90" s="166" t="n">
        <f aca="false">IF($E90&lt;&gt;"",(BB90-AY90),"")</f>
        <v>-139.5</v>
      </c>
      <c r="BE90" s="166" t="n">
        <f aca="false">IF($E90&lt;&gt;"",(BB90/AY90),"")</f>
        <v>0</v>
      </c>
      <c r="BF90" s="162" t="n">
        <f aca="false">IF($E90&lt;&gt;"",(BB90*H90/20),"")</f>
        <v>0</v>
      </c>
      <c r="BG90" s="166" t="n">
        <f aca="false">IF(E90&lt;&gt;"",(20/H90),"")</f>
        <v>11.7647058823529</v>
      </c>
      <c r="BH90" s="167"/>
      <c r="BI90" s="164" t="n">
        <f aca="false">$G$10</f>
        <v>3.5</v>
      </c>
      <c r="BJ90" s="166" t="n">
        <f aca="false">IF($E90&lt;&gt;"",(($E90*30)+BI90),"")</f>
        <v>207.5</v>
      </c>
      <c r="BK90" s="166" t="n">
        <f aca="false">$H$6</f>
        <v>1</v>
      </c>
      <c r="BL90" s="218" t="n">
        <f aca="false">IF($E90&lt;&gt;"",(AY90*$F90*AZ90)*1.2,"")</f>
        <v>669.6</v>
      </c>
      <c r="BM90" s="172" t="n">
        <f aca="false">IF($E90&lt;&gt;"",(BJ90*$F90*BK90),"")</f>
        <v>830</v>
      </c>
      <c r="BN90" s="199" t="n">
        <f aca="false">IF($E90&lt;&gt;"",(BM90-BJ90),"")</f>
        <v>622.5</v>
      </c>
      <c r="BO90" s="199" t="n">
        <f aca="false">IF($E90&lt;&gt;"",(BM90/BJ90),"")</f>
        <v>4</v>
      </c>
      <c r="BP90" s="198" t="n">
        <f aca="false">IF($E90&lt;&gt;"",(BM90*R90/30),"")</f>
        <v>33.2</v>
      </c>
      <c r="BQ90" s="199" t="str">
        <f aca="false">IF(O90&lt;&gt;"",(30/R90),"")</f>
        <v/>
      </c>
    </row>
    <row r="91" customFormat="false" ht="35.15" hidden="false" customHeight="true" outlineLevel="0" collapsed="false">
      <c r="A91" s="128"/>
      <c r="C91" s="178" t="s">
        <v>78</v>
      </c>
      <c r="D91" s="130" t="n">
        <v>2.45</v>
      </c>
      <c r="E91" s="131" t="n">
        <v>2.71</v>
      </c>
      <c r="F91" s="132" t="n">
        <v>4</v>
      </c>
      <c r="G91" s="156" t="n">
        <f aca="false">IF(E91&lt;&gt;"",(E91*F91),"")</f>
        <v>10.84</v>
      </c>
      <c r="H91" s="157" t="n">
        <v>1.7</v>
      </c>
      <c r="I91" s="157" t="n">
        <f aca="false">IF(E91&lt;&gt;"",(E91*H91),"")</f>
        <v>4.607</v>
      </c>
      <c r="J91" s="158" t="n">
        <f aca="false">IF(E91&lt;&gt;"",(I91*F91),"")</f>
        <v>18.428</v>
      </c>
      <c r="K91" s="159" t="n">
        <v>2</v>
      </c>
      <c r="L91" s="159" t="n">
        <f aca="false">IF($E91&lt;&gt;"",(K91/H91),"")</f>
        <v>1.17647058823529</v>
      </c>
      <c r="M91" s="159" t="n">
        <f aca="false">IF($E91&lt;&gt;"",(E91/K91),"")</f>
        <v>1.355</v>
      </c>
      <c r="N91" s="159" t="n">
        <f aca="false">IF(E91&lt;&gt;"",(G91/K91),"")</f>
        <v>5.42</v>
      </c>
      <c r="O91" s="160"/>
      <c r="P91" s="161" t="n">
        <f aca="false">$F$10</f>
        <v>2</v>
      </c>
      <c r="Q91" s="159" t="n">
        <f aca="false">IF($E91&lt;&gt;"",(($E91*5)+P91),"")</f>
        <v>15.55</v>
      </c>
      <c r="R91" s="162" t="n">
        <f aca="false">$F$6</f>
        <v>1.2</v>
      </c>
      <c r="S91" s="163"/>
      <c r="T91" s="164" t="n">
        <f aca="false">IF($E91&lt;&gt;"",(S91/5),"")</f>
        <v>0</v>
      </c>
      <c r="U91" s="165" t="n">
        <f aca="false">IF($E91&lt;&gt;"",(S91-Q91),"")</f>
        <v>-15.55</v>
      </c>
      <c r="V91" s="162" t="n">
        <f aca="false">IF($E91&lt;&gt;"",(S91/Q91),"")</f>
        <v>0</v>
      </c>
      <c r="W91" s="162" t="n">
        <f aca="false">IF($E91&lt;&gt;"",(S91*H91/5),"")</f>
        <v>0</v>
      </c>
      <c r="X91" s="166" t="n">
        <f aca="false">IF(E91&lt;&gt;"",(5/H91),"")</f>
        <v>2.94117647058823</v>
      </c>
      <c r="Y91" s="167"/>
      <c r="Z91" s="164" t="n">
        <f aca="false">$I$10</f>
        <v>3.1</v>
      </c>
      <c r="AA91" s="166" t="n">
        <f aca="false">IF($E91&lt;&gt;"",(($E91*10)+Z91),"")</f>
        <v>30.2</v>
      </c>
      <c r="AB91" s="162" t="n">
        <f aca="false">$I$6</f>
        <v>1</v>
      </c>
      <c r="AC91" s="224" t="n">
        <f aca="false">IF($E91&lt;&gt;"",(Q91*$F91*R91)*1.2,"")</f>
        <v>89.568</v>
      </c>
      <c r="AD91" s="222"/>
      <c r="AE91" s="161" t="n">
        <f aca="false">IF($E91&lt;&gt;"",(AD91/10),"")</f>
        <v>0</v>
      </c>
      <c r="AF91" s="264" t="n">
        <f aca="false">IF($E91&lt;&gt;"",(AD91-AA91),"")</f>
        <v>-30.2</v>
      </c>
      <c r="AG91" s="265" t="n">
        <f aca="false">IF($E91&lt;&gt;"",(AD91/AA91),"")</f>
        <v>0</v>
      </c>
      <c r="AH91" s="265" t="n">
        <f aca="false">IF($E91&lt;&gt;"",(AD91*Q91/10),"")</f>
        <v>0</v>
      </c>
      <c r="AI91" s="159" t="n">
        <f aca="false">IF(N91&lt;&gt;"",(10/H91),"")</f>
        <v>5.88235294117647</v>
      </c>
      <c r="AJ91" s="160"/>
      <c r="AK91" s="266" t="str">
        <f aca="false">IF($C91&lt;&gt;"",($C91),"")</f>
        <v>Crema</v>
      </c>
      <c r="AL91" s="267"/>
      <c r="AM91" s="161"/>
      <c r="AN91" s="159"/>
      <c r="AO91" s="268"/>
      <c r="AP91" s="218" t="n">
        <f aca="false">IF($E91&lt;&gt;"",(AA91*$F91*AB91)*1.2,"")</f>
        <v>144.96</v>
      </c>
      <c r="AQ91" s="269"/>
      <c r="AR91" s="159"/>
      <c r="AS91" s="159"/>
      <c r="AT91" s="159"/>
      <c r="AU91" s="270"/>
      <c r="AV91" s="271"/>
      <c r="AW91" s="160"/>
      <c r="AX91" s="161" t="n">
        <f aca="false">$G$10</f>
        <v>3.5</v>
      </c>
      <c r="AY91" s="159" t="n">
        <f aca="false">IF($E91&lt;&gt;"",(($E91*20)+AX91),"")</f>
        <v>57.7</v>
      </c>
      <c r="AZ91" s="166" t="n">
        <f aca="false">$H$6</f>
        <v>1</v>
      </c>
      <c r="BA91" s="166" t="n">
        <f aca="false">IF($E91&lt;&gt;"",(AY91*$F91*AZ91)/20*18,"")</f>
        <v>207.72</v>
      </c>
      <c r="BB91" s="166"/>
      <c r="BC91" s="166" t="n">
        <f aca="false">IF($E91&lt;&gt;"",(BB91/20),"")</f>
        <v>0</v>
      </c>
      <c r="BD91" s="166" t="n">
        <f aca="false">IF($E91&lt;&gt;"",(BB91-AY91),"")</f>
        <v>-57.7</v>
      </c>
      <c r="BE91" s="166" t="n">
        <f aca="false">IF($E91&lt;&gt;"",(BB91/AY91),"")</f>
        <v>0</v>
      </c>
      <c r="BF91" s="162" t="n">
        <f aca="false">IF($E91&lt;&gt;"",(BB91*H91/20),"")</f>
        <v>0</v>
      </c>
      <c r="BG91" s="166" t="n">
        <f aca="false">IF(E91&lt;&gt;"",(20/H91),"")</f>
        <v>11.7647058823529</v>
      </c>
      <c r="BH91" s="167"/>
      <c r="BI91" s="164" t="n">
        <f aca="false">$G$10</f>
        <v>3.5</v>
      </c>
      <c r="BJ91" s="166" t="n">
        <f aca="false">IF($E91&lt;&gt;"",(($E91*30)+BI91),"")</f>
        <v>84.8</v>
      </c>
      <c r="BK91" s="166" t="n">
        <f aca="false">$H$6</f>
        <v>1</v>
      </c>
      <c r="BL91" s="218" t="n">
        <f aca="false">IF($E91&lt;&gt;"",(AY91*$F91*AZ91)*1.2,"")</f>
        <v>276.96</v>
      </c>
      <c r="BM91" s="172" t="n">
        <f aca="false">IF($E91&lt;&gt;"",(BJ91*$F91*BK91),"")</f>
        <v>339.2</v>
      </c>
      <c r="BN91" s="199" t="n">
        <f aca="false">IF($E91&lt;&gt;"",(BM91-BJ91),"")</f>
        <v>254.4</v>
      </c>
      <c r="BO91" s="199" t="n">
        <f aca="false">IF($E91&lt;&gt;"",(BM91/BJ91),"")</f>
        <v>4</v>
      </c>
      <c r="BP91" s="198" t="n">
        <f aca="false">IF($E91&lt;&gt;"",(BM91*R91/30),"")</f>
        <v>13.568</v>
      </c>
      <c r="BQ91" s="199" t="str">
        <f aca="false">IF(O91&lt;&gt;"",(30/R91),"")</f>
        <v/>
      </c>
    </row>
    <row r="92" customFormat="false" ht="35.15" hidden="false" customHeight="true" outlineLevel="0" collapsed="false">
      <c r="A92" s="128"/>
      <c r="C92" s="179" t="s">
        <v>79</v>
      </c>
      <c r="D92" s="130" t="n">
        <v>2.45</v>
      </c>
      <c r="E92" s="131" t="n">
        <v>2.71</v>
      </c>
      <c r="F92" s="132" t="n">
        <v>4</v>
      </c>
      <c r="G92" s="156" t="n">
        <f aca="false">IF(E92&lt;&gt;"",(E92*F92),"")</f>
        <v>10.84</v>
      </c>
      <c r="H92" s="157" t="n">
        <v>1.7</v>
      </c>
      <c r="I92" s="157" t="n">
        <f aca="false">IF(E92&lt;&gt;"",(E92*H92),"")</f>
        <v>4.607</v>
      </c>
      <c r="J92" s="158" t="n">
        <f aca="false">IF(E92&lt;&gt;"",(I92*F92),"")</f>
        <v>18.428</v>
      </c>
      <c r="K92" s="159" t="n">
        <v>2</v>
      </c>
      <c r="L92" s="159" t="n">
        <f aca="false">IF($E92&lt;&gt;"",(K92/H92),"")</f>
        <v>1.17647058823529</v>
      </c>
      <c r="M92" s="159" t="n">
        <f aca="false">IF($E92&lt;&gt;"",(E92/K92),"")</f>
        <v>1.355</v>
      </c>
      <c r="N92" s="159" t="n">
        <f aca="false">IF(E92&lt;&gt;"",(G92/K92),"")</f>
        <v>5.42</v>
      </c>
      <c r="O92" s="160"/>
      <c r="P92" s="161" t="n">
        <f aca="false">$F$10</f>
        <v>2</v>
      </c>
      <c r="Q92" s="159" t="n">
        <f aca="false">IF($E92&lt;&gt;"",(($E92*5)+P92),"")</f>
        <v>15.55</v>
      </c>
      <c r="R92" s="162" t="n">
        <f aca="false">$F$6</f>
        <v>1.2</v>
      </c>
      <c r="S92" s="163"/>
      <c r="T92" s="164" t="n">
        <f aca="false">IF($E92&lt;&gt;"",(S92/5),"")</f>
        <v>0</v>
      </c>
      <c r="U92" s="165" t="n">
        <f aca="false">IF($E92&lt;&gt;"",(S92-Q92),"")</f>
        <v>-15.55</v>
      </c>
      <c r="V92" s="162" t="n">
        <f aca="false">IF($E92&lt;&gt;"",(S92/Q92),"")</f>
        <v>0</v>
      </c>
      <c r="W92" s="162" t="n">
        <f aca="false">IF($E92&lt;&gt;"",(S92*H92/5),"")</f>
        <v>0</v>
      </c>
      <c r="X92" s="166" t="n">
        <f aca="false">IF(E92&lt;&gt;"",(5/H92),"")</f>
        <v>2.94117647058823</v>
      </c>
      <c r="Y92" s="167"/>
      <c r="Z92" s="164" t="n">
        <f aca="false">$I$10</f>
        <v>3.1</v>
      </c>
      <c r="AA92" s="166" t="n">
        <f aca="false">IF($E92&lt;&gt;"",(($E92*10)+Z92),"")</f>
        <v>30.2</v>
      </c>
      <c r="AB92" s="162" t="n">
        <f aca="false">$I$6</f>
        <v>1</v>
      </c>
      <c r="AC92" s="224" t="n">
        <f aca="false">IF($E92&lt;&gt;"",(Q92*$F92*R92)*1.2,"")</f>
        <v>89.568</v>
      </c>
      <c r="AD92" s="222"/>
      <c r="AE92" s="161" t="n">
        <f aca="false">IF($E92&lt;&gt;"",(AD92/10),"")</f>
        <v>0</v>
      </c>
      <c r="AF92" s="264" t="n">
        <f aca="false">IF($E92&lt;&gt;"",(AD92-AA92),"")</f>
        <v>-30.2</v>
      </c>
      <c r="AG92" s="265" t="n">
        <f aca="false">IF($E92&lt;&gt;"",(AD92/AA92),"")</f>
        <v>0</v>
      </c>
      <c r="AH92" s="265" t="n">
        <f aca="false">IF($E92&lt;&gt;"",(AD92*Q92/10),"")</f>
        <v>0</v>
      </c>
      <c r="AI92" s="159" t="n">
        <f aca="false">IF(N92&lt;&gt;"",(10/H92),"")</f>
        <v>5.88235294117647</v>
      </c>
      <c r="AJ92" s="160"/>
      <c r="AK92" s="266" t="str">
        <f aca="false">IF($C92&lt;&gt;"",($C92),"")</f>
        <v>Blanco</v>
      </c>
      <c r="AL92" s="267"/>
      <c r="AM92" s="161"/>
      <c r="AN92" s="159"/>
      <c r="AO92" s="268"/>
      <c r="AP92" s="218" t="n">
        <f aca="false">IF($E92&lt;&gt;"",(AA92*$F92*AB92)*1.2,"")</f>
        <v>144.96</v>
      </c>
      <c r="AQ92" s="269"/>
      <c r="AR92" s="159"/>
      <c r="AS92" s="159"/>
      <c r="AT92" s="159"/>
      <c r="AU92" s="270"/>
      <c r="AV92" s="271"/>
      <c r="AW92" s="160"/>
      <c r="AX92" s="161" t="n">
        <f aca="false">$G$10</f>
        <v>3.5</v>
      </c>
      <c r="AY92" s="159" t="n">
        <f aca="false">IF($E92&lt;&gt;"",(($E92*20)+AX92),"")</f>
        <v>57.7</v>
      </c>
      <c r="AZ92" s="166" t="n">
        <f aca="false">$H$6</f>
        <v>1</v>
      </c>
      <c r="BA92" s="166" t="n">
        <f aca="false">IF($E92&lt;&gt;"",(AY92*$F92*AZ92)/20*18,"")</f>
        <v>207.72</v>
      </c>
      <c r="BB92" s="166"/>
      <c r="BC92" s="166" t="n">
        <f aca="false">IF($E92&lt;&gt;"",(BB92/20),"")</f>
        <v>0</v>
      </c>
      <c r="BD92" s="166" t="n">
        <f aca="false">IF($E92&lt;&gt;"",(BB92-AY92),"")</f>
        <v>-57.7</v>
      </c>
      <c r="BE92" s="166" t="n">
        <f aca="false">IF($E92&lt;&gt;"",(BB92/AY92),"")</f>
        <v>0</v>
      </c>
      <c r="BF92" s="162" t="n">
        <f aca="false">IF($E92&lt;&gt;"",(BB92*H92/20),"")</f>
        <v>0</v>
      </c>
      <c r="BG92" s="166" t="n">
        <f aca="false">IF(E92&lt;&gt;"",(20/H92),"")</f>
        <v>11.7647058823529</v>
      </c>
      <c r="BH92" s="167"/>
      <c r="BI92" s="164" t="n">
        <f aca="false">$G$10</f>
        <v>3.5</v>
      </c>
      <c r="BJ92" s="166" t="n">
        <f aca="false">IF($E92&lt;&gt;"",(($E92*30)+BI92),"")</f>
        <v>84.8</v>
      </c>
      <c r="BK92" s="166" t="n">
        <f aca="false">$H$6</f>
        <v>1</v>
      </c>
      <c r="BL92" s="218" t="n">
        <f aca="false">IF($E92&lt;&gt;"",(AY92*$F92*AZ92)*1.2,"")</f>
        <v>276.96</v>
      </c>
      <c r="BM92" s="172" t="n">
        <f aca="false">IF($E92&lt;&gt;"",(BJ92*$F92*BK92),"")</f>
        <v>339.2</v>
      </c>
      <c r="BN92" s="199" t="n">
        <f aca="false">IF($E92&lt;&gt;"",(BM92-BJ92),"")</f>
        <v>254.4</v>
      </c>
      <c r="BO92" s="199" t="n">
        <f aca="false">IF($E92&lt;&gt;"",(BM92/BJ92),"")</f>
        <v>4</v>
      </c>
      <c r="BP92" s="198" t="n">
        <f aca="false">IF($E92&lt;&gt;"",(BM92*R92/30),"")</f>
        <v>13.568</v>
      </c>
      <c r="BQ92" s="199" t="str">
        <f aca="false">IF(O92&lt;&gt;"",(30/R92),"")</f>
        <v/>
      </c>
    </row>
    <row r="93" customFormat="false" ht="35.15" hidden="false" customHeight="true" outlineLevel="0" collapsed="false">
      <c r="A93" s="128"/>
      <c r="C93" s="180" t="s">
        <v>80</v>
      </c>
      <c r="D93" s="130" t="n">
        <v>2.45</v>
      </c>
      <c r="E93" s="131" t="n">
        <v>2.71</v>
      </c>
      <c r="F93" s="132" t="n">
        <v>4</v>
      </c>
      <c r="G93" s="156" t="n">
        <f aca="false">IF(E93&lt;&gt;"",(E93*F93),"")</f>
        <v>10.84</v>
      </c>
      <c r="H93" s="157" t="n">
        <v>1.7</v>
      </c>
      <c r="I93" s="157" t="n">
        <f aca="false">IF(E93&lt;&gt;"",(E93*H93),"")</f>
        <v>4.607</v>
      </c>
      <c r="J93" s="158" t="n">
        <f aca="false">IF(E93&lt;&gt;"",(I93*F93),"")</f>
        <v>18.428</v>
      </c>
      <c r="K93" s="159" t="n">
        <v>2</v>
      </c>
      <c r="L93" s="159" t="n">
        <f aca="false">IF($E93&lt;&gt;"",(K93/H93),"")</f>
        <v>1.17647058823529</v>
      </c>
      <c r="M93" s="159" t="n">
        <f aca="false">IF($E93&lt;&gt;"",(E93/K93),"")</f>
        <v>1.355</v>
      </c>
      <c r="N93" s="159" t="n">
        <f aca="false">IF(E93&lt;&gt;"",(G93/K93),"")</f>
        <v>5.42</v>
      </c>
      <c r="O93" s="160"/>
      <c r="P93" s="161" t="n">
        <f aca="false">$F$10</f>
        <v>2</v>
      </c>
      <c r="Q93" s="159" t="n">
        <f aca="false">IF($E93&lt;&gt;"",(($E93*5)+P93),"")</f>
        <v>15.55</v>
      </c>
      <c r="R93" s="162" t="n">
        <f aca="false">$F$6</f>
        <v>1.2</v>
      </c>
      <c r="S93" s="163"/>
      <c r="T93" s="164" t="n">
        <f aca="false">IF($E93&lt;&gt;"",(S93/5),"")</f>
        <v>0</v>
      </c>
      <c r="U93" s="165" t="n">
        <f aca="false">IF($E93&lt;&gt;"",(S93-Q93),"")</f>
        <v>-15.55</v>
      </c>
      <c r="V93" s="162" t="n">
        <f aca="false">IF($E93&lt;&gt;"",(S93/Q93),"")</f>
        <v>0</v>
      </c>
      <c r="W93" s="162" t="n">
        <f aca="false">IF($E93&lt;&gt;"",(S93*H93/5),"")</f>
        <v>0</v>
      </c>
      <c r="X93" s="166" t="n">
        <f aca="false">IF(E93&lt;&gt;"",(5/H93),"")</f>
        <v>2.94117647058823</v>
      </c>
      <c r="Y93" s="167"/>
      <c r="Z93" s="164" t="n">
        <f aca="false">$I$10</f>
        <v>3.1</v>
      </c>
      <c r="AA93" s="166" t="n">
        <f aca="false">IF($E93&lt;&gt;"",(($E93*10)+Z93),"")</f>
        <v>30.2</v>
      </c>
      <c r="AB93" s="162" t="n">
        <f aca="false">$I$6</f>
        <v>1</v>
      </c>
      <c r="AC93" s="224" t="n">
        <f aca="false">IF($E93&lt;&gt;"",(Q93*$F93*R93)*1.2,"")</f>
        <v>89.568</v>
      </c>
      <c r="AD93" s="222"/>
      <c r="AE93" s="161" t="n">
        <f aca="false">IF($E93&lt;&gt;"",(AD93/10),"")</f>
        <v>0</v>
      </c>
      <c r="AF93" s="264" t="n">
        <f aca="false">IF($E93&lt;&gt;"",(AD93-AA93),"")</f>
        <v>-30.2</v>
      </c>
      <c r="AG93" s="265" t="n">
        <f aca="false">IF($E93&lt;&gt;"",(AD93/AA93),"")</f>
        <v>0</v>
      </c>
      <c r="AH93" s="265" t="n">
        <f aca="false">IF($E93&lt;&gt;"",(AD93*Q93/10),"")</f>
        <v>0</v>
      </c>
      <c r="AI93" s="159" t="n">
        <f aca="false">IF(N93&lt;&gt;"",(10/H93),"")</f>
        <v>5.88235294117647</v>
      </c>
      <c r="AJ93" s="160"/>
      <c r="AK93" s="266" t="str">
        <f aca="false">IF($C93&lt;&gt;"",($C93),"")</f>
        <v>Negro</v>
      </c>
      <c r="AL93" s="267"/>
      <c r="AM93" s="161"/>
      <c r="AN93" s="159"/>
      <c r="AO93" s="268"/>
      <c r="AP93" s="218" t="n">
        <f aca="false">IF($E93&lt;&gt;"",(AA93*$F93*AB93)*1.2,"")</f>
        <v>144.96</v>
      </c>
      <c r="AQ93" s="269"/>
      <c r="AR93" s="159"/>
      <c r="AS93" s="159"/>
      <c r="AT93" s="159"/>
      <c r="AU93" s="270"/>
      <c r="AV93" s="271"/>
      <c r="AW93" s="160"/>
      <c r="AX93" s="161" t="n">
        <f aca="false">$G$10</f>
        <v>3.5</v>
      </c>
      <c r="AY93" s="159" t="n">
        <f aca="false">IF($E93&lt;&gt;"",(($E93*20)+AX93),"")</f>
        <v>57.7</v>
      </c>
      <c r="AZ93" s="166" t="n">
        <f aca="false">$H$6</f>
        <v>1</v>
      </c>
      <c r="BA93" s="166" t="n">
        <f aca="false">IF($E93&lt;&gt;"",(AY93*$F93*AZ93)/20*18,"")</f>
        <v>207.72</v>
      </c>
      <c r="BB93" s="166"/>
      <c r="BC93" s="166" t="n">
        <f aca="false">IF($E93&lt;&gt;"",(BB93/20),"")</f>
        <v>0</v>
      </c>
      <c r="BD93" s="166" t="n">
        <f aca="false">IF($E93&lt;&gt;"",(BB93-AY93),"")</f>
        <v>-57.7</v>
      </c>
      <c r="BE93" s="166" t="n">
        <f aca="false">IF($E93&lt;&gt;"",(BB93/AY93),"")</f>
        <v>0</v>
      </c>
      <c r="BF93" s="162" t="n">
        <f aca="false">IF($E93&lt;&gt;"",(BB93*H93/20),"")</f>
        <v>0</v>
      </c>
      <c r="BG93" s="166" t="n">
        <f aca="false">IF(E93&lt;&gt;"",(20/H93),"")</f>
        <v>11.7647058823529</v>
      </c>
      <c r="BH93" s="167"/>
      <c r="BI93" s="164" t="n">
        <f aca="false">$G$10</f>
        <v>3.5</v>
      </c>
      <c r="BJ93" s="166" t="n">
        <f aca="false">IF($E93&lt;&gt;"",(($E93*30)+BI93),"")</f>
        <v>84.8</v>
      </c>
      <c r="BK93" s="166" t="n">
        <f aca="false">$H$6</f>
        <v>1</v>
      </c>
      <c r="BL93" s="218" t="n">
        <f aca="false">IF($E93&lt;&gt;"",(AY93*$F93*AZ93)*1.2,"")</f>
        <v>276.96</v>
      </c>
      <c r="BM93" s="172" t="n">
        <f aca="false">IF($E93&lt;&gt;"",(BJ93*$F93*BK93),"")</f>
        <v>339.2</v>
      </c>
      <c r="BN93" s="199" t="n">
        <f aca="false">IF($E93&lt;&gt;"",(BM93-BJ93),"")</f>
        <v>254.4</v>
      </c>
      <c r="BO93" s="199" t="n">
        <f aca="false">IF($E93&lt;&gt;"",(BM93/BJ93),"")</f>
        <v>4</v>
      </c>
      <c r="BP93" s="198" t="n">
        <f aca="false">IF($E93&lt;&gt;"",(BM93*R93/30),"")</f>
        <v>13.568</v>
      </c>
      <c r="BQ93" s="199" t="str">
        <f aca="false">IF(O93&lt;&gt;"",(30/R93),"")</f>
        <v/>
      </c>
    </row>
    <row r="94" customFormat="false" ht="35.15" hidden="false" customHeight="true" outlineLevel="0" collapsed="false">
      <c r="A94" s="128"/>
      <c r="C94" s="181" t="s">
        <v>81</v>
      </c>
      <c r="D94" s="130" t="n">
        <v>3.45</v>
      </c>
      <c r="E94" s="131" t="n">
        <v>3.45</v>
      </c>
      <c r="F94" s="132" t="n">
        <v>4</v>
      </c>
      <c r="G94" s="133" t="n">
        <f aca="false">IF(E94&lt;&gt;"",(E94*F94),"")</f>
        <v>13.8</v>
      </c>
      <c r="H94" s="134" t="n">
        <v>1.7</v>
      </c>
      <c r="I94" s="135" t="n">
        <f aca="false">IF(E94&lt;&gt;"",(E94*H94),"")</f>
        <v>5.865</v>
      </c>
      <c r="J94" s="136" t="n">
        <f aca="false">IF(E94&lt;&gt;"",(I94*F94),"")</f>
        <v>23.46</v>
      </c>
      <c r="K94" s="261" t="n">
        <v>2</v>
      </c>
      <c r="L94" s="138" t="n">
        <f aca="false">IF($E94&lt;&gt;"",(K94/H94),"")</f>
        <v>1.17647058823529</v>
      </c>
      <c r="M94" s="138" t="n">
        <f aca="false">IF($E94&lt;&gt;"",(E94/K94),"")</f>
        <v>1.725</v>
      </c>
      <c r="N94" s="139" t="n">
        <f aca="false">IF(E94&lt;&gt;"",(G94/K94),"")</f>
        <v>6.9</v>
      </c>
      <c r="O94" s="140"/>
      <c r="P94" s="130" t="n">
        <f aca="false">$F$10</f>
        <v>2</v>
      </c>
      <c r="Q94" s="132" t="n">
        <f aca="false">IF($E94&lt;&gt;"",(($E94*5)+P94),"")</f>
        <v>19.25</v>
      </c>
      <c r="R94" s="133" t="n">
        <f aca="false">$F$6</f>
        <v>1.2</v>
      </c>
      <c r="S94" s="141"/>
      <c r="T94" s="142" t="n">
        <f aca="false">IF($E94&lt;&gt;"",(S94/5),"")</f>
        <v>0</v>
      </c>
      <c r="U94" s="143" t="n">
        <f aca="false">IF($E94&lt;&gt;"",(S94-Q94),"")</f>
        <v>-19.25</v>
      </c>
      <c r="V94" s="144" t="n">
        <f aca="false">IF($E94&lt;&gt;"",(S94/Q94),"")</f>
        <v>0</v>
      </c>
      <c r="W94" s="144" t="n">
        <f aca="false">IF($E94&lt;&gt;"",(S94*H94/5),"")</f>
        <v>0</v>
      </c>
      <c r="X94" s="138" t="n">
        <f aca="false">IF(E94&lt;&gt;"",(5/H94),"")</f>
        <v>2.94117647058823</v>
      </c>
      <c r="Y94" s="140"/>
      <c r="Z94" s="130" t="n">
        <f aca="false">$I$10</f>
        <v>3.1</v>
      </c>
      <c r="AA94" s="132" t="n">
        <f aca="false">IF($E94&lt;&gt;"",(($E94*10)+Z94),"")</f>
        <v>37.6</v>
      </c>
      <c r="AB94" s="133" t="n">
        <f aca="false">$I$6</f>
        <v>1</v>
      </c>
      <c r="AC94" s="224" t="n">
        <f aca="false">IF($E94&lt;&gt;"",(Q94*$F94*R94)*1.2,"")</f>
        <v>110.88</v>
      </c>
      <c r="AD94" s="141"/>
      <c r="AE94" s="142" t="n">
        <f aca="false">IF($E94&lt;&gt;"",(AD94/10),"")</f>
        <v>0</v>
      </c>
      <c r="AF94" s="143" t="n">
        <f aca="false">IF($E94&lt;&gt;"",(AD94-AA94),"")</f>
        <v>-37.6</v>
      </c>
      <c r="AG94" s="144" t="n">
        <f aca="false">IF($E94&lt;&gt;"",(AD94/AA94),"")</f>
        <v>0</v>
      </c>
      <c r="AH94" s="144" t="n">
        <f aca="false">IF($E94&lt;&gt;"",(AD94*Q94/10),"")</f>
        <v>0</v>
      </c>
      <c r="AI94" s="138" t="n">
        <f aca="false">IF(N94&lt;&gt;"",(10/H94),"")</f>
        <v>5.88235294117647</v>
      </c>
      <c r="AJ94" s="140"/>
      <c r="AK94" s="146" t="str">
        <f aca="false">IF($C94&lt;&gt;"",($C94),"")</f>
        <v>Rojo Ferrari</v>
      </c>
      <c r="AL94" s="147"/>
      <c r="AM94" s="151"/>
      <c r="AN94" s="152"/>
      <c r="AO94" s="152"/>
      <c r="AP94" s="218" t="n">
        <f aca="false">IF($E94&lt;&gt;"",(AA94*$F94*AB94)*1.2,"")</f>
        <v>180.48</v>
      </c>
      <c r="AQ94" s="231"/>
      <c r="AR94" s="152"/>
      <c r="AS94" s="152"/>
      <c r="AT94" s="152"/>
      <c r="AU94" s="232"/>
      <c r="AV94" s="233"/>
      <c r="AW94" s="140"/>
      <c r="AX94" s="130" t="n">
        <f aca="false">$G$10</f>
        <v>3.5</v>
      </c>
      <c r="AY94" s="132" t="n">
        <f aca="false">IF($E94&lt;&gt;"",(($E94*20)+AX94),"")</f>
        <v>72.5</v>
      </c>
      <c r="AZ94" s="132" t="n">
        <f aca="false">$H$6</f>
        <v>1</v>
      </c>
      <c r="BA94" s="218" t="n">
        <f aca="false">IF($E94&lt;&gt;"",(AY94*$F94*AZ94)/20*18,"")</f>
        <v>261</v>
      </c>
      <c r="BB94" s="148"/>
      <c r="BC94" s="148" t="n">
        <f aca="false">IF($E94&lt;&gt;"",(BB94/20),"")</f>
        <v>0</v>
      </c>
      <c r="BD94" s="138" t="n">
        <f aca="false">IF($E94&lt;&gt;"",(BB94-AY94),"")</f>
        <v>-72.5</v>
      </c>
      <c r="BE94" s="138" t="n">
        <f aca="false">IF($E94&lt;&gt;"",(BB94/AY94),"")</f>
        <v>0</v>
      </c>
      <c r="BF94" s="144" t="n">
        <f aca="false">IF($E94&lt;&gt;"",(BB94*H94/20),"")</f>
        <v>0</v>
      </c>
      <c r="BG94" s="138" t="n">
        <f aca="false">IF(E94&lt;&gt;"",(20/H94),"")</f>
        <v>11.7647058823529</v>
      </c>
      <c r="BH94" s="140"/>
      <c r="BI94" s="130" t="n">
        <f aca="false">$G$10</f>
        <v>3.5</v>
      </c>
      <c r="BJ94" s="132" t="n">
        <f aca="false">IF($E94&lt;&gt;"",(($E94*30)+BI94),"")</f>
        <v>107</v>
      </c>
      <c r="BK94" s="132" t="n">
        <f aca="false">$H$6</f>
        <v>1</v>
      </c>
      <c r="BL94" s="218" t="n">
        <f aca="false">IF($E94&lt;&gt;"",(AY94*$F94*AZ94)*1.2,"")</f>
        <v>348</v>
      </c>
      <c r="BM94" s="148" t="n">
        <f aca="false">IF($E94&lt;&gt;"",(BJ94*$F94*BK94),"")</f>
        <v>428</v>
      </c>
      <c r="BN94" s="199" t="n">
        <f aca="false">IF($E94&lt;&gt;"",(BM94-BJ94),"")</f>
        <v>321</v>
      </c>
      <c r="BO94" s="199" t="n">
        <f aca="false">IF($E94&lt;&gt;"",(BM94/BJ94),"")</f>
        <v>4</v>
      </c>
      <c r="BP94" s="198" t="n">
        <f aca="false">IF($E94&lt;&gt;"",(BM94*R94/30),"")</f>
        <v>17.12</v>
      </c>
      <c r="BQ94" s="199" t="str">
        <f aca="false">IF(O94&lt;&gt;"",(30/R94),"")</f>
        <v/>
      </c>
    </row>
    <row r="95" customFormat="false" ht="35.15" hidden="false" customHeight="true" outlineLevel="0" collapsed="false">
      <c r="A95" s="128"/>
      <c r="C95" s="179"/>
      <c r="D95" s="130"/>
      <c r="E95" s="131"/>
      <c r="F95" s="132"/>
      <c r="G95" s="133" t="str">
        <f aca="false">IF(E95&lt;&gt;"",(E95*F95),"")</f>
        <v/>
      </c>
      <c r="H95" s="134" t="n">
        <v>1.7</v>
      </c>
      <c r="I95" s="135" t="str">
        <f aca="false">IF(E95&lt;&gt;"",(E95*H95),"")</f>
        <v/>
      </c>
      <c r="J95" s="136" t="str">
        <f aca="false">IF(E95&lt;&gt;"",(I95*F95),"")</f>
        <v/>
      </c>
      <c r="K95" s="261" t="n">
        <v>2</v>
      </c>
      <c r="L95" s="138" t="str">
        <f aca="false">IF($E95&lt;&gt;"",(K95/H95),"")</f>
        <v/>
      </c>
      <c r="M95" s="138" t="str">
        <f aca="false">IF($E95&lt;&gt;"",(E95/K95),"")</f>
        <v/>
      </c>
      <c r="N95" s="139" t="str">
        <f aca="false">IF(E95&lt;&gt;"",(G95/K95),"")</f>
        <v/>
      </c>
      <c r="O95" s="140"/>
      <c r="P95" s="130" t="n">
        <f aca="false">$F$10</f>
        <v>2</v>
      </c>
      <c r="Q95" s="132" t="str">
        <f aca="false">IF($E95&lt;&gt;"",(($E95*5)+P95),"")</f>
        <v/>
      </c>
      <c r="R95" s="133"/>
      <c r="S95" s="141"/>
      <c r="T95" s="142"/>
      <c r="U95" s="143"/>
      <c r="V95" s="144"/>
      <c r="W95" s="144"/>
      <c r="X95" s="138"/>
      <c r="Y95" s="140"/>
      <c r="Z95" s="130"/>
      <c r="AA95" s="132"/>
      <c r="AB95" s="133"/>
      <c r="AC95" s="224"/>
      <c r="AD95" s="141"/>
      <c r="AE95" s="142"/>
      <c r="AF95" s="143"/>
      <c r="AG95" s="144"/>
      <c r="AH95" s="144"/>
      <c r="AI95" s="138"/>
      <c r="AJ95" s="140"/>
      <c r="AK95" s="146"/>
      <c r="AL95" s="147"/>
      <c r="AM95" s="151"/>
      <c r="AN95" s="152"/>
      <c r="AO95" s="235"/>
      <c r="AP95" s="218"/>
      <c r="AQ95" s="231"/>
      <c r="AR95" s="152"/>
      <c r="AS95" s="152"/>
      <c r="AT95" s="152"/>
      <c r="AU95" s="232"/>
      <c r="AV95" s="233"/>
      <c r="AW95" s="140"/>
      <c r="AX95" s="130"/>
      <c r="AY95" s="132"/>
      <c r="AZ95" s="132"/>
      <c r="BA95" s="218"/>
      <c r="BB95" s="148"/>
      <c r="BC95" s="148"/>
      <c r="BD95" s="138"/>
      <c r="BE95" s="138"/>
      <c r="BF95" s="144"/>
      <c r="BG95" s="138"/>
      <c r="BH95" s="140"/>
      <c r="BI95" s="130"/>
      <c r="BJ95" s="132"/>
      <c r="BK95" s="132"/>
      <c r="BL95" s="132"/>
      <c r="BM95" s="148" t="str">
        <f aca="false">IF($E95&lt;&gt;"",(BJ95*$F95*BK95),"")</f>
        <v/>
      </c>
      <c r="BN95" s="199" t="str">
        <f aca="false">IF($E95&lt;&gt;"",(BM95-BJ95),"")</f>
        <v/>
      </c>
      <c r="BO95" s="199" t="str">
        <f aca="false">IF($E95&lt;&gt;"",(BM95/BJ95),"")</f>
        <v/>
      </c>
      <c r="BP95" s="198" t="str">
        <f aca="false">IF($E95&lt;&gt;"",(BM95*R95/30),"")</f>
        <v/>
      </c>
      <c r="BQ95" s="199" t="str">
        <f aca="false">IF(O95&lt;&gt;"",(30/R95),"")</f>
        <v/>
      </c>
    </row>
    <row r="96" s="127" customFormat="true" ht="35.15" hidden="false" customHeight="true" outlineLevel="0" collapsed="false">
      <c r="A96" s="109"/>
      <c r="B96" s="110" t="s">
        <v>90</v>
      </c>
      <c r="C96" s="111" t="s">
        <v>90</v>
      </c>
      <c r="D96" s="109"/>
      <c r="E96" s="109"/>
      <c r="F96" s="112"/>
      <c r="G96" s="113"/>
      <c r="H96" s="114"/>
      <c r="I96" s="114"/>
      <c r="J96" s="115"/>
      <c r="K96" s="112"/>
      <c r="L96" s="112"/>
      <c r="M96" s="112"/>
      <c r="N96" s="112"/>
      <c r="O96" s="95"/>
      <c r="P96" s="116"/>
      <c r="Q96" s="117"/>
      <c r="R96" s="118"/>
      <c r="S96" s="119"/>
      <c r="T96" s="116"/>
      <c r="U96" s="120"/>
      <c r="V96" s="118"/>
      <c r="W96" s="118"/>
      <c r="X96" s="121"/>
      <c r="Y96" s="95"/>
      <c r="Z96" s="116"/>
      <c r="AA96" s="117"/>
      <c r="AB96" s="118"/>
      <c r="AC96" s="214"/>
      <c r="AD96" s="119"/>
      <c r="AE96" s="116"/>
      <c r="AF96" s="120"/>
      <c r="AG96" s="118"/>
      <c r="AH96" s="118"/>
      <c r="AI96" s="121"/>
      <c r="AJ96" s="95"/>
      <c r="AK96" s="123"/>
      <c r="AL96" s="104"/>
      <c r="AM96" s="109"/>
      <c r="AN96" s="112"/>
      <c r="AO96" s="112"/>
      <c r="AP96" s="215"/>
      <c r="AQ96" s="112"/>
      <c r="AR96" s="112"/>
      <c r="AS96" s="112"/>
      <c r="AT96" s="112"/>
      <c r="AU96" s="124"/>
      <c r="AV96" s="125"/>
      <c r="AW96" s="95"/>
      <c r="AX96" s="109"/>
      <c r="AY96" s="112"/>
      <c r="AZ96" s="112"/>
      <c r="BA96" s="215"/>
      <c r="BB96" s="112"/>
      <c r="BC96" s="112"/>
      <c r="BD96" s="112"/>
      <c r="BE96" s="112"/>
      <c r="BF96" s="126"/>
      <c r="BG96" s="112"/>
      <c r="BH96" s="95"/>
      <c r="BI96" s="109"/>
      <c r="BJ96" s="112"/>
      <c r="BK96" s="112"/>
      <c r="BL96" s="215"/>
      <c r="BM96" s="112"/>
      <c r="BN96" s="112"/>
      <c r="BO96" s="112"/>
      <c r="BP96" s="126"/>
      <c r="BQ96" s="112"/>
    </row>
    <row r="97" s="229" customFormat="true" ht="35.15" hidden="false" customHeight="true" outlineLevel="0" collapsed="false">
      <c r="A97" s="216"/>
      <c r="B97" s="0"/>
      <c r="C97" s="129" t="s">
        <v>85</v>
      </c>
      <c r="D97" s="217" t="n">
        <v>2.9</v>
      </c>
      <c r="E97" s="174" t="n">
        <v>2.9</v>
      </c>
      <c r="F97" s="218" t="n">
        <v>4.4</v>
      </c>
      <c r="G97" s="156" t="n">
        <f aca="false">IF(E97&lt;&gt;"",(E97*F97),"")</f>
        <v>12.76</v>
      </c>
      <c r="H97" s="219" t="n">
        <v>1.2</v>
      </c>
      <c r="I97" s="219" t="n">
        <f aca="false">IF(E97&lt;&gt;"",(E97*H97),"")</f>
        <v>3.48</v>
      </c>
      <c r="J97" s="220" t="n">
        <f aca="false">IF(E97&lt;&gt;"",(I97*F97),"")</f>
        <v>15.312</v>
      </c>
      <c r="K97" s="218" t="n">
        <v>9</v>
      </c>
      <c r="L97" s="218" t="n">
        <f aca="false">IF($E97&lt;&gt;"",(K97/H97),"")</f>
        <v>7.5</v>
      </c>
      <c r="M97" s="218" t="n">
        <f aca="false">IF($E97&lt;&gt;"",(E97/K97),"")</f>
        <v>0.322222222222222</v>
      </c>
      <c r="N97" s="218" t="n">
        <f aca="false">IF(E97&lt;&gt;"",(G97/K97),"")</f>
        <v>1.41777777777778</v>
      </c>
      <c r="O97" s="221"/>
      <c r="P97" s="217" t="n">
        <f aca="false">$F$10</f>
        <v>2</v>
      </c>
      <c r="Q97" s="218" t="n">
        <f aca="false">IF($E97&lt;&gt;"",(($E97*5)+P97),"")</f>
        <v>16.5</v>
      </c>
      <c r="R97" s="156" t="n">
        <f aca="false">$F$6</f>
        <v>1.2</v>
      </c>
      <c r="S97" s="141" t="n">
        <f aca="false">IF($E97&lt;&gt;"",(Q97*$F97*R97),"")</f>
        <v>87.12</v>
      </c>
      <c r="T97" s="142" t="n">
        <f aca="false">IF($E97&lt;&gt;"",(S97/5),"")</f>
        <v>17.424</v>
      </c>
      <c r="U97" s="143" t="n">
        <f aca="false">IF($E97&lt;&gt;"",(S97-Q97),"")</f>
        <v>70.62</v>
      </c>
      <c r="V97" s="144" t="n">
        <f aca="false">IF($E97&lt;&gt;"",(S97/Q97),"")</f>
        <v>5.28</v>
      </c>
      <c r="W97" s="144" t="n">
        <f aca="false">IF($E97&lt;&gt;"",(S97*H97/5),"")</f>
        <v>20.9088</v>
      </c>
      <c r="X97" s="138" t="n">
        <f aca="false">IF(E97&lt;&gt;"",(5/H97),"")</f>
        <v>4.16666666666667</v>
      </c>
      <c r="Y97" s="140"/>
      <c r="Z97" s="130" t="n">
        <f aca="false">$I$10</f>
        <v>3.1</v>
      </c>
      <c r="AA97" s="132" t="n">
        <f aca="false">IF($E97&lt;&gt;"",(($E97*10)+Z97),"")</f>
        <v>32.1</v>
      </c>
      <c r="AB97" s="133" t="n">
        <f aca="false">$I$6</f>
        <v>1</v>
      </c>
      <c r="AC97" s="145"/>
      <c r="AD97" s="141" t="n">
        <f aca="false">IF($E97&lt;&gt;"",(AA97*$F97*AB97),"")</f>
        <v>141.24</v>
      </c>
      <c r="AE97" s="142" t="n">
        <f aca="false">IF($E97&lt;&gt;"",(AD97/10),"")</f>
        <v>14.124</v>
      </c>
      <c r="AF97" s="143" t="n">
        <f aca="false">IF($E97&lt;&gt;"",(AD97-AA97),"")</f>
        <v>109.14</v>
      </c>
      <c r="AG97" s="144" t="n">
        <f aca="false">IF($E97&lt;&gt;"",(AD97/AA97),"")</f>
        <v>4.4</v>
      </c>
      <c r="AH97" s="144" t="n">
        <f aca="false">IF($E97&lt;&gt;"",(AD97*Q97/10),"")</f>
        <v>233.046</v>
      </c>
      <c r="AI97" s="138" t="n">
        <f aca="false">IF(N97&lt;&gt;"",(10/H97),"")</f>
        <v>8.33333333333333</v>
      </c>
      <c r="AJ97" s="140"/>
      <c r="AK97" s="146" t="str">
        <f aca="false">IF($C97&lt;&gt;"",($C97),"")</f>
        <v>Incoloro</v>
      </c>
      <c r="AL97" s="147"/>
      <c r="AM97" s="130" t="n">
        <f aca="false">$G$10</f>
        <v>3.5</v>
      </c>
      <c r="AN97" s="132" t="n">
        <f aca="false">IF($E97&lt;&gt;"",(($E97*15)+AM97),"")</f>
        <v>47</v>
      </c>
      <c r="AO97" s="132" t="n">
        <f aca="false">$G$6</f>
        <v>1</v>
      </c>
      <c r="AP97" s="132"/>
      <c r="AQ97" s="148" t="n">
        <f aca="false">IF($E97&lt;&gt;"",(AN97*$F97*AO97),"")</f>
        <v>206.8</v>
      </c>
      <c r="AR97" s="148" t="n">
        <f aca="false">IF($E97&lt;&gt;"",(AQ97/15),"")</f>
        <v>13.7866666666667</v>
      </c>
      <c r="AS97" s="138" t="n">
        <f aca="false">IF($E97&lt;&gt;"",(AQ97-AN97),"")</f>
        <v>159.8</v>
      </c>
      <c r="AT97" s="138" t="n">
        <f aca="false">IF($E97&lt;&gt;"",(AQ97/AN97),"")</f>
        <v>4.4</v>
      </c>
      <c r="AU97" s="149" t="n">
        <f aca="false">IF($E97&lt;&gt;"",(AQ97*H97/15),"")</f>
        <v>16.544</v>
      </c>
      <c r="AV97" s="150" t="n">
        <f aca="false">IF(E97&lt;&gt;"",(15/H97),"")</f>
        <v>12.5</v>
      </c>
      <c r="AW97" s="140"/>
      <c r="AX97" s="130" t="n">
        <f aca="false">$G$10</f>
        <v>3.5</v>
      </c>
      <c r="AY97" s="132" t="n">
        <f aca="false">IF($E97&lt;&gt;"",(($E97*20)+AX97),"")</f>
        <v>61.5</v>
      </c>
      <c r="AZ97" s="132" t="n">
        <f aca="false">$H$6</f>
        <v>1</v>
      </c>
      <c r="BA97" s="132"/>
      <c r="BB97" s="148" t="n">
        <f aca="false">IF($E97&lt;&gt;"",(AY97*$F97*AZ97),"")</f>
        <v>270.6</v>
      </c>
      <c r="BC97" s="148" t="n">
        <f aca="false">IF($E97&lt;&gt;"",(BB97/20),"")</f>
        <v>13.53</v>
      </c>
      <c r="BD97" s="138" t="n">
        <f aca="false">IF($E97&lt;&gt;"",(BB97-AY97),"")</f>
        <v>209.1</v>
      </c>
      <c r="BE97" s="138" t="n">
        <f aca="false">IF($E97&lt;&gt;"",(BB97/AY97),"")</f>
        <v>4.4</v>
      </c>
      <c r="BF97" s="144" t="n">
        <f aca="false">IF($E97&lt;&gt;"",(BB97*H97/20),"")</f>
        <v>16.236</v>
      </c>
      <c r="BG97" s="138" t="n">
        <f aca="false">IF(E97&lt;&gt;"",(20/H97),"")</f>
        <v>16.6666666666667</v>
      </c>
      <c r="BH97" s="140"/>
      <c r="BI97" s="151"/>
      <c r="BJ97" s="152"/>
      <c r="BK97" s="152"/>
      <c r="BL97" s="152"/>
      <c r="BM97" s="152"/>
      <c r="BN97" s="218" t="n">
        <f aca="false">IF($E97&lt;&gt;"",(BM97-BJ97),"")</f>
        <v>0</v>
      </c>
      <c r="BO97" s="218" t="e">
        <f aca="false">IF($E97&lt;&gt;"",(BM97/BJ97),"")</f>
        <v>#DIV/0!</v>
      </c>
      <c r="BP97" s="156" t="n">
        <f aca="false">IF($E97&lt;&gt;"",(BM97*R97/30),"")</f>
        <v>0</v>
      </c>
      <c r="BQ97" s="218" t="str">
        <f aca="false">IF(O97&lt;&gt;"",(30/R97),"")</f>
        <v/>
      </c>
    </row>
    <row r="98" s="108" customFormat="true" ht="35.15" hidden="false" customHeight="true" outlineLevel="0" collapsed="false">
      <c r="A98" s="230"/>
      <c r="B98" s="0"/>
      <c r="C98" s="155" t="s">
        <v>73</v>
      </c>
      <c r="D98" s="130" t="n">
        <v>3.4</v>
      </c>
      <c r="E98" s="131" t="n">
        <v>3.5</v>
      </c>
      <c r="F98" s="218" t="n">
        <v>4.2</v>
      </c>
      <c r="G98" s="133" t="n">
        <f aca="false">IF(E98&lt;&gt;"",(E98*F98),"")</f>
        <v>14.7</v>
      </c>
      <c r="H98" s="134" t="n">
        <v>1.2</v>
      </c>
      <c r="I98" s="135" t="n">
        <f aca="false">IF(E98&lt;&gt;"",(E98*H98),"")</f>
        <v>4.2</v>
      </c>
      <c r="J98" s="136" t="n">
        <f aca="false">IF(E98&lt;&gt;"",(I98*F98),"")</f>
        <v>17.64</v>
      </c>
      <c r="K98" s="137" t="n">
        <v>9</v>
      </c>
      <c r="L98" s="138" t="n">
        <f aca="false">IF($E98&lt;&gt;"",(K98/H98),"")</f>
        <v>7.5</v>
      </c>
      <c r="M98" s="138" t="n">
        <f aca="false">IF($E98&lt;&gt;"",(E98/K98),"")</f>
        <v>0.388888888888889</v>
      </c>
      <c r="N98" s="139" t="n">
        <f aca="false">IF(E98&lt;&gt;"",(G98/K98),"")</f>
        <v>1.63333333333333</v>
      </c>
      <c r="O98" s="140"/>
      <c r="P98" s="130" t="n">
        <f aca="false">$F$10</f>
        <v>2</v>
      </c>
      <c r="Q98" s="132" t="n">
        <f aca="false">IF($E98&lt;&gt;"",(($E98*5)+P98),"")</f>
        <v>19.5</v>
      </c>
      <c r="R98" s="133" t="n">
        <f aca="false">$F$6</f>
        <v>1.2</v>
      </c>
      <c r="S98" s="222" t="n">
        <f aca="false">IF($E98&lt;&gt;"",(Q98*$F98*R98),"")</f>
        <v>98.28</v>
      </c>
      <c r="T98" s="161" t="n">
        <f aca="false">IF($E98&lt;&gt;"",(S98/5),"")</f>
        <v>19.656</v>
      </c>
      <c r="U98" s="264" t="n">
        <f aca="false">IF($E98&lt;&gt;"",(S98-Q98),"")</f>
        <v>78.78</v>
      </c>
      <c r="V98" s="265" t="n">
        <f aca="false">IF($E98&lt;&gt;"",(S98/Q98),"")</f>
        <v>5.04</v>
      </c>
      <c r="W98" s="265" t="n">
        <f aca="false">IF($E98&lt;&gt;"",(S98*H98/5),"")</f>
        <v>23.5872</v>
      </c>
      <c r="X98" s="159" t="n">
        <f aca="false">IF(E98&lt;&gt;"",(5/H98),"")</f>
        <v>4.16666666666667</v>
      </c>
      <c r="Y98" s="160"/>
      <c r="Z98" s="161" t="n">
        <f aca="false">$I$10</f>
        <v>3.1</v>
      </c>
      <c r="AA98" s="159" t="n">
        <f aca="false">IF($E98&lt;&gt;"",(($E98*10)+Z98),"")</f>
        <v>38.1</v>
      </c>
      <c r="AB98" s="162" t="n">
        <f aca="false">$I$6</f>
        <v>1</v>
      </c>
      <c r="AC98" s="168"/>
      <c r="AD98" s="163" t="n">
        <f aca="false">IF($E98&lt;&gt;"",(AA98*$F98*AB98),"")</f>
        <v>160.02</v>
      </c>
      <c r="AE98" s="164" t="n">
        <f aca="false">IF($E98&lt;&gt;"",(AD98/10),"")</f>
        <v>16.002</v>
      </c>
      <c r="AF98" s="165" t="n">
        <f aca="false">IF($E98&lt;&gt;"",(AD98-AA98),"")</f>
        <v>121.92</v>
      </c>
      <c r="AG98" s="162" t="n">
        <f aca="false">IF($E98&lt;&gt;"",(AD98/AA98),"")</f>
        <v>4.2</v>
      </c>
      <c r="AH98" s="162" t="n">
        <f aca="false">IF($E98&lt;&gt;"",(AD98*Q98/10),"")</f>
        <v>312.039</v>
      </c>
      <c r="AI98" s="166" t="n">
        <f aca="false">IF(N98&lt;&gt;"",(10/H98),"")</f>
        <v>8.33333333333333</v>
      </c>
      <c r="AJ98" s="167"/>
      <c r="AK98" s="169" t="str">
        <f aca="false">IF($C98&lt;&gt;"",($C98),"")</f>
        <v>Gris</v>
      </c>
      <c r="AL98" s="170"/>
      <c r="AM98" s="164" t="n">
        <f aca="false">$G$10</f>
        <v>3.5</v>
      </c>
      <c r="AN98" s="166" t="n">
        <f aca="false">IF($E98&lt;&gt;"",(($E98*15)+AM98),"")</f>
        <v>56</v>
      </c>
      <c r="AO98" s="166" t="n">
        <f aca="false">$G$6</f>
        <v>1</v>
      </c>
      <c r="AP98" s="166"/>
      <c r="AQ98" s="166" t="n">
        <f aca="false">IF($E98&lt;&gt;"",(AN98*$F98*AO98),"")</f>
        <v>235.2</v>
      </c>
      <c r="AR98" s="166" t="n">
        <f aca="false">IF($E98&lt;&gt;"",(AQ98/15),"")</f>
        <v>15.68</v>
      </c>
      <c r="AS98" s="166" t="n">
        <f aca="false">IF($E98&lt;&gt;"",(AQ98-AN98),"")</f>
        <v>179.2</v>
      </c>
      <c r="AT98" s="166" t="n">
        <f aca="false">IF($E98&lt;&gt;"",(AQ98/AN98),"")</f>
        <v>4.2</v>
      </c>
      <c r="AU98" s="171" t="n">
        <f aca="false">IF($E98&lt;&gt;"",(AQ98*H98/15),"")</f>
        <v>18.816</v>
      </c>
      <c r="AV98" s="168" t="n">
        <f aca="false">IF(E98&lt;&gt;"",(15/H98),"")</f>
        <v>12.5</v>
      </c>
      <c r="AW98" s="167"/>
      <c r="AX98" s="164" t="n">
        <f aca="false">$G$10</f>
        <v>3.5</v>
      </c>
      <c r="AY98" s="166" t="n">
        <f aca="false">IF($E98&lt;&gt;"",(($E98*20)+AX98),"")</f>
        <v>73.5</v>
      </c>
      <c r="AZ98" s="166" t="n">
        <f aca="false">$H$6</f>
        <v>1</v>
      </c>
      <c r="BA98" s="166"/>
      <c r="BB98" s="172" t="n">
        <f aca="false">IF($E98&lt;&gt;"",(AY98*$F98*AZ98),"")</f>
        <v>308.7</v>
      </c>
      <c r="BC98" s="148" t="n">
        <f aca="false">IF($E98&lt;&gt;"",(BB98/20),"")</f>
        <v>15.435</v>
      </c>
      <c r="BD98" s="138" t="n">
        <f aca="false">IF($E98&lt;&gt;"",(BB98-AY98),"")</f>
        <v>235.2</v>
      </c>
      <c r="BE98" s="138" t="n">
        <f aca="false">IF($E98&lt;&gt;"",(BB98/AY98),"")</f>
        <v>4.2</v>
      </c>
      <c r="BF98" s="144" t="n">
        <f aca="false">IF($E98&lt;&gt;"",(BB98*H98/20),"")</f>
        <v>18.522</v>
      </c>
      <c r="BG98" s="138" t="n">
        <f aca="false">IF(E98&lt;&gt;"",(20/H98),"")</f>
        <v>16.6666666666667</v>
      </c>
      <c r="BH98" s="140"/>
      <c r="BI98" s="151"/>
      <c r="BJ98" s="152"/>
      <c r="BK98" s="152"/>
      <c r="BL98" s="152"/>
      <c r="BM98" s="152"/>
      <c r="BN98" s="138" t="n">
        <f aca="false">IF($E98&lt;&gt;"",(BM98-BJ98),"")</f>
        <v>0</v>
      </c>
      <c r="BO98" s="138" t="e">
        <f aca="false">IF($E98&lt;&gt;"",(BM98/BJ98),"")</f>
        <v>#DIV/0!</v>
      </c>
      <c r="BP98" s="144" t="n">
        <f aca="false">IF($E98&lt;&gt;"",(BM98*R98/30),"")</f>
        <v>0</v>
      </c>
      <c r="BQ98" s="138" t="str">
        <f aca="false">IF(O98&lt;&gt;"",(30/R98),"")</f>
        <v/>
      </c>
    </row>
    <row r="99" s="108" customFormat="true" ht="35.15" hidden="false" customHeight="true" outlineLevel="0" collapsed="false">
      <c r="A99" s="230"/>
      <c r="B99" s="0"/>
      <c r="C99" s="173" t="s">
        <v>74</v>
      </c>
      <c r="D99" s="130" t="n">
        <v>4.5</v>
      </c>
      <c r="E99" s="131" t="n">
        <v>4.5</v>
      </c>
      <c r="F99" s="218" t="n">
        <v>4.2</v>
      </c>
      <c r="G99" s="133" t="n">
        <f aca="false">IF(E99&lt;&gt;"",(E99*F99),"")</f>
        <v>18.9</v>
      </c>
      <c r="H99" s="134" t="n">
        <v>1.2</v>
      </c>
      <c r="I99" s="135" t="n">
        <f aca="false">IF(E99&lt;&gt;"",(E99*H99),"")</f>
        <v>5.4</v>
      </c>
      <c r="J99" s="136" t="n">
        <f aca="false">IF(E99&lt;&gt;"",(I99*F99),"")</f>
        <v>22.68</v>
      </c>
      <c r="K99" s="137" t="n">
        <v>9</v>
      </c>
      <c r="L99" s="138" t="n">
        <f aca="false">IF($E99&lt;&gt;"",(K99/H99),"")</f>
        <v>7.5</v>
      </c>
      <c r="M99" s="138" t="n">
        <f aca="false">IF($E99&lt;&gt;"",(E99/K99),"")</f>
        <v>0.5</v>
      </c>
      <c r="N99" s="139" t="n">
        <f aca="false">IF(E99&lt;&gt;"",(G99/K99),"")</f>
        <v>2.1</v>
      </c>
      <c r="O99" s="140"/>
      <c r="P99" s="130" t="n">
        <f aca="false">$F$10</f>
        <v>2</v>
      </c>
      <c r="Q99" s="132" t="n">
        <f aca="false">IF($E99&lt;&gt;"",(($E99*5)+P99),"")</f>
        <v>24.5</v>
      </c>
      <c r="R99" s="133" t="n">
        <f aca="false">$F$6</f>
        <v>1.2</v>
      </c>
      <c r="S99" s="222" t="n">
        <f aca="false">IF($E99&lt;&gt;"",(Q99*$F99*R99),"")</f>
        <v>123.48</v>
      </c>
      <c r="T99" s="161" t="n">
        <f aca="false">IF($E99&lt;&gt;"",(S99/5),"")</f>
        <v>24.696</v>
      </c>
      <c r="U99" s="264" t="n">
        <f aca="false">IF($E99&lt;&gt;"",(S99-Q99),"")</f>
        <v>98.98</v>
      </c>
      <c r="V99" s="265" t="n">
        <f aca="false">IF($E99&lt;&gt;"",(S99/Q99),"")</f>
        <v>5.04</v>
      </c>
      <c r="W99" s="265" t="n">
        <f aca="false">IF($E99&lt;&gt;"",(S99*H99/5),"")</f>
        <v>29.6352</v>
      </c>
      <c r="X99" s="159" t="n">
        <f aca="false">IF(E99&lt;&gt;"",(5/H99),"")</f>
        <v>4.16666666666667</v>
      </c>
      <c r="Y99" s="160"/>
      <c r="Z99" s="161" t="n">
        <f aca="false">$I$10</f>
        <v>3.1</v>
      </c>
      <c r="AA99" s="159" t="n">
        <f aca="false">IF($E99&lt;&gt;"",(($E99*10)+Z99),"")</f>
        <v>48.1</v>
      </c>
      <c r="AB99" s="162" t="n">
        <f aca="false">$I$6</f>
        <v>1</v>
      </c>
      <c r="AC99" s="168"/>
      <c r="AD99" s="163" t="n">
        <f aca="false">IF($E99&lt;&gt;"",(AA99*$F99*AB99),"")</f>
        <v>202.02</v>
      </c>
      <c r="AE99" s="164" t="n">
        <f aca="false">IF($E99&lt;&gt;"",(AD99/10),"")</f>
        <v>20.202</v>
      </c>
      <c r="AF99" s="165" t="n">
        <f aca="false">IF($E99&lt;&gt;"",(AD99-AA99),"")</f>
        <v>153.92</v>
      </c>
      <c r="AG99" s="162" t="n">
        <f aca="false">IF($E99&lt;&gt;"",(AD99/AA99),"")</f>
        <v>4.2</v>
      </c>
      <c r="AH99" s="162" t="n">
        <f aca="false">IF($E99&lt;&gt;"",(AD99*Q99/10),"")</f>
        <v>494.949</v>
      </c>
      <c r="AI99" s="166" t="n">
        <f aca="false">IF(N99&lt;&gt;"",(10/H99),"")</f>
        <v>8.33333333333333</v>
      </c>
      <c r="AJ99" s="167"/>
      <c r="AK99" s="169" t="str">
        <f aca="false">IF($C99&lt;&gt;"",($C99),"")</f>
        <v>Azul</v>
      </c>
      <c r="AL99" s="170"/>
      <c r="AM99" s="164" t="n">
        <f aca="false">$G$10</f>
        <v>3.5</v>
      </c>
      <c r="AN99" s="166" t="n">
        <f aca="false">IF($E99&lt;&gt;"",(($E99*15)+AM99),"")</f>
        <v>71</v>
      </c>
      <c r="AO99" s="166" t="n">
        <f aca="false">$G$6</f>
        <v>1</v>
      </c>
      <c r="AP99" s="166"/>
      <c r="AQ99" s="166" t="n">
        <f aca="false">IF($E99&lt;&gt;"",(AN99*$F99*AO99),"")</f>
        <v>298.2</v>
      </c>
      <c r="AR99" s="166" t="n">
        <f aca="false">IF($E99&lt;&gt;"",(AQ99/15),"")</f>
        <v>19.88</v>
      </c>
      <c r="AS99" s="166" t="n">
        <f aca="false">IF($E99&lt;&gt;"",(AQ99-AN99),"")</f>
        <v>227.2</v>
      </c>
      <c r="AT99" s="166" t="n">
        <f aca="false">IF($E99&lt;&gt;"",(AQ99/AN99),"")</f>
        <v>4.2</v>
      </c>
      <c r="AU99" s="171" t="n">
        <f aca="false">IF($E99&lt;&gt;"",(AQ99*H99/15),"")</f>
        <v>23.856</v>
      </c>
      <c r="AV99" s="168" t="n">
        <f aca="false">IF(E99&lt;&gt;"",(15/H99),"")</f>
        <v>12.5</v>
      </c>
      <c r="AW99" s="167"/>
      <c r="AX99" s="164" t="n">
        <f aca="false">$G$10</f>
        <v>3.5</v>
      </c>
      <c r="AY99" s="166" t="n">
        <f aca="false">IF($E99&lt;&gt;"",(($E99*20)+AX99),"")</f>
        <v>93.5</v>
      </c>
      <c r="AZ99" s="166" t="n">
        <f aca="false">$H$6</f>
        <v>1</v>
      </c>
      <c r="BA99" s="166"/>
      <c r="BB99" s="172" t="n">
        <f aca="false">IF($E99&lt;&gt;"",(AY99*$F99*AZ99),"")</f>
        <v>392.7</v>
      </c>
      <c r="BC99" s="148" t="n">
        <f aca="false">IF($E99&lt;&gt;"",(BB99/20),"")</f>
        <v>19.635</v>
      </c>
      <c r="BD99" s="138" t="n">
        <f aca="false">IF($E99&lt;&gt;"",(BB99-AY99),"")</f>
        <v>299.2</v>
      </c>
      <c r="BE99" s="138" t="n">
        <f aca="false">IF($E99&lt;&gt;"",(BB99/AY99),"")</f>
        <v>4.2</v>
      </c>
      <c r="BF99" s="144" t="n">
        <f aca="false">IF($E99&lt;&gt;"",(BB99*H99/20),"")</f>
        <v>23.562</v>
      </c>
      <c r="BG99" s="138" t="n">
        <f aca="false">IF(E99&lt;&gt;"",(20/H99),"")</f>
        <v>16.6666666666667</v>
      </c>
      <c r="BH99" s="140"/>
      <c r="BI99" s="151"/>
      <c r="BJ99" s="152"/>
      <c r="BK99" s="152"/>
      <c r="BL99" s="152"/>
      <c r="BM99" s="152"/>
      <c r="BN99" s="138" t="n">
        <f aca="false">IF($E99&lt;&gt;"",(BM99-BJ99),"")</f>
        <v>0</v>
      </c>
      <c r="BO99" s="138" t="e">
        <f aca="false">IF($E99&lt;&gt;"",(BM99/BJ99),"")</f>
        <v>#DIV/0!</v>
      </c>
      <c r="BP99" s="144" t="n">
        <f aca="false">IF($E99&lt;&gt;"",(BM99*R99/30),"")</f>
        <v>0</v>
      </c>
      <c r="BQ99" s="138" t="str">
        <f aca="false">IF(O99&lt;&gt;"",(30/R99),"")</f>
        <v/>
      </c>
    </row>
    <row r="100" s="108" customFormat="true" ht="35.15" hidden="false" customHeight="true" outlineLevel="0" collapsed="false">
      <c r="A100" s="230"/>
      <c r="B100" s="0"/>
      <c r="C100" s="175" t="s">
        <v>75</v>
      </c>
      <c r="D100" s="130" t="n">
        <v>4.5</v>
      </c>
      <c r="E100" s="131" t="n">
        <v>4.5</v>
      </c>
      <c r="F100" s="218" t="n">
        <v>4.2</v>
      </c>
      <c r="G100" s="133" t="n">
        <f aca="false">IF(E100&lt;&gt;"",(E100*F100),"")</f>
        <v>18.9</v>
      </c>
      <c r="H100" s="134" t="n">
        <v>1.2</v>
      </c>
      <c r="I100" s="135" t="n">
        <f aca="false">IF(E100&lt;&gt;"",(E100*H100),"")</f>
        <v>5.4</v>
      </c>
      <c r="J100" s="136" t="n">
        <f aca="false">IF(E100&lt;&gt;"",(I100*F100),"")</f>
        <v>22.68</v>
      </c>
      <c r="K100" s="137" t="n">
        <v>9</v>
      </c>
      <c r="L100" s="138" t="n">
        <f aca="false">IF($E100&lt;&gt;"",(K100/H100),"")</f>
        <v>7.5</v>
      </c>
      <c r="M100" s="138" t="n">
        <f aca="false">IF($E100&lt;&gt;"",(E100/K100),"")</f>
        <v>0.5</v>
      </c>
      <c r="N100" s="139" t="n">
        <f aca="false">IF(E100&lt;&gt;"",(G100/K100),"")</f>
        <v>2.1</v>
      </c>
      <c r="O100" s="140"/>
      <c r="P100" s="130" t="n">
        <f aca="false">$F$10</f>
        <v>2</v>
      </c>
      <c r="Q100" s="132" t="n">
        <f aca="false">IF($E100&lt;&gt;"",(($E100*5)+P100),"")</f>
        <v>24.5</v>
      </c>
      <c r="R100" s="133" t="n">
        <f aca="false">$F$6</f>
        <v>1.2</v>
      </c>
      <c r="S100" s="141" t="n">
        <f aca="false">IF($E100&lt;&gt;"",(Q100*$F100*R100),"")</f>
        <v>123.48</v>
      </c>
      <c r="T100" s="142" t="n">
        <f aca="false">IF($E100&lt;&gt;"",(S100/5),"")</f>
        <v>24.696</v>
      </c>
      <c r="U100" s="143" t="n">
        <f aca="false">IF($E100&lt;&gt;"",(S100-Q100),"")</f>
        <v>98.98</v>
      </c>
      <c r="V100" s="144" t="n">
        <f aca="false">IF($E100&lt;&gt;"",(S100/Q100),"")</f>
        <v>5.04</v>
      </c>
      <c r="W100" s="144" t="n">
        <f aca="false">IF($E100&lt;&gt;"",(S100*H100/5),"")</f>
        <v>29.6352</v>
      </c>
      <c r="X100" s="138" t="n">
        <f aca="false">IF(E100&lt;&gt;"",(5/H100),"")</f>
        <v>4.16666666666667</v>
      </c>
      <c r="Y100" s="140"/>
      <c r="Z100" s="130" t="n">
        <f aca="false">$I$10</f>
        <v>3.1</v>
      </c>
      <c r="AA100" s="132" t="n">
        <f aca="false">IF($E100&lt;&gt;"",(($E100*10)+Z100),"")</f>
        <v>48.1</v>
      </c>
      <c r="AB100" s="133" t="n">
        <f aca="false">$I$6</f>
        <v>1</v>
      </c>
      <c r="AC100" s="145"/>
      <c r="AD100" s="141" t="n">
        <f aca="false">IF($E100&lt;&gt;"",(AA100*$F100*AB100),"")</f>
        <v>202.02</v>
      </c>
      <c r="AE100" s="142" t="n">
        <f aca="false">IF($E100&lt;&gt;"",(AD100/10),"")</f>
        <v>20.202</v>
      </c>
      <c r="AF100" s="143" t="n">
        <f aca="false">IF($E100&lt;&gt;"",(AD100-AA100),"")</f>
        <v>153.92</v>
      </c>
      <c r="AG100" s="144" t="n">
        <f aca="false">IF($E100&lt;&gt;"",(AD100/AA100),"")</f>
        <v>4.2</v>
      </c>
      <c r="AH100" s="144" t="n">
        <f aca="false">IF($E100&lt;&gt;"",(AD100*Q100/10),"")</f>
        <v>494.949</v>
      </c>
      <c r="AI100" s="138" t="n">
        <f aca="false">IF(N100&lt;&gt;"",(10/H100),"")</f>
        <v>8.33333333333333</v>
      </c>
      <c r="AJ100" s="140"/>
      <c r="AK100" s="146" t="str">
        <f aca="false">IF($C100&lt;&gt;"",($C100),"")</f>
        <v>Rojo granate</v>
      </c>
      <c r="AL100" s="147"/>
      <c r="AM100" s="130" t="n">
        <f aca="false">$G$10</f>
        <v>3.5</v>
      </c>
      <c r="AN100" s="132" t="n">
        <f aca="false">IF($E100&lt;&gt;"",(($E100*15)+AM100),"")</f>
        <v>71</v>
      </c>
      <c r="AO100" s="132" t="n">
        <f aca="false">$G$6</f>
        <v>1</v>
      </c>
      <c r="AP100" s="132"/>
      <c r="AQ100" s="148" t="n">
        <f aca="false">IF($E100&lt;&gt;"",(AN100*$F100*AO100),"")</f>
        <v>298.2</v>
      </c>
      <c r="AR100" s="148" t="n">
        <f aca="false">IF($E100&lt;&gt;"",(AQ100/15),"")</f>
        <v>19.88</v>
      </c>
      <c r="AS100" s="138" t="n">
        <f aca="false">IF($E100&lt;&gt;"",(AQ100-AN100),"")</f>
        <v>227.2</v>
      </c>
      <c r="AT100" s="138" t="n">
        <f aca="false">IF($E100&lt;&gt;"",(AQ100/AN100),"")</f>
        <v>4.2</v>
      </c>
      <c r="AU100" s="149" t="n">
        <f aca="false">IF($E100&lt;&gt;"",(AQ100*H100/15),"")</f>
        <v>23.856</v>
      </c>
      <c r="AV100" s="150" t="n">
        <f aca="false">IF(E100&lt;&gt;"",(15/H100),"")</f>
        <v>12.5</v>
      </c>
      <c r="AW100" s="140"/>
      <c r="AX100" s="130" t="n">
        <f aca="false">$G$10</f>
        <v>3.5</v>
      </c>
      <c r="AY100" s="132" t="n">
        <f aca="false">IF($E100&lt;&gt;"",(($E100*20)+AX100),"")</f>
        <v>93.5</v>
      </c>
      <c r="AZ100" s="132" t="n">
        <f aca="false">$H$6</f>
        <v>1</v>
      </c>
      <c r="BA100" s="132"/>
      <c r="BB100" s="148" t="n">
        <f aca="false">IF($E100&lt;&gt;"",(AY100*$F100*AZ100),"")</f>
        <v>392.7</v>
      </c>
      <c r="BC100" s="148"/>
      <c r="BD100" s="138"/>
      <c r="BE100" s="138"/>
      <c r="BF100" s="144"/>
      <c r="BG100" s="138"/>
      <c r="BH100" s="140"/>
      <c r="BI100" s="151"/>
      <c r="BJ100" s="152"/>
      <c r="BK100" s="152"/>
      <c r="BL100" s="152"/>
      <c r="BM100" s="152"/>
      <c r="BN100" s="138" t="n">
        <f aca="false">IF($E100&lt;&gt;"",(BM100-BJ100),"")</f>
        <v>0</v>
      </c>
      <c r="BO100" s="138" t="e">
        <f aca="false">IF($E100&lt;&gt;"",(BM100/BJ100),"")</f>
        <v>#DIV/0!</v>
      </c>
      <c r="BP100" s="144" t="n">
        <f aca="false">IF($E100&lt;&gt;"",(BM100*R100/30),"")</f>
        <v>0</v>
      </c>
      <c r="BQ100" s="138" t="str">
        <f aca="false">IF(O100&lt;&gt;"",(30/R100),"")</f>
        <v/>
      </c>
    </row>
    <row r="101" s="108" customFormat="true" ht="35.15" hidden="false" customHeight="true" outlineLevel="0" collapsed="false">
      <c r="A101" s="230"/>
      <c r="B101" s="0"/>
      <c r="C101" s="176" t="s">
        <v>76</v>
      </c>
      <c r="D101" s="130" t="n">
        <v>6</v>
      </c>
      <c r="E101" s="131" t="n">
        <v>6</v>
      </c>
      <c r="F101" s="218" t="n">
        <v>4.2</v>
      </c>
      <c r="G101" s="133" t="n">
        <f aca="false">IF(E101&lt;&gt;"",(E101*F101),"")</f>
        <v>25.2</v>
      </c>
      <c r="H101" s="134" t="n">
        <v>1.2</v>
      </c>
      <c r="I101" s="135" t="n">
        <f aca="false">IF(E101&lt;&gt;"",(E101*H101),"")</f>
        <v>7.2</v>
      </c>
      <c r="J101" s="136" t="n">
        <f aca="false">IF(E101&lt;&gt;"",(I101*F101),"")</f>
        <v>30.24</v>
      </c>
      <c r="K101" s="137" t="n">
        <v>9</v>
      </c>
      <c r="L101" s="138" t="n">
        <f aca="false">IF($E101&lt;&gt;"",(K101/H101),"")</f>
        <v>7.5</v>
      </c>
      <c r="M101" s="138" t="n">
        <f aca="false">IF($E101&lt;&gt;"",(E101/K101),"")</f>
        <v>0.666666666666667</v>
      </c>
      <c r="N101" s="139" t="n">
        <f aca="false">IF(E101&lt;&gt;"",(G101/K101),"")</f>
        <v>2.8</v>
      </c>
      <c r="O101" s="140"/>
      <c r="P101" s="130" t="n">
        <f aca="false">$F$10</f>
        <v>2</v>
      </c>
      <c r="Q101" s="132" t="n">
        <f aca="false">IF($E101&lt;&gt;"",(($E101*5)+P101),"")</f>
        <v>32</v>
      </c>
      <c r="R101" s="133" t="n">
        <f aca="false">$F$6</f>
        <v>1.2</v>
      </c>
      <c r="S101" s="141" t="n">
        <f aca="false">IF($E101&lt;&gt;"",(Q101*$F101*R101),"")</f>
        <v>161.28</v>
      </c>
      <c r="T101" s="142" t="n">
        <f aca="false">IF($E101&lt;&gt;"",(S101/5),"")</f>
        <v>32.256</v>
      </c>
      <c r="U101" s="143" t="n">
        <f aca="false">IF($E101&lt;&gt;"",(S101-Q101),"")</f>
        <v>129.28</v>
      </c>
      <c r="V101" s="144" t="n">
        <f aca="false">IF($E101&lt;&gt;"",(S101/Q101),"")</f>
        <v>5.04</v>
      </c>
      <c r="W101" s="144" t="n">
        <f aca="false">IF($E101&lt;&gt;"",(S101*H101/5),"")</f>
        <v>38.7072</v>
      </c>
      <c r="X101" s="138" t="n">
        <f aca="false">IF(E101&lt;&gt;"",(5/H101),"")</f>
        <v>4.16666666666667</v>
      </c>
      <c r="Y101" s="140"/>
      <c r="Z101" s="130" t="n">
        <f aca="false">$I$10</f>
        <v>3.1</v>
      </c>
      <c r="AA101" s="132" t="n">
        <f aca="false">IF($E101&lt;&gt;"",(($E101*10)+Z101),"")</f>
        <v>63.1</v>
      </c>
      <c r="AB101" s="133" t="n">
        <f aca="false">$I$6</f>
        <v>1</v>
      </c>
      <c r="AC101" s="145"/>
      <c r="AD101" s="141" t="n">
        <f aca="false">IF($E101&lt;&gt;"",(AA101*$F101*AB101),"")</f>
        <v>265.02</v>
      </c>
      <c r="AE101" s="142" t="n">
        <f aca="false">IF($E101&lt;&gt;"",(AD101/10),"")</f>
        <v>26.502</v>
      </c>
      <c r="AF101" s="143" t="n">
        <f aca="false">IF($E101&lt;&gt;"",(AD101-AA101),"")</f>
        <v>201.92</v>
      </c>
      <c r="AG101" s="144" t="n">
        <f aca="false">IF($E101&lt;&gt;"",(AD101/AA101),"")</f>
        <v>4.2</v>
      </c>
      <c r="AH101" s="144" t="n">
        <f aca="false">IF($E101&lt;&gt;"",(AD101*Q101/10),"")</f>
        <v>848.064</v>
      </c>
      <c r="AI101" s="138" t="n">
        <f aca="false">IF(N101&lt;&gt;"",(10/H101),"")</f>
        <v>8.33333333333333</v>
      </c>
      <c r="AJ101" s="140"/>
      <c r="AK101" s="146" t="str">
        <f aca="false">IF($C101&lt;&gt;"",($C101),"")</f>
        <v>Verde</v>
      </c>
      <c r="AL101" s="147"/>
      <c r="AM101" s="130" t="n">
        <f aca="false">$G$10</f>
        <v>3.5</v>
      </c>
      <c r="AN101" s="132" t="n">
        <f aca="false">IF($E101&lt;&gt;"",(($E101*15)+AM101),"")</f>
        <v>93.5</v>
      </c>
      <c r="AO101" s="132" t="n">
        <f aca="false">$G$6</f>
        <v>1</v>
      </c>
      <c r="AP101" s="132"/>
      <c r="AQ101" s="148" t="n">
        <f aca="false">IF($E101&lt;&gt;"",(AN101*$F101*AO101),"")</f>
        <v>392.7</v>
      </c>
      <c r="AR101" s="148" t="n">
        <f aca="false">IF($E101&lt;&gt;"",(AQ101/15),"")</f>
        <v>26.18</v>
      </c>
      <c r="AS101" s="138" t="n">
        <f aca="false">IF($E101&lt;&gt;"",(AQ101-AN101),"")</f>
        <v>299.2</v>
      </c>
      <c r="AT101" s="138" t="n">
        <f aca="false">IF($E101&lt;&gt;"",(AQ101/AN101),"")</f>
        <v>4.2</v>
      </c>
      <c r="AU101" s="149" t="n">
        <f aca="false">IF($E101&lt;&gt;"",(AQ101*H101/15),"")</f>
        <v>31.416</v>
      </c>
      <c r="AV101" s="150" t="n">
        <f aca="false">IF(E101&lt;&gt;"",(15/H101),"")</f>
        <v>12.5</v>
      </c>
      <c r="AW101" s="140"/>
      <c r="AX101" s="130" t="n">
        <f aca="false">$G$10</f>
        <v>3.5</v>
      </c>
      <c r="AY101" s="132" t="n">
        <f aca="false">IF($E101&lt;&gt;"",(($E101*20)+AX101),"")</f>
        <v>123.5</v>
      </c>
      <c r="AZ101" s="132" t="n">
        <f aca="false">$H$6</f>
        <v>1</v>
      </c>
      <c r="BA101" s="132"/>
      <c r="BB101" s="148" t="n">
        <f aca="false">IF($E101&lt;&gt;"",(AY101*$F101*AZ101),"")</f>
        <v>518.7</v>
      </c>
      <c r="BC101" s="148" t="n">
        <f aca="false">IF($E101&lt;&gt;"",(BB101/20),"")</f>
        <v>25.935</v>
      </c>
      <c r="BD101" s="138" t="n">
        <f aca="false">IF($E101&lt;&gt;"",(BB101-AY101),"")</f>
        <v>395.2</v>
      </c>
      <c r="BE101" s="138" t="n">
        <f aca="false">IF($E101&lt;&gt;"",(BB101/AY101),"")</f>
        <v>4.2</v>
      </c>
      <c r="BF101" s="144" t="n">
        <f aca="false">IF($E101&lt;&gt;"",(BB101*H101/20),"")</f>
        <v>31.122</v>
      </c>
      <c r="BG101" s="138" t="n">
        <f aca="false">IF(E101&lt;&gt;"",(20/H101),"")</f>
        <v>16.6666666666667</v>
      </c>
      <c r="BH101" s="140"/>
      <c r="BI101" s="151"/>
      <c r="BJ101" s="152"/>
      <c r="BK101" s="152"/>
      <c r="BL101" s="152"/>
      <c r="BM101" s="152"/>
      <c r="BN101" s="138" t="n">
        <f aca="false">IF($E101&lt;&gt;"",(BM101-BJ101),"")</f>
        <v>0</v>
      </c>
      <c r="BO101" s="138" t="e">
        <f aca="false">IF($E101&lt;&gt;"",(BM101/BJ101),"")</f>
        <v>#DIV/0!</v>
      </c>
      <c r="BP101" s="144" t="n">
        <f aca="false">IF($E101&lt;&gt;"",(BM101*R101/30),"")</f>
        <v>0</v>
      </c>
      <c r="BQ101" s="138" t="str">
        <f aca="false">IF(O101&lt;&gt;"",(30/R101),"")</f>
        <v/>
      </c>
    </row>
    <row r="102" s="108" customFormat="true" ht="35.15" hidden="false" customHeight="true" outlineLevel="0" collapsed="false">
      <c r="A102" s="230"/>
      <c r="B102" s="0"/>
      <c r="C102" s="177" t="s">
        <v>77</v>
      </c>
      <c r="D102" s="130" t="n">
        <v>7.5</v>
      </c>
      <c r="E102" s="131" t="n">
        <v>8</v>
      </c>
      <c r="F102" s="218" t="n">
        <v>4.2</v>
      </c>
      <c r="G102" s="133" t="n">
        <f aca="false">IF(E102&lt;&gt;"",(E102*F102),"")</f>
        <v>33.6</v>
      </c>
      <c r="H102" s="134" t="n">
        <v>1.2</v>
      </c>
      <c r="I102" s="135" t="n">
        <f aca="false">IF(E102&lt;&gt;"",(E102*H102),"")</f>
        <v>9.6</v>
      </c>
      <c r="J102" s="136" t="n">
        <f aca="false">IF(E102&lt;&gt;"",(I102*F102),"")</f>
        <v>40.32</v>
      </c>
      <c r="K102" s="137" t="n">
        <v>9</v>
      </c>
      <c r="L102" s="138" t="n">
        <f aca="false">IF($E102&lt;&gt;"",(K102/H102),"")</f>
        <v>7.5</v>
      </c>
      <c r="M102" s="138" t="n">
        <f aca="false">IF($E102&lt;&gt;"",(E102/K102),"")</f>
        <v>0.888888888888889</v>
      </c>
      <c r="N102" s="139" t="n">
        <f aca="false">IF(E102&lt;&gt;"",(G102/K102),"")</f>
        <v>3.73333333333333</v>
      </c>
      <c r="O102" s="140"/>
      <c r="P102" s="130" t="n">
        <f aca="false">$F$10</f>
        <v>2</v>
      </c>
      <c r="Q102" s="132" t="n">
        <f aca="false">IF($E102&lt;&gt;"",(($E102*5)+P102),"")</f>
        <v>42</v>
      </c>
      <c r="R102" s="133" t="n">
        <f aca="false">$F$6</f>
        <v>1.2</v>
      </c>
      <c r="S102" s="141" t="n">
        <f aca="false">IF($E102&lt;&gt;"",(Q102*$F102*R102),"")</f>
        <v>211.68</v>
      </c>
      <c r="T102" s="142" t="n">
        <f aca="false">IF($E102&lt;&gt;"",(S102/5),"")</f>
        <v>42.336</v>
      </c>
      <c r="U102" s="143" t="n">
        <f aca="false">IF($E102&lt;&gt;"",(S102-Q102),"")</f>
        <v>169.68</v>
      </c>
      <c r="V102" s="144" t="n">
        <f aca="false">IF($E102&lt;&gt;"",(S102/Q102),"")</f>
        <v>5.04</v>
      </c>
      <c r="W102" s="144" t="n">
        <f aca="false">IF($E102&lt;&gt;"",(S102*H102/5),"")</f>
        <v>50.8032</v>
      </c>
      <c r="X102" s="138" t="n">
        <f aca="false">IF(E102&lt;&gt;"",(5/H102),"")</f>
        <v>4.16666666666667</v>
      </c>
      <c r="Y102" s="140"/>
      <c r="Z102" s="130" t="n">
        <f aca="false">$I$10</f>
        <v>3.1</v>
      </c>
      <c r="AA102" s="132" t="n">
        <f aca="false">IF($E102&lt;&gt;"",(($E102*10)+Z102),"")</f>
        <v>83.1</v>
      </c>
      <c r="AB102" s="133" t="n">
        <f aca="false">$I$6</f>
        <v>1</v>
      </c>
      <c r="AC102" s="145"/>
      <c r="AD102" s="141" t="n">
        <f aca="false">IF($E102&lt;&gt;"",(AA102*$F102*AB102),"")</f>
        <v>349.02</v>
      </c>
      <c r="AE102" s="142" t="n">
        <f aca="false">IF($E102&lt;&gt;"",(AD102/10),"")</f>
        <v>34.902</v>
      </c>
      <c r="AF102" s="143" t="n">
        <f aca="false">IF($E102&lt;&gt;"",(AD102-AA102),"")</f>
        <v>265.92</v>
      </c>
      <c r="AG102" s="144" t="n">
        <f aca="false">IF($E102&lt;&gt;"",(AD102/AA102),"")</f>
        <v>4.2</v>
      </c>
      <c r="AH102" s="144" t="n">
        <f aca="false">IF($E102&lt;&gt;"",(AD102*Q102/10),"")</f>
        <v>1465.884</v>
      </c>
      <c r="AI102" s="138" t="n">
        <f aca="false">IF(N102&lt;&gt;"",(10/H102),"")</f>
        <v>8.33333333333333</v>
      </c>
      <c r="AJ102" s="140"/>
      <c r="AK102" s="146" t="str">
        <f aca="false">IF($C102&lt;&gt;"",($C102),"")</f>
        <v>Amarillo</v>
      </c>
      <c r="AL102" s="147"/>
      <c r="AM102" s="130" t="n">
        <f aca="false">$G$10</f>
        <v>3.5</v>
      </c>
      <c r="AN102" s="132" t="n">
        <f aca="false">IF($E102&lt;&gt;"",(($E102*15)+AM102),"")</f>
        <v>123.5</v>
      </c>
      <c r="AO102" s="132" t="n">
        <f aca="false">$G$6</f>
        <v>1</v>
      </c>
      <c r="AP102" s="132"/>
      <c r="AQ102" s="148" t="n">
        <f aca="false">IF($E102&lt;&gt;"",(AN102*$F102*AO102),"")</f>
        <v>518.7</v>
      </c>
      <c r="AR102" s="148" t="n">
        <f aca="false">IF($E102&lt;&gt;"",(AQ102/15),"")</f>
        <v>34.58</v>
      </c>
      <c r="AS102" s="138" t="n">
        <f aca="false">IF($E102&lt;&gt;"",(AQ102-AN102),"")</f>
        <v>395.2</v>
      </c>
      <c r="AT102" s="138" t="n">
        <f aca="false">IF($E102&lt;&gt;"",(AQ102/AN102),"")</f>
        <v>4.2</v>
      </c>
      <c r="AU102" s="149" t="n">
        <f aca="false">IF($E102&lt;&gt;"",(AQ102*H102/15),"")</f>
        <v>41.496</v>
      </c>
      <c r="AV102" s="150" t="n">
        <f aca="false">IF(E102&lt;&gt;"",(15/H102),"")</f>
        <v>12.5</v>
      </c>
      <c r="AW102" s="140"/>
      <c r="AX102" s="130" t="n">
        <f aca="false">$G$10</f>
        <v>3.5</v>
      </c>
      <c r="AY102" s="132" t="n">
        <f aca="false">IF($E102&lt;&gt;"",(($E102*20)+AX102),"")</f>
        <v>163.5</v>
      </c>
      <c r="AZ102" s="132" t="n">
        <f aca="false">$H$6</f>
        <v>1</v>
      </c>
      <c r="BA102" s="132"/>
      <c r="BB102" s="148" t="n">
        <f aca="false">IF($E102&lt;&gt;"",(AY102*$F102*AZ102),"")</f>
        <v>686.7</v>
      </c>
      <c r="BC102" s="148" t="n">
        <f aca="false">IF($E102&lt;&gt;"",(BB102/20),"")</f>
        <v>34.335</v>
      </c>
      <c r="BD102" s="138" t="n">
        <f aca="false">IF($E102&lt;&gt;"",(BB102-AY102),"")</f>
        <v>523.2</v>
      </c>
      <c r="BE102" s="138" t="n">
        <f aca="false">IF($E102&lt;&gt;"",(BB102/AY102),"")</f>
        <v>4.2</v>
      </c>
      <c r="BF102" s="144" t="n">
        <f aca="false">IF($E102&lt;&gt;"",(BB102*H102/20),"")</f>
        <v>41.202</v>
      </c>
      <c r="BG102" s="138" t="n">
        <f aca="false">IF(E102&lt;&gt;"",(20/H102),"")</f>
        <v>16.6666666666667</v>
      </c>
      <c r="BH102" s="140"/>
      <c r="BI102" s="151"/>
      <c r="BJ102" s="152"/>
      <c r="BK102" s="152"/>
      <c r="BL102" s="152"/>
      <c r="BM102" s="152"/>
      <c r="BN102" s="138" t="n">
        <f aca="false">IF($E102&lt;&gt;"",(BM102-BJ102),"")</f>
        <v>0</v>
      </c>
      <c r="BO102" s="138" t="e">
        <f aca="false">IF($E102&lt;&gt;"",(BM102/BJ102),"")</f>
        <v>#DIV/0!</v>
      </c>
      <c r="BP102" s="144" t="n">
        <f aca="false">IF($E102&lt;&gt;"",(BM102*R102/30),"")</f>
        <v>0</v>
      </c>
      <c r="BQ102" s="138" t="str">
        <f aca="false">IF(O102&lt;&gt;"",(30/R102),"")</f>
        <v/>
      </c>
    </row>
    <row r="103" s="108" customFormat="true" ht="35.15" hidden="false" customHeight="true" outlineLevel="0" collapsed="false">
      <c r="A103" s="230"/>
      <c r="B103" s="0"/>
      <c r="C103" s="178" t="s">
        <v>78</v>
      </c>
      <c r="D103" s="130" t="n">
        <v>3.5</v>
      </c>
      <c r="E103" s="131" t="n">
        <v>3.5</v>
      </c>
      <c r="F103" s="218" t="n">
        <v>4.2</v>
      </c>
      <c r="G103" s="133" t="n">
        <f aca="false">IF(E103&lt;&gt;"",(E103*F103),"")</f>
        <v>14.7</v>
      </c>
      <c r="H103" s="134" t="n">
        <v>1.2</v>
      </c>
      <c r="I103" s="135" t="n">
        <f aca="false">IF(E103&lt;&gt;"",(E103*H103),"")</f>
        <v>4.2</v>
      </c>
      <c r="J103" s="136" t="n">
        <f aca="false">IF(E103&lt;&gt;"",(I103*F103),"")</f>
        <v>17.64</v>
      </c>
      <c r="K103" s="137" t="n">
        <v>9</v>
      </c>
      <c r="L103" s="138" t="n">
        <f aca="false">IF($E103&lt;&gt;"",(K103/H103),"")</f>
        <v>7.5</v>
      </c>
      <c r="M103" s="138" t="n">
        <f aca="false">IF($E103&lt;&gt;"",(E103/K103),"")</f>
        <v>0.388888888888889</v>
      </c>
      <c r="N103" s="139" t="n">
        <f aca="false">IF(E103&lt;&gt;"",(G103/K103),"")</f>
        <v>1.63333333333333</v>
      </c>
      <c r="O103" s="140"/>
      <c r="P103" s="130" t="n">
        <f aca="false">$F$10</f>
        <v>2</v>
      </c>
      <c r="Q103" s="132" t="n">
        <f aca="false">IF($E103&lt;&gt;"",(($E103*5)+P103),"")</f>
        <v>19.5</v>
      </c>
      <c r="R103" s="133" t="n">
        <f aca="false">$F$6</f>
        <v>1.2</v>
      </c>
      <c r="S103" s="141" t="n">
        <f aca="false">IF($E103&lt;&gt;"",(Q103*$F103*R103),"")</f>
        <v>98.28</v>
      </c>
      <c r="T103" s="142" t="n">
        <f aca="false">IF($E103&lt;&gt;"",(S103/5),"")</f>
        <v>19.656</v>
      </c>
      <c r="U103" s="143" t="n">
        <f aca="false">IF($E103&lt;&gt;"",(S103-Q103),"")</f>
        <v>78.78</v>
      </c>
      <c r="V103" s="144" t="n">
        <f aca="false">IF($E103&lt;&gt;"",(S103/Q103),"")</f>
        <v>5.04</v>
      </c>
      <c r="W103" s="144" t="n">
        <f aca="false">IF($E103&lt;&gt;"",(S103*H103/5),"")</f>
        <v>23.5872</v>
      </c>
      <c r="X103" s="138" t="n">
        <f aca="false">IF(E103&lt;&gt;"",(5/H103),"")</f>
        <v>4.16666666666667</v>
      </c>
      <c r="Y103" s="140"/>
      <c r="Z103" s="130" t="n">
        <f aca="false">$I$10</f>
        <v>3.1</v>
      </c>
      <c r="AA103" s="132" t="n">
        <f aca="false">IF($E103&lt;&gt;"",(($E103*10)+Z103),"")</f>
        <v>38.1</v>
      </c>
      <c r="AB103" s="133" t="n">
        <f aca="false">$I$6</f>
        <v>1</v>
      </c>
      <c r="AC103" s="145"/>
      <c r="AD103" s="141" t="n">
        <f aca="false">IF($E103&lt;&gt;"",(AA103*$F103*AB103),"")</f>
        <v>160.02</v>
      </c>
      <c r="AE103" s="142" t="n">
        <f aca="false">IF($E103&lt;&gt;"",(AD103/10),"")</f>
        <v>16.002</v>
      </c>
      <c r="AF103" s="143" t="n">
        <f aca="false">IF($E103&lt;&gt;"",(AD103-AA103),"")</f>
        <v>121.92</v>
      </c>
      <c r="AG103" s="144" t="n">
        <f aca="false">IF($E103&lt;&gt;"",(AD103/AA103),"")</f>
        <v>4.2</v>
      </c>
      <c r="AH103" s="144" t="n">
        <f aca="false">IF($E103&lt;&gt;"",(AD103*Q103/10),"")</f>
        <v>312.039</v>
      </c>
      <c r="AI103" s="138" t="n">
        <f aca="false">IF(N103&lt;&gt;"",(10/H103),"")</f>
        <v>8.33333333333333</v>
      </c>
      <c r="AJ103" s="140"/>
      <c r="AK103" s="146" t="str">
        <f aca="false">IF($C103&lt;&gt;"",($C103),"")</f>
        <v>Crema</v>
      </c>
      <c r="AL103" s="147"/>
      <c r="AM103" s="130" t="n">
        <f aca="false">$G$10</f>
        <v>3.5</v>
      </c>
      <c r="AN103" s="132" t="n">
        <f aca="false">IF($E103&lt;&gt;"",(($E103*15)+AM103),"")</f>
        <v>56</v>
      </c>
      <c r="AO103" s="132" t="n">
        <f aca="false">$G$6</f>
        <v>1</v>
      </c>
      <c r="AP103" s="132"/>
      <c r="AQ103" s="148" t="n">
        <f aca="false">IF($E103&lt;&gt;"",(AN103*$F103*AO103),"")</f>
        <v>235.2</v>
      </c>
      <c r="AR103" s="148" t="n">
        <f aca="false">IF($E103&lt;&gt;"",(AQ103/15),"")</f>
        <v>15.68</v>
      </c>
      <c r="AS103" s="138" t="n">
        <f aca="false">IF($E103&lt;&gt;"",(AQ103-AN103),"")</f>
        <v>179.2</v>
      </c>
      <c r="AT103" s="138" t="n">
        <f aca="false">IF($E103&lt;&gt;"",(AQ103/AN103),"")</f>
        <v>4.2</v>
      </c>
      <c r="AU103" s="149" t="n">
        <f aca="false">IF($E103&lt;&gt;"",(AQ103*H103/15),"")</f>
        <v>18.816</v>
      </c>
      <c r="AV103" s="150" t="n">
        <f aca="false">IF(E103&lt;&gt;"",(15/H103),"")</f>
        <v>12.5</v>
      </c>
      <c r="AW103" s="140"/>
      <c r="AX103" s="130" t="n">
        <f aca="false">$G$10</f>
        <v>3.5</v>
      </c>
      <c r="AY103" s="132" t="n">
        <f aca="false">IF($E103&lt;&gt;"",(($E103*20)+AX103),"")</f>
        <v>73.5</v>
      </c>
      <c r="AZ103" s="132" t="n">
        <f aca="false">$H$6</f>
        <v>1</v>
      </c>
      <c r="BA103" s="132"/>
      <c r="BB103" s="148" t="n">
        <f aca="false">IF($E103&lt;&gt;"",(AY103*$F103*AZ103),"")</f>
        <v>308.7</v>
      </c>
      <c r="BC103" s="148" t="n">
        <f aca="false">IF($E103&lt;&gt;"",(BB103/20),"")</f>
        <v>15.435</v>
      </c>
      <c r="BD103" s="138" t="n">
        <f aca="false">IF($E103&lt;&gt;"",(BB103-AY103),"")</f>
        <v>235.2</v>
      </c>
      <c r="BE103" s="138" t="n">
        <f aca="false">IF($E103&lt;&gt;"",(BB103/AY103),"")</f>
        <v>4.2</v>
      </c>
      <c r="BF103" s="144" t="n">
        <f aca="false">IF($E103&lt;&gt;"",(BB103*H103/20),"")</f>
        <v>18.522</v>
      </c>
      <c r="BG103" s="138" t="n">
        <f aca="false">IF(E103&lt;&gt;"",(20/H103),"")</f>
        <v>16.6666666666667</v>
      </c>
      <c r="BH103" s="140"/>
      <c r="BI103" s="151"/>
      <c r="BJ103" s="152"/>
      <c r="BK103" s="152"/>
      <c r="BL103" s="152"/>
      <c r="BM103" s="152"/>
      <c r="BN103" s="138" t="n">
        <f aca="false">IF($E103&lt;&gt;"",(BM103-BJ103),"")</f>
        <v>0</v>
      </c>
      <c r="BO103" s="138" t="e">
        <f aca="false">IF($E103&lt;&gt;"",(BM103/BJ103),"")</f>
        <v>#DIV/0!</v>
      </c>
      <c r="BP103" s="144" t="n">
        <f aca="false">IF($E103&lt;&gt;"",(BM103*R103/30),"")</f>
        <v>0</v>
      </c>
      <c r="BQ103" s="138" t="str">
        <f aca="false">IF(O103&lt;&gt;"",(30/R103),"")</f>
        <v/>
      </c>
    </row>
    <row r="104" s="108" customFormat="true" ht="35.15" hidden="false" customHeight="true" outlineLevel="0" collapsed="false">
      <c r="A104" s="230"/>
      <c r="B104" s="0"/>
      <c r="C104" s="179" t="s">
        <v>79</v>
      </c>
      <c r="D104" s="130" t="n">
        <v>3.5</v>
      </c>
      <c r="E104" s="131" t="n">
        <v>3.5</v>
      </c>
      <c r="F104" s="218" t="n">
        <v>4.2</v>
      </c>
      <c r="G104" s="133" t="n">
        <f aca="false">IF(E104&lt;&gt;"",(E104*F104),"")</f>
        <v>14.7</v>
      </c>
      <c r="H104" s="134" t="n">
        <v>1.2</v>
      </c>
      <c r="I104" s="135" t="n">
        <f aca="false">IF(E104&lt;&gt;"",(E104*H104),"")</f>
        <v>4.2</v>
      </c>
      <c r="J104" s="136" t="n">
        <f aca="false">IF(E104&lt;&gt;"",(I104*F104),"")</f>
        <v>17.64</v>
      </c>
      <c r="K104" s="137" t="n">
        <v>9</v>
      </c>
      <c r="L104" s="138" t="n">
        <f aca="false">IF($E104&lt;&gt;"",(K104/H104),"")</f>
        <v>7.5</v>
      </c>
      <c r="M104" s="138" t="n">
        <f aca="false">IF($E104&lt;&gt;"",(E104/K104),"")</f>
        <v>0.388888888888889</v>
      </c>
      <c r="N104" s="139" t="n">
        <f aca="false">IF(E104&lt;&gt;"",(G104/K104),"")</f>
        <v>1.63333333333333</v>
      </c>
      <c r="O104" s="140"/>
      <c r="P104" s="130" t="n">
        <f aca="false">$F$10</f>
        <v>2</v>
      </c>
      <c r="Q104" s="132" t="n">
        <f aca="false">IF($E104&lt;&gt;"",(($E104*5)+P104),"")</f>
        <v>19.5</v>
      </c>
      <c r="R104" s="133" t="n">
        <f aca="false">$F$6</f>
        <v>1.2</v>
      </c>
      <c r="S104" s="141" t="n">
        <f aca="false">IF($E104&lt;&gt;"",(Q104*$F104*R104),"")</f>
        <v>98.28</v>
      </c>
      <c r="T104" s="142" t="n">
        <f aca="false">IF($E104&lt;&gt;"",(S104/5),"")</f>
        <v>19.656</v>
      </c>
      <c r="U104" s="143" t="n">
        <f aca="false">IF($E104&lt;&gt;"",(S104-Q104),"")</f>
        <v>78.78</v>
      </c>
      <c r="V104" s="144" t="n">
        <f aca="false">IF($E104&lt;&gt;"",(S104/Q104),"")</f>
        <v>5.04</v>
      </c>
      <c r="W104" s="144" t="n">
        <f aca="false">IF($E104&lt;&gt;"",(S104*H104/5),"")</f>
        <v>23.5872</v>
      </c>
      <c r="X104" s="138" t="n">
        <f aca="false">IF(E104&lt;&gt;"",(5/H104),"")</f>
        <v>4.16666666666667</v>
      </c>
      <c r="Y104" s="140"/>
      <c r="Z104" s="130" t="n">
        <f aca="false">$I$10</f>
        <v>3.1</v>
      </c>
      <c r="AA104" s="132" t="n">
        <f aca="false">IF($E104&lt;&gt;"",(($E104*10)+Z104),"")</f>
        <v>38.1</v>
      </c>
      <c r="AB104" s="133" t="n">
        <f aca="false">$I$6</f>
        <v>1</v>
      </c>
      <c r="AC104" s="145"/>
      <c r="AD104" s="141" t="n">
        <f aca="false">IF($E104&lt;&gt;"",(AA104*$F104*AB104),"")</f>
        <v>160.02</v>
      </c>
      <c r="AE104" s="142" t="n">
        <f aca="false">IF($E104&lt;&gt;"",(AD104/10),"")</f>
        <v>16.002</v>
      </c>
      <c r="AF104" s="143" t="n">
        <f aca="false">IF($E104&lt;&gt;"",(AD104-AA104),"")</f>
        <v>121.92</v>
      </c>
      <c r="AG104" s="144" t="n">
        <f aca="false">IF($E104&lt;&gt;"",(AD104/AA104),"")</f>
        <v>4.2</v>
      </c>
      <c r="AH104" s="144" t="n">
        <f aca="false">IF($E104&lt;&gt;"",(AD104*Q104/10),"")</f>
        <v>312.039</v>
      </c>
      <c r="AI104" s="138" t="n">
        <f aca="false">IF(N104&lt;&gt;"",(10/H104),"")</f>
        <v>8.33333333333333</v>
      </c>
      <c r="AJ104" s="140"/>
      <c r="AK104" s="146" t="str">
        <f aca="false">IF($C104&lt;&gt;"",($C104),"")</f>
        <v>Blanco</v>
      </c>
      <c r="AL104" s="147"/>
      <c r="AM104" s="130" t="n">
        <f aca="false">$G$10</f>
        <v>3.5</v>
      </c>
      <c r="AN104" s="132" t="n">
        <f aca="false">IF($E104&lt;&gt;"",(($E104*15)+AM104),"")</f>
        <v>56</v>
      </c>
      <c r="AO104" s="132" t="n">
        <f aca="false">$G$6</f>
        <v>1</v>
      </c>
      <c r="AP104" s="132"/>
      <c r="AQ104" s="148" t="n">
        <f aca="false">IF($E104&lt;&gt;"",(AN104*$F104*AO104),"")</f>
        <v>235.2</v>
      </c>
      <c r="AR104" s="148" t="n">
        <f aca="false">IF($E104&lt;&gt;"",(AQ104/15),"")</f>
        <v>15.68</v>
      </c>
      <c r="AS104" s="138" t="n">
        <f aca="false">IF($E104&lt;&gt;"",(AQ104-AN104),"")</f>
        <v>179.2</v>
      </c>
      <c r="AT104" s="138" t="n">
        <f aca="false">IF($E104&lt;&gt;"",(AQ104/AN104),"")</f>
        <v>4.2</v>
      </c>
      <c r="AU104" s="149" t="n">
        <f aca="false">IF($E104&lt;&gt;"",(AQ104*H104/15),"")</f>
        <v>18.816</v>
      </c>
      <c r="AV104" s="150" t="n">
        <f aca="false">IF(E104&lt;&gt;"",(15/H104),"")</f>
        <v>12.5</v>
      </c>
      <c r="AW104" s="140"/>
      <c r="AX104" s="130" t="n">
        <f aca="false">$G$10</f>
        <v>3.5</v>
      </c>
      <c r="AY104" s="132" t="n">
        <f aca="false">IF($E104&lt;&gt;"",(($E104*20)+AX104),"")</f>
        <v>73.5</v>
      </c>
      <c r="AZ104" s="132" t="n">
        <f aca="false">$H$6</f>
        <v>1</v>
      </c>
      <c r="BA104" s="132"/>
      <c r="BB104" s="148" t="n">
        <f aca="false">IF($E104&lt;&gt;"",(AY104*$F104*AZ104),"")</f>
        <v>308.7</v>
      </c>
      <c r="BC104" s="148"/>
      <c r="BD104" s="138"/>
      <c r="BE104" s="138"/>
      <c r="BF104" s="144"/>
      <c r="BG104" s="138"/>
      <c r="BH104" s="140"/>
      <c r="BI104" s="151"/>
      <c r="BJ104" s="152"/>
      <c r="BK104" s="152"/>
      <c r="BL104" s="152"/>
      <c r="BM104" s="152"/>
      <c r="BN104" s="138" t="n">
        <f aca="false">IF($E104&lt;&gt;"",(BM104-BJ104),"")</f>
        <v>0</v>
      </c>
      <c r="BO104" s="138" t="e">
        <f aca="false">IF($E104&lt;&gt;"",(BM104/BJ104),"")</f>
        <v>#DIV/0!</v>
      </c>
      <c r="BP104" s="144" t="n">
        <f aca="false">IF($E104&lt;&gt;"",(BM104*R104/30),"")</f>
        <v>0</v>
      </c>
      <c r="BQ104" s="138" t="str">
        <f aca="false">IF(O104&lt;&gt;"",(30/R104),"")</f>
        <v/>
      </c>
    </row>
    <row r="105" s="108" customFormat="true" ht="35.15" hidden="false" customHeight="true" outlineLevel="0" collapsed="false">
      <c r="A105" s="230"/>
      <c r="B105" s="0"/>
      <c r="C105" s="180" t="s">
        <v>80</v>
      </c>
      <c r="D105" s="130" t="n">
        <v>3.5</v>
      </c>
      <c r="E105" s="131" t="n">
        <v>3.5</v>
      </c>
      <c r="F105" s="218" t="n">
        <v>4.2</v>
      </c>
      <c r="G105" s="133" t="n">
        <f aca="false">IF(E105&lt;&gt;"",(E105*F105),"")</f>
        <v>14.7</v>
      </c>
      <c r="H105" s="134" t="n">
        <v>1.2</v>
      </c>
      <c r="I105" s="135" t="n">
        <f aca="false">IF(E105&lt;&gt;"",(E105*H105),"")</f>
        <v>4.2</v>
      </c>
      <c r="J105" s="136" t="n">
        <f aca="false">IF(E105&lt;&gt;"",(I105*F105),"")</f>
        <v>17.64</v>
      </c>
      <c r="K105" s="137" t="n">
        <v>9</v>
      </c>
      <c r="L105" s="138" t="n">
        <f aca="false">IF($E105&lt;&gt;"",(K105/H105),"")</f>
        <v>7.5</v>
      </c>
      <c r="M105" s="138" t="n">
        <f aca="false">IF($E105&lt;&gt;"",(E105/K105),"")</f>
        <v>0.388888888888889</v>
      </c>
      <c r="N105" s="139" t="n">
        <f aca="false">IF(E105&lt;&gt;"",(G105/K105),"")</f>
        <v>1.63333333333333</v>
      </c>
      <c r="O105" s="140"/>
      <c r="P105" s="130" t="n">
        <f aca="false">$F$10</f>
        <v>2</v>
      </c>
      <c r="Q105" s="132" t="n">
        <f aca="false">IF($E105&lt;&gt;"",(($E105*5)+P105),"")</f>
        <v>19.5</v>
      </c>
      <c r="R105" s="133" t="n">
        <f aca="false">$F$6</f>
        <v>1.2</v>
      </c>
      <c r="S105" s="141" t="n">
        <f aca="false">IF($E105&lt;&gt;"",(Q105*$F105*R105),"")</f>
        <v>98.28</v>
      </c>
      <c r="T105" s="142" t="n">
        <f aca="false">IF($E105&lt;&gt;"",(S105/5),"")</f>
        <v>19.656</v>
      </c>
      <c r="U105" s="143" t="n">
        <f aca="false">IF($E105&lt;&gt;"",(S105-Q105),"")</f>
        <v>78.78</v>
      </c>
      <c r="V105" s="144" t="n">
        <f aca="false">IF($E105&lt;&gt;"",(S105/Q105),"")</f>
        <v>5.04</v>
      </c>
      <c r="W105" s="144" t="n">
        <f aca="false">IF($E105&lt;&gt;"",(S105*H105/5),"")</f>
        <v>23.5872</v>
      </c>
      <c r="X105" s="138" t="n">
        <f aca="false">IF(E105&lt;&gt;"",(5/H105),"")</f>
        <v>4.16666666666667</v>
      </c>
      <c r="Y105" s="140"/>
      <c r="Z105" s="130" t="n">
        <f aca="false">$I$10</f>
        <v>3.1</v>
      </c>
      <c r="AA105" s="132" t="n">
        <f aca="false">IF($E105&lt;&gt;"",(($E105*10)+Z105),"")</f>
        <v>38.1</v>
      </c>
      <c r="AB105" s="133" t="n">
        <f aca="false">$I$6</f>
        <v>1</v>
      </c>
      <c r="AC105" s="145"/>
      <c r="AD105" s="141" t="n">
        <f aca="false">IF($E105&lt;&gt;"",(AA105*$F105*AB105),"")</f>
        <v>160.02</v>
      </c>
      <c r="AE105" s="142" t="n">
        <f aca="false">IF($E105&lt;&gt;"",(AD105/10),"")</f>
        <v>16.002</v>
      </c>
      <c r="AF105" s="143" t="n">
        <f aca="false">IF($E105&lt;&gt;"",(AD105-AA105),"")</f>
        <v>121.92</v>
      </c>
      <c r="AG105" s="144" t="n">
        <f aca="false">IF($E105&lt;&gt;"",(AD105/AA105),"")</f>
        <v>4.2</v>
      </c>
      <c r="AH105" s="144" t="n">
        <f aca="false">IF($E105&lt;&gt;"",(AD105*Q105/10),"")</f>
        <v>312.039</v>
      </c>
      <c r="AI105" s="138" t="n">
        <f aca="false">IF(N105&lt;&gt;"",(10/H105),"")</f>
        <v>8.33333333333333</v>
      </c>
      <c r="AJ105" s="140"/>
      <c r="AK105" s="146" t="str">
        <f aca="false">IF($C105&lt;&gt;"",($C105),"")</f>
        <v>Negro</v>
      </c>
      <c r="AL105" s="147"/>
      <c r="AM105" s="130" t="n">
        <f aca="false">$G$10</f>
        <v>3.5</v>
      </c>
      <c r="AN105" s="132" t="n">
        <f aca="false">IF($E105&lt;&gt;"",(($E105*15)+AM105),"")</f>
        <v>56</v>
      </c>
      <c r="AO105" s="132" t="n">
        <f aca="false">$G$6</f>
        <v>1</v>
      </c>
      <c r="AP105" s="132"/>
      <c r="AQ105" s="148" t="n">
        <f aca="false">IF($E105&lt;&gt;"",(AN105*$F105*AO105),"")</f>
        <v>235.2</v>
      </c>
      <c r="AR105" s="148" t="n">
        <f aca="false">IF($E105&lt;&gt;"",(AQ105/15),"")</f>
        <v>15.68</v>
      </c>
      <c r="AS105" s="138" t="n">
        <f aca="false">IF($E105&lt;&gt;"",(AQ105-AN105),"")</f>
        <v>179.2</v>
      </c>
      <c r="AT105" s="138" t="n">
        <f aca="false">IF($E105&lt;&gt;"",(AQ105/AN105),"")</f>
        <v>4.2</v>
      </c>
      <c r="AU105" s="149" t="n">
        <f aca="false">IF($E105&lt;&gt;"",(AQ105*H105/15),"")</f>
        <v>18.816</v>
      </c>
      <c r="AV105" s="150" t="n">
        <f aca="false">IF(E105&lt;&gt;"",(15/H105),"")</f>
        <v>12.5</v>
      </c>
      <c r="AW105" s="140"/>
      <c r="AX105" s="130" t="n">
        <f aca="false">$G$10</f>
        <v>3.5</v>
      </c>
      <c r="AY105" s="132" t="n">
        <f aca="false">IF($E105&lt;&gt;"",(($E105*20)+AX105),"")</f>
        <v>73.5</v>
      </c>
      <c r="AZ105" s="132" t="n">
        <f aca="false">$H$6</f>
        <v>1</v>
      </c>
      <c r="BA105" s="132"/>
      <c r="BB105" s="148" t="n">
        <f aca="false">IF($E105&lt;&gt;"",(AY105*$F105*AZ105),"")</f>
        <v>308.7</v>
      </c>
      <c r="BC105" s="148"/>
      <c r="BD105" s="138"/>
      <c r="BE105" s="138"/>
      <c r="BF105" s="144"/>
      <c r="BG105" s="138"/>
      <c r="BH105" s="140"/>
      <c r="BI105" s="151"/>
      <c r="BJ105" s="152"/>
      <c r="BK105" s="152"/>
      <c r="BL105" s="152"/>
      <c r="BM105" s="152"/>
      <c r="BN105" s="138" t="n">
        <f aca="false">IF($E105&lt;&gt;"",(BM105-BJ105),"")</f>
        <v>0</v>
      </c>
      <c r="BO105" s="138" t="e">
        <f aca="false">IF($E105&lt;&gt;"",(BM105/BJ105),"")</f>
        <v>#DIV/0!</v>
      </c>
      <c r="BP105" s="144" t="n">
        <f aca="false">IF($E105&lt;&gt;"",(BM105*R105/30),"")</f>
        <v>0</v>
      </c>
      <c r="BQ105" s="138" t="str">
        <f aca="false">IF(O105&lt;&gt;"",(30/R105),"")</f>
        <v/>
      </c>
    </row>
    <row r="106" s="108" customFormat="true" ht="35.15" hidden="false" customHeight="true" outlineLevel="0" collapsed="false">
      <c r="A106" s="230"/>
      <c r="B106" s="0"/>
      <c r="C106" s="181" t="s">
        <v>81</v>
      </c>
      <c r="D106" s="130" t="n">
        <v>4.5</v>
      </c>
      <c r="E106" s="131" t="n">
        <v>4.5</v>
      </c>
      <c r="F106" s="218" t="n">
        <v>4.2</v>
      </c>
      <c r="G106" s="133" t="n">
        <f aca="false">IF(E106&lt;&gt;"",(E106*F106),"")</f>
        <v>18.9</v>
      </c>
      <c r="H106" s="134" t="n">
        <v>1.2</v>
      </c>
      <c r="I106" s="135" t="n">
        <f aca="false">IF(E106&lt;&gt;"",(E106*H106),"")</f>
        <v>5.4</v>
      </c>
      <c r="J106" s="136" t="n">
        <f aca="false">IF(E106&lt;&gt;"",(I106*F106),"")</f>
        <v>22.68</v>
      </c>
      <c r="K106" s="137" t="n">
        <v>9</v>
      </c>
      <c r="L106" s="138" t="n">
        <f aca="false">IF($E106&lt;&gt;"",(K106/H106),"")</f>
        <v>7.5</v>
      </c>
      <c r="M106" s="138" t="n">
        <f aca="false">IF($E106&lt;&gt;"",(E106/K106),"")</f>
        <v>0.5</v>
      </c>
      <c r="N106" s="139" t="n">
        <f aca="false">IF(E106&lt;&gt;"",(G106/K106),"")</f>
        <v>2.1</v>
      </c>
      <c r="O106" s="140"/>
      <c r="P106" s="130" t="n">
        <f aca="false">$F$10</f>
        <v>2</v>
      </c>
      <c r="Q106" s="132" t="n">
        <f aca="false">IF($E106&lt;&gt;"",(($E106*5)+P106),"")</f>
        <v>24.5</v>
      </c>
      <c r="R106" s="133" t="n">
        <f aca="false">$F$6</f>
        <v>1.2</v>
      </c>
      <c r="S106" s="141" t="n">
        <f aca="false">IF($E106&lt;&gt;"",(Q106*$F106*R106),"")</f>
        <v>123.48</v>
      </c>
      <c r="T106" s="142" t="n">
        <f aca="false">IF($E106&lt;&gt;"",(S106/5),"")</f>
        <v>24.696</v>
      </c>
      <c r="U106" s="143" t="n">
        <f aca="false">IF($E106&lt;&gt;"",(S106-Q106),"")</f>
        <v>98.98</v>
      </c>
      <c r="V106" s="144" t="n">
        <f aca="false">IF($E106&lt;&gt;"",(S106/Q106),"")</f>
        <v>5.04</v>
      </c>
      <c r="W106" s="144" t="n">
        <f aca="false">IF($E106&lt;&gt;"",(S106*H106/5),"")</f>
        <v>29.6352</v>
      </c>
      <c r="X106" s="138" t="n">
        <f aca="false">IF(E106&lt;&gt;"",(5/H106),"")</f>
        <v>4.16666666666667</v>
      </c>
      <c r="Y106" s="140"/>
      <c r="Z106" s="130" t="n">
        <f aca="false">$I$10</f>
        <v>3.1</v>
      </c>
      <c r="AA106" s="132" t="n">
        <f aca="false">IF($E106&lt;&gt;"",(($E106*10)+Z106),"")</f>
        <v>48.1</v>
      </c>
      <c r="AB106" s="133" t="n">
        <f aca="false">$I$6</f>
        <v>1</v>
      </c>
      <c r="AC106" s="145"/>
      <c r="AD106" s="141" t="n">
        <f aca="false">IF($E106&lt;&gt;"",(AA106*$F106*AB106),"")</f>
        <v>202.02</v>
      </c>
      <c r="AE106" s="142" t="n">
        <f aca="false">IF($E106&lt;&gt;"",(AD106/10),"")</f>
        <v>20.202</v>
      </c>
      <c r="AF106" s="143" t="n">
        <f aca="false">IF($E106&lt;&gt;"",(AD106-AA106),"")</f>
        <v>153.92</v>
      </c>
      <c r="AG106" s="144" t="n">
        <f aca="false">IF($E106&lt;&gt;"",(AD106/AA106),"")</f>
        <v>4.2</v>
      </c>
      <c r="AH106" s="144" t="n">
        <f aca="false">IF($E106&lt;&gt;"",(AD106*Q106/10),"")</f>
        <v>494.949</v>
      </c>
      <c r="AI106" s="138" t="n">
        <f aca="false">IF(N106&lt;&gt;"",(10/H106),"")</f>
        <v>8.33333333333333</v>
      </c>
      <c r="AJ106" s="140"/>
      <c r="AK106" s="146" t="str">
        <f aca="false">IF($C106&lt;&gt;"",($C106),"")</f>
        <v>Rojo Ferrari</v>
      </c>
      <c r="AL106" s="147"/>
      <c r="AM106" s="130" t="n">
        <f aca="false">$G$10</f>
        <v>3.5</v>
      </c>
      <c r="AN106" s="132" t="n">
        <f aca="false">IF($E106&lt;&gt;"",(($E106*15)+AM106),"")</f>
        <v>71</v>
      </c>
      <c r="AO106" s="132" t="n">
        <f aca="false">$G$6</f>
        <v>1</v>
      </c>
      <c r="AP106" s="132"/>
      <c r="AQ106" s="148" t="n">
        <f aca="false">IF($E106&lt;&gt;"",(AN106*$F106*AO106),"")</f>
        <v>298.2</v>
      </c>
      <c r="AR106" s="148" t="n">
        <f aca="false">IF($E106&lt;&gt;"",(AQ106/15),"")</f>
        <v>19.88</v>
      </c>
      <c r="AS106" s="138" t="n">
        <f aca="false">IF($E106&lt;&gt;"",(AQ106-AN106),"")</f>
        <v>227.2</v>
      </c>
      <c r="AT106" s="138" t="n">
        <f aca="false">IF($E106&lt;&gt;"",(AQ106/AN106),"")</f>
        <v>4.2</v>
      </c>
      <c r="AU106" s="149" t="n">
        <f aca="false">IF($E106&lt;&gt;"",(AQ106*H106/15),"")</f>
        <v>23.856</v>
      </c>
      <c r="AV106" s="150" t="n">
        <f aca="false">IF(E106&lt;&gt;"",(15/H106),"")</f>
        <v>12.5</v>
      </c>
      <c r="AW106" s="140"/>
      <c r="AX106" s="130" t="n">
        <f aca="false">$G$10</f>
        <v>3.5</v>
      </c>
      <c r="AY106" s="132" t="n">
        <f aca="false">IF($E106&lt;&gt;"",(($E106*20)+AX106),"")</f>
        <v>93.5</v>
      </c>
      <c r="AZ106" s="132" t="n">
        <f aca="false">$H$6</f>
        <v>1</v>
      </c>
      <c r="BA106" s="132"/>
      <c r="BB106" s="148" t="n">
        <f aca="false">IF($E106&lt;&gt;"",(AY106*$F106*AZ106),"")</f>
        <v>392.7</v>
      </c>
      <c r="BC106" s="148"/>
      <c r="BD106" s="138"/>
      <c r="BE106" s="138"/>
      <c r="BF106" s="144"/>
      <c r="BG106" s="138"/>
      <c r="BH106" s="140"/>
      <c r="BI106" s="151"/>
      <c r="BJ106" s="152"/>
      <c r="BK106" s="152"/>
      <c r="BL106" s="152"/>
      <c r="BM106" s="152"/>
      <c r="BN106" s="138" t="n">
        <f aca="false">IF($E106&lt;&gt;"",(BM106-BJ106),"")</f>
        <v>0</v>
      </c>
      <c r="BO106" s="138" t="e">
        <f aca="false">IF($E106&lt;&gt;"",(BM106/BJ106),"")</f>
        <v>#DIV/0!</v>
      </c>
      <c r="BP106" s="144" t="n">
        <f aca="false">IF($E106&lt;&gt;"",(BM106*R106/30),"")</f>
        <v>0</v>
      </c>
      <c r="BQ106" s="138" t="str">
        <f aca="false">IF(O106&lt;&gt;"",(30/R106),"")</f>
        <v/>
      </c>
    </row>
    <row r="107" s="108" customFormat="true" ht="35.15" hidden="false" customHeight="true" outlineLevel="0" collapsed="false">
      <c r="A107" s="230"/>
      <c r="B107" s="0"/>
      <c r="C107" s="179"/>
      <c r="D107" s="130"/>
      <c r="E107" s="131"/>
      <c r="F107" s="132"/>
      <c r="G107" s="133" t="str">
        <f aca="false">IF(E107&lt;&gt;"",(E107*F107),"")</f>
        <v/>
      </c>
      <c r="H107" s="134" t="n">
        <v>1.2</v>
      </c>
      <c r="I107" s="135" t="str">
        <f aca="false">IF(E107&lt;&gt;"",(E107*H107),"")</f>
        <v/>
      </c>
      <c r="J107" s="136" t="str">
        <f aca="false">IF(E107&lt;&gt;"",(I107*F107),"")</f>
        <v/>
      </c>
      <c r="K107" s="137" t="n">
        <v>9</v>
      </c>
      <c r="L107" s="138" t="str">
        <f aca="false">IF($E107&lt;&gt;"",(K107/H107),"")</f>
        <v/>
      </c>
      <c r="M107" s="138" t="str">
        <f aca="false">IF($E107&lt;&gt;"",(E107/K107),"")</f>
        <v/>
      </c>
      <c r="N107" s="139" t="str">
        <f aca="false">IF(E107&lt;&gt;"",(G107/K107),"")</f>
        <v/>
      </c>
      <c r="O107" s="140"/>
      <c r="P107" s="130" t="n">
        <f aca="false">$F$10</f>
        <v>2</v>
      </c>
      <c r="Q107" s="132" t="str">
        <f aca="false">IF($E107&lt;&gt;"",(($E107*5)+P107),"")</f>
        <v/>
      </c>
      <c r="R107" s="133"/>
      <c r="S107" s="141"/>
      <c r="T107" s="142"/>
      <c r="U107" s="143"/>
      <c r="V107" s="144"/>
      <c r="W107" s="144"/>
      <c r="X107" s="138"/>
      <c r="Y107" s="140"/>
      <c r="Z107" s="130"/>
      <c r="AA107" s="132"/>
      <c r="AB107" s="133"/>
      <c r="AC107" s="224"/>
      <c r="AD107" s="141"/>
      <c r="AE107" s="142"/>
      <c r="AF107" s="143"/>
      <c r="AG107" s="144"/>
      <c r="AH107" s="144"/>
      <c r="AI107" s="138"/>
      <c r="AJ107" s="140"/>
      <c r="AK107" s="146"/>
      <c r="AL107" s="147"/>
      <c r="AM107" s="151"/>
      <c r="AN107" s="152"/>
      <c r="AO107" s="235"/>
      <c r="AP107" s="218"/>
      <c r="AQ107" s="231"/>
      <c r="AR107" s="152"/>
      <c r="AS107" s="152"/>
      <c r="AT107" s="152"/>
      <c r="AU107" s="232"/>
      <c r="AV107" s="233"/>
      <c r="AW107" s="140"/>
      <c r="AX107" s="130"/>
      <c r="AY107" s="132"/>
      <c r="AZ107" s="132"/>
      <c r="BA107" s="218"/>
      <c r="BB107" s="148"/>
      <c r="BC107" s="152"/>
      <c r="BD107" s="152"/>
      <c r="BE107" s="152"/>
      <c r="BF107" s="234"/>
      <c r="BG107" s="152"/>
      <c r="BH107" s="140"/>
      <c r="BI107" s="130"/>
      <c r="BJ107" s="132"/>
      <c r="BK107" s="132"/>
      <c r="BL107" s="218" t="str">
        <f aca="false">IF($E107&lt;&gt;"",(AY107*$F107*AZ107)*1.2,"")</f>
        <v/>
      </c>
      <c r="BM107" s="148" t="str">
        <f aca="false">IF($E107&lt;&gt;"",(BJ107*$F107*BK107),"")</f>
        <v/>
      </c>
      <c r="BN107" s="138" t="str">
        <f aca="false">IF($E107&lt;&gt;"",(BM107-BJ107),"")</f>
        <v/>
      </c>
      <c r="BO107" s="138" t="str">
        <f aca="false">IF($E107&lt;&gt;"",(BM107/BJ107),"")</f>
        <v/>
      </c>
      <c r="BP107" s="144" t="str">
        <f aca="false">IF($E107&lt;&gt;"",(BM107*R107/30),"")</f>
        <v/>
      </c>
      <c r="BQ107" s="138" t="str">
        <f aca="false">IF(O107&lt;&gt;"",(30/R107),"")</f>
        <v/>
      </c>
    </row>
    <row r="108" s="127" customFormat="true" ht="35.15" hidden="false" customHeight="true" outlineLevel="0" collapsed="false">
      <c r="A108" s="109"/>
      <c r="B108" s="110" t="s">
        <v>91</v>
      </c>
      <c r="C108" s="111" t="s">
        <v>91</v>
      </c>
      <c r="D108" s="109"/>
      <c r="E108" s="109"/>
      <c r="F108" s="112"/>
      <c r="G108" s="113"/>
      <c r="H108" s="114"/>
      <c r="I108" s="114"/>
      <c r="J108" s="115"/>
      <c r="K108" s="112"/>
      <c r="L108" s="112"/>
      <c r="M108" s="112"/>
      <c r="N108" s="112"/>
      <c r="O108" s="95"/>
      <c r="P108" s="116"/>
      <c r="Q108" s="117"/>
      <c r="R108" s="118"/>
      <c r="S108" s="119"/>
      <c r="T108" s="116"/>
      <c r="U108" s="120"/>
      <c r="V108" s="118"/>
      <c r="W108" s="118"/>
      <c r="X108" s="121"/>
      <c r="Y108" s="95"/>
      <c r="Z108" s="116"/>
      <c r="AA108" s="117"/>
      <c r="AB108" s="118"/>
      <c r="AC108" s="214"/>
      <c r="AD108" s="119"/>
      <c r="AE108" s="116"/>
      <c r="AF108" s="120"/>
      <c r="AG108" s="118"/>
      <c r="AH108" s="118"/>
      <c r="AI108" s="121"/>
      <c r="AJ108" s="95"/>
      <c r="AK108" s="123"/>
      <c r="AL108" s="104"/>
      <c r="AM108" s="109"/>
      <c r="AN108" s="112"/>
      <c r="AO108" s="112"/>
      <c r="AP108" s="215"/>
      <c r="AQ108" s="112"/>
      <c r="AR108" s="112"/>
      <c r="AS108" s="112"/>
      <c r="AT108" s="112"/>
      <c r="AU108" s="124"/>
      <c r="AV108" s="125"/>
      <c r="AW108" s="95"/>
      <c r="AX108" s="109"/>
      <c r="AY108" s="112"/>
      <c r="AZ108" s="112"/>
      <c r="BA108" s="215"/>
      <c r="BB108" s="112"/>
      <c r="BC108" s="112"/>
      <c r="BD108" s="112"/>
      <c r="BE108" s="112"/>
      <c r="BF108" s="126"/>
      <c r="BG108" s="112"/>
      <c r="BH108" s="95"/>
      <c r="BI108" s="109"/>
      <c r="BJ108" s="112"/>
      <c r="BK108" s="112"/>
      <c r="BL108" s="215"/>
      <c r="BM108" s="112"/>
      <c r="BN108" s="112"/>
      <c r="BO108" s="112"/>
      <c r="BP108" s="126"/>
      <c r="BQ108" s="112"/>
    </row>
    <row r="109" s="229" customFormat="true" ht="35.15" hidden="false" customHeight="true" outlineLevel="0" collapsed="false">
      <c r="A109" s="216"/>
      <c r="B109" s="0"/>
      <c r="C109" s="129" t="s">
        <v>72</v>
      </c>
      <c r="D109" s="217" t="n">
        <v>1.1</v>
      </c>
      <c r="E109" s="174" t="n">
        <v>1.1</v>
      </c>
      <c r="F109" s="218" t="n">
        <v>4.17</v>
      </c>
      <c r="G109" s="156" t="n">
        <f aca="false">IF(E109&lt;&gt;"",(E109*F109),"")</f>
        <v>4.587</v>
      </c>
      <c r="H109" s="219" t="n">
        <v>1.2</v>
      </c>
      <c r="I109" s="219" t="n">
        <f aca="false">IF(E109&lt;&gt;"",(E109*H109),"")</f>
        <v>1.32</v>
      </c>
      <c r="J109" s="220" t="n">
        <f aca="false">IF(E109&lt;&gt;"",(I109*F109),"")</f>
        <v>5.5044</v>
      </c>
      <c r="K109" s="218" t="n">
        <v>9</v>
      </c>
      <c r="L109" s="218" t="n">
        <f aca="false">IF($E109&lt;&gt;"",(K109/H109),"")</f>
        <v>7.5</v>
      </c>
      <c r="M109" s="218" t="n">
        <f aca="false">IF($E109&lt;&gt;"",(E109/K109),"")</f>
        <v>0.122222222222222</v>
      </c>
      <c r="N109" s="218" t="n">
        <f aca="false">IF(E109&lt;&gt;"",(G109/K109),"")</f>
        <v>0.509666666666667</v>
      </c>
      <c r="O109" s="221"/>
      <c r="P109" s="217" t="n">
        <f aca="false">$F$10</f>
        <v>2</v>
      </c>
      <c r="Q109" s="218" t="n">
        <f aca="false">IF($E109&lt;&gt;"",(($E109*5)+P109),"")</f>
        <v>7.5</v>
      </c>
      <c r="R109" s="156" t="n">
        <f aca="false">$F$6</f>
        <v>1.2</v>
      </c>
      <c r="S109" s="141" t="n">
        <f aca="false">IF($E109&lt;&gt;"",(Q109*$F109*R109),"")</f>
        <v>37.53</v>
      </c>
      <c r="T109" s="142" t="n">
        <f aca="false">IF($E109&lt;&gt;"",(S109/5),"")</f>
        <v>7.506</v>
      </c>
      <c r="U109" s="143" t="n">
        <f aca="false">IF($E109&lt;&gt;"",(S109-Q109),"")</f>
        <v>30.03</v>
      </c>
      <c r="V109" s="144" t="n">
        <f aca="false">IF($E109&lt;&gt;"",(S109/Q109),"")</f>
        <v>5.004</v>
      </c>
      <c r="W109" s="144" t="n">
        <f aca="false">IF($E109&lt;&gt;"",(S109*H109/5),"")</f>
        <v>9.0072</v>
      </c>
      <c r="X109" s="138" t="n">
        <f aca="false">IF(E109&lt;&gt;"",(5/H109),"")</f>
        <v>4.16666666666667</v>
      </c>
      <c r="Y109" s="140"/>
      <c r="Z109" s="130" t="n">
        <f aca="false">$I$10</f>
        <v>3.1</v>
      </c>
      <c r="AA109" s="132" t="n">
        <f aca="false">IF($E109&lt;&gt;"",(($E109*10)+Z109),"")</f>
        <v>14.1</v>
      </c>
      <c r="AB109" s="162" t="n">
        <f aca="false">$I$6</f>
        <v>1</v>
      </c>
      <c r="AC109" s="168"/>
      <c r="AD109" s="163" t="n">
        <f aca="false">IF($E109&lt;&gt;"",(AA109*$F109*AB109),"")</f>
        <v>58.797</v>
      </c>
      <c r="AE109" s="164" t="n">
        <f aca="false">IF($E109&lt;&gt;"",(AD109/10),"")</f>
        <v>5.8797</v>
      </c>
      <c r="AF109" s="165" t="n">
        <f aca="false">IF($E109&lt;&gt;"",(AD109-AA109),"")</f>
        <v>44.697</v>
      </c>
      <c r="AG109" s="162" t="n">
        <f aca="false">IF($E109&lt;&gt;"",(AD109/AA109),"")</f>
        <v>4.17</v>
      </c>
      <c r="AH109" s="162" t="n">
        <f aca="false">IF($E109&lt;&gt;"",(AD109*Q109/10),"")</f>
        <v>44.09775</v>
      </c>
      <c r="AI109" s="166" t="n">
        <f aca="false">IF(N109&lt;&gt;"",(10/H109),"")</f>
        <v>8.33333333333333</v>
      </c>
      <c r="AJ109" s="167"/>
      <c r="AK109" s="169" t="str">
        <f aca="false">IF($C109&lt;&gt;"",($C109),"")</f>
        <v>Primer</v>
      </c>
      <c r="AL109" s="170"/>
      <c r="AM109" s="164" t="n">
        <f aca="false">$G$10</f>
        <v>3.5</v>
      </c>
      <c r="AN109" s="166" t="n">
        <f aca="false">IF($E109&lt;&gt;"",(($E109*15)+AM109),"")</f>
        <v>20</v>
      </c>
      <c r="AO109" s="166" t="n">
        <f aca="false">$G$6</f>
        <v>1</v>
      </c>
      <c r="AP109" s="166"/>
      <c r="AQ109" s="166" t="n">
        <f aca="false">IF($E109&lt;&gt;"",(AN109*$F109*AO109),"")</f>
        <v>83.4</v>
      </c>
      <c r="AR109" s="166" t="n">
        <f aca="false">IF($E109&lt;&gt;"",(AQ109/15),"")</f>
        <v>5.56</v>
      </c>
      <c r="AS109" s="166" t="n">
        <f aca="false">IF($E109&lt;&gt;"",(AQ109-AN109),"")</f>
        <v>63.4</v>
      </c>
      <c r="AT109" s="166" t="n">
        <f aca="false">IF($E109&lt;&gt;"",(AQ109/AN109),"")</f>
        <v>4.17</v>
      </c>
      <c r="AU109" s="171" t="n">
        <f aca="false">IF($E109&lt;&gt;"",(AQ109*H109/15),"")</f>
        <v>6.672</v>
      </c>
      <c r="AV109" s="168" t="n">
        <f aca="false">IF(E109&lt;&gt;"",(15/H109),"")</f>
        <v>12.5</v>
      </c>
      <c r="AW109" s="167"/>
      <c r="AX109" s="164" t="n">
        <f aca="false">$G$10</f>
        <v>3.5</v>
      </c>
      <c r="AY109" s="166" t="n">
        <f aca="false">IF($E109&lt;&gt;"",(($E109*20)+AX109),"")</f>
        <v>25.5</v>
      </c>
      <c r="AZ109" s="166" t="n">
        <f aca="false">$H$6</f>
        <v>1</v>
      </c>
      <c r="BA109" s="166"/>
      <c r="BB109" s="148" t="n">
        <f aca="false">IF($E109&lt;&gt;"",(AY109*$F109*AZ109),"")</f>
        <v>106.335</v>
      </c>
      <c r="BC109" s="148" t="n">
        <f aca="false">IF($E109&lt;&gt;"",(BB109/20),"")</f>
        <v>5.31675</v>
      </c>
      <c r="BD109" s="138" t="n">
        <f aca="false">IF($E109&lt;&gt;"",(BB109-AY109),"")</f>
        <v>80.835</v>
      </c>
      <c r="BE109" s="138" t="n">
        <f aca="false">IF($E109&lt;&gt;"",(BB109/AY109),"")</f>
        <v>4.17</v>
      </c>
      <c r="BF109" s="144" t="n">
        <f aca="false">IF($E109&lt;&gt;"",(BB109*H109/20),"")</f>
        <v>6.3801</v>
      </c>
      <c r="BG109" s="138" t="n">
        <f aca="false">IF(E109&lt;&gt;"",(20/H109),"")</f>
        <v>16.6666666666667</v>
      </c>
      <c r="BH109" s="140"/>
      <c r="BI109" s="151"/>
      <c r="BJ109" s="152"/>
      <c r="BK109" s="152"/>
      <c r="BL109" s="152"/>
      <c r="BM109" s="152"/>
      <c r="BN109" s="218" t="n">
        <f aca="false">IF($E109&lt;&gt;"",(BM109-BJ109),"")</f>
        <v>0</v>
      </c>
      <c r="BO109" s="218" t="e">
        <f aca="false">IF($E109&lt;&gt;"",(BM109/BJ109),"")</f>
        <v>#DIV/0!</v>
      </c>
      <c r="BP109" s="156" t="n">
        <f aca="false">IF($E109&lt;&gt;"",(BM109*R109/30),"")</f>
        <v>0</v>
      </c>
      <c r="BQ109" s="218" t="str">
        <f aca="false">IF(O109&lt;&gt;"",(30/R109),"")</f>
        <v/>
      </c>
    </row>
    <row r="110" s="108" customFormat="true" ht="35.15" hidden="false" customHeight="true" outlineLevel="0" collapsed="false">
      <c r="A110" s="230"/>
      <c r="B110" s="0"/>
      <c r="C110" s="155" t="s">
        <v>73</v>
      </c>
      <c r="D110" s="130" t="n">
        <v>1.53</v>
      </c>
      <c r="E110" s="131" t="n">
        <v>1.7</v>
      </c>
      <c r="F110" s="218" t="n">
        <v>4.17</v>
      </c>
      <c r="G110" s="133" t="n">
        <f aca="false">IF(E110&lt;&gt;"",(E110*F110),"")</f>
        <v>7.089</v>
      </c>
      <c r="H110" s="134" t="n">
        <v>1.2</v>
      </c>
      <c r="I110" s="135" t="n">
        <f aca="false">IF(E110&lt;&gt;"",(E110*H110),"")</f>
        <v>2.04</v>
      </c>
      <c r="J110" s="136" t="n">
        <f aca="false">IF(E110&lt;&gt;"",(I110*F110),"")</f>
        <v>8.5068</v>
      </c>
      <c r="K110" s="137" t="n">
        <v>9</v>
      </c>
      <c r="L110" s="138" t="n">
        <f aca="false">IF($E110&lt;&gt;"",(K110/H110),"")</f>
        <v>7.5</v>
      </c>
      <c r="M110" s="138" t="n">
        <f aca="false">IF($E110&lt;&gt;"",(E110/K110),"")</f>
        <v>0.188888888888889</v>
      </c>
      <c r="N110" s="139" t="n">
        <f aca="false">IF(E110&lt;&gt;"",(G110/K110),"")</f>
        <v>0.787666666666667</v>
      </c>
      <c r="O110" s="140"/>
      <c r="P110" s="130" t="n">
        <f aca="false">$F$10</f>
        <v>2</v>
      </c>
      <c r="Q110" s="132" t="n">
        <f aca="false">IF($E110&lt;&gt;"",(($E110*5)+P110),"")</f>
        <v>10.5</v>
      </c>
      <c r="R110" s="133" t="n">
        <f aca="false">$F$6</f>
        <v>1.2</v>
      </c>
      <c r="S110" s="222" t="n">
        <f aca="false">IF($E110&lt;&gt;"",(Q110*$F110*R110),"")</f>
        <v>52.542</v>
      </c>
      <c r="T110" s="161" t="n">
        <f aca="false">IF($E110&lt;&gt;"",(S110/5),"")</f>
        <v>10.5084</v>
      </c>
      <c r="U110" s="264" t="n">
        <f aca="false">IF($E110&lt;&gt;"",(S110-Q110),"")</f>
        <v>42.042</v>
      </c>
      <c r="V110" s="265" t="n">
        <f aca="false">IF($E110&lt;&gt;"",(S110/Q110),"")</f>
        <v>5.004</v>
      </c>
      <c r="W110" s="265" t="n">
        <f aca="false">IF($E110&lt;&gt;"",(S110*H110/5),"")</f>
        <v>12.61008</v>
      </c>
      <c r="X110" s="159" t="n">
        <f aca="false">IF(E110&lt;&gt;"",(5/H110),"")</f>
        <v>4.16666666666667</v>
      </c>
      <c r="Y110" s="160"/>
      <c r="Z110" s="161" t="n">
        <f aca="false">$I$10</f>
        <v>3.1</v>
      </c>
      <c r="AA110" s="159" t="n">
        <f aca="false">IF($E110&lt;&gt;"",(($E110*10)+Z110),"")</f>
        <v>20.1</v>
      </c>
      <c r="AB110" s="162" t="n">
        <f aca="false">$I$6</f>
        <v>1</v>
      </c>
      <c r="AC110" s="168"/>
      <c r="AD110" s="163" t="n">
        <f aca="false">IF($E110&lt;&gt;"",(AA110*$F110*AB110),"")</f>
        <v>83.817</v>
      </c>
      <c r="AE110" s="164" t="n">
        <f aca="false">IF($E110&lt;&gt;"",(AD110/10),"")</f>
        <v>8.3817</v>
      </c>
      <c r="AF110" s="165" t="n">
        <f aca="false">IF($E110&lt;&gt;"",(AD110-AA110),"")</f>
        <v>63.717</v>
      </c>
      <c r="AG110" s="162" t="n">
        <f aca="false">IF($E110&lt;&gt;"",(AD110/AA110),"")</f>
        <v>4.17</v>
      </c>
      <c r="AH110" s="162" t="n">
        <f aca="false">IF($E110&lt;&gt;"",(AD110*Q110/10),"")</f>
        <v>88.00785</v>
      </c>
      <c r="AI110" s="166" t="n">
        <f aca="false">IF(N110&lt;&gt;"",(10/H110),"")</f>
        <v>8.33333333333333</v>
      </c>
      <c r="AJ110" s="167"/>
      <c r="AK110" s="169" t="str">
        <f aca="false">IF($C110&lt;&gt;"",($C110),"")</f>
        <v>Gris</v>
      </c>
      <c r="AL110" s="170"/>
      <c r="AM110" s="164" t="n">
        <f aca="false">$G$10</f>
        <v>3.5</v>
      </c>
      <c r="AN110" s="166" t="n">
        <f aca="false">IF($E110&lt;&gt;"",(($E110*15)+AM110),"")</f>
        <v>29</v>
      </c>
      <c r="AO110" s="166" t="n">
        <f aca="false">$G$6</f>
        <v>1</v>
      </c>
      <c r="AP110" s="166"/>
      <c r="AQ110" s="166" t="n">
        <f aca="false">IF($E110&lt;&gt;"",(AN110*$F110*AO110),"")</f>
        <v>120.93</v>
      </c>
      <c r="AR110" s="166" t="n">
        <f aca="false">IF($E110&lt;&gt;"",(AQ110/15),"")</f>
        <v>8.062</v>
      </c>
      <c r="AS110" s="166" t="n">
        <f aca="false">IF($E110&lt;&gt;"",(AQ110-AN110),"")</f>
        <v>91.93</v>
      </c>
      <c r="AT110" s="166" t="n">
        <f aca="false">IF($E110&lt;&gt;"",(AQ110/AN110),"")</f>
        <v>4.17</v>
      </c>
      <c r="AU110" s="171" t="n">
        <f aca="false">IF($E110&lt;&gt;"",(AQ110*H110/15),"")</f>
        <v>9.6744</v>
      </c>
      <c r="AV110" s="168" t="n">
        <f aca="false">IF(E110&lt;&gt;"",(15/H110),"")</f>
        <v>12.5</v>
      </c>
      <c r="AW110" s="167"/>
      <c r="AX110" s="164" t="n">
        <f aca="false">$G$10</f>
        <v>3.5</v>
      </c>
      <c r="AY110" s="166" t="n">
        <f aca="false">IF($E110&lt;&gt;"",(($E110*20)+AX110),"")</f>
        <v>37.5</v>
      </c>
      <c r="AZ110" s="166" t="n">
        <f aca="false">$H$6</f>
        <v>1</v>
      </c>
      <c r="BA110" s="166"/>
      <c r="BB110" s="172" t="n">
        <f aca="false">IF($E110&lt;&gt;"",(AY110*$F110*AZ110),"")</f>
        <v>156.375</v>
      </c>
      <c r="BC110" s="148" t="n">
        <f aca="false">IF($E110&lt;&gt;"",(BB110/20),"")</f>
        <v>7.81875</v>
      </c>
      <c r="BD110" s="138" t="n">
        <f aca="false">IF($E110&lt;&gt;"",(BB110-AY110),"")</f>
        <v>118.875</v>
      </c>
      <c r="BE110" s="138" t="n">
        <f aca="false">IF($E110&lt;&gt;"",(BB110/AY110),"")</f>
        <v>4.17</v>
      </c>
      <c r="BF110" s="144" t="n">
        <f aca="false">IF($E110&lt;&gt;"",(BB110*H110/20),"")</f>
        <v>9.3825</v>
      </c>
      <c r="BG110" s="138" t="n">
        <f aca="false">IF(E110&lt;&gt;"",(20/H110),"")</f>
        <v>16.6666666666667</v>
      </c>
      <c r="BH110" s="140"/>
      <c r="BI110" s="151"/>
      <c r="BJ110" s="152"/>
      <c r="BK110" s="152"/>
      <c r="BL110" s="152"/>
      <c r="BM110" s="152"/>
      <c r="BN110" s="138" t="n">
        <f aca="false">IF($E110&lt;&gt;"",(BM110-BJ110),"")</f>
        <v>0</v>
      </c>
      <c r="BO110" s="138" t="e">
        <f aca="false">IF($E110&lt;&gt;"",(BM110/BJ110),"")</f>
        <v>#DIV/0!</v>
      </c>
      <c r="BP110" s="144" t="n">
        <f aca="false">IF($E110&lt;&gt;"",(BM110*R110/30),"")</f>
        <v>0</v>
      </c>
      <c r="BQ110" s="138" t="str">
        <f aca="false">IF(O110&lt;&gt;"",(30/R110),"")</f>
        <v/>
      </c>
    </row>
    <row r="111" s="108" customFormat="true" ht="35.15" hidden="false" customHeight="true" outlineLevel="0" collapsed="false">
      <c r="A111" s="230"/>
      <c r="B111" s="0"/>
      <c r="C111" s="173" t="s">
        <v>74</v>
      </c>
      <c r="D111" s="130" t="n">
        <v>1.9</v>
      </c>
      <c r="E111" s="131" t="n">
        <v>1.9</v>
      </c>
      <c r="F111" s="218" t="n">
        <v>4.17</v>
      </c>
      <c r="G111" s="133" t="n">
        <f aca="false">IF(E111&lt;&gt;"",(E111*F111),"")</f>
        <v>7.923</v>
      </c>
      <c r="H111" s="134" t="n">
        <v>1.2</v>
      </c>
      <c r="I111" s="135" t="n">
        <f aca="false">IF(E111&lt;&gt;"",(E111*H111),"")</f>
        <v>2.28</v>
      </c>
      <c r="J111" s="136" t="n">
        <f aca="false">IF(E111&lt;&gt;"",(I111*F111),"")</f>
        <v>9.5076</v>
      </c>
      <c r="K111" s="137" t="n">
        <v>9</v>
      </c>
      <c r="L111" s="138" t="n">
        <f aca="false">IF($E111&lt;&gt;"",(K111/H111),"")</f>
        <v>7.5</v>
      </c>
      <c r="M111" s="138" t="n">
        <f aca="false">IF($E111&lt;&gt;"",(E111/K111),"")</f>
        <v>0.211111111111111</v>
      </c>
      <c r="N111" s="139" t="n">
        <f aca="false">IF(E111&lt;&gt;"",(G111/K111),"")</f>
        <v>0.880333333333333</v>
      </c>
      <c r="O111" s="140"/>
      <c r="P111" s="130" t="n">
        <f aca="false">$F$10</f>
        <v>2</v>
      </c>
      <c r="Q111" s="132" t="n">
        <f aca="false">IF($E111&lt;&gt;"",(($E111*5)+P111),"")</f>
        <v>11.5</v>
      </c>
      <c r="R111" s="133" t="n">
        <f aca="false">$F$6</f>
        <v>1.2</v>
      </c>
      <c r="S111" s="222" t="n">
        <f aca="false">IF($E111&lt;&gt;"",(Q111*$F111*R111),"")</f>
        <v>57.546</v>
      </c>
      <c r="T111" s="161" t="n">
        <f aca="false">IF($E111&lt;&gt;"",(S111/5),"")</f>
        <v>11.5092</v>
      </c>
      <c r="U111" s="264" t="n">
        <f aca="false">IF($E111&lt;&gt;"",(S111-Q111),"")</f>
        <v>46.046</v>
      </c>
      <c r="V111" s="265" t="n">
        <f aca="false">IF($E111&lt;&gt;"",(S111/Q111),"")</f>
        <v>5.004</v>
      </c>
      <c r="W111" s="265" t="n">
        <f aca="false">IF($E111&lt;&gt;"",(S111*H111/5),"")</f>
        <v>13.81104</v>
      </c>
      <c r="X111" s="159" t="n">
        <f aca="false">IF(E111&lt;&gt;"",(5/H111),"")</f>
        <v>4.16666666666667</v>
      </c>
      <c r="Y111" s="160"/>
      <c r="Z111" s="161" t="n">
        <f aca="false">$I$10</f>
        <v>3.1</v>
      </c>
      <c r="AA111" s="159" t="n">
        <f aca="false">IF($E111&lt;&gt;"",(($E111*10)+Z111),"")</f>
        <v>22.1</v>
      </c>
      <c r="AB111" s="162" t="n">
        <f aca="false">$I$6</f>
        <v>1</v>
      </c>
      <c r="AC111" s="168"/>
      <c r="AD111" s="163" t="n">
        <f aca="false">IF($E111&lt;&gt;"",(AA111*$F111*AB111),"")</f>
        <v>92.157</v>
      </c>
      <c r="AE111" s="164" t="n">
        <f aca="false">IF($E111&lt;&gt;"",(AD111/10),"")</f>
        <v>9.2157</v>
      </c>
      <c r="AF111" s="165" t="n">
        <f aca="false">IF($E111&lt;&gt;"",(AD111-AA111),"")</f>
        <v>70.057</v>
      </c>
      <c r="AG111" s="162" t="n">
        <f aca="false">IF($E111&lt;&gt;"",(AD111/AA111),"")</f>
        <v>4.17</v>
      </c>
      <c r="AH111" s="162" t="n">
        <f aca="false">IF($E111&lt;&gt;"",(AD111*Q111/10),"")</f>
        <v>105.98055</v>
      </c>
      <c r="AI111" s="166" t="n">
        <f aca="false">IF(N111&lt;&gt;"",(10/H111),"")</f>
        <v>8.33333333333333</v>
      </c>
      <c r="AJ111" s="167"/>
      <c r="AK111" s="169" t="str">
        <f aca="false">IF($C111&lt;&gt;"",($C111),"")</f>
        <v>Azul</v>
      </c>
      <c r="AL111" s="170"/>
      <c r="AM111" s="164" t="n">
        <f aca="false">$G$10</f>
        <v>3.5</v>
      </c>
      <c r="AN111" s="166" t="n">
        <f aca="false">IF($E111&lt;&gt;"",(($E111*15)+AM111),"")</f>
        <v>32</v>
      </c>
      <c r="AO111" s="166" t="n">
        <f aca="false">$G$6</f>
        <v>1</v>
      </c>
      <c r="AP111" s="166"/>
      <c r="AQ111" s="166" t="n">
        <f aca="false">IF($E111&lt;&gt;"",(AN111*$F111*AO111),"")</f>
        <v>133.44</v>
      </c>
      <c r="AR111" s="166" t="n">
        <f aca="false">IF($E111&lt;&gt;"",(AQ111/15),"")</f>
        <v>8.896</v>
      </c>
      <c r="AS111" s="166" t="n">
        <f aca="false">IF($E111&lt;&gt;"",(AQ111-AN111),"")</f>
        <v>101.44</v>
      </c>
      <c r="AT111" s="166" t="n">
        <f aca="false">IF($E111&lt;&gt;"",(AQ111/AN111),"")</f>
        <v>4.17</v>
      </c>
      <c r="AU111" s="171" t="n">
        <f aca="false">IF($E111&lt;&gt;"",(AQ111*H111/15),"")</f>
        <v>10.6752</v>
      </c>
      <c r="AV111" s="168" t="n">
        <f aca="false">IF(E111&lt;&gt;"",(15/H111),"")</f>
        <v>12.5</v>
      </c>
      <c r="AW111" s="167"/>
      <c r="AX111" s="164" t="n">
        <f aca="false">$G$10</f>
        <v>3.5</v>
      </c>
      <c r="AY111" s="166" t="n">
        <f aca="false">IF($E111&lt;&gt;"",(($E111*20)+AX111),"")</f>
        <v>41.5</v>
      </c>
      <c r="AZ111" s="166" t="n">
        <f aca="false">$H$6</f>
        <v>1</v>
      </c>
      <c r="BA111" s="166"/>
      <c r="BB111" s="172" t="n">
        <f aca="false">IF($E111&lt;&gt;"",(AY111*$F111*AZ111),"")</f>
        <v>173.055</v>
      </c>
      <c r="BC111" s="148" t="n">
        <f aca="false">IF($E111&lt;&gt;"",(BB111/20),"")</f>
        <v>8.65275</v>
      </c>
      <c r="BD111" s="138" t="n">
        <f aca="false">IF($E111&lt;&gt;"",(BB111-AY111),"")</f>
        <v>131.555</v>
      </c>
      <c r="BE111" s="138" t="n">
        <f aca="false">IF($E111&lt;&gt;"",(BB111/AY111),"")</f>
        <v>4.17</v>
      </c>
      <c r="BF111" s="144" t="n">
        <f aca="false">IF($E111&lt;&gt;"",(BB111*H111/20),"")</f>
        <v>10.3833</v>
      </c>
      <c r="BG111" s="138" t="n">
        <f aca="false">IF(E111&lt;&gt;"",(20/H111),"")</f>
        <v>16.6666666666667</v>
      </c>
      <c r="BH111" s="140"/>
      <c r="BI111" s="151"/>
      <c r="BJ111" s="152"/>
      <c r="BK111" s="152"/>
      <c r="BL111" s="152"/>
      <c r="BM111" s="152"/>
      <c r="BN111" s="138" t="n">
        <f aca="false">IF($E111&lt;&gt;"",(BM111-BJ111),"")</f>
        <v>0</v>
      </c>
      <c r="BO111" s="138" t="e">
        <f aca="false">IF($E111&lt;&gt;"",(BM111/BJ111),"")</f>
        <v>#DIV/0!</v>
      </c>
      <c r="BP111" s="144" t="n">
        <f aca="false">IF($E111&lt;&gt;"",(BM111*R111/30),"")</f>
        <v>0</v>
      </c>
      <c r="BQ111" s="138" t="str">
        <f aca="false">IF(O111&lt;&gt;"",(30/R111),"")</f>
        <v/>
      </c>
    </row>
    <row r="112" s="108" customFormat="true" ht="35.15" hidden="false" customHeight="true" outlineLevel="0" collapsed="false">
      <c r="A112" s="230"/>
      <c r="B112" s="0"/>
      <c r="C112" s="175" t="s">
        <v>75</v>
      </c>
      <c r="D112" s="130" t="n">
        <v>2.6</v>
      </c>
      <c r="E112" s="131" t="n">
        <v>2.75</v>
      </c>
      <c r="F112" s="218" t="n">
        <v>4.17</v>
      </c>
      <c r="G112" s="133" t="n">
        <f aca="false">IF(E112&lt;&gt;"",(E112*F112),"")</f>
        <v>11.4675</v>
      </c>
      <c r="H112" s="134" t="n">
        <v>1.2</v>
      </c>
      <c r="I112" s="135" t="n">
        <f aca="false">IF(E112&lt;&gt;"",(E112*H112),"")</f>
        <v>3.3</v>
      </c>
      <c r="J112" s="136" t="n">
        <f aca="false">IF(E112&lt;&gt;"",(I112*F112),"")</f>
        <v>13.761</v>
      </c>
      <c r="K112" s="137" t="n">
        <v>9</v>
      </c>
      <c r="L112" s="138" t="n">
        <f aca="false">IF($E112&lt;&gt;"",(K112/H112),"")</f>
        <v>7.5</v>
      </c>
      <c r="M112" s="138" t="n">
        <f aca="false">IF($E112&lt;&gt;"",(E112/K112),"")</f>
        <v>0.305555555555556</v>
      </c>
      <c r="N112" s="139" t="n">
        <f aca="false">IF(E112&lt;&gt;"",(G112/K112),"")</f>
        <v>1.27416666666667</v>
      </c>
      <c r="O112" s="140"/>
      <c r="P112" s="130" t="n">
        <f aca="false">$F$10</f>
        <v>2</v>
      </c>
      <c r="Q112" s="132" t="n">
        <f aca="false">IF($E112&lt;&gt;"",(($E112*5)+P112),"")</f>
        <v>15.75</v>
      </c>
      <c r="R112" s="133" t="n">
        <f aca="false">$F$6</f>
        <v>1.2</v>
      </c>
      <c r="S112" s="141" t="n">
        <f aca="false">IF($E112&lt;&gt;"",(Q112*$F112*R112),"")</f>
        <v>78.813</v>
      </c>
      <c r="T112" s="142" t="n">
        <f aca="false">IF($E112&lt;&gt;"",(S112/5),"")</f>
        <v>15.7626</v>
      </c>
      <c r="U112" s="143" t="n">
        <f aca="false">IF($E112&lt;&gt;"",(S112-Q112),"")</f>
        <v>63.063</v>
      </c>
      <c r="V112" s="144" t="n">
        <f aca="false">IF($E112&lt;&gt;"",(S112/Q112),"")</f>
        <v>5.004</v>
      </c>
      <c r="W112" s="144" t="n">
        <f aca="false">IF($E112&lt;&gt;"",(S112*H112/5),"")</f>
        <v>18.91512</v>
      </c>
      <c r="X112" s="138" t="n">
        <f aca="false">IF(E112&lt;&gt;"",(5/H112),"")</f>
        <v>4.16666666666667</v>
      </c>
      <c r="Y112" s="140"/>
      <c r="Z112" s="130" t="n">
        <f aca="false">$I$10</f>
        <v>3.1</v>
      </c>
      <c r="AA112" s="132" t="n">
        <f aca="false">IF($E112&lt;&gt;"",(($E112*10)+Z112),"")</f>
        <v>30.6</v>
      </c>
      <c r="AB112" s="162" t="n">
        <f aca="false">$I$6</f>
        <v>1</v>
      </c>
      <c r="AC112" s="168"/>
      <c r="AD112" s="163" t="n">
        <f aca="false">IF($E112&lt;&gt;"",(AA112*$F112*AB112),"")</f>
        <v>127.602</v>
      </c>
      <c r="AE112" s="164" t="n">
        <f aca="false">IF($E112&lt;&gt;"",(AD112/10),"")</f>
        <v>12.7602</v>
      </c>
      <c r="AF112" s="165" t="n">
        <f aca="false">IF($E112&lt;&gt;"",(AD112-AA112),"")</f>
        <v>97.002</v>
      </c>
      <c r="AG112" s="162" t="n">
        <f aca="false">IF($E112&lt;&gt;"",(AD112/AA112),"")</f>
        <v>4.17</v>
      </c>
      <c r="AH112" s="162" t="n">
        <f aca="false">IF($E112&lt;&gt;"",(AD112*Q112/10),"")</f>
        <v>200.97315</v>
      </c>
      <c r="AI112" s="166" t="n">
        <f aca="false">IF(N112&lt;&gt;"",(10/H112),"")</f>
        <v>8.33333333333333</v>
      </c>
      <c r="AJ112" s="167"/>
      <c r="AK112" s="169" t="str">
        <f aca="false">IF($C112&lt;&gt;"",($C112),"")</f>
        <v>Rojo granate</v>
      </c>
      <c r="AL112" s="170"/>
      <c r="AM112" s="164" t="n">
        <f aca="false">$G$10</f>
        <v>3.5</v>
      </c>
      <c r="AN112" s="166" t="n">
        <f aca="false">IF($E112&lt;&gt;"",(($E112*15)+AM112),"")</f>
        <v>44.75</v>
      </c>
      <c r="AO112" s="166" t="n">
        <f aca="false">$G$6</f>
        <v>1</v>
      </c>
      <c r="AP112" s="166"/>
      <c r="AQ112" s="166" t="n">
        <f aca="false">IF($E112&lt;&gt;"",(AN112*$F112*AO112),"")</f>
        <v>186.6075</v>
      </c>
      <c r="AR112" s="166" t="n">
        <f aca="false">IF($E112&lt;&gt;"",(AQ112/15),"")</f>
        <v>12.4405</v>
      </c>
      <c r="AS112" s="166" t="n">
        <f aca="false">IF($E112&lt;&gt;"",(AQ112-AN112),"")</f>
        <v>141.8575</v>
      </c>
      <c r="AT112" s="166" t="n">
        <f aca="false">IF($E112&lt;&gt;"",(AQ112/AN112),"")</f>
        <v>4.17</v>
      </c>
      <c r="AU112" s="171" t="n">
        <f aca="false">IF($E112&lt;&gt;"",(AQ112*H112/15),"")</f>
        <v>14.9286</v>
      </c>
      <c r="AV112" s="168" t="n">
        <f aca="false">IF(E112&lt;&gt;"",(15/H112),"")</f>
        <v>12.5</v>
      </c>
      <c r="AW112" s="167"/>
      <c r="AX112" s="164" t="n">
        <f aca="false">$G$10</f>
        <v>3.5</v>
      </c>
      <c r="AY112" s="166" t="n">
        <f aca="false">IF($E112&lt;&gt;"",(($E112*20)+AX112),"")</f>
        <v>58.5</v>
      </c>
      <c r="AZ112" s="166" t="n">
        <f aca="false">$H$6</f>
        <v>1</v>
      </c>
      <c r="BA112" s="166"/>
      <c r="BB112" s="148" t="n">
        <f aca="false">IF($E112&lt;&gt;"",(AY112*$F112*AZ112),"")</f>
        <v>243.945</v>
      </c>
      <c r="BC112" s="148"/>
      <c r="BD112" s="138"/>
      <c r="BE112" s="138"/>
      <c r="BF112" s="144"/>
      <c r="BG112" s="138"/>
      <c r="BH112" s="140"/>
      <c r="BI112" s="151"/>
      <c r="BJ112" s="152"/>
      <c r="BK112" s="152"/>
      <c r="BL112" s="152"/>
      <c r="BM112" s="152"/>
      <c r="BN112" s="138" t="n">
        <f aca="false">IF($E112&lt;&gt;"",(BM112-BJ112),"")</f>
        <v>0</v>
      </c>
      <c r="BO112" s="138" t="e">
        <f aca="false">IF($E112&lt;&gt;"",(BM112/BJ112),"")</f>
        <v>#DIV/0!</v>
      </c>
      <c r="BP112" s="144" t="n">
        <f aca="false">IF($E112&lt;&gt;"",(BM112*R112/30),"")</f>
        <v>0</v>
      </c>
      <c r="BQ112" s="138" t="str">
        <f aca="false">IF(O112&lt;&gt;"",(30/R112),"")</f>
        <v/>
      </c>
    </row>
    <row r="113" s="108" customFormat="true" ht="35.15" hidden="false" customHeight="true" outlineLevel="0" collapsed="false">
      <c r="A113" s="230"/>
      <c r="B113" s="0"/>
      <c r="C113" s="176" t="s">
        <v>76</v>
      </c>
      <c r="D113" s="130" t="n">
        <v>3.7</v>
      </c>
      <c r="E113" s="131" t="n">
        <v>3.75</v>
      </c>
      <c r="F113" s="218" t="n">
        <v>4.17</v>
      </c>
      <c r="G113" s="133" t="n">
        <f aca="false">IF(E113&lt;&gt;"",(E113*F113),"")</f>
        <v>15.6375</v>
      </c>
      <c r="H113" s="134" t="n">
        <v>1.2</v>
      </c>
      <c r="I113" s="135" t="n">
        <f aca="false">IF(E113&lt;&gt;"",(E113*H113),"")</f>
        <v>4.5</v>
      </c>
      <c r="J113" s="136" t="n">
        <f aca="false">IF(E113&lt;&gt;"",(I113*F113),"")</f>
        <v>18.765</v>
      </c>
      <c r="K113" s="137" t="n">
        <v>9</v>
      </c>
      <c r="L113" s="138" t="n">
        <f aca="false">IF($E113&lt;&gt;"",(K113/H113),"")</f>
        <v>7.5</v>
      </c>
      <c r="M113" s="138" t="n">
        <f aca="false">IF($E113&lt;&gt;"",(E113/K113),"")</f>
        <v>0.416666666666667</v>
      </c>
      <c r="N113" s="139" t="n">
        <f aca="false">IF(E113&lt;&gt;"",(G113/K113),"")</f>
        <v>1.7375</v>
      </c>
      <c r="O113" s="140"/>
      <c r="P113" s="130" t="n">
        <f aca="false">$F$10</f>
        <v>2</v>
      </c>
      <c r="Q113" s="132" t="n">
        <f aca="false">IF($E113&lt;&gt;"",(($E113*5)+P113),"")</f>
        <v>20.75</v>
      </c>
      <c r="R113" s="133" t="n">
        <f aca="false">$F$6</f>
        <v>1.2</v>
      </c>
      <c r="S113" s="141" t="n">
        <f aca="false">IF($E113&lt;&gt;"",(Q113*$F113*R113),"")</f>
        <v>103.833</v>
      </c>
      <c r="T113" s="142" t="n">
        <f aca="false">IF($E113&lt;&gt;"",(S113/5),"")</f>
        <v>20.7666</v>
      </c>
      <c r="U113" s="143" t="n">
        <f aca="false">IF($E113&lt;&gt;"",(S113-Q113),"")</f>
        <v>83.083</v>
      </c>
      <c r="V113" s="144" t="n">
        <f aca="false">IF($E113&lt;&gt;"",(S113/Q113),"")</f>
        <v>5.004</v>
      </c>
      <c r="W113" s="144" t="n">
        <f aca="false">IF($E113&lt;&gt;"",(S113*H113/5),"")</f>
        <v>24.91992</v>
      </c>
      <c r="X113" s="138" t="n">
        <f aca="false">IF(E113&lt;&gt;"",(5/H113),"")</f>
        <v>4.16666666666667</v>
      </c>
      <c r="Y113" s="140"/>
      <c r="Z113" s="130" t="n">
        <f aca="false">$I$10</f>
        <v>3.1</v>
      </c>
      <c r="AA113" s="132" t="n">
        <f aca="false">IF($E113&lt;&gt;"",(($E113*10)+Z113),"")</f>
        <v>40.6</v>
      </c>
      <c r="AB113" s="133" t="n">
        <f aca="false">$I$6</f>
        <v>1</v>
      </c>
      <c r="AC113" s="145"/>
      <c r="AD113" s="141" t="n">
        <f aca="false">IF($E113&lt;&gt;"",(AA113*$F113*AB113),"")</f>
        <v>169.302</v>
      </c>
      <c r="AE113" s="142" t="n">
        <f aca="false">IF($E113&lt;&gt;"",(AD113/10),"")</f>
        <v>16.9302</v>
      </c>
      <c r="AF113" s="143" t="n">
        <f aca="false">IF($E113&lt;&gt;"",(AD113-AA113),"")</f>
        <v>128.702</v>
      </c>
      <c r="AG113" s="144" t="n">
        <f aca="false">IF($E113&lt;&gt;"",(AD113/AA113),"")</f>
        <v>4.17</v>
      </c>
      <c r="AH113" s="144" t="n">
        <f aca="false">IF($E113&lt;&gt;"",(AD113*Q113/10),"")</f>
        <v>351.30165</v>
      </c>
      <c r="AI113" s="138" t="n">
        <f aca="false">IF(N113&lt;&gt;"",(10/H113),"")</f>
        <v>8.33333333333333</v>
      </c>
      <c r="AJ113" s="140"/>
      <c r="AK113" s="146" t="str">
        <f aca="false">IF($C113&lt;&gt;"",($C113),"")</f>
        <v>Verde</v>
      </c>
      <c r="AL113" s="147"/>
      <c r="AM113" s="130" t="n">
        <f aca="false">$G$10</f>
        <v>3.5</v>
      </c>
      <c r="AN113" s="132" t="n">
        <f aca="false">IF($E113&lt;&gt;"",(($E113*15)+AM113),"")</f>
        <v>59.75</v>
      </c>
      <c r="AO113" s="132" t="n">
        <f aca="false">$G$6</f>
        <v>1</v>
      </c>
      <c r="AP113" s="132"/>
      <c r="AQ113" s="148" t="n">
        <f aca="false">IF($E113&lt;&gt;"",(AN113*$F113*AO113),"")</f>
        <v>249.1575</v>
      </c>
      <c r="AR113" s="148" t="n">
        <f aca="false">IF($E113&lt;&gt;"",(AQ113/15),"")</f>
        <v>16.6105</v>
      </c>
      <c r="AS113" s="138" t="n">
        <f aca="false">IF($E113&lt;&gt;"",(AQ113-AN113),"")</f>
        <v>189.4075</v>
      </c>
      <c r="AT113" s="138" t="n">
        <f aca="false">IF($E113&lt;&gt;"",(AQ113/AN113),"")</f>
        <v>4.17</v>
      </c>
      <c r="AU113" s="149" t="n">
        <f aca="false">IF($E113&lt;&gt;"",(AQ113*H113/15),"")</f>
        <v>19.9326</v>
      </c>
      <c r="AV113" s="150" t="n">
        <f aca="false">IF(E113&lt;&gt;"",(15/H113),"")</f>
        <v>12.5</v>
      </c>
      <c r="AW113" s="140"/>
      <c r="AX113" s="130" t="n">
        <f aca="false">$G$10</f>
        <v>3.5</v>
      </c>
      <c r="AY113" s="132" t="n">
        <f aca="false">IF($E113&lt;&gt;"",(($E113*20)+AX113),"")</f>
        <v>78.5</v>
      </c>
      <c r="AZ113" s="132" t="n">
        <f aca="false">$H$6</f>
        <v>1</v>
      </c>
      <c r="BA113" s="132"/>
      <c r="BB113" s="148" t="n">
        <f aca="false">IF($E113&lt;&gt;"",(AY113*$F113*AZ113),"")</f>
        <v>327.345</v>
      </c>
      <c r="BC113" s="148" t="n">
        <f aca="false">IF($E113&lt;&gt;"",(BB113/20),"")</f>
        <v>16.36725</v>
      </c>
      <c r="BD113" s="138" t="n">
        <f aca="false">IF($E113&lt;&gt;"",(BB113-AY113),"")</f>
        <v>248.845</v>
      </c>
      <c r="BE113" s="138" t="n">
        <f aca="false">IF($E113&lt;&gt;"",(BB113/AY113),"")</f>
        <v>4.17</v>
      </c>
      <c r="BF113" s="144" t="n">
        <f aca="false">IF($E113&lt;&gt;"",(BB113*H113/20),"")</f>
        <v>19.6407</v>
      </c>
      <c r="BG113" s="138" t="n">
        <f aca="false">IF(E113&lt;&gt;"",(20/H113),"")</f>
        <v>16.6666666666667</v>
      </c>
      <c r="BH113" s="140"/>
      <c r="BI113" s="151"/>
      <c r="BJ113" s="152"/>
      <c r="BK113" s="152"/>
      <c r="BL113" s="152"/>
      <c r="BM113" s="152"/>
      <c r="BN113" s="138" t="n">
        <f aca="false">IF($E113&lt;&gt;"",(BM113-BJ113),"")</f>
        <v>0</v>
      </c>
      <c r="BO113" s="138" t="e">
        <f aca="false">IF($E113&lt;&gt;"",(BM113/BJ113),"")</f>
        <v>#DIV/0!</v>
      </c>
      <c r="BP113" s="144" t="n">
        <f aca="false">IF($E113&lt;&gt;"",(BM113*R113/30),"")</f>
        <v>0</v>
      </c>
      <c r="BQ113" s="138" t="str">
        <f aca="false">IF(O113&lt;&gt;"",(30/R113),"")</f>
        <v/>
      </c>
    </row>
    <row r="114" s="108" customFormat="true" ht="35.15" hidden="false" customHeight="true" outlineLevel="0" collapsed="false">
      <c r="A114" s="230"/>
      <c r="B114" s="0"/>
      <c r="C114" s="177" t="s">
        <v>77</v>
      </c>
      <c r="D114" s="130" t="n">
        <v>5</v>
      </c>
      <c r="E114" s="131" t="n">
        <v>7</v>
      </c>
      <c r="F114" s="218" t="n">
        <v>4.17</v>
      </c>
      <c r="G114" s="133" t="n">
        <f aca="false">IF(E114&lt;&gt;"",(E114*F114),"")</f>
        <v>29.19</v>
      </c>
      <c r="H114" s="134" t="n">
        <v>1.2</v>
      </c>
      <c r="I114" s="135" t="n">
        <f aca="false">IF(E114&lt;&gt;"",(E114*H114),"")</f>
        <v>8.4</v>
      </c>
      <c r="J114" s="136" t="n">
        <f aca="false">IF(E114&lt;&gt;"",(I114*F114),"")</f>
        <v>35.028</v>
      </c>
      <c r="K114" s="137" t="n">
        <v>9</v>
      </c>
      <c r="L114" s="138" t="n">
        <f aca="false">IF($E114&lt;&gt;"",(K114/H114),"")</f>
        <v>7.5</v>
      </c>
      <c r="M114" s="138" t="n">
        <f aca="false">IF($E114&lt;&gt;"",(E114/K114),"")</f>
        <v>0.777777777777778</v>
      </c>
      <c r="N114" s="139" t="n">
        <f aca="false">IF(E114&lt;&gt;"",(G114/K114),"")</f>
        <v>3.24333333333333</v>
      </c>
      <c r="O114" s="140"/>
      <c r="P114" s="130" t="n">
        <f aca="false">$F$10</f>
        <v>2</v>
      </c>
      <c r="Q114" s="132" t="n">
        <f aca="false">IF($E114&lt;&gt;"",(($E114*5)+P114),"")</f>
        <v>37</v>
      </c>
      <c r="R114" s="133" t="n">
        <f aca="false">$F$6</f>
        <v>1.2</v>
      </c>
      <c r="S114" s="141" t="n">
        <f aca="false">IF($E114&lt;&gt;"",(Q114*$F114*R114),"")</f>
        <v>185.148</v>
      </c>
      <c r="T114" s="142" t="n">
        <f aca="false">IF($E114&lt;&gt;"",(S114/5),"")</f>
        <v>37.0296</v>
      </c>
      <c r="U114" s="143" t="n">
        <f aca="false">IF($E114&lt;&gt;"",(S114-Q114),"")</f>
        <v>148.148</v>
      </c>
      <c r="V114" s="144" t="n">
        <f aca="false">IF($E114&lt;&gt;"",(S114/Q114),"")</f>
        <v>5.004</v>
      </c>
      <c r="W114" s="144" t="n">
        <f aca="false">IF($E114&lt;&gt;"",(S114*H114/5),"")</f>
        <v>44.43552</v>
      </c>
      <c r="X114" s="138" t="n">
        <f aca="false">IF(E114&lt;&gt;"",(5/H114),"")</f>
        <v>4.16666666666667</v>
      </c>
      <c r="Y114" s="140"/>
      <c r="Z114" s="130" t="n">
        <f aca="false">$I$10</f>
        <v>3.1</v>
      </c>
      <c r="AA114" s="132" t="n">
        <f aca="false">IF($E114&lt;&gt;"",(($E114*10)+Z114),"")</f>
        <v>73.1</v>
      </c>
      <c r="AB114" s="133" t="n">
        <f aca="false">$I$6</f>
        <v>1</v>
      </c>
      <c r="AC114" s="145"/>
      <c r="AD114" s="141" t="n">
        <f aca="false">IF($E114&lt;&gt;"",(AA114*$F114*AB114),"")</f>
        <v>304.827</v>
      </c>
      <c r="AE114" s="142" t="n">
        <f aca="false">IF($E114&lt;&gt;"",(AD114/10),"")</f>
        <v>30.4827</v>
      </c>
      <c r="AF114" s="143" t="n">
        <f aca="false">IF($E114&lt;&gt;"",(AD114-AA114),"")</f>
        <v>231.727</v>
      </c>
      <c r="AG114" s="144" t="n">
        <f aca="false">IF($E114&lt;&gt;"",(AD114/AA114),"")</f>
        <v>4.17</v>
      </c>
      <c r="AH114" s="144" t="n">
        <f aca="false">IF($E114&lt;&gt;"",(AD114*Q114/10),"")</f>
        <v>1127.8599</v>
      </c>
      <c r="AI114" s="138" t="n">
        <f aca="false">IF(N114&lt;&gt;"",(10/H114),"")</f>
        <v>8.33333333333333</v>
      </c>
      <c r="AJ114" s="140"/>
      <c r="AK114" s="146" t="str">
        <f aca="false">IF($C114&lt;&gt;"",($C114),"")</f>
        <v>Amarillo</v>
      </c>
      <c r="AL114" s="147"/>
      <c r="AM114" s="130" t="n">
        <f aca="false">$G$10</f>
        <v>3.5</v>
      </c>
      <c r="AN114" s="132" t="n">
        <f aca="false">IF($E114&lt;&gt;"",(($E114*15)+AM114),"")</f>
        <v>108.5</v>
      </c>
      <c r="AO114" s="132" t="n">
        <f aca="false">$G$6</f>
        <v>1</v>
      </c>
      <c r="AP114" s="132"/>
      <c r="AQ114" s="148" t="n">
        <f aca="false">IF($E114&lt;&gt;"",(AN114*$F114*AO114),"")</f>
        <v>452.445</v>
      </c>
      <c r="AR114" s="148" t="n">
        <f aca="false">IF($E114&lt;&gt;"",(AQ114/15),"")</f>
        <v>30.163</v>
      </c>
      <c r="AS114" s="138" t="n">
        <f aca="false">IF($E114&lt;&gt;"",(AQ114-AN114),"")</f>
        <v>343.945</v>
      </c>
      <c r="AT114" s="138" t="n">
        <f aca="false">IF($E114&lt;&gt;"",(AQ114/AN114),"")</f>
        <v>4.17</v>
      </c>
      <c r="AU114" s="149" t="n">
        <f aca="false">IF($E114&lt;&gt;"",(AQ114*H114/15),"")</f>
        <v>36.1956</v>
      </c>
      <c r="AV114" s="150" t="n">
        <f aca="false">IF(E114&lt;&gt;"",(15/H114),"")</f>
        <v>12.5</v>
      </c>
      <c r="AW114" s="140"/>
      <c r="AX114" s="130" t="n">
        <f aca="false">$G$10</f>
        <v>3.5</v>
      </c>
      <c r="AY114" s="132" t="n">
        <f aca="false">IF($E114&lt;&gt;"",(($E114*20)+AX114),"")</f>
        <v>143.5</v>
      </c>
      <c r="AZ114" s="132" t="n">
        <f aca="false">$H$6</f>
        <v>1</v>
      </c>
      <c r="BA114" s="132"/>
      <c r="BB114" s="148" t="n">
        <f aca="false">IF($E114&lt;&gt;"",(AY114*$F114*AZ114),"")</f>
        <v>598.395</v>
      </c>
      <c r="BC114" s="148" t="n">
        <f aca="false">IF($E114&lt;&gt;"",(BB114/20),"")</f>
        <v>29.91975</v>
      </c>
      <c r="BD114" s="138" t="n">
        <f aca="false">IF($E114&lt;&gt;"",(BB114-AY114),"")</f>
        <v>454.895</v>
      </c>
      <c r="BE114" s="138" t="n">
        <f aca="false">IF($E114&lt;&gt;"",(BB114/AY114),"")</f>
        <v>4.17</v>
      </c>
      <c r="BF114" s="144" t="n">
        <f aca="false">IF($E114&lt;&gt;"",(BB114*H114/20),"")</f>
        <v>35.9037</v>
      </c>
      <c r="BG114" s="138" t="n">
        <f aca="false">IF(E114&lt;&gt;"",(20/H114),"")</f>
        <v>16.6666666666667</v>
      </c>
      <c r="BH114" s="140"/>
      <c r="BI114" s="151"/>
      <c r="BJ114" s="152"/>
      <c r="BK114" s="152"/>
      <c r="BL114" s="152"/>
      <c r="BM114" s="152"/>
      <c r="BN114" s="138" t="n">
        <f aca="false">IF($E114&lt;&gt;"",(BM114-BJ114),"")</f>
        <v>0</v>
      </c>
      <c r="BO114" s="138" t="e">
        <f aca="false">IF($E114&lt;&gt;"",(BM114/BJ114),"")</f>
        <v>#DIV/0!</v>
      </c>
      <c r="BP114" s="144" t="n">
        <f aca="false">IF($E114&lt;&gt;"",(BM114*R114/30),"")</f>
        <v>0</v>
      </c>
      <c r="BQ114" s="138" t="str">
        <f aca="false">IF(O114&lt;&gt;"",(30/R114),"")</f>
        <v/>
      </c>
    </row>
    <row r="115" s="108" customFormat="true" ht="35.15" hidden="false" customHeight="true" outlineLevel="0" collapsed="false">
      <c r="A115" s="230"/>
      <c r="B115" s="0"/>
      <c r="C115" s="178" t="s">
        <v>78</v>
      </c>
      <c r="D115" s="130" t="n">
        <v>1.7</v>
      </c>
      <c r="E115" s="131" t="n">
        <v>1.9</v>
      </c>
      <c r="F115" s="218" t="n">
        <v>4.17</v>
      </c>
      <c r="G115" s="133" t="n">
        <f aca="false">IF(E115&lt;&gt;"",(E115*F115),"")</f>
        <v>7.923</v>
      </c>
      <c r="H115" s="134" t="n">
        <v>1.2</v>
      </c>
      <c r="I115" s="135" t="n">
        <f aca="false">IF(E115&lt;&gt;"",(E115*H115),"")</f>
        <v>2.28</v>
      </c>
      <c r="J115" s="136" t="n">
        <f aca="false">IF(E115&lt;&gt;"",(I115*F115),"")</f>
        <v>9.5076</v>
      </c>
      <c r="K115" s="137" t="n">
        <v>9</v>
      </c>
      <c r="L115" s="138" t="n">
        <f aca="false">IF($E115&lt;&gt;"",(K115/H115),"")</f>
        <v>7.5</v>
      </c>
      <c r="M115" s="138" t="n">
        <f aca="false">IF($E115&lt;&gt;"",(E115/K115),"")</f>
        <v>0.211111111111111</v>
      </c>
      <c r="N115" s="139" t="n">
        <f aca="false">IF(E115&lt;&gt;"",(G115/K115),"")</f>
        <v>0.880333333333333</v>
      </c>
      <c r="O115" s="140"/>
      <c r="P115" s="130" t="n">
        <f aca="false">$F$10</f>
        <v>2</v>
      </c>
      <c r="Q115" s="132" t="n">
        <f aca="false">IF($E115&lt;&gt;"",(($E115*5)+P115),"")</f>
        <v>11.5</v>
      </c>
      <c r="R115" s="133" t="n">
        <f aca="false">$F$6</f>
        <v>1.2</v>
      </c>
      <c r="S115" s="141" t="n">
        <f aca="false">IF($E115&lt;&gt;"",(Q115*$F115*R115),"")</f>
        <v>57.546</v>
      </c>
      <c r="T115" s="142" t="n">
        <f aca="false">IF($E115&lt;&gt;"",(S115/5),"")</f>
        <v>11.5092</v>
      </c>
      <c r="U115" s="143" t="n">
        <f aca="false">IF($E115&lt;&gt;"",(S115-Q115),"")</f>
        <v>46.046</v>
      </c>
      <c r="V115" s="144" t="n">
        <f aca="false">IF($E115&lt;&gt;"",(S115/Q115),"")</f>
        <v>5.004</v>
      </c>
      <c r="W115" s="144" t="n">
        <f aca="false">IF($E115&lt;&gt;"",(S115*H115/5),"")</f>
        <v>13.81104</v>
      </c>
      <c r="X115" s="138" t="n">
        <f aca="false">IF(E115&lt;&gt;"",(5/H115),"")</f>
        <v>4.16666666666667</v>
      </c>
      <c r="Y115" s="140"/>
      <c r="Z115" s="130" t="n">
        <f aca="false">$I$10</f>
        <v>3.1</v>
      </c>
      <c r="AA115" s="132" t="n">
        <f aca="false">IF($E115&lt;&gt;"",(($E115*10)+Z115),"")</f>
        <v>22.1</v>
      </c>
      <c r="AB115" s="133" t="n">
        <f aca="false">$I$6</f>
        <v>1</v>
      </c>
      <c r="AC115" s="145"/>
      <c r="AD115" s="141" t="n">
        <f aca="false">IF($E115&lt;&gt;"",(AA115*$F115*AB115),"")</f>
        <v>92.157</v>
      </c>
      <c r="AE115" s="142" t="n">
        <f aca="false">IF($E115&lt;&gt;"",(AD115/10),"")</f>
        <v>9.2157</v>
      </c>
      <c r="AF115" s="143" t="n">
        <f aca="false">IF($E115&lt;&gt;"",(AD115-AA115),"")</f>
        <v>70.057</v>
      </c>
      <c r="AG115" s="144" t="n">
        <f aca="false">IF($E115&lt;&gt;"",(AD115/AA115),"")</f>
        <v>4.17</v>
      </c>
      <c r="AH115" s="144" t="n">
        <f aca="false">IF($E115&lt;&gt;"",(AD115*Q115/10),"")</f>
        <v>105.98055</v>
      </c>
      <c r="AI115" s="138" t="n">
        <f aca="false">IF(N115&lt;&gt;"",(10/H115),"")</f>
        <v>8.33333333333333</v>
      </c>
      <c r="AJ115" s="140"/>
      <c r="AK115" s="146" t="str">
        <f aca="false">IF($C115&lt;&gt;"",($C115),"")</f>
        <v>Crema</v>
      </c>
      <c r="AL115" s="147"/>
      <c r="AM115" s="130" t="n">
        <f aca="false">$G$10</f>
        <v>3.5</v>
      </c>
      <c r="AN115" s="132" t="n">
        <f aca="false">IF($E115&lt;&gt;"",(($E115*15)+AM115),"")</f>
        <v>32</v>
      </c>
      <c r="AO115" s="132" t="n">
        <f aca="false">$G$6</f>
        <v>1</v>
      </c>
      <c r="AP115" s="132"/>
      <c r="AQ115" s="148" t="n">
        <f aca="false">IF($E115&lt;&gt;"",(AN115*$F115*AO115),"")</f>
        <v>133.44</v>
      </c>
      <c r="AR115" s="148" t="n">
        <f aca="false">IF($E115&lt;&gt;"",(AQ115/15),"")</f>
        <v>8.896</v>
      </c>
      <c r="AS115" s="138" t="n">
        <f aca="false">IF($E115&lt;&gt;"",(AQ115-AN115),"")</f>
        <v>101.44</v>
      </c>
      <c r="AT115" s="138" t="n">
        <f aca="false">IF($E115&lt;&gt;"",(AQ115/AN115),"")</f>
        <v>4.17</v>
      </c>
      <c r="AU115" s="149" t="n">
        <f aca="false">IF($E115&lt;&gt;"",(AQ115*H115/15),"")</f>
        <v>10.6752</v>
      </c>
      <c r="AV115" s="150" t="n">
        <f aca="false">IF(E115&lt;&gt;"",(15/H115),"")</f>
        <v>12.5</v>
      </c>
      <c r="AW115" s="140"/>
      <c r="AX115" s="130" t="n">
        <f aca="false">$G$10</f>
        <v>3.5</v>
      </c>
      <c r="AY115" s="132" t="n">
        <f aca="false">IF($E115&lt;&gt;"",(($E115*20)+AX115),"")</f>
        <v>41.5</v>
      </c>
      <c r="AZ115" s="132" t="n">
        <f aca="false">$H$6</f>
        <v>1</v>
      </c>
      <c r="BA115" s="132"/>
      <c r="BB115" s="148" t="n">
        <f aca="false">IF($E115&lt;&gt;"",(AY115*$F115*AZ115),"")</f>
        <v>173.055</v>
      </c>
      <c r="BC115" s="148" t="n">
        <f aca="false">IF($E115&lt;&gt;"",(BB115/20),"")</f>
        <v>8.65275</v>
      </c>
      <c r="BD115" s="138" t="n">
        <f aca="false">IF($E115&lt;&gt;"",(BB115-AY115),"")</f>
        <v>131.555</v>
      </c>
      <c r="BE115" s="138" t="n">
        <f aca="false">IF($E115&lt;&gt;"",(BB115/AY115),"")</f>
        <v>4.17</v>
      </c>
      <c r="BF115" s="144" t="n">
        <f aca="false">IF($E115&lt;&gt;"",(BB115*H115/20),"")</f>
        <v>10.3833</v>
      </c>
      <c r="BG115" s="138" t="n">
        <f aca="false">IF(E115&lt;&gt;"",(20/H115),"")</f>
        <v>16.6666666666667</v>
      </c>
      <c r="BH115" s="140"/>
      <c r="BI115" s="151"/>
      <c r="BJ115" s="152"/>
      <c r="BK115" s="152"/>
      <c r="BL115" s="152"/>
      <c r="BM115" s="152"/>
      <c r="BN115" s="138" t="n">
        <f aca="false">IF($E115&lt;&gt;"",(BM115-BJ115),"")</f>
        <v>0</v>
      </c>
      <c r="BO115" s="138" t="e">
        <f aca="false">IF($E115&lt;&gt;"",(BM115/BJ115),"")</f>
        <v>#DIV/0!</v>
      </c>
      <c r="BP115" s="144" t="n">
        <f aca="false">IF($E115&lt;&gt;"",(BM115*R115/30),"")</f>
        <v>0</v>
      </c>
      <c r="BQ115" s="138" t="str">
        <f aca="false">IF(O115&lt;&gt;"",(30/R115),"")</f>
        <v/>
      </c>
    </row>
    <row r="116" s="108" customFormat="true" ht="35.15" hidden="false" customHeight="true" outlineLevel="0" collapsed="false">
      <c r="A116" s="230"/>
      <c r="B116" s="0"/>
      <c r="C116" s="179" t="s">
        <v>79</v>
      </c>
      <c r="D116" s="130" t="n">
        <v>1.7</v>
      </c>
      <c r="E116" s="131" t="n">
        <v>1.9</v>
      </c>
      <c r="F116" s="218" t="n">
        <v>4.17</v>
      </c>
      <c r="G116" s="133" t="n">
        <f aca="false">IF(E116&lt;&gt;"",(E116*F116),"")</f>
        <v>7.923</v>
      </c>
      <c r="H116" s="134" t="n">
        <v>1.2</v>
      </c>
      <c r="I116" s="135" t="n">
        <f aca="false">IF(E116&lt;&gt;"",(E116*H116),"")</f>
        <v>2.28</v>
      </c>
      <c r="J116" s="136" t="n">
        <f aca="false">IF(E116&lt;&gt;"",(I116*F116),"")</f>
        <v>9.5076</v>
      </c>
      <c r="K116" s="137" t="n">
        <v>9</v>
      </c>
      <c r="L116" s="138" t="n">
        <f aca="false">IF($E116&lt;&gt;"",(K116/H116),"")</f>
        <v>7.5</v>
      </c>
      <c r="M116" s="138" t="n">
        <f aca="false">IF($E116&lt;&gt;"",(E116/K116),"")</f>
        <v>0.211111111111111</v>
      </c>
      <c r="N116" s="139" t="n">
        <f aca="false">IF(E116&lt;&gt;"",(G116/K116),"")</f>
        <v>0.880333333333333</v>
      </c>
      <c r="O116" s="140"/>
      <c r="P116" s="130" t="n">
        <f aca="false">$F$10</f>
        <v>2</v>
      </c>
      <c r="Q116" s="132" t="n">
        <f aca="false">IF($E116&lt;&gt;"",(($E116*5)+P116),"")</f>
        <v>11.5</v>
      </c>
      <c r="R116" s="133" t="n">
        <f aca="false">$F$6</f>
        <v>1.2</v>
      </c>
      <c r="S116" s="141" t="n">
        <f aca="false">IF($E116&lt;&gt;"",(Q116*$F116*R116),"")</f>
        <v>57.546</v>
      </c>
      <c r="T116" s="142" t="n">
        <f aca="false">IF($E116&lt;&gt;"",(S116/5),"")</f>
        <v>11.5092</v>
      </c>
      <c r="U116" s="143" t="n">
        <f aca="false">IF($E116&lt;&gt;"",(S116-Q116),"")</f>
        <v>46.046</v>
      </c>
      <c r="V116" s="144" t="n">
        <f aca="false">IF($E116&lt;&gt;"",(S116/Q116),"")</f>
        <v>5.004</v>
      </c>
      <c r="W116" s="144" t="n">
        <f aca="false">IF($E116&lt;&gt;"",(S116*H116/5),"")</f>
        <v>13.81104</v>
      </c>
      <c r="X116" s="138" t="n">
        <f aca="false">IF(E116&lt;&gt;"",(5/H116),"")</f>
        <v>4.16666666666667</v>
      </c>
      <c r="Y116" s="140"/>
      <c r="Z116" s="130" t="n">
        <f aca="false">$I$10</f>
        <v>3.1</v>
      </c>
      <c r="AA116" s="132" t="n">
        <f aca="false">IF($E116&lt;&gt;"",(($E116*10)+Z116),"")</f>
        <v>22.1</v>
      </c>
      <c r="AB116" s="133" t="n">
        <f aca="false">$I$6</f>
        <v>1</v>
      </c>
      <c r="AC116" s="145"/>
      <c r="AD116" s="141" t="n">
        <f aca="false">IF($E116&lt;&gt;"",(AA116*$F116*AB116),"")</f>
        <v>92.157</v>
      </c>
      <c r="AE116" s="142" t="n">
        <f aca="false">IF($E116&lt;&gt;"",(AD116/10),"")</f>
        <v>9.2157</v>
      </c>
      <c r="AF116" s="143" t="n">
        <f aca="false">IF($E116&lt;&gt;"",(AD116-AA116),"")</f>
        <v>70.057</v>
      </c>
      <c r="AG116" s="144" t="n">
        <f aca="false">IF($E116&lt;&gt;"",(AD116/AA116),"")</f>
        <v>4.17</v>
      </c>
      <c r="AH116" s="144" t="n">
        <f aca="false">IF($E116&lt;&gt;"",(AD116*Q116/10),"")</f>
        <v>105.98055</v>
      </c>
      <c r="AI116" s="138" t="n">
        <f aca="false">IF(N116&lt;&gt;"",(10/H116),"")</f>
        <v>8.33333333333333</v>
      </c>
      <c r="AJ116" s="140"/>
      <c r="AK116" s="146" t="str">
        <f aca="false">IF($C116&lt;&gt;"",($C116),"")</f>
        <v>Blanco</v>
      </c>
      <c r="AL116" s="147"/>
      <c r="AM116" s="130" t="n">
        <f aca="false">$G$10</f>
        <v>3.5</v>
      </c>
      <c r="AN116" s="132" t="n">
        <f aca="false">IF($E116&lt;&gt;"",(($E116*15)+AM116),"")</f>
        <v>32</v>
      </c>
      <c r="AO116" s="132" t="n">
        <f aca="false">$G$6</f>
        <v>1</v>
      </c>
      <c r="AP116" s="132"/>
      <c r="AQ116" s="148" t="n">
        <f aca="false">IF($E116&lt;&gt;"",(AN116*$F116*AO116),"")</f>
        <v>133.44</v>
      </c>
      <c r="AR116" s="148" t="n">
        <f aca="false">IF($E116&lt;&gt;"",(AQ116/15),"")</f>
        <v>8.896</v>
      </c>
      <c r="AS116" s="138" t="n">
        <f aca="false">IF($E116&lt;&gt;"",(AQ116-AN116),"")</f>
        <v>101.44</v>
      </c>
      <c r="AT116" s="138" t="n">
        <f aca="false">IF($E116&lt;&gt;"",(AQ116/AN116),"")</f>
        <v>4.17</v>
      </c>
      <c r="AU116" s="149" t="n">
        <f aca="false">IF($E116&lt;&gt;"",(AQ116*H116/15),"")</f>
        <v>10.6752</v>
      </c>
      <c r="AV116" s="150" t="n">
        <f aca="false">IF(E116&lt;&gt;"",(15/H116),"")</f>
        <v>12.5</v>
      </c>
      <c r="AW116" s="140"/>
      <c r="AX116" s="130" t="n">
        <f aca="false">$G$10</f>
        <v>3.5</v>
      </c>
      <c r="AY116" s="132" t="n">
        <f aca="false">IF($E116&lt;&gt;"",(($E116*20)+AX116),"")</f>
        <v>41.5</v>
      </c>
      <c r="AZ116" s="132" t="n">
        <f aca="false">$H$6</f>
        <v>1</v>
      </c>
      <c r="BA116" s="132"/>
      <c r="BB116" s="148" t="n">
        <f aca="false">IF($E116&lt;&gt;"",(AY116*$F116*AZ116),"")</f>
        <v>173.055</v>
      </c>
      <c r="BC116" s="148"/>
      <c r="BD116" s="138"/>
      <c r="BE116" s="138"/>
      <c r="BF116" s="144"/>
      <c r="BG116" s="138"/>
      <c r="BH116" s="140"/>
      <c r="BI116" s="151"/>
      <c r="BJ116" s="152"/>
      <c r="BK116" s="152"/>
      <c r="BL116" s="152"/>
      <c r="BM116" s="152"/>
      <c r="BN116" s="138" t="n">
        <f aca="false">IF($E116&lt;&gt;"",(BM116-BJ116),"")</f>
        <v>0</v>
      </c>
      <c r="BO116" s="138" t="e">
        <f aca="false">IF($E116&lt;&gt;"",(BM116/BJ116),"")</f>
        <v>#DIV/0!</v>
      </c>
      <c r="BP116" s="144" t="n">
        <f aca="false">IF($E116&lt;&gt;"",(BM116*R116/30),"")</f>
        <v>0</v>
      </c>
      <c r="BQ116" s="138" t="str">
        <f aca="false">IF(O116&lt;&gt;"",(30/R116),"")</f>
        <v/>
      </c>
    </row>
    <row r="117" s="108" customFormat="true" ht="35.15" hidden="false" customHeight="true" outlineLevel="0" collapsed="false">
      <c r="A117" s="230"/>
      <c r="B117" s="0"/>
      <c r="C117" s="180" t="s">
        <v>80</v>
      </c>
      <c r="D117" s="130" t="n">
        <v>1.7</v>
      </c>
      <c r="E117" s="131" t="n">
        <v>1.9</v>
      </c>
      <c r="F117" s="218" t="n">
        <v>4.17</v>
      </c>
      <c r="G117" s="133" t="n">
        <f aca="false">IF(E117&lt;&gt;"",(E117*F117),"")</f>
        <v>7.923</v>
      </c>
      <c r="H117" s="134" t="n">
        <v>1.2</v>
      </c>
      <c r="I117" s="135" t="n">
        <f aca="false">IF(E117&lt;&gt;"",(E117*H117),"")</f>
        <v>2.28</v>
      </c>
      <c r="J117" s="136" t="n">
        <f aca="false">IF(E117&lt;&gt;"",(I117*F117),"")</f>
        <v>9.5076</v>
      </c>
      <c r="K117" s="137" t="n">
        <v>9</v>
      </c>
      <c r="L117" s="138" t="n">
        <f aca="false">IF($E117&lt;&gt;"",(K117/H117),"")</f>
        <v>7.5</v>
      </c>
      <c r="M117" s="138" t="n">
        <f aca="false">IF($E117&lt;&gt;"",(E117/K117),"")</f>
        <v>0.211111111111111</v>
      </c>
      <c r="N117" s="139" t="n">
        <f aca="false">IF(E117&lt;&gt;"",(G117/K117),"")</f>
        <v>0.880333333333333</v>
      </c>
      <c r="O117" s="140"/>
      <c r="P117" s="130" t="n">
        <f aca="false">$F$10</f>
        <v>2</v>
      </c>
      <c r="Q117" s="132" t="n">
        <f aca="false">IF($E117&lt;&gt;"",(($E117*5)+P117),"")</f>
        <v>11.5</v>
      </c>
      <c r="R117" s="133" t="n">
        <f aca="false">$F$6</f>
        <v>1.2</v>
      </c>
      <c r="S117" s="141" t="n">
        <f aca="false">IF($E117&lt;&gt;"",(Q117*$F117*R117),"")</f>
        <v>57.546</v>
      </c>
      <c r="T117" s="142" t="n">
        <f aca="false">IF($E117&lt;&gt;"",(S117/5),"")</f>
        <v>11.5092</v>
      </c>
      <c r="U117" s="143" t="n">
        <f aca="false">IF($E117&lt;&gt;"",(S117-Q117),"")</f>
        <v>46.046</v>
      </c>
      <c r="V117" s="144" t="n">
        <f aca="false">IF($E117&lt;&gt;"",(S117/Q117),"")</f>
        <v>5.004</v>
      </c>
      <c r="W117" s="144" t="n">
        <f aca="false">IF($E117&lt;&gt;"",(S117*H117/5),"")</f>
        <v>13.81104</v>
      </c>
      <c r="X117" s="138" t="n">
        <f aca="false">IF(E117&lt;&gt;"",(5/H117),"")</f>
        <v>4.16666666666667</v>
      </c>
      <c r="Y117" s="140"/>
      <c r="Z117" s="130" t="n">
        <f aca="false">$I$10</f>
        <v>3.1</v>
      </c>
      <c r="AA117" s="132" t="n">
        <f aca="false">IF($E117&lt;&gt;"",(($E117*10)+Z117),"")</f>
        <v>22.1</v>
      </c>
      <c r="AB117" s="133" t="n">
        <f aca="false">$I$6</f>
        <v>1</v>
      </c>
      <c r="AC117" s="145"/>
      <c r="AD117" s="141" t="n">
        <f aca="false">IF($E117&lt;&gt;"",(AA117*$F117*AB117),"")</f>
        <v>92.157</v>
      </c>
      <c r="AE117" s="142" t="n">
        <f aca="false">IF($E117&lt;&gt;"",(AD117/10),"")</f>
        <v>9.2157</v>
      </c>
      <c r="AF117" s="143" t="n">
        <f aca="false">IF($E117&lt;&gt;"",(AD117-AA117),"")</f>
        <v>70.057</v>
      </c>
      <c r="AG117" s="144" t="n">
        <f aca="false">IF($E117&lt;&gt;"",(AD117/AA117),"")</f>
        <v>4.17</v>
      </c>
      <c r="AH117" s="144" t="n">
        <f aca="false">IF($E117&lt;&gt;"",(AD117*Q117/10),"")</f>
        <v>105.98055</v>
      </c>
      <c r="AI117" s="138" t="n">
        <f aca="false">IF(N117&lt;&gt;"",(10/H117),"")</f>
        <v>8.33333333333333</v>
      </c>
      <c r="AJ117" s="140"/>
      <c r="AK117" s="146" t="str">
        <f aca="false">IF($C117&lt;&gt;"",($C117),"")</f>
        <v>Negro</v>
      </c>
      <c r="AL117" s="147"/>
      <c r="AM117" s="130" t="n">
        <f aca="false">$G$10</f>
        <v>3.5</v>
      </c>
      <c r="AN117" s="132" t="n">
        <f aca="false">IF($E117&lt;&gt;"",(($E117*15)+AM117),"")</f>
        <v>32</v>
      </c>
      <c r="AO117" s="132" t="n">
        <f aca="false">$G$6</f>
        <v>1</v>
      </c>
      <c r="AP117" s="132"/>
      <c r="AQ117" s="148" t="n">
        <f aca="false">IF($E117&lt;&gt;"",(AN117*$F117*AO117),"")</f>
        <v>133.44</v>
      </c>
      <c r="AR117" s="148" t="n">
        <f aca="false">IF($E117&lt;&gt;"",(AQ117/15),"")</f>
        <v>8.896</v>
      </c>
      <c r="AS117" s="138" t="n">
        <f aca="false">IF($E117&lt;&gt;"",(AQ117-AN117),"")</f>
        <v>101.44</v>
      </c>
      <c r="AT117" s="138" t="n">
        <f aca="false">IF($E117&lt;&gt;"",(AQ117/AN117),"")</f>
        <v>4.17</v>
      </c>
      <c r="AU117" s="149" t="n">
        <f aca="false">IF($E117&lt;&gt;"",(AQ117*H117/15),"")</f>
        <v>10.6752</v>
      </c>
      <c r="AV117" s="150" t="n">
        <f aca="false">IF(E117&lt;&gt;"",(15/H117),"")</f>
        <v>12.5</v>
      </c>
      <c r="AW117" s="140"/>
      <c r="AX117" s="130" t="n">
        <f aca="false">$G$10</f>
        <v>3.5</v>
      </c>
      <c r="AY117" s="132" t="n">
        <f aca="false">IF($E117&lt;&gt;"",(($E117*20)+AX117),"")</f>
        <v>41.5</v>
      </c>
      <c r="AZ117" s="132" t="n">
        <f aca="false">$H$6</f>
        <v>1</v>
      </c>
      <c r="BA117" s="132"/>
      <c r="BB117" s="148" t="n">
        <f aca="false">IF($E117&lt;&gt;"",(AY117*$F117*AZ117),"")</f>
        <v>173.055</v>
      </c>
      <c r="BC117" s="148"/>
      <c r="BD117" s="138"/>
      <c r="BE117" s="138"/>
      <c r="BF117" s="144"/>
      <c r="BG117" s="138"/>
      <c r="BH117" s="140"/>
      <c r="BI117" s="151"/>
      <c r="BJ117" s="152"/>
      <c r="BK117" s="152"/>
      <c r="BL117" s="152"/>
      <c r="BM117" s="152"/>
      <c r="BN117" s="138" t="n">
        <f aca="false">IF($E117&lt;&gt;"",(BM117-BJ117),"")</f>
        <v>0</v>
      </c>
      <c r="BO117" s="138" t="e">
        <f aca="false">IF($E117&lt;&gt;"",(BM117/BJ117),"")</f>
        <v>#DIV/0!</v>
      </c>
      <c r="BP117" s="144" t="n">
        <f aca="false">IF($E117&lt;&gt;"",(BM117*R117/30),"")</f>
        <v>0</v>
      </c>
      <c r="BQ117" s="138" t="str">
        <f aca="false">IF(O117&lt;&gt;"",(30/R117),"")</f>
        <v/>
      </c>
    </row>
    <row r="118" s="108" customFormat="true" ht="35.15" hidden="false" customHeight="true" outlineLevel="0" collapsed="false">
      <c r="A118" s="230"/>
      <c r="B118" s="0"/>
      <c r="C118" s="181" t="s">
        <v>81</v>
      </c>
      <c r="D118" s="130" t="n">
        <v>4</v>
      </c>
      <c r="E118" s="131" t="n">
        <v>4</v>
      </c>
      <c r="F118" s="218" t="n">
        <v>4.17</v>
      </c>
      <c r="G118" s="133" t="n">
        <f aca="false">IF(E118&lt;&gt;"",(E118*F118),"")</f>
        <v>16.68</v>
      </c>
      <c r="H118" s="134" t="n">
        <v>1.2</v>
      </c>
      <c r="I118" s="135" t="n">
        <f aca="false">IF(E118&lt;&gt;"",(E118*H118),"")</f>
        <v>4.8</v>
      </c>
      <c r="J118" s="136" t="n">
        <f aca="false">IF(E118&lt;&gt;"",(I118*F118),"")</f>
        <v>20.016</v>
      </c>
      <c r="K118" s="137" t="n">
        <v>9</v>
      </c>
      <c r="L118" s="138" t="n">
        <f aca="false">IF($E118&lt;&gt;"",(K118/H118),"")</f>
        <v>7.5</v>
      </c>
      <c r="M118" s="138" t="n">
        <f aca="false">IF($E118&lt;&gt;"",(E118/K118),"")</f>
        <v>0.444444444444444</v>
      </c>
      <c r="N118" s="139" t="n">
        <f aca="false">IF(E118&lt;&gt;"",(G118/K118),"")</f>
        <v>1.85333333333333</v>
      </c>
      <c r="O118" s="140"/>
      <c r="P118" s="130" t="n">
        <f aca="false">$F$10</f>
        <v>2</v>
      </c>
      <c r="Q118" s="132" t="n">
        <f aca="false">IF($E118&lt;&gt;"",(($E118*5)+P118),"")</f>
        <v>22</v>
      </c>
      <c r="R118" s="133" t="n">
        <f aca="false">$F$6</f>
        <v>1.2</v>
      </c>
      <c r="S118" s="141" t="n">
        <f aca="false">IF($E118&lt;&gt;"",(Q118*$F118*R118),"")</f>
        <v>110.088</v>
      </c>
      <c r="T118" s="142" t="n">
        <f aca="false">IF($E118&lt;&gt;"",(S118/5),"")</f>
        <v>22.0176</v>
      </c>
      <c r="U118" s="143" t="n">
        <f aca="false">IF($E118&lt;&gt;"",(S118-Q118),"")</f>
        <v>88.088</v>
      </c>
      <c r="V118" s="144" t="n">
        <f aca="false">IF($E118&lt;&gt;"",(S118/Q118),"")</f>
        <v>5.004</v>
      </c>
      <c r="W118" s="144" t="n">
        <f aca="false">IF($E118&lt;&gt;"",(S118*H118/5),"")</f>
        <v>26.42112</v>
      </c>
      <c r="X118" s="138" t="n">
        <f aca="false">IF(E118&lt;&gt;"",(5/H118),"")</f>
        <v>4.16666666666667</v>
      </c>
      <c r="Y118" s="140"/>
      <c r="Z118" s="130" t="n">
        <f aca="false">$I$10</f>
        <v>3.1</v>
      </c>
      <c r="AA118" s="132" t="n">
        <f aca="false">IF($E118&lt;&gt;"",(($E118*10)+Z118),"")</f>
        <v>43.1</v>
      </c>
      <c r="AB118" s="133" t="n">
        <f aca="false">$I$6</f>
        <v>1</v>
      </c>
      <c r="AC118" s="145"/>
      <c r="AD118" s="141" t="n">
        <f aca="false">IF($E118&lt;&gt;"",(AA118*$F118*AB118),"")</f>
        <v>179.727</v>
      </c>
      <c r="AE118" s="142" t="n">
        <f aca="false">IF($E118&lt;&gt;"",(AD118/10),"")</f>
        <v>17.9727</v>
      </c>
      <c r="AF118" s="143" t="n">
        <f aca="false">IF($E118&lt;&gt;"",(AD118-AA118),"")</f>
        <v>136.627</v>
      </c>
      <c r="AG118" s="144" t="n">
        <f aca="false">IF($E118&lt;&gt;"",(AD118/AA118),"")</f>
        <v>4.17</v>
      </c>
      <c r="AH118" s="144" t="n">
        <f aca="false">IF($E118&lt;&gt;"",(AD118*Q118/10),"")</f>
        <v>395.3994</v>
      </c>
      <c r="AI118" s="138" t="n">
        <f aca="false">IF(N118&lt;&gt;"",(10/H118),"")</f>
        <v>8.33333333333333</v>
      </c>
      <c r="AJ118" s="140"/>
      <c r="AK118" s="146" t="str">
        <f aca="false">IF($C118&lt;&gt;"",($C118),"")</f>
        <v>Rojo Ferrari</v>
      </c>
      <c r="AL118" s="147"/>
      <c r="AM118" s="130" t="n">
        <f aca="false">$G$10</f>
        <v>3.5</v>
      </c>
      <c r="AN118" s="132" t="n">
        <f aca="false">IF($E118&lt;&gt;"",(($E118*15)+AM118),"")</f>
        <v>63.5</v>
      </c>
      <c r="AO118" s="132" t="n">
        <f aca="false">$G$6</f>
        <v>1</v>
      </c>
      <c r="AP118" s="132"/>
      <c r="AQ118" s="148" t="n">
        <f aca="false">IF($E118&lt;&gt;"",(AN118*$F118*AO118),"")</f>
        <v>264.795</v>
      </c>
      <c r="AR118" s="148" t="n">
        <f aca="false">IF($E118&lt;&gt;"",(AQ118/15),"")</f>
        <v>17.653</v>
      </c>
      <c r="AS118" s="138" t="n">
        <f aca="false">IF($E118&lt;&gt;"",(AQ118-AN118),"")</f>
        <v>201.295</v>
      </c>
      <c r="AT118" s="138" t="n">
        <f aca="false">IF($E118&lt;&gt;"",(AQ118/AN118),"")</f>
        <v>4.17</v>
      </c>
      <c r="AU118" s="149" t="n">
        <f aca="false">IF($E118&lt;&gt;"",(AQ118*H118/15),"")</f>
        <v>21.1836</v>
      </c>
      <c r="AV118" s="150" t="n">
        <f aca="false">IF(E118&lt;&gt;"",(15/H118),"")</f>
        <v>12.5</v>
      </c>
      <c r="AW118" s="140"/>
      <c r="AX118" s="130" t="n">
        <f aca="false">$G$10</f>
        <v>3.5</v>
      </c>
      <c r="AY118" s="132" t="n">
        <f aca="false">IF($E118&lt;&gt;"",(($E118*20)+AX118),"")</f>
        <v>83.5</v>
      </c>
      <c r="AZ118" s="132" t="n">
        <f aca="false">$H$6</f>
        <v>1</v>
      </c>
      <c r="BA118" s="132"/>
      <c r="BB118" s="148" t="n">
        <f aca="false">IF($E118&lt;&gt;"",(AY118*$F118*AZ118),"")</f>
        <v>348.195</v>
      </c>
      <c r="BC118" s="148"/>
      <c r="BD118" s="138"/>
      <c r="BE118" s="138"/>
      <c r="BF118" s="144"/>
      <c r="BG118" s="138"/>
      <c r="BH118" s="140"/>
      <c r="BI118" s="151"/>
      <c r="BJ118" s="152"/>
      <c r="BK118" s="152"/>
      <c r="BL118" s="152"/>
      <c r="BM118" s="152"/>
      <c r="BN118" s="138" t="n">
        <f aca="false">IF($E118&lt;&gt;"",(BM118-BJ118),"")</f>
        <v>0</v>
      </c>
      <c r="BO118" s="138" t="e">
        <f aca="false">IF($E118&lt;&gt;"",(BM118/BJ118),"")</f>
        <v>#DIV/0!</v>
      </c>
      <c r="BP118" s="144" t="n">
        <f aca="false">IF($E118&lt;&gt;"",(BM118*R118/30),"")</f>
        <v>0</v>
      </c>
      <c r="BQ118" s="138" t="str">
        <f aca="false">IF(O118&lt;&gt;"",(30/R118),"")</f>
        <v/>
      </c>
    </row>
    <row r="119" customFormat="false" ht="35.15" hidden="false" customHeight="true" outlineLevel="0" collapsed="false">
      <c r="A119" s="128"/>
      <c r="B119" s="179"/>
      <c r="C119" s="130"/>
      <c r="D119" s="131"/>
      <c r="E119" s="132"/>
      <c r="F119" s="133"/>
      <c r="G119" s="134"/>
      <c r="H119" s="135"/>
      <c r="I119" s="136"/>
      <c r="J119" s="261"/>
      <c r="K119" s="138"/>
      <c r="L119" s="138"/>
      <c r="M119" s="139"/>
      <c r="N119" s="140"/>
      <c r="O119" s="130"/>
      <c r="P119" s="132"/>
      <c r="Q119" s="133"/>
      <c r="R119" s="141"/>
      <c r="S119" s="142"/>
      <c r="T119" s="143"/>
      <c r="U119" s="144"/>
      <c r="V119" s="144"/>
      <c r="W119" s="138"/>
      <c r="X119" s="140"/>
      <c r="Y119" s="130"/>
      <c r="Z119" s="132"/>
      <c r="AA119" s="133"/>
      <c r="AB119" s="224"/>
      <c r="AC119" s="141"/>
      <c r="AD119" s="142"/>
      <c r="AE119" s="143"/>
      <c r="AF119" s="144"/>
      <c r="AG119" s="144"/>
      <c r="AH119" s="138"/>
      <c r="AI119" s="140"/>
      <c r="AJ119" s="146"/>
      <c r="AK119" s="147"/>
      <c r="AL119" s="151"/>
      <c r="AM119" s="152"/>
      <c r="AN119" s="152"/>
      <c r="AO119" s="218"/>
      <c r="AP119" s="231"/>
      <c r="AQ119" s="152"/>
      <c r="AR119" s="152"/>
      <c r="AS119" s="152"/>
      <c r="AT119" s="232"/>
      <c r="AU119" s="233"/>
      <c r="AV119" s="140"/>
      <c r="AW119" s="130"/>
      <c r="AX119" s="132"/>
      <c r="AY119" s="132"/>
      <c r="AZ119" s="218"/>
      <c r="BA119" s="148"/>
      <c r="BB119" s="148"/>
      <c r="BC119" s="138"/>
      <c r="BD119" s="138"/>
      <c r="BE119" s="144"/>
      <c r="BF119" s="138"/>
      <c r="BG119" s="140"/>
      <c r="BH119" s="130"/>
      <c r="BI119" s="132"/>
      <c r="BJ119" s="132"/>
      <c r="BK119" s="132"/>
      <c r="BL119" s="148"/>
      <c r="BM119" s="204"/>
      <c r="BN119" s="199"/>
      <c r="BO119" s="199"/>
      <c r="BP119" s="198"/>
      <c r="BQ119" s="199"/>
    </row>
    <row r="120" customFormat="false" ht="35.15" hidden="false" customHeight="true" outlineLevel="0" collapsed="false">
      <c r="A120" s="128"/>
      <c r="B120" s="179"/>
      <c r="C120" s="130"/>
      <c r="D120" s="131"/>
      <c r="E120" s="132"/>
      <c r="F120" s="133"/>
      <c r="G120" s="134"/>
      <c r="H120" s="135"/>
      <c r="I120" s="136"/>
      <c r="J120" s="261"/>
      <c r="K120" s="138"/>
      <c r="L120" s="138"/>
      <c r="M120" s="139"/>
      <c r="N120" s="140"/>
      <c r="O120" s="130"/>
      <c r="P120" s="132"/>
      <c r="Q120" s="133"/>
      <c r="R120" s="141"/>
      <c r="S120" s="142"/>
      <c r="T120" s="143"/>
      <c r="U120" s="144"/>
      <c r="V120" s="144"/>
      <c r="W120" s="138"/>
      <c r="X120" s="140"/>
      <c r="Y120" s="130"/>
      <c r="Z120" s="132"/>
      <c r="AA120" s="133"/>
      <c r="AB120" s="224"/>
      <c r="AC120" s="141"/>
      <c r="AD120" s="142"/>
      <c r="AE120" s="143"/>
      <c r="AF120" s="144"/>
      <c r="AG120" s="144"/>
      <c r="AH120" s="138"/>
      <c r="AI120" s="140"/>
      <c r="AJ120" s="146"/>
      <c r="AK120" s="147"/>
      <c r="AL120" s="151"/>
      <c r="AM120" s="152"/>
      <c r="AN120" s="152"/>
      <c r="AO120" s="218"/>
      <c r="AP120" s="231"/>
      <c r="AQ120" s="152"/>
      <c r="AR120" s="152"/>
      <c r="AS120" s="152"/>
      <c r="AT120" s="232"/>
      <c r="AU120" s="233"/>
      <c r="AV120" s="140"/>
      <c r="AW120" s="130"/>
      <c r="AX120" s="132"/>
      <c r="AY120" s="132"/>
      <c r="AZ120" s="218"/>
      <c r="BA120" s="148"/>
      <c r="BB120" s="148"/>
      <c r="BC120" s="138"/>
      <c r="BD120" s="138"/>
      <c r="BE120" s="144"/>
      <c r="BF120" s="138"/>
      <c r="BG120" s="140"/>
      <c r="BH120" s="130"/>
      <c r="BI120" s="132"/>
      <c r="BJ120" s="132"/>
      <c r="BK120" s="132"/>
      <c r="BL120" s="148"/>
      <c r="BM120" s="204"/>
      <c r="BN120" s="199"/>
      <c r="BO120" s="199"/>
      <c r="BP120" s="198"/>
      <c r="BQ120" s="199"/>
    </row>
    <row r="121" customFormat="false" ht="35.15" hidden="false" customHeight="true" outlineLevel="0" collapsed="false">
      <c r="A121" s="128"/>
      <c r="B121" s="179"/>
      <c r="C121" s="130"/>
      <c r="D121" s="131"/>
      <c r="E121" s="132"/>
      <c r="F121" s="133"/>
      <c r="G121" s="134"/>
      <c r="H121" s="135"/>
      <c r="I121" s="136"/>
      <c r="J121" s="261"/>
      <c r="K121" s="138"/>
      <c r="L121" s="138"/>
      <c r="M121" s="139"/>
      <c r="N121" s="140"/>
      <c r="O121" s="130"/>
      <c r="P121" s="132"/>
      <c r="Q121" s="133"/>
      <c r="R121" s="141"/>
      <c r="S121" s="142"/>
      <c r="T121" s="143"/>
      <c r="U121" s="144"/>
      <c r="V121" s="144"/>
      <c r="W121" s="138"/>
      <c r="X121" s="140"/>
      <c r="Y121" s="130"/>
      <c r="Z121" s="132"/>
      <c r="AA121" s="133"/>
      <c r="AB121" s="224"/>
      <c r="AC121" s="141"/>
      <c r="AD121" s="142"/>
      <c r="AE121" s="143"/>
      <c r="AF121" s="144"/>
      <c r="AG121" s="144"/>
      <c r="AH121" s="138"/>
      <c r="AI121" s="140"/>
      <c r="AJ121" s="146"/>
      <c r="AK121" s="147"/>
      <c r="AL121" s="151"/>
      <c r="AM121" s="152"/>
      <c r="AN121" s="152"/>
      <c r="AO121" s="218"/>
      <c r="AP121" s="231"/>
      <c r="AQ121" s="152"/>
      <c r="AR121" s="152"/>
      <c r="AS121" s="152"/>
      <c r="AT121" s="232"/>
      <c r="AU121" s="233"/>
      <c r="AV121" s="140"/>
      <c r="AW121" s="130"/>
      <c r="AX121" s="132"/>
      <c r="AY121" s="132"/>
      <c r="AZ121" s="218"/>
      <c r="BA121" s="148"/>
      <c r="BB121" s="148"/>
      <c r="BC121" s="138"/>
      <c r="BD121" s="138"/>
      <c r="BE121" s="144"/>
      <c r="BF121" s="138"/>
      <c r="BG121" s="140"/>
      <c r="BH121" s="130"/>
      <c r="BI121" s="132"/>
      <c r="BJ121" s="132"/>
      <c r="BK121" s="132"/>
      <c r="BL121" s="148"/>
      <c r="BM121" s="204"/>
      <c r="BN121" s="199"/>
      <c r="BO121" s="199"/>
      <c r="BP121" s="198"/>
      <c r="BQ121" s="199"/>
    </row>
    <row r="122" customFormat="false" ht="35.15" hidden="false" customHeight="true" outlineLevel="0" collapsed="false">
      <c r="A122" s="128"/>
      <c r="B122" s="179"/>
      <c r="C122" s="130"/>
      <c r="D122" s="131"/>
      <c r="E122" s="132"/>
      <c r="F122" s="133"/>
      <c r="G122" s="134"/>
      <c r="H122" s="135"/>
      <c r="I122" s="136"/>
      <c r="J122" s="261"/>
      <c r="K122" s="138"/>
      <c r="L122" s="138"/>
      <c r="M122" s="139"/>
      <c r="N122" s="140"/>
      <c r="O122" s="130"/>
      <c r="P122" s="132"/>
      <c r="Q122" s="133"/>
      <c r="R122" s="141"/>
      <c r="S122" s="142"/>
      <c r="T122" s="143"/>
      <c r="U122" s="144"/>
      <c r="V122" s="144"/>
      <c r="W122" s="138"/>
      <c r="X122" s="140"/>
      <c r="Y122" s="130"/>
      <c r="Z122" s="132"/>
      <c r="AA122" s="133"/>
      <c r="AB122" s="224"/>
      <c r="AC122" s="141"/>
      <c r="AD122" s="142"/>
      <c r="AE122" s="143"/>
      <c r="AF122" s="144"/>
      <c r="AG122" s="144"/>
      <c r="AH122" s="138"/>
      <c r="AI122" s="140"/>
      <c r="AJ122" s="146"/>
      <c r="AK122" s="147"/>
      <c r="AL122" s="151"/>
      <c r="AM122" s="152"/>
      <c r="AN122" s="152"/>
      <c r="AO122" s="218"/>
      <c r="AP122" s="231"/>
      <c r="AQ122" s="152"/>
      <c r="AR122" s="152"/>
      <c r="AS122" s="152"/>
      <c r="AT122" s="232"/>
      <c r="AU122" s="233"/>
      <c r="AV122" s="140"/>
      <c r="AW122" s="130"/>
      <c r="AX122" s="132"/>
      <c r="AY122" s="132"/>
      <c r="AZ122" s="218"/>
      <c r="BA122" s="148"/>
      <c r="BB122" s="148"/>
      <c r="BC122" s="138"/>
      <c r="BD122" s="138"/>
      <c r="BE122" s="144"/>
      <c r="BF122" s="138"/>
      <c r="BG122" s="140"/>
      <c r="BH122" s="130"/>
      <c r="BI122" s="132"/>
      <c r="BJ122" s="132"/>
      <c r="BK122" s="132"/>
      <c r="BL122" s="148"/>
      <c r="BM122" s="204"/>
      <c r="BN122" s="199"/>
      <c r="BO122" s="199"/>
      <c r="BP122" s="198"/>
      <c r="BQ122" s="199"/>
    </row>
    <row r="123" customFormat="false" ht="35.15" hidden="false" customHeight="true" outlineLevel="0" collapsed="false">
      <c r="A123" s="128"/>
      <c r="B123" s="179"/>
      <c r="C123" s="130"/>
      <c r="D123" s="131"/>
      <c r="E123" s="132"/>
      <c r="F123" s="133"/>
      <c r="G123" s="134"/>
      <c r="H123" s="135"/>
      <c r="I123" s="136"/>
      <c r="J123" s="261"/>
      <c r="K123" s="138"/>
      <c r="L123" s="138"/>
      <c r="M123" s="139"/>
      <c r="N123" s="140"/>
      <c r="O123" s="130"/>
      <c r="P123" s="132"/>
      <c r="Q123" s="133"/>
      <c r="R123" s="141"/>
      <c r="S123" s="142"/>
      <c r="T123" s="143"/>
      <c r="U123" s="144"/>
      <c r="V123" s="144"/>
      <c r="W123" s="138"/>
      <c r="X123" s="140"/>
      <c r="Y123" s="130"/>
      <c r="Z123" s="132"/>
      <c r="AA123" s="133"/>
      <c r="AB123" s="224"/>
      <c r="AC123" s="141"/>
      <c r="AD123" s="142"/>
      <c r="AE123" s="143"/>
      <c r="AF123" s="144"/>
      <c r="AG123" s="144"/>
      <c r="AH123" s="138"/>
      <c r="AI123" s="140"/>
      <c r="AJ123" s="146"/>
      <c r="AK123" s="147"/>
      <c r="AL123" s="151"/>
      <c r="AM123" s="152"/>
      <c r="AN123" s="152"/>
      <c r="AO123" s="218"/>
      <c r="AP123" s="231"/>
      <c r="AQ123" s="152"/>
      <c r="AR123" s="152"/>
      <c r="AS123" s="152"/>
      <c r="AT123" s="232"/>
      <c r="AU123" s="233"/>
      <c r="AV123" s="140"/>
      <c r="AW123" s="130"/>
      <c r="AX123" s="132"/>
      <c r="AY123" s="132"/>
      <c r="AZ123" s="218"/>
      <c r="BA123" s="148"/>
      <c r="BB123" s="148"/>
      <c r="BC123" s="138"/>
      <c r="BD123" s="138"/>
      <c r="BE123" s="144"/>
      <c r="BF123" s="138"/>
      <c r="BG123" s="140"/>
      <c r="BH123" s="130"/>
      <c r="BI123" s="132"/>
      <c r="BJ123" s="132"/>
      <c r="BK123" s="132"/>
      <c r="BL123" s="148"/>
      <c r="BM123" s="204"/>
      <c r="BN123" s="199"/>
      <c r="BO123" s="199"/>
      <c r="BP123" s="198"/>
      <c r="BQ123" s="199"/>
    </row>
    <row r="124" customFormat="false" ht="35.15" hidden="false" customHeight="true" outlineLevel="0" collapsed="false">
      <c r="A124" s="128"/>
      <c r="B124" s="179"/>
      <c r="C124" s="130"/>
      <c r="D124" s="131"/>
      <c r="E124" s="132"/>
      <c r="F124" s="133"/>
      <c r="G124" s="134"/>
      <c r="H124" s="135"/>
      <c r="I124" s="136"/>
      <c r="J124" s="261"/>
      <c r="K124" s="138"/>
      <c r="L124" s="138"/>
      <c r="M124" s="139"/>
      <c r="N124" s="140"/>
      <c r="O124" s="130"/>
      <c r="P124" s="132"/>
      <c r="Q124" s="133"/>
      <c r="R124" s="141"/>
      <c r="S124" s="142"/>
      <c r="T124" s="143"/>
      <c r="U124" s="144"/>
      <c r="V124" s="144"/>
      <c r="W124" s="138"/>
      <c r="X124" s="140"/>
      <c r="Y124" s="130"/>
      <c r="Z124" s="132"/>
      <c r="AA124" s="133"/>
      <c r="AB124" s="224"/>
      <c r="AC124" s="141"/>
      <c r="AD124" s="142"/>
      <c r="AE124" s="143"/>
      <c r="AF124" s="144"/>
      <c r="AG124" s="144"/>
      <c r="AH124" s="138"/>
      <c r="AI124" s="140"/>
      <c r="AJ124" s="146"/>
      <c r="AK124" s="147"/>
      <c r="AL124" s="151"/>
      <c r="AM124" s="152"/>
      <c r="AN124" s="152"/>
      <c r="AO124" s="218"/>
      <c r="AP124" s="231"/>
      <c r="AQ124" s="152"/>
      <c r="AR124" s="152"/>
      <c r="AS124" s="152"/>
      <c r="AT124" s="232"/>
      <c r="AU124" s="233"/>
      <c r="AV124" s="140"/>
      <c r="AW124" s="130"/>
      <c r="AX124" s="132"/>
      <c r="AY124" s="132"/>
      <c r="AZ124" s="218"/>
      <c r="BA124" s="148"/>
      <c r="BB124" s="148"/>
      <c r="BC124" s="138"/>
      <c r="BD124" s="138"/>
      <c r="BE124" s="144"/>
      <c r="BF124" s="138"/>
      <c r="BG124" s="140"/>
      <c r="BH124" s="130"/>
      <c r="BI124" s="132"/>
      <c r="BJ124" s="132"/>
      <c r="BK124" s="132"/>
      <c r="BL124" s="148"/>
      <c r="BM124" s="204"/>
      <c r="BN124" s="199"/>
      <c r="BO124" s="199"/>
      <c r="BP124" s="198"/>
      <c r="BQ124" s="199"/>
    </row>
    <row r="125" customFormat="false" ht="35.15" hidden="false" customHeight="true" outlineLevel="0" collapsed="false">
      <c r="A125" s="128"/>
      <c r="B125" s="179"/>
      <c r="C125" s="130"/>
      <c r="D125" s="131"/>
      <c r="E125" s="132"/>
      <c r="F125" s="133"/>
      <c r="G125" s="134"/>
      <c r="H125" s="135"/>
      <c r="I125" s="136"/>
      <c r="J125" s="261"/>
      <c r="K125" s="138"/>
      <c r="L125" s="138"/>
      <c r="M125" s="139"/>
      <c r="N125" s="140"/>
      <c r="O125" s="130"/>
      <c r="P125" s="132"/>
      <c r="Q125" s="133"/>
      <c r="R125" s="141"/>
      <c r="S125" s="142"/>
      <c r="T125" s="143"/>
      <c r="U125" s="144"/>
      <c r="V125" s="144"/>
      <c r="W125" s="138"/>
      <c r="X125" s="140"/>
      <c r="Y125" s="130"/>
      <c r="Z125" s="132"/>
      <c r="AA125" s="133"/>
      <c r="AB125" s="224"/>
      <c r="AC125" s="141"/>
      <c r="AD125" s="142"/>
      <c r="AE125" s="143"/>
      <c r="AF125" s="144"/>
      <c r="AG125" s="144"/>
      <c r="AH125" s="138"/>
      <c r="AI125" s="140"/>
      <c r="AJ125" s="146"/>
      <c r="AK125" s="147"/>
      <c r="AL125" s="151"/>
      <c r="AM125" s="152"/>
      <c r="AN125" s="152"/>
      <c r="AO125" s="218"/>
      <c r="AP125" s="231"/>
      <c r="AQ125" s="152"/>
      <c r="AR125" s="152"/>
      <c r="AS125" s="152"/>
      <c r="AT125" s="232"/>
      <c r="AU125" s="233"/>
      <c r="AV125" s="140"/>
      <c r="AW125" s="130"/>
      <c r="AX125" s="132"/>
      <c r="AY125" s="132"/>
      <c r="AZ125" s="218"/>
      <c r="BA125" s="148"/>
      <c r="BB125" s="148"/>
      <c r="BC125" s="138"/>
      <c r="BD125" s="138"/>
      <c r="BE125" s="144"/>
      <c r="BF125" s="138"/>
      <c r="BG125" s="140"/>
      <c r="BH125" s="130"/>
      <c r="BI125" s="132"/>
      <c r="BJ125" s="132"/>
      <c r="BK125" s="132"/>
      <c r="BL125" s="148"/>
      <c r="BM125" s="204"/>
      <c r="BN125" s="199"/>
      <c r="BO125" s="199"/>
      <c r="BP125" s="198"/>
      <c r="BQ125" s="199"/>
    </row>
    <row r="126" customFormat="false" ht="35.15" hidden="false" customHeight="true" outlineLevel="0" collapsed="false">
      <c r="A126" s="128"/>
      <c r="B126" s="179"/>
      <c r="C126" s="130"/>
      <c r="D126" s="131"/>
      <c r="E126" s="132"/>
      <c r="F126" s="133"/>
      <c r="G126" s="134"/>
      <c r="H126" s="135"/>
      <c r="I126" s="136"/>
      <c r="J126" s="261"/>
      <c r="K126" s="138"/>
      <c r="L126" s="138"/>
      <c r="M126" s="139"/>
      <c r="N126" s="140"/>
      <c r="O126" s="130"/>
      <c r="P126" s="132"/>
      <c r="Q126" s="133"/>
      <c r="R126" s="141"/>
      <c r="S126" s="142"/>
      <c r="T126" s="143"/>
      <c r="U126" s="144"/>
      <c r="V126" s="144"/>
      <c r="W126" s="138"/>
      <c r="X126" s="140"/>
      <c r="Y126" s="130"/>
      <c r="Z126" s="132"/>
      <c r="AA126" s="133"/>
      <c r="AB126" s="224"/>
      <c r="AC126" s="141"/>
      <c r="AD126" s="142"/>
      <c r="AE126" s="143"/>
      <c r="AF126" s="144"/>
      <c r="AG126" s="144"/>
      <c r="AH126" s="138"/>
      <c r="AI126" s="140"/>
      <c r="AJ126" s="146"/>
      <c r="AK126" s="147"/>
      <c r="AL126" s="151"/>
      <c r="AM126" s="152"/>
      <c r="AN126" s="152"/>
      <c r="AO126" s="218"/>
      <c r="AP126" s="231"/>
      <c r="AQ126" s="152"/>
      <c r="AR126" s="152"/>
      <c r="AS126" s="152"/>
      <c r="AT126" s="232"/>
      <c r="AU126" s="233"/>
      <c r="AV126" s="140"/>
      <c r="AW126" s="130"/>
      <c r="AX126" s="132"/>
      <c r="AY126" s="132"/>
      <c r="AZ126" s="218"/>
      <c r="BA126" s="148"/>
      <c r="BB126" s="148"/>
      <c r="BC126" s="138"/>
      <c r="BD126" s="138"/>
      <c r="BE126" s="144"/>
      <c r="BF126" s="138"/>
      <c r="BG126" s="140"/>
      <c r="BH126" s="130"/>
      <c r="BI126" s="132"/>
      <c r="BJ126" s="132"/>
      <c r="BK126" s="132"/>
      <c r="BL126" s="148"/>
      <c r="BM126" s="204"/>
      <c r="BN126" s="199"/>
      <c r="BO126" s="199"/>
      <c r="BP126" s="198"/>
      <c r="BQ126" s="199"/>
    </row>
    <row r="127" customFormat="false" ht="35.15" hidden="false" customHeight="true" outlineLevel="0" collapsed="false">
      <c r="A127" s="128"/>
      <c r="B127" s="179"/>
      <c r="C127" s="130"/>
      <c r="D127" s="131"/>
      <c r="E127" s="132"/>
      <c r="F127" s="133"/>
      <c r="G127" s="134"/>
      <c r="H127" s="135"/>
      <c r="I127" s="136"/>
      <c r="J127" s="261"/>
      <c r="K127" s="138"/>
      <c r="L127" s="138"/>
      <c r="M127" s="139"/>
      <c r="N127" s="140"/>
      <c r="O127" s="130"/>
      <c r="P127" s="132"/>
      <c r="Q127" s="133"/>
      <c r="R127" s="141"/>
      <c r="S127" s="142"/>
      <c r="T127" s="143"/>
      <c r="U127" s="144"/>
      <c r="V127" s="144"/>
      <c r="W127" s="138"/>
      <c r="X127" s="140"/>
      <c r="Y127" s="130"/>
      <c r="Z127" s="132"/>
      <c r="AA127" s="133"/>
      <c r="AB127" s="224"/>
      <c r="AC127" s="141"/>
      <c r="AD127" s="142"/>
      <c r="AE127" s="143"/>
      <c r="AF127" s="144"/>
      <c r="AG127" s="144"/>
      <c r="AH127" s="138"/>
      <c r="AI127" s="140"/>
      <c r="AJ127" s="146"/>
      <c r="AK127" s="147"/>
      <c r="AL127" s="151"/>
      <c r="AM127" s="152"/>
      <c r="AN127" s="152"/>
      <c r="AO127" s="218"/>
      <c r="AP127" s="231"/>
      <c r="AQ127" s="152"/>
      <c r="AR127" s="152"/>
      <c r="AS127" s="152"/>
      <c r="AT127" s="232"/>
      <c r="AU127" s="233"/>
      <c r="AV127" s="140"/>
      <c r="AW127" s="130"/>
      <c r="AX127" s="132"/>
      <c r="AY127" s="132"/>
      <c r="AZ127" s="218"/>
      <c r="BA127" s="148"/>
      <c r="BB127" s="148"/>
      <c r="BC127" s="138"/>
      <c r="BD127" s="138"/>
      <c r="BE127" s="144"/>
      <c r="BF127" s="138"/>
      <c r="BG127" s="140"/>
      <c r="BH127" s="130"/>
      <c r="BI127" s="132"/>
      <c r="BJ127" s="132"/>
      <c r="BK127" s="132"/>
      <c r="BL127" s="148"/>
      <c r="BM127" s="204"/>
      <c r="BN127" s="199"/>
      <c r="BO127" s="199"/>
      <c r="BP127" s="198"/>
      <c r="BQ127" s="199"/>
    </row>
    <row r="128" customFormat="false" ht="35.15" hidden="false" customHeight="true" outlineLevel="0" collapsed="false">
      <c r="A128" s="128"/>
      <c r="B128" s="179"/>
      <c r="C128" s="130"/>
      <c r="D128" s="131"/>
      <c r="E128" s="132"/>
      <c r="F128" s="133"/>
      <c r="G128" s="134"/>
      <c r="H128" s="135"/>
      <c r="I128" s="136"/>
      <c r="J128" s="261"/>
      <c r="K128" s="138"/>
      <c r="L128" s="138"/>
      <c r="M128" s="139"/>
      <c r="N128" s="140"/>
      <c r="O128" s="130"/>
      <c r="P128" s="132"/>
      <c r="Q128" s="133"/>
      <c r="R128" s="141"/>
      <c r="S128" s="142"/>
      <c r="T128" s="143"/>
      <c r="U128" s="144"/>
      <c r="V128" s="144"/>
      <c r="W128" s="138"/>
      <c r="X128" s="140"/>
      <c r="Y128" s="130"/>
      <c r="Z128" s="132"/>
      <c r="AA128" s="133"/>
      <c r="AB128" s="224"/>
      <c r="AC128" s="141"/>
      <c r="AD128" s="142"/>
      <c r="AE128" s="143"/>
      <c r="AF128" s="144"/>
      <c r="AG128" s="144"/>
      <c r="AH128" s="138"/>
      <c r="AI128" s="140"/>
      <c r="AJ128" s="146"/>
      <c r="AK128" s="147"/>
      <c r="AL128" s="151"/>
      <c r="AM128" s="152"/>
      <c r="AN128" s="152"/>
      <c r="AO128" s="218"/>
      <c r="AP128" s="231"/>
      <c r="AQ128" s="152"/>
      <c r="AR128" s="152"/>
      <c r="AS128" s="152"/>
      <c r="AT128" s="232"/>
      <c r="AU128" s="233"/>
      <c r="AV128" s="140"/>
      <c r="AW128" s="130"/>
      <c r="AX128" s="132"/>
      <c r="AY128" s="132"/>
      <c r="AZ128" s="218"/>
      <c r="BA128" s="148"/>
      <c r="BB128" s="148"/>
      <c r="BC128" s="138"/>
      <c r="BD128" s="138"/>
      <c r="BE128" s="144"/>
      <c r="BF128" s="138"/>
      <c r="BG128" s="140"/>
      <c r="BH128" s="130"/>
      <c r="BI128" s="132"/>
      <c r="BJ128" s="132"/>
      <c r="BK128" s="132"/>
      <c r="BL128" s="148"/>
      <c r="BM128" s="204"/>
      <c r="BN128" s="199"/>
      <c r="BO128" s="199"/>
      <c r="BP128" s="198"/>
      <c r="BQ128" s="199"/>
    </row>
    <row r="129" customFormat="false" ht="35.15" hidden="false" customHeight="true" outlineLevel="0" collapsed="false">
      <c r="A129" s="128"/>
      <c r="B129" s="179"/>
      <c r="C129" s="130"/>
      <c r="D129" s="131"/>
      <c r="E129" s="132"/>
      <c r="F129" s="133"/>
      <c r="G129" s="134"/>
      <c r="H129" s="135"/>
      <c r="I129" s="136"/>
      <c r="J129" s="261"/>
      <c r="K129" s="138"/>
      <c r="L129" s="138"/>
      <c r="M129" s="139"/>
      <c r="N129" s="140"/>
      <c r="O129" s="130"/>
      <c r="P129" s="132"/>
      <c r="Q129" s="133"/>
      <c r="R129" s="141"/>
      <c r="S129" s="142"/>
      <c r="T129" s="143"/>
      <c r="U129" s="144"/>
      <c r="V129" s="144"/>
      <c r="W129" s="138"/>
      <c r="X129" s="140"/>
      <c r="Y129" s="130"/>
      <c r="Z129" s="132"/>
      <c r="AA129" s="133"/>
      <c r="AB129" s="224"/>
      <c r="AC129" s="141"/>
      <c r="AD129" s="142"/>
      <c r="AE129" s="143"/>
      <c r="AF129" s="144"/>
      <c r="AG129" s="144"/>
      <c r="AH129" s="138"/>
      <c r="AI129" s="140"/>
      <c r="AJ129" s="146"/>
      <c r="AK129" s="147"/>
      <c r="AL129" s="151"/>
      <c r="AM129" s="152"/>
      <c r="AN129" s="152"/>
      <c r="AO129" s="218"/>
      <c r="AP129" s="231"/>
      <c r="AQ129" s="152"/>
      <c r="AR129" s="152"/>
      <c r="AS129" s="152"/>
      <c r="AT129" s="232"/>
      <c r="AU129" s="233"/>
      <c r="AV129" s="140"/>
      <c r="AW129" s="130"/>
      <c r="AX129" s="132"/>
      <c r="AY129" s="132"/>
      <c r="AZ129" s="218"/>
      <c r="BA129" s="148"/>
      <c r="BB129" s="148"/>
      <c r="BC129" s="138"/>
      <c r="BD129" s="138"/>
      <c r="BE129" s="144"/>
      <c r="BF129" s="138"/>
      <c r="BG129" s="140"/>
      <c r="BH129" s="130"/>
      <c r="BI129" s="132"/>
      <c r="BJ129" s="132"/>
      <c r="BK129" s="132"/>
      <c r="BL129" s="148"/>
      <c r="BM129" s="204"/>
      <c r="BN129" s="199"/>
      <c r="BO129" s="199"/>
      <c r="BP129" s="198"/>
      <c r="BQ129" s="199"/>
    </row>
    <row r="130" customFormat="false" ht="35.15" hidden="false" customHeight="true" outlineLevel="0" collapsed="false">
      <c r="A130" s="128"/>
      <c r="B130" s="179"/>
      <c r="C130" s="130"/>
      <c r="D130" s="131"/>
      <c r="E130" s="132"/>
      <c r="F130" s="133"/>
      <c r="G130" s="134"/>
      <c r="H130" s="135"/>
      <c r="I130" s="136"/>
      <c r="J130" s="261"/>
      <c r="K130" s="138"/>
      <c r="L130" s="138"/>
      <c r="M130" s="139"/>
      <c r="N130" s="140"/>
      <c r="O130" s="130"/>
      <c r="P130" s="132"/>
      <c r="Q130" s="133"/>
      <c r="R130" s="141"/>
      <c r="S130" s="142"/>
      <c r="T130" s="143"/>
      <c r="U130" s="144"/>
      <c r="V130" s="144"/>
      <c r="W130" s="138"/>
      <c r="X130" s="140"/>
      <c r="Y130" s="130"/>
      <c r="Z130" s="132"/>
      <c r="AA130" s="133"/>
      <c r="AB130" s="224"/>
      <c r="AC130" s="141"/>
      <c r="AD130" s="142"/>
      <c r="AE130" s="143"/>
      <c r="AF130" s="144"/>
      <c r="AG130" s="144"/>
      <c r="AH130" s="138"/>
      <c r="AI130" s="140"/>
      <c r="AJ130" s="146"/>
      <c r="AK130" s="147"/>
      <c r="AL130" s="151"/>
      <c r="AM130" s="152"/>
      <c r="AN130" s="152"/>
      <c r="AO130" s="218"/>
      <c r="AP130" s="231"/>
      <c r="AQ130" s="152"/>
      <c r="AR130" s="152"/>
      <c r="AS130" s="152"/>
      <c r="AT130" s="232"/>
      <c r="AU130" s="233"/>
      <c r="AV130" s="140"/>
      <c r="AW130" s="130"/>
      <c r="AX130" s="132"/>
      <c r="AY130" s="132"/>
      <c r="AZ130" s="218"/>
      <c r="BA130" s="148"/>
      <c r="BB130" s="148"/>
      <c r="BC130" s="138"/>
      <c r="BD130" s="138"/>
      <c r="BE130" s="144"/>
      <c r="BF130" s="138"/>
      <c r="BG130" s="140"/>
      <c r="BH130" s="130"/>
      <c r="BI130" s="132"/>
      <c r="BJ130" s="132"/>
      <c r="BK130" s="132"/>
      <c r="BL130" s="148"/>
      <c r="BM130" s="204"/>
      <c r="BN130" s="199"/>
      <c r="BO130" s="199"/>
      <c r="BP130" s="198"/>
      <c r="BQ130" s="199"/>
    </row>
    <row r="131" customFormat="false" ht="35.15" hidden="false" customHeight="true" outlineLevel="0" collapsed="false">
      <c r="A131" s="128"/>
      <c r="B131" s="179"/>
      <c r="C131" s="130"/>
      <c r="D131" s="131"/>
      <c r="E131" s="132"/>
      <c r="F131" s="133"/>
      <c r="G131" s="134"/>
      <c r="H131" s="135"/>
      <c r="I131" s="136"/>
      <c r="J131" s="261"/>
      <c r="K131" s="138"/>
      <c r="L131" s="138"/>
      <c r="M131" s="139"/>
      <c r="N131" s="140"/>
      <c r="O131" s="130"/>
      <c r="P131" s="132"/>
      <c r="Q131" s="133"/>
      <c r="R131" s="141"/>
      <c r="S131" s="142"/>
      <c r="T131" s="143"/>
      <c r="U131" s="144"/>
      <c r="V131" s="144"/>
      <c r="W131" s="138"/>
      <c r="X131" s="140"/>
      <c r="Y131" s="130"/>
      <c r="Z131" s="132"/>
      <c r="AA131" s="133"/>
      <c r="AB131" s="224"/>
      <c r="AC131" s="141"/>
      <c r="AD131" s="142"/>
      <c r="AE131" s="143"/>
      <c r="AF131" s="144"/>
      <c r="AG131" s="144"/>
      <c r="AH131" s="138"/>
      <c r="AI131" s="140"/>
      <c r="AJ131" s="146"/>
      <c r="AK131" s="147"/>
      <c r="AL131" s="151"/>
      <c r="AM131" s="152"/>
      <c r="AN131" s="152"/>
      <c r="AO131" s="218"/>
      <c r="AP131" s="231"/>
      <c r="AQ131" s="152"/>
      <c r="AR131" s="152"/>
      <c r="AS131" s="152"/>
      <c r="AT131" s="232"/>
      <c r="AU131" s="233"/>
      <c r="AV131" s="140"/>
      <c r="AW131" s="130"/>
      <c r="AX131" s="132"/>
      <c r="AY131" s="132"/>
      <c r="AZ131" s="218"/>
      <c r="BA131" s="148"/>
      <c r="BB131" s="148"/>
      <c r="BC131" s="138"/>
      <c r="BD131" s="138"/>
      <c r="BE131" s="144"/>
      <c r="BF131" s="138"/>
      <c r="BG131" s="140"/>
      <c r="BH131" s="130"/>
      <c r="BI131" s="132"/>
      <c r="BJ131" s="132"/>
      <c r="BK131" s="132"/>
      <c r="BL131" s="148"/>
      <c r="BM131" s="204"/>
      <c r="BN131" s="199"/>
      <c r="BO131" s="199"/>
      <c r="BP131" s="198"/>
      <c r="BQ131" s="199"/>
    </row>
    <row r="132" customFormat="false" ht="35.15" hidden="false" customHeight="true" outlineLevel="0" collapsed="false">
      <c r="A132" s="128"/>
      <c r="B132" s="179"/>
      <c r="C132" s="130"/>
      <c r="D132" s="131"/>
      <c r="E132" s="132"/>
      <c r="F132" s="133"/>
      <c r="G132" s="134"/>
      <c r="H132" s="135"/>
      <c r="I132" s="136"/>
      <c r="J132" s="261"/>
      <c r="K132" s="138"/>
      <c r="L132" s="138"/>
      <c r="M132" s="139"/>
      <c r="N132" s="140"/>
      <c r="O132" s="130"/>
      <c r="P132" s="132"/>
      <c r="Q132" s="133"/>
      <c r="R132" s="141"/>
      <c r="S132" s="142"/>
      <c r="T132" s="143"/>
      <c r="U132" s="144"/>
      <c r="V132" s="144"/>
      <c r="W132" s="138"/>
      <c r="X132" s="140"/>
      <c r="Y132" s="130"/>
      <c r="Z132" s="132"/>
      <c r="AA132" s="133"/>
      <c r="AB132" s="224"/>
      <c r="AC132" s="141"/>
      <c r="AD132" s="142"/>
      <c r="AE132" s="143"/>
      <c r="AF132" s="144"/>
      <c r="AG132" s="144"/>
      <c r="AH132" s="138"/>
      <c r="AI132" s="140"/>
      <c r="AJ132" s="146"/>
      <c r="AK132" s="147"/>
      <c r="AL132" s="151"/>
      <c r="AM132" s="152"/>
      <c r="AN132" s="152"/>
      <c r="AO132" s="218"/>
      <c r="AP132" s="231"/>
      <c r="AQ132" s="152"/>
      <c r="AR132" s="152"/>
      <c r="AS132" s="152"/>
      <c r="AT132" s="232"/>
      <c r="AU132" s="233"/>
      <c r="AV132" s="140"/>
      <c r="AW132" s="130"/>
      <c r="AX132" s="132"/>
      <c r="AY132" s="132"/>
      <c r="AZ132" s="218"/>
      <c r="BA132" s="148"/>
      <c r="BB132" s="148"/>
      <c r="BC132" s="138"/>
      <c r="BD132" s="138"/>
      <c r="BE132" s="144"/>
      <c r="BF132" s="138"/>
      <c r="BG132" s="140"/>
      <c r="BH132" s="130"/>
      <c r="BI132" s="132"/>
      <c r="BJ132" s="132"/>
      <c r="BK132" s="132"/>
      <c r="BL132" s="148"/>
      <c r="BM132" s="204"/>
      <c r="BN132" s="199"/>
      <c r="BO132" s="199"/>
      <c r="BP132" s="198"/>
      <c r="BQ132" s="199"/>
    </row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315277777777778" right="0.118055555555556" top="0.196527777777778" bottom="0.157638888888889" header="0.511805555555555" footer="0.511805555555555"/>
  <pageSetup paperSize="9" scale="5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53"/>
  <sheetViews>
    <sheetView showFormulas="false" showGridLines="true" showRowColHeaders="true" showZeros="true" rightToLeft="false" tabSelected="false" showOutlineSymbols="true" defaultGridColor="true" view="normal" topLeftCell="A1" colorId="64" zoomScale="40" zoomScaleNormal="40" zoomScalePageLayoutView="100" workbookViewId="0">
      <selection pane="topLeft" activeCell="B11" activeCellId="0" sqref="B11"/>
    </sheetView>
  </sheetViews>
  <sheetFormatPr defaultColWidth="10.54296875" defaultRowHeight="18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8"/>
    <col collapsed="false" customWidth="true" hidden="false" outlineLevel="0" max="3" min="3" style="0" width="8.54"/>
    <col collapsed="false" customWidth="true" hidden="false" outlineLevel="0" max="4" min="4" style="0" width="11.54"/>
    <col collapsed="false" customWidth="true" hidden="false" outlineLevel="0" max="5" min="5" style="272" width="11.54"/>
    <col collapsed="false" customWidth="true" hidden="false" outlineLevel="0" max="6" min="6" style="86" width="19"/>
    <col collapsed="false" customWidth="true" hidden="false" outlineLevel="0" max="7" min="7" style="0" width="5.18"/>
    <col collapsed="false" customWidth="true" hidden="false" outlineLevel="0" max="8" min="8" style="272" width="11"/>
    <col collapsed="false" customWidth="true" hidden="false" outlineLevel="0" max="9" min="9" style="86" width="17"/>
    <col collapsed="false" customWidth="true" hidden="false" outlineLevel="0" max="10" min="10" style="0" width="4.46"/>
    <col collapsed="false" customWidth="true" hidden="false" outlineLevel="0" max="11" min="11" style="272" width="16"/>
    <col collapsed="false" customWidth="true" hidden="false" outlineLevel="0" max="12" min="12" style="86" width="17.17"/>
    <col collapsed="false" customWidth="true" hidden="false" outlineLevel="0" max="13" min="13" style="0" width="4.18"/>
    <col collapsed="false" customWidth="true" hidden="false" outlineLevel="0" max="14" min="14" style="272" width="14.45"/>
    <col collapsed="false" customWidth="true" hidden="false" outlineLevel="0" max="15" min="15" style="86" width="15.83"/>
    <col collapsed="false" customWidth="true" hidden="false" outlineLevel="0" max="16" min="16" style="0" width="22.82"/>
    <col collapsed="false" customWidth="true" hidden="true" outlineLevel="0" max="17" min="17" style="0" width="5.82"/>
    <col collapsed="false" customWidth="true" hidden="true" outlineLevel="0" max="18" min="18" style="0" width="22.55"/>
    <col collapsed="false" customWidth="true" hidden="true" outlineLevel="0" max="19" min="19" style="0" width="6"/>
    <col collapsed="false" customWidth="true" hidden="true" outlineLevel="0" max="20" min="20" style="0" width="32.47"/>
    <col collapsed="false" customWidth="true" hidden="true" outlineLevel="0" max="21" min="21" style="0" width="8.45"/>
    <col collapsed="false" customWidth="true" hidden="true" outlineLevel="0" max="22" min="22" style="0" width="7.18"/>
    <col collapsed="false" customWidth="true" hidden="true" outlineLevel="0" max="23" min="23" style="0" width="8.82"/>
    <col collapsed="false" customWidth="true" hidden="true" outlineLevel="0" max="24" min="24" style="0" width="5.46"/>
    <col collapsed="false" customWidth="true" hidden="true" outlineLevel="0" max="25" min="25" style="0" width="7.46"/>
  </cols>
  <sheetData>
    <row r="1" customFormat="false" ht="103.5" hidden="false" customHeight="true" outlineLevel="0" collapsed="false"/>
    <row r="2" s="3" customFormat="true" ht="46" hidden="false" customHeight="false" outlineLevel="0" collapsed="false">
      <c r="B2" s="3" t="s">
        <v>92</v>
      </c>
      <c r="E2" s="272"/>
      <c r="F2" s="86"/>
      <c r="H2" s="272"/>
      <c r="I2" s="86"/>
      <c r="K2" s="272"/>
      <c r="L2" s="86"/>
      <c r="N2" s="272"/>
      <c r="O2" s="86"/>
    </row>
    <row r="3" s="3" customFormat="true" ht="17.25" hidden="false" customHeight="true" outlineLevel="0" collapsed="false">
      <c r="A3" s="5"/>
      <c r="B3" s="5"/>
      <c r="C3" s="5"/>
      <c r="D3" s="5"/>
      <c r="E3" s="272"/>
      <c r="F3" s="86"/>
      <c r="G3" s="5"/>
      <c r="H3" s="272"/>
      <c r="I3" s="86"/>
      <c r="J3" s="5"/>
      <c r="K3" s="272"/>
      <c r="L3" s="86"/>
      <c r="M3" s="5"/>
      <c r="N3" s="272"/>
      <c r="O3" s="86"/>
      <c r="P3" s="5"/>
      <c r="Q3" s="5"/>
      <c r="R3" s="5"/>
      <c r="S3" s="5"/>
      <c r="T3" s="5"/>
      <c r="U3" s="5"/>
      <c r="V3" s="5"/>
      <c r="W3" s="5"/>
      <c r="X3" s="5"/>
      <c r="Y3" s="5"/>
    </row>
    <row r="4" s="5" customFormat="true" ht="19" hidden="false" customHeight="false" outlineLevel="0" collapsed="false">
      <c r="B4" s="15"/>
      <c r="C4" s="16"/>
      <c r="D4" s="16"/>
      <c r="E4" s="273"/>
      <c r="F4" s="274"/>
      <c r="G4" s="16"/>
      <c r="H4" s="273"/>
      <c r="I4" s="274"/>
      <c r="J4" s="16"/>
      <c r="K4" s="273"/>
      <c r="L4" s="274"/>
      <c r="M4" s="16"/>
      <c r="N4" s="272"/>
      <c r="O4" s="86"/>
    </row>
    <row r="5" customFormat="false" ht="23.5" hidden="false" customHeight="false" outlineLevel="0" collapsed="false">
      <c r="A5" s="37"/>
      <c r="B5" s="275"/>
      <c r="C5" s="276"/>
      <c r="D5" s="277"/>
      <c r="E5" s="278"/>
      <c r="F5" s="279" t="s">
        <v>93</v>
      </c>
      <c r="G5" s="280"/>
      <c r="H5" s="281"/>
      <c r="I5" s="282" t="s">
        <v>94</v>
      </c>
      <c r="J5" s="283"/>
      <c r="K5" s="284"/>
      <c r="L5" s="285" t="s">
        <v>95</v>
      </c>
      <c r="M5" s="286"/>
      <c r="N5" s="287"/>
      <c r="O5" s="288" t="s">
        <v>96</v>
      </c>
      <c r="T5" s="7" t="s">
        <v>1</v>
      </c>
      <c r="U5" s="7"/>
      <c r="V5" s="7"/>
      <c r="W5" s="7"/>
      <c r="X5" s="7"/>
      <c r="Y5" s="7"/>
    </row>
    <row r="6" customFormat="false" ht="19" hidden="false" customHeight="false" outlineLevel="0" collapsed="false">
      <c r="A6" s="37"/>
      <c r="B6" s="37"/>
      <c r="C6" s="289" t="s">
        <v>28</v>
      </c>
      <c r="D6" s="290"/>
      <c r="E6" s="291"/>
      <c r="F6" s="292"/>
      <c r="G6" s="293"/>
      <c r="H6" s="294"/>
      <c r="I6" s="295"/>
      <c r="J6" s="296"/>
      <c r="K6" s="294"/>
      <c r="L6" s="295"/>
      <c r="M6" s="297"/>
      <c r="N6" s="298"/>
      <c r="O6" s="299"/>
      <c r="T6" s="10" t="s">
        <v>2</v>
      </c>
      <c r="U6" s="11" t="s">
        <v>93</v>
      </c>
      <c r="V6" s="11" t="s">
        <v>97</v>
      </c>
      <c r="W6" s="11" t="s">
        <v>94</v>
      </c>
      <c r="X6" s="11" t="s">
        <v>98</v>
      </c>
      <c r="Y6" s="11" t="s">
        <v>99</v>
      </c>
    </row>
    <row r="7" s="86" customFormat="true" ht="18.5" hidden="false" customHeight="false" outlineLevel="0" collapsed="false">
      <c r="A7" s="300" t="s">
        <v>34</v>
      </c>
      <c r="B7" s="301" t="s">
        <v>58</v>
      </c>
      <c r="C7" s="302" t="s">
        <v>37</v>
      </c>
      <c r="D7" s="303"/>
      <c r="E7" s="304" t="s">
        <v>39</v>
      </c>
      <c r="F7" s="305" t="s">
        <v>100</v>
      </c>
      <c r="G7" s="306"/>
      <c r="H7" s="307" t="s">
        <v>39</v>
      </c>
      <c r="I7" s="308" t="s">
        <v>101</v>
      </c>
      <c r="J7" s="306"/>
      <c r="K7" s="304" t="s">
        <v>39</v>
      </c>
      <c r="L7" s="309" t="s">
        <v>102</v>
      </c>
      <c r="M7" s="306"/>
      <c r="N7" s="304" t="s">
        <v>39</v>
      </c>
      <c r="O7" s="310" t="s">
        <v>103</v>
      </c>
      <c r="T7" s="10" t="s">
        <v>104</v>
      </c>
      <c r="U7" s="11" t="n">
        <v>10</v>
      </c>
      <c r="V7" s="11" t="n">
        <v>9</v>
      </c>
      <c r="W7" s="11" t="n">
        <v>8</v>
      </c>
      <c r="X7" s="11" t="n">
        <v>7</v>
      </c>
      <c r="Y7" s="11" t="n">
        <v>6</v>
      </c>
    </row>
    <row r="8" customFormat="false" ht="18.5" hidden="false" customHeight="false" outlineLevel="0" collapsed="false">
      <c r="A8" s="311"/>
      <c r="B8" s="312" t="s">
        <v>105</v>
      </c>
      <c r="C8" s="313"/>
      <c r="D8" s="314"/>
      <c r="E8" s="315"/>
      <c r="F8" s="316"/>
      <c r="G8" s="317"/>
      <c r="H8" s="318"/>
      <c r="I8" s="319"/>
      <c r="J8" s="320"/>
      <c r="K8" s="321"/>
      <c r="L8" s="322"/>
      <c r="M8" s="323"/>
      <c r="N8" s="324"/>
      <c r="O8" s="325"/>
    </row>
    <row r="9" customFormat="false" ht="18.5" hidden="false" customHeight="false" outlineLevel="0" collapsed="false">
      <c r="A9" s="128"/>
      <c r="B9" s="326" t="s">
        <v>106</v>
      </c>
      <c r="C9" s="183"/>
      <c r="D9" s="314"/>
      <c r="E9" s="327"/>
      <c r="F9" s="195"/>
      <c r="G9" s="328"/>
      <c r="H9" s="329"/>
      <c r="I9" s="195"/>
      <c r="J9" s="328"/>
      <c r="K9" s="327"/>
      <c r="L9" s="195"/>
      <c r="M9" s="317"/>
      <c r="N9" s="330"/>
      <c r="O9" s="195"/>
    </row>
    <row r="10" customFormat="false" ht="18.5" hidden="false" customHeight="false" outlineLevel="0" collapsed="false">
      <c r="A10" s="128"/>
      <c r="B10" s="331" t="s">
        <v>107</v>
      </c>
      <c r="C10" s="183" t="n">
        <v>11.87</v>
      </c>
      <c r="D10" s="314"/>
      <c r="E10" s="327" t="n">
        <f aca="false">IF(C10&lt;&gt;"",(C10*$U$7),"")</f>
        <v>118.7</v>
      </c>
      <c r="F10" s="195" t="n">
        <f aca="false">IF(C10&lt;&gt;"",(E10*0.1),"")</f>
        <v>11.87</v>
      </c>
      <c r="G10" s="328"/>
      <c r="H10" s="329" t="n">
        <f aca="false">IF(C10&lt;&gt;"",(C10*$W$7),"")</f>
        <v>94.96</v>
      </c>
      <c r="I10" s="195" t="n">
        <f aca="false">IF(C10&lt;&gt;"",(H10*0.5),"")</f>
        <v>47.48</v>
      </c>
      <c r="J10" s="328"/>
      <c r="K10" s="327" t="n">
        <f aca="false">IF(C10&lt;&gt;"",(C10*$X$7),"")</f>
        <v>83.09</v>
      </c>
      <c r="L10" s="195" t="n">
        <f aca="false">IF(C10&lt;&gt;"",(K10*1),"")</f>
        <v>83.09</v>
      </c>
      <c r="M10" s="317"/>
      <c r="N10" s="330" t="n">
        <f aca="false">IF(C10&lt;&gt;"",(C10*$Y$7),"")</f>
        <v>71.22</v>
      </c>
      <c r="O10" s="195" t="n">
        <f aca="false">IF(C10&lt;&gt;"",(N10*5),"")</f>
        <v>356.1</v>
      </c>
    </row>
    <row r="11" customFormat="false" ht="18.5" hidden="false" customHeight="false" outlineLevel="0" collapsed="false">
      <c r="A11" s="128"/>
      <c r="B11" s="331" t="s">
        <v>108</v>
      </c>
      <c r="C11" s="183" t="n">
        <v>16</v>
      </c>
      <c r="D11" s="314"/>
      <c r="E11" s="327" t="n">
        <f aca="false">IF(C11&lt;&gt;"",(C11*$U$7),"")</f>
        <v>160</v>
      </c>
      <c r="F11" s="195" t="n">
        <f aca="false">IF(C11&lt;&gt;"",(E11*0.1),"")</f>
        <v>16</v>
      </c>
      <c r="G11" s="328"/>
      <c r="H11" s="329" t="n">
        <f aca="false">IF(C11&lt;&gt;"",(C11*$W$7),"")</f>
        <v>128</v>
      </c>
      <c r="I11" s="195" t="n">
        <f aca="false">IF(C11&lt;&gt;"",(H11*0.5),"")</f>
        <v>64</v>
      </c>
      <c r="J11" s="328"/>
      <c r="K11" s="327" t="n">
        <f aca="false">IF(C11&lt;&gt;"",(C11*$X$7),"")</f>
        <v>112</v>
      </c>
      <c r="L11" s="195" t="n">
        <f aca="false">IF(C11&lt;&gt;"",(K11*1),"")</f>
        <v>112</v>
      </c>
      <c r="M11" s="317"/>
      <c r="N11" s="330" t="n">
        <f aca="false">IF(C11&lt;&gt;"",(C11*$Y$7),"")</f>
        <v>96</v>
      </c>
      <c r="O11" s="195" t="n">
        <f aca="false">IF(C11&lt;&gt;"",(N11*5),"")</f>
        <v>480</v>
      </c>
    </row>
    <row r="12" customFormat="false" ht="18.5" hidden="false" customHeight="false" outlineLevel="0" collapsed="false">
      <c r="A12" s="128"/>
      <c r="B12" s="331" t="s">
        <v>109</v>
      </c>
      <c r="C12" s="183" t="n">
        <v>11.81</v>
      </c>
      <c r="D12" s="314"/>
      <c r="E12" s="327" t="n">
        <f aca="false">IF(C12&lt;&gt;"",(C12*$U$7),"")</f>
        <v>118.1</v>
      </c>
      <c r="F12" s="195" t="n">
        <f aca="false">IF(C12&lt;&gt;"",(E12*0.1),"")</f>
        <v>11.81</v>
      </c>
      <c r="G12" s="328"/>
      <c r="H12" s="329" t="n">
        <f aca="false">IF(C12&lt;&gt;"",(C12*$W$7),"")</f>
        <v>94.48</v>
      </c>
      <c r="I12" s="195" t="n">
        <f aca="false">IF(C12&lt;&gt;"",(H12*0.5),"")</f>
        <v>47.24</v>
      </c>
      <c r="J12" s="328"/>
      <c r="K12" s="327" t="n">
        <f aca="false">IF(C12&lt;&gt;"",(C12*$X$7),"")</f>
        <v>82.67</v>
      </c>
      <c r="L12" s="195" t="n">
        <f aca="false">IF(C12&lt;&gt;"",(K12*1),"")</f>
        <v>82.67</v>
      </c>
      <c r="M12" s="317"/>
      <c r="N12" s="330" t="n">
        <f aca="false">IF(C12&lt;&gt;"",(C12*$Y$7),"")</f>
        <v>70.86</v>
      </c>
      <c r="O12" s="195" t="n">
        <f aca="false">IF(C12&lt;&gt;"",(N12*5),"")</f>
        <v>354.3</v>
      </c>
    </row>
    <row r="13" customFormat="false" ht="18.5" hidden="false" customHeight="false" outlineLevel="0" collapsed="false">
      <c r="A13" s="128"/>
      <c r="B13" s="331" t="s">
        <v>110</v>
      </c>
      <c r="C13" s="183" t="n">
        <v>35.36</v>
      </c>
      <c r="D13" s="314"/>
      <c r="E13" s="327" t="n">
        <f aca="false">IF(C13&lt;&gt;"",(C13*$U$7),"")</f>
        <v>353.6</v>
      </c>
      <c r="F13" s="195" t="n">
        <f aca="false">IF(C13&lt;&gt;"",(E13*0.1),"")</f>
        <v>35.36</v>
      </c>
      <c r="G13" s="328"/>
      <c r="H13" s="329" t="n">
        <f aca="false">IF(C13&lt;&gt;"",(C13*$W$7),"")</f>
        <v>282.88</v>
      </c>
      <c r="I13" s="195" t="n">
        <f aca="false">IF(C13&lt;&gt;"",(H13*0.5),"")</f>
        <v>141.44</v>
      </c>
      <c r="J13" s="328"/>
      <c r="K13" s="327" t="n">
        <f aca="false">IF(C13&lt;&gt;"",(C13*$X$7),"")</f>
        <v>247.52</v>
      </c>
      <c r="L13" s="195" t="n">
        <f aca="false">IF(C13&lt;&gt;"",(K13*1),"")</f>
        <v>247.52</v>
      </c>
      <c r="M13" s="317"/>
      <c r="N13" s="330" t="n">
        <f aca="false">IF(C13&lt;&gt;"",(C13*$Y$7),"")</f>
        <v>212.16</v>
      </c>
      <c r="O13" s="195" t="n">
        <f aca="false">IF(C13&lt;&gt;"",(N13*5),"")</f>
        <v>1060.8</v>
      </c>
    </row>
    <row r="14" customFormat="false" ht="18.5" hidden="false" customHeight="false" outlineLevel="0" collapsed="false">
      <c r="A14" s="128"/>
      <c r="B14" s="331" t="s">
        <v>111</v>
      </c>
      <c r="C14" s="183" t="n">
        <v>19.37</v>
      </c>
      <c r="D14" s="314"/>
      <c r="E14" s="327" t="n">
        <f aca="false">IF(C14&lt;&gt;"",(C14*$U$7),"")</f>
        <v>193.7</v>
      </c>
      <c r="F14" s="195" t="n">
        <f aca="false">IF(C14&lt;&gt;"",(E14*0.1),"")</f>
        <v>19.37</v>
      </c>
      <c r="G14" s="328"/>
      <c r="H14" s="329" t="n">
        <f aca="false">IF(C14&lt;&gt;"",(C14*$W$7),"")</f>
        <v>154.96</v>
      </c>
      <c r="I14" s="195" t="n">
        <f aca="false">IF(C14&lt;&gt;"",(H14*0.5),"")</f>
        <v>77.48</v>
      </c>
      <c r="J14" s="328"/>
      <c r="K14" s="327" t="n">
        <f aca="false">IF(C14&lt;&gt;"",(C14*$X$7),"")</f>
        <v>135.59</v>
      </c>
      <c r="L14" s="195" t="n">
        <f aca="false">IF(C14&lt;&gt;"",(K14*1),"")</f>
        <v>135.59</v>
      </c>
      <c r="M14" s="317"/>
      <c r="N14" s="330" t="n">
        <f aca="false">IF(C14&lt;&gt;"",(C14*$Y$7),"")</f>
        <v>116.22</v>
      </c>
      <c r="O14" s="195" t="n">
        <f aca="false">IF(C14&lt;&gt;"",(N14*5),"")</f>
        <v>581.1</v>
      </c>
    </row>
    <row r="15" customFormat="false" ht="18.5" hidden="false" customHeight="false" outlineLevel="0" collapsed="false">
      <c r="A15" s="128"/>
      <c r="B15" s="331" t="s">
        <v>112</v>
      </c>
      <c r="C15" s="183" t="n">
        <v>9.58</v>
      </c>
      <c r="D15" s="314"/>
      <c r="E15" s="327" t="n">
        <f aca="false">IF(C15&lt;&gt;"",(C15*$U$7),"")</f>
        <v>95.8</v>
      </c>
      <c r="F15" s="195" t="n">
        <f aca="false">IF(C15&lt;&gt;"",(E15*0.1),"")</f>
        <v>9.58</v>
      </c>
      <c r="G15" s="328"/>
      <c r="H15" s="329" t="n">
        <f aca="false">IF(C15&lt;&gt;"",(C15*$W$7),"")</f>
        <v>76.64</v>
      </c>
      <c r="I15" s="195" t="n">
        <f aca="false">IF(C15&lt;&gt;"",(H15*0.5),"")</f>
        <v>38.32</v>
      </c>
      <c r="J15" s="328"/>
      <c r="K15" s="327" t="n">
        <f aca="false">IF(C15&lt;&gt;"",(C15*$X$7),"")</f>
        <v>67.06</v>
      </c>
      <c r="L15" s="195" t="n">
        <f aca="false">IF(C15&lt;&gt;"",(K15*1),"")</f>
        <v>67.06</v>
      </c>
      <c r="M15" s="317"/>
      <c r="N15" s="330" t="n">
        <f aca="false">IF(C15&lt;&gt;"",(C15*$Y$7),"")</f>
        <v>57.48</v>
      </c>
      <c r="O15" s="195" t="n">
        <f aca="false">IF(C15&lt;&gt;"",(N15*5),"")</f>
        <v>287.4</v>
      </c>
    </row>
    <row r="16" customFormat="false" ht="18.5" hidden="false" customHeight="false" outlineLevel="0" collapsed="false">
      <c r="A16" s="128"/>
      <c r="B16" s="331" t="s">
        <v>113</v>
      </c>
      <c r="C16" s="183" t="n">
        <v>8.87</v>
      </c>
      <c r="D16" s="314"/>
      <c r="E16" s="327" t="n">
        <f aca="false">IF(C16&lt;&gt;"",(C16*$U$7),"")</f>
        <v>88.7</v>
      </c>
      <c r="F16" s="195" t="n">
        <f aca="false">IF(C16&lt;&gt;"",(E16*0.1),"")</f>
        <v>8.87</v>
      </c>
      <c r="G16" s="328"/>
      <c r="H16" s="329" t="n">
        <f aca="false">IF(C16&lt;&gt;"",(C16*$W$7),"")</f>
        <v>70.96</v>
      </c>
      <c r="I16" s="195" t="n">
        <f aca="false">IF(C16&lt;&gt;"",(H16*0.5),"")</f>
        <v>35.48</v>
      </c>
      <c r="J16" s="328"/>
      <c r="K16" s="327" t="n">
        <f aca="false">IF(C16&lt;&gt;"",(C16*$X$7),"")</f>
        <v>62.09</v>
      </c>
      <c r="L16" s="195" t="n">
        <f aca="false">IF(C16&lt;&gt;"",(K16*1),"")</f>
        <v>62.09</v>
      </c>
      <c r="M16" s="317"/>
      <c r="N16" s="330" t="n">
        <f aca="false">IF(C16&lt;&gt;"",(C16*$Y$7),"")</f>
        <v>53.22</v>
      </c>
      <c r="O16" s="195" t="n">
        <f aca="false">IF(C16&lt;&gt;"",(N16*5),"")</f>
        <v>266.1</v>
      </c>
    </row>
    <row r="17" customFormat="false" ht="18.5" hidden="false" customHeight="false" outlineLevel="0" collapsed="false">
      <c r="A17" s="128"/>
      <c r="B17" s="331" t="s">
        <v>114</v>
      </c>
      <c r="C17" s="183" t="n">
        <v>12.87</v>
      </c>
      <c r="D17" s="314"/>
      <c r="E17" s="327" t="n">
        <f aca="false">IF(C17&lt;&gt;"",(C17*$U$7),"")</f>
        <v>128.7</v>
      </c>
      <c r="F17" s="195" t="n">
        <f aca="false">IF(C17&lt;&gt;"",(E17*0.1),"")</f>
        <v>12.87</v>
      </c>
      <c r="G17" s="328"/>
      <c r="H17" s="329" t="n">
        <f aca="false">IF(C17&lt;&gt;"",(C17*$W$7),"")</f>
        <v>102.96</v>
      </c>
      <c r="I17" s="195" t="n">
        <f aca="false">IF(C17&lt;&gt;"",(H17*0.5),"")</f>
        <v>51.48</v>
      </c>
      <c r="J17" s="328"/>
      <c r="K17" s="327" t="n">
        <f aca="false">IF(C17&lt;&gt;"",(C17*$X$7),"")</f>
        <v>90.09</v>
      </c>
      <c r="L17" s="195" t="n">
        <f aca="false">IF(C17&lt;&gt;"",(K17*1),"")</f>
        <v>90.09</v>
      </c>
      <c r="M17" s="317"/>
      <c r="N17" s="330" t="n">
        <f aca="false">IF(C17&lt;&gt;"",(C17*$Y$7),"")</f>
        <v>77.22</v>
      </c>
      <c r="O17" s="195" t="n">
        <f aca="false">IF(C17&lt;&gt;"",(N17*5),"")</f>
        <v>386.1</v>
      </c>
    </row>
    <row r="18" customFormat="false" ht="18.5" hidden="false" customHeight="false" outlineLevel="0" collapsed="false">
      <c r="A18" s="128"/>
      <c r="B18" s="331" t="s">
        <v>115</v>
      </c>
      <c r="C18" s="183" t="n">
        <v>11.79</v>
      </c>
      <c r="D18" s="314"/>
      <c r="E18" s="327" t="n">
        <f aca="false">IF(C18&lt;&gt;"",(C18*$U$7),"")</f>
        <v>117.9</v>
      </c>
      <c r="F18" s="195" t="n">
        <f aca="false">IF(C18&lt;&gt;"",(E18*0.1),"")</f>
        <v>11.79</v>
      </c>
      <c r="G18" s="328"/>
      <c r="H18" s="329" t="n">
        <f aca="false">IF(C18&lt;&gt;"",(C18*$W$7),"")</f>
        <v>94.32</v>
      </c>
      <c r="I18" s="195" t="n">
        <f aca="false">IF(C18&lt;&gt;"",(H18*0.5),"")</f>
        <v>47.16</v>
      </c>
      <c r="J18" s="328"/>
      <c r="K18" s="327" t="n">
        <f aca="false">IF(C18&lt;&gt;"",(C18*$X$7),"")</f>
        <v>82.53</v>
      </c>
      <c r="L18" s="195" t="n">
        <f aca="false">IF(C18&lt;&gt;"",(K18*1),"")</f>
        <v>82.53</v>
      </c>
      <c r="M18" s="317"/>
      <c r="N18" s="330" t="n">
        <f aca="false">IF(C18&lt;&gt;"",(C18*$Y$7),"")</f>
        <v>70.74</v>
      </c>
      <c r="O18" s="195" t="n">
        <f aca="false">IF(C18&lt;&gt;"",(N18*5),"")</f>
        <v>353.7</v>
      </c>
    </row>
    <row r="19" customFormat="false" ht="18.5" hidden="false" customHeight="false" outlineLevel="0" collapsed="false">
      <c r="A19" s="128"/>
      <c r="B19" s="331"/>
      <c r="C19" s="183"/>
      <c r="D19" s="314"/>
      <c r="E19" s="327" t="str">
        <f aca="false">IF(C19&lt;&gt;"",(C19*$U$7),"")</f>
        <v/>
      </c>
      <c r="F19" s="195" t="str">
        <f aca="false">IF(C19&lt;&gt;"",(E19*0.1),"")</f>
        <v/>
      </c>
      <c r="G19" s="328"/>
      <c r="H19" s="329" t="str">
        <f aca="false">IF(C19&lt;&gt;"",(C19*$W$7),"")</f>
        <v/>
      </c>
      <c r="I19" s="195" t="str">
        <f aca="false">IF(C19&lt;&gt;"",(H19*0.5),"")</f>
        <v/>
      </c>
      <c r="J19" s="328"/>
      <c r="K19" s="327" t="str">
        <f aca="false">IF(C19&lt;&gt;"",(C19*$X$7),"")</f>
        <v/>
      </c>
      <c r="L19" s="195" t="str">
        <f aca="false">IF(C19&lt;&gt;"",(K19*1),"")</f>
        <v/>
      </c>
      <c r="M19" s="317"/>
      <c r="N19" s="330" t="str">
        <f aca="false">IF(C19&lt;&gt;"",(C19*$Y$7),"")</f>
        <v/>
      </c>
      <c r="O19" s="195" t="str">
        <f aca="false">IF(C19&lt;&gt;"",(N19*5),"")</f>
        <v/>
      </c>
    </row>
    <row r="20" customFormat="false" ht="18.5" hidden="false" customHeight="false" outlineLevel="0" collapsed="false">
      <c r="A20" s="128"/>
      <c r="B20" s="331"/>
      <c r="C20" s="183"/>
      <c r="D20" s="314"/>
      <c r="E20" s="327" t="str">
        <f aca="false">IF(C20&lt;&gt;"",(C20*$U$7),"")</f>
        <v/>
      </c>
      <c r="F20" s="195" t="str">
        <f aca="false">IF(C20&lt;&gt;"",(E20*0.1),"")</f>
        <v/>
      </c>
      <c r="G20" s="328"/>
      <c r="H20" s="329" t="str">
        <f aca="false">IF(C20&lt;&gt;"",(C20*$W$7),"")</f>
        <v/>
      </c>
      <c r="I20" s="195" t="str">
        <f aca="false">IF(C20&lt;&gt;"",(H20*0.5),"")</f>
        <v/>
      </c>
      <c r="J20" s="328"/>
      <c r="K20" s="327" t="str">
        <f aca="false">IF(C20&lt;&gt;"",(C20*$X$7),"")</f>
        <v/>
      </c>
      <c r="L20" s="195" t="str">
        <f aca="false">IF(C20&lt;&gt;"",(K20*1),"")</f>
        <v/>
      </c>
      <c r="M20" s="317"/>
      <c r="N20" s="330" t="str">
        <f aca="false">IF(C20&lt;&gt;"",(C20*$Y$7),"")</f>
        <v/>
      </c>
      <c r="O20" s="195" t="str">
        <f aca="false">IF(C20&lt;&gt;"",(N20*5),"")</f>
        <v/>
      </c>
    </row>
    <row r="21" customFormat="false" ht="18.5" hidden="false" customHeight="false" outlineLevel="0" collapsed="false">
      <c r="A21" s="128"/>
      <c r="B21" s="331"/>
      <c r="C21" s="183"/>
      <c r="D21" s="314"/>
      <c r="E21" s="327" t="str">
        <f aca="false">IF(C21&lt;&gt;"",(C21*$U$7),"")</f>
        <v/>
      </c>
      <c r="F21" s="195" t="str">
        <f aca="false">IF(C21&lt;&gt;"",(E21*0.1),"")</f>
        <v/>
      </c>
      <c r="G21" s="328"/>
      <c r="H21" s="329" t="str">
        <f aca="false">IF(C21&lt;&gt;"",(C21*$W$7),"")</f>
        <v/>
      </c>
      <c r="I21" s="195" t="str">
        <f aca="false">IF(C21&lt;&gt;"",(H21*0.5),"")</f>
        <v/>
      </c>
      <c r="J21" s="328"/>
      <c r="K21" s="327" t="str">
        <f aca="false">IF(C21&lt;&gt;"",(C21*$X$7),"")</f>
        <v/>
      </c>
      <c r="L21" s="195" t="str">
        <f aca="false">IF(C21&lt;&gt;"",(K21*1),"")</f>
        <v/>
      </c>
      <c r="M21" s="317"/>
      <c r="N21" s="330" t="str">
        <f aca="false">IF(C21&lt;&gt;"",(C21*$Y$7),"")</f>
        <v/>
      </c>
      <c r="O21" s="195" t="str">
        <f aca="false">IF(C21&lt;&gt;"",(N21*5),"")</f>
        <v/>
      </c>
    </row>
    <row r="22" customFormat="false" ht="18.5" hidden="false" customHeight="false" outlineLevel="0" collapsed="false">
      <c r="A22" s="128"/>
      <c r="B22" s="332" t="s">
        <v>116</v>
      </c>
      <c r="C22" s="183"/>
      <c r="D22" s="314"/>
      <c r="E22" s="327" t="str">
        <f aca="false">IF(C22&lt;&gt;"",(C22*$U$7),"")</f>
        <v/>
      </c>
      <c r="F22" s="195" t="str">
        <f aca="false">IF(C22&lt;&gt;"",(E22*0.1),"")</f>
        <v/>
      </c>
      <c r="G22" s="328"/>
      <c r="H22" s="329" t="str">
        <f aca="false">IF(C22&lt;&gt;"",(C22*$W$7),"")</f>
        <v/>
      </c>
      <c r="I22" s="195" t="str">
        <f aca="false">IF(C22&lt;&gt;"",(H22*0.5),"")</f>
        <v/>
      </c>
      <c r="J22" s="328"/>
      <c r="K22" s="327" t="str">
        <f aca="false">IF(C22&lt;&gt;"",(C22*$X$7),"")</f>
        <v/>
      </c>
      <c r="L22" s="195" t="str">
        <f aca="false">IF(C22&lt;&gt;"",(K22*1),"")</f>
        <v/>
      </c>
      <c r="M22" s="317"/>
      <c r="N22" s="330" t="str">
        <f aca="false">IF(C22&lt;&gt;"",(C22*$Y$7),"")</f>
        <v/>
      </c>
      <c r="O22" s="195" t="str">
        <f aca="false">IF(C22&lt;&gt;"",(N22*5),"")</f>
        <v/>
      </c>
    </row>
    <row r="23" customFormat="false" ht="18.5" hidden="false" customHeight="false" outlineLevel="0" collapsed="false">
      <c r="A23" s="128"/>
      <c r="B23" s="331"/>
      <c r="C23" s="183"/>
      <c r="D23" s="314"/>
      <c r="E23" s="327" t="str">
        <f aca="false">IF(C23&lt;&gt;"",(C23*$U$7),"")</f>
        <v/>
      </c>
      <c r="F23" s="195" t="str">
        <f aca="false">IF(C23&lt;&gt;"",(E23*0.1),"")</f>
        <v/>
      </c>
      <c r="G23" s="328"/>
      <c r="H23" s="329" t="str">
        <f aca="false">IF(C23&lt;&gt;"",(C23*$W$7),"")</f>
        <v/>
      </c>
      <c r="I23" s="195" t="str">
        <f aca="false">IF(C23&lt;&gt;"",(H23*0.5),"")</f>
        <v/>
      </c>
      <c r="J23" s="328"/>
      <c r="K23" s="327" t="str">
        <f aca="false">IF(C23&lt;&gt;"",(C23*$X$7),"")</f>
        <v/>
      </c>
      <c r="L23" s="195" t="str">
        <f aca="false">IF(C23&lt;&gt;"",(K23*1),"")</f>
        <v/>
      </c>
      <c r="M23" s="317"/>
      <c r="N23" s="330" t="str">
        <f aca="false">IF(C23&lt;&gt;"",(C23*$Y$7),"")</f>
        <v/>
      </c>
      <c r="O23" s="195" t="str">
        <f aca="false">IF(C23&lt;&gt;"",(N23*5),"")</f>
        <v/>
      </c>
    </row>
    <row r="24" customFormat="false" ht="18.5" hidden="false" customHeight="false" outlineLevel="0" collapsed="false">
      <c r="A24" s="128"/>
      <c r="B24" s="331" t="s">
        <v>117</v>
      </c>
      <c r="C24" s="183" t="n">
        <v>33</v>
      </c>
      <c r="D24" s="314"/>
      <c r="E24" s="327" t="n">
        <f aca="false">IF(C24&lt;&gt;"",(C24*$U$7),"")</f>
        <v>330</v>
      </c>
      <c r="F24" s="195" t="n">
        <f aca="false">IF(C24&lt;&gt;"",(E24*0.1),"")</f>
        <v>33</v>
      </c>
      <c r="G24" s="328"/>
      <c r="H24" s="329" t="n">
        <f aca="false">IF(C24&lt;&gt;"",(C24*$W$7),"")</f>
        <v>264</v>
      </c>
      <c r="I24" s="195" t="n">
        <f aca="false">IF(C24&lt;&gt;"",(H24*0.5),"")</f>
        <v>132</v>
      </c>
      <c r="J24" s="328"/>
      <c r="K24" s="327" t="n">
        <f aca="false">IF(C24&lt;&gt;"",(C24*$X$7),"")</f>
        <v>231</v>
      </c>
      <c r="L24" s="195" t="n">
        <f aca="false">IF(C24&lt;&gt;"",(K24*1),"")</f>
        <v>231</v>
      </c>
      <c r="M24" s="317"/>
      <c r="N24" s="330" t="n">
        <f aca="false">IF(C24&lt;&gt;"",(C24*$Y$7),"")</f>
        <v>198</v>
      </c>
      <c r="O24" s="195" t="n">
        <f aca="false">IF(C24&lt;&gt;"",(N24*5),"")</f>
        <v>990</v>
      </c>
    </row>
    <row r="25" customFormat="false" ht="18.5" hidden="false" customHeight="false" outlineLevel="0" collapsed="false">
      <c r="A25" s="128"/>
      <c r="B25" s="331" t="s">
        <v>118</v>
      </c>
      <c r="C25" s="183" t="n">
        <v>40.03</v>
      </c>
      <c r="D25" s="314"/>
      <c r="E25" s="327" t="n">
        <f aca="false">IF(C25&lt;&gt;"",(C25*$U$7),"")</f>
        <v>400.3</v>
      </c>
      <c r="F25" s="195" t="n">
        <f aca="false">IF(C25&lt;&gt;"",(E25*0.1),"")</f>
        <v>40.03</v>
      </c>
      <c r="G25" s="328"/>
      <c r="H25" s="329" t="n">
        <f aca="false">IF(C25&lt;&gt;"",(C25*$W$7),"")</f>
        <v>320.24</v>
      </c>
      <c r="I25" s="195" t="n">
        <f aca="false">IF(C25&lt;&gt;"",(H25*0.5),"")</f>
        <v>160.12</v>
      </c>
      <c r="J25" s="328"/>
      <c r="K25" s="327" t="n">
        <f aca="false">IF(C25&lt;&gt;"",(C25*$X$7),"")</f>
        <v>280.21</v>
      </c>
      <c r="L25" s="195" t="n">
        <f aca="false">IF(C25&lt;&gt;"",(K25*1),"")</f>
        <v>280.21</v>
      </c>
      <c r="M25" s="317"/>
      <c r="N25" s="330" t="n">
        <f aca="false">IF(C25&lt;&gt;"",(C25*$Y$7),"")</f>
        <v>240.18</v>
      </c>
      <c r="O25" s="195" t="n">
        <f aca="false">IF(C25&lt;&gt;"",(N25*5),"")</f>
        <v>1200.9</v>
      </c>
    </row>
    <row r="26" customFormat="false" ht="18.5" hidden="false" customHeight="false" outlineLevel="0" collapsed="false">
      <c r="A26" s="128"/>
      <c r="B26" s="331" t="s">
        <v>119</v>
      </c>
      <c r="C26" s="183" t="n">
        <v>44</v>
      </c>
      <c r="D26" s="314"/>
      <c r="E26" s="327" t="n">
        <f aca="false">IF(C26&lt;&gt;"",(C26*$U$7),"")</f>
        <v>440</v>
      </c>
      <c r="F26" s="195" t="n">
        <f aca="false">IF(C26&lt;&gt;"",(E26*0.1),"")</f>
        <v>44</v>
      </c>
      <c r="G26" s="328"/>
      <c r="H26" s="329" t="n">
        <f aca="false">IF(C26&lt;&gt;"",(C26*$W$7),"")</f>
        <v>352</v>
      </c>
      <c r="I26" s="195" t="n">
        <f aca="false">IF(C26&lt;&gt;"",(H26*0.5),"")</f>
        <v>176</v>
      </c>
      <c r="J26" s="328"/>
      <c r="K26" s="327" t="n">
        <f aca="false">IF(C26&lt;&gt;"",(C26*$X$7),"")</f>
        <v>308</v>
      </c>
      <c r="L26" s="195" t="n">
        <f aca="false">IF(C26&lt;&gt;"",(K26*1),"")</f>
        <v>308</v>
      </c>
      <c r="M26" s="317"/>
      <c r="N26" s="330" t="n">
        <f aca="false">IF(C26&lt;&gt;"",(C26*$Y$7),"")</f>
        <v>264</v>
      </c>
      <c r="O26" s="195" t="n">
        <f aca="false">IF(C26&lt;&gt;"",(N26*5),"")</f>
        <v>1320</v>
      </c>
    </row>
    <row r="27" customFormat="false" ht="18.5" hidden="false" customHeight="false" outlineLevel="0" collapsed="false">
      <c r="A27" s="128"/>
      <c r="B27" s="331" t="s">
        <v>120</v>
      </c>
      <c r="C27" s="183" t="n">
        <v>42.5</v>
      </c>
      <c r="D27" s="314"/>
      <c r="E27" s="327" t="n">
        <f aca="false">IF(C27&lt;&gt;"",(C27*$U$7),"")</f>
        <v>425</v>
      </c>
      <c r="F27" s="195" t="n">
        <f aca="false">IF(C27&lt;&gt;"",(E27*0.1),"")</f>
        <v>42.5</v>
      </c>
      <c r="G27" s="328"/>
      <c r="H27" s="329" t="n">
        <f aca="false">IF(C27&lt;&gt;"",(C27*$W$7),"")</f>
        <v>340</v>
      </c>
      <c r="I27" s="195" t="n">
        <f aca="false">IF(C27&lt;&gt;"",(H27*0.5),"")</f>
        <v>170</v>
      </c>
      <c r="J27" s="328"/>
      <c r="K27" s="327" t="n">
        <f aca="false">IF(C27&lt;&gt;"",(C27*$X$7),"")</f>
        <v>297.5</v>
      </c>
      <c r="L27" s="195" t="n">
        <f aca="false">IF(C27&lt;&gt;"",(K27*1),"")</f>
        <v>297.5</v>
      </c>
      <c r="M27" s="317"/>
      <c r="N27" s="330" t="n">
        <f aca="false">IF(C27&lt;&gt;"",(C27*$Y$7),"")</f>
        <v>255</v>
      </c>
      <c r="O27" s="195" t="n">
        <f aca="false">IF(C27&lt;&gt;"",(N27*5),"")</f>
        <v>1275</v>
      </c>
    </row>
    <row r="28" customFormat="false" ht="18.5" hidden="false" customHeight="false" outlineLevel="0" collapsed="false">
      <c r="A28" s="128"/>
      <c r="B28" s="331" t="s">
        <v>121</v>
      </c>
      <c r="C28" s="183" t="n">
        <v>33.54</v>
      </c>
      <c r="D28" s="314"/>
      <c r="E28" s="327" t="n">
        <f aca="false">IF(C28&lt;&gt;"",(C28*$U$7),"")</f>
        <v>335.4</v>
      </c>
      <c r="F28" s="195" t="n">
        <f aca="false">IF(C28&lt;&gt;"",(E28*0.1),"")</f>
        <v>33.54</v>
      </c>
      <c r="G28" s="328"/>
      <c r="H28" s="329" t="n">
        <f aca="false">IF(C28&lt;&gt;"",(C28*$W$7),"")</f>
        <v>268.32</v>
      </c>
      <c r="I28" s="195" t="n">
        <f aca="false">IF(C28&lt;&gt;"",(H28*0.5),"")</f>
        <v>134.16</v>
      </c>
      <c r="J28" s="328"/>
      <c r="K28" s="327" t="n">
        <f aca="false">IF(C28&lt;&gt;"",(C28*$X$7),"")</f>
        <v>234.78</v>
      </c>
      <c r="L28" s="195" t="n">
        <f aca="false">IF(C28&lt;&gt;"",(K28*1),"")</f>
        <v>234.78</v>
      </c>
      <c r="M28" s="317"/>
      <c r="N28" s="330" t="n">
        <f aca="false">IF(C28&lt;&gt;"",(C28*$Y$7),"")</f>
        <v>201.24</v>
      </c>
      <c r="O28" s="195" t="n">
        <f aca="false">IF(C28&lt;&gt;"",(N28*5),"")</f>
        <v>1006.2</v>
      </c>
    </row>
    <row r="29" customFormat="false" ht="18.5" hidden="false" customHeight="false" outlineLevel="0" collapsed="false">
      <c r="A29" s="128"/>
      <c r="B29" s="331" t="s">
        <v>122</v>
      </c>
      <c r="C29" s="183" t="n">
        <v>25</v>
      </c>
      <c r="D29" s="314"/>
      <c r="E29" s="327" t="n">
        <f aca="false">IF(C29&lt;&gt;"",(C29*$U$7),"")</f>
        <v>250</v>
      </c>
      <c r="F29" s="195" t="n">
        <f aca="false">IF(C29&lt;&gt;"",(E29*0.1),"")</f>
        <v>25</v>
      </c>
      <c r="G29" s="328"/>
      <c r="H29" s="329" t="n">
        <f aca="false">IF(C29&lt;&gt;"",(C29*$W$7),"")</f>
        <v>200</v>
      </c>
      <c r="I29" s="195" t="n">
        <f aca="false">IF(C29&lt;&gt;"",(H29*0.5),"")</f>
        <v>100</v>
      </c>
      <c r="J29" s="328"/>
      <c r="K29" s="327" t="n">
        <f aca="false">IF(C29&lt;&gt;"",(C29*$X$7),"")</f>
        <v>175</v>
      </c>
      <c r="L29" s="195" t="n">
        <f aca="false">IF(C29&lt;&gt;"",(K29*1),"")</f>
        <v>175</v>
      </c>
      <c r="M29" s="317"/>
      <c r="N29" s="330" t="n">
        <f aca="false">IF(C29&lt;&gt;"",(C29*$Y$7),"")</f>
        <v>150</v>
      </c>
      <c r="O29" s="195" t="n">
        <f aca="false">IF(C29&lt;&gt;"",(N29*5),"")</f>
        <v>750</v>
      </c>
    </row>
    <row r="30" customFormat="false" ht="18.5" hidden="false" customHeight="false" outlineLevel="0" collapsed="false">
      <c r="A30" s="128"/>
      <c r="B30" s="331"/>
      <c r="C30" s="183"/>
      <c r="D30" s="314"/>
      <c r="E30" s="327" t="str">
        <f aca="false">IF(C30&lt;&gt;"",(C30*$U$7),"")</f>
        <v/>
      </c>
      <c r="F30" s="195" t="str">
        <f aca="false">IF(C30&lt;&gt;"",(E30*0.1),"")</f>
        <v/>
      </c>
      <c r="G30" s="328"/>
      <c r="H30" s="329" t="str">
        <f aca="false">IF(C30&lt;&gt;"",(C30*$W$7),"")</f>
        <v/>
      </c>
      <c r="I30" s="195" t="str">
        <f aca="false">IF(C30&lt;&gt;"",(H30*0.5),"")</f>
        <v/>
      </c>
      <c r="J30" s="328"/>
      <c r="K30" s="327" t="str">
        <f aca="false">IF(C30&lt;&gt;"",(C30*$X$7),"")</f>
        <v/>
      </c>
      <c r="L30" s="195" t="str">
        <f aca="false">IF(C30&lt;&gt;"",(K30*1),"")</f>
        <v/>
      </c>
      <c r="M30" s="317"/>
      <c r="N30" s="330" t="str">
        <f aca="false">IF(C30&lt;&gt;"",(C30*$Y$7),"")</f>
        <v/>
      </c>
      <c r="O30" s="195" t="str">
        <f aca="false">IF(C30&lt;&gt;"",(N30*5),"")</f>
        <v/>
      </c>
    </row>
    <row r="31" customFormat="false" ht="18.5" hidden="false" customHeight="false" outlineLevel="0" collapsed="false">
      <c r="A31" s="128"/>
      <c r="B31" s="331"/>
      <c r="C31" s="183"/>
      <c r="D31" s="314"/>
      <c r="E31" s="327" t="str">
        <f aca="false">IF(C31&lt;&gt;"",(C31*$U$7),"")</f>
        <v/>
      </c>
      <c r="F31" s="195" t="str">
        <f aca="false">IF(C31&lt;&gt;"",(E31*0.1),"")</f>
        <v/>
      </c>
      <c r="G31" s="328"/>
      <c r="H31" s="329" t="str">
        <f aca="false">IF(C31&lt;&gt;"",(C31*$W$7),"")</f>
        <v/>
      </c>
      <c r="I31" s="195" t="str">
        <f aca="false">IF(C31&lt;&gt;"",(H31*0.5),"")</f>
        <v/>
      </c>
      <c r="J31" s="328"/>
      <c r="K31" s="327" t="str">
        <f aca="false">IF(C31&lt;&gt;"",(C31*$X$7),"")</f>
        <v/>
      </c>
      <c r="L31" s="195" t="str">
        <f aca="false">IF(C31&lt;&gt;"",(K31*1),"")</f>
        <v/>
      </c>
      <c r="M31" s="317"/>
      <c r="N31" s="330" t="str">
        <f aca="false">IF(C31&lt;&gt;"",(C31*$Y$7),"")</f>
        <v/>
      </c>
      <c r="O31" s="195" t="str">
        <f aca="false">IF(C31&lt;&gt;"",(N31*5),"")</f>
        <v/>
      </c>
    </row>
    <row r="32" customFormat="false" ht="18.5" hidden="false" customHeight="false" outlineLevel="0" collapsed="false">
      <c r="A32" s="128"/>
      <c r="B32" s="331"/>
      <c r="C32" s="183"/>
      <c r="D32" s="314"/>
      <c r="E32" s="327" t="str">
        <f aca="false">IF(C32&lt;&gt;"",(C32*$U$7),"")</f>
        <v/>
      </c>
      <c r="F32" s="195" t="str">
        <f aca="false">IF(C32&lt;&gt;"",(E32*0.1),"")</f>
        <v/>
      </c>
      <c r="G32" s="328"/>
      <c r="H32" s="329" t="str">
        <f aca="false">IF(C32&lt;&gt;"",(C32*$W$7),"")</f>
        <v/>
      </c>
      <c r="I32" s="195" t="str">
        <f aca="false">IF(C32&lt;&gt;"",(H32*0.5),"")</f>
        <v/>
      </c>
      <c r="J32" s="328"/>
      <c r="K32" s="327" t="str">
        <f aca="false">IF(C32&lt;&gt;"",(C32*$X$7),"")</f>
        <v/>
      </c>
      <c r="L32" s="195" t="str">
        <f aca="false">IF(C32&lt;&gt;"",(K32*1),"")</f>
        <v/>
      </c>
      <c r="M32" s="317"/>
      <c r="N32" s="330" t="str">
        <f aca="false">IF(C32&lt;&gt;"",(C32*$Y$7),"")</f>
        <v/>
      </c>
      <c r="O32" s="195" t="str">
        <f aca="false">IF(C32&lt;&gt;"",(N32*5),"")</f>
        <v/>
      </c>
    </row>
    <row r="33" customFormat="false" ht="18.5" hidden="false" customHeight="false" outlineLevel="0" collapsed="false">
      <c r="A33" s="128"/>
      <c r="B33" s="331"/>
      <c r="C33" s="183"/>
      <c r="D33" s="314"/>
      <c r="E33" s="327" t="str">
        <f aca="false">IF(C33&lt;&gt;"",(C33*$U$7),"")</f>
        <v/>
      </c>
      <c r="F33" s="195" t="str">
        <f aca="false">IF(C33&lt;&gt;"",(E33*0.1),"")</f>
        <v/>
      </c>
      <c r="G33" s="328"/>
      <c r="H33" s="329" t="str">
        <f aca="false">IF(C33&lt;&gt;"",(C33*$W$7),"")</f>
        <v/>
      </c>
      <c r="I33" s="195" t="str">
        <f aca="false">IF(C33&lt;&gt;"",(H33*0.5),"")</f>
        <v/>
      </c>
      <c r="J33" s="328"/>
      <c r="K33" s="327" t="str">
        <f aca="false">IF(C33&lt;&gt;"",(C33*$X$7),"")</f>
        <v/>
      </c>
      <c r="L33" s="195" t="str">
        <f aca="false">IF(C33&lt;&gt;"",(K33*1),"")</f>
        <v/>
      </c>
      <c r="M33" s="317"/>
      <c r="N33" s="330" t="str">
        <f aca="false">IF(C33&lt;&gt;"",(C33*$Y$7),"")</f>
        <v/>
      </c>
      <c r="O33" s="195" t="str">
        <f aca="false">IF(C33&lt;&gt;"",(N33*5),"")</f>
        <v/>
      </c>
    </row>
    <row r="34" customFormat="false" ht="18.5" hidden="false" customHeight="false" outlineLevel="0" collapsed="false">
      <c r="A34" s="128"/>
      <c r="B34" s="331"/>
      <c r="C34" s="183"/>
      <c r="D34" s="314"/>
      <c r="E34" s="327" t="str">
        <f aca="false">IF(C34&lt;&gt;"",(C34*$U$7),"")</f>
        <v/>
      </c>
      <c r="F34" s="195" t="str">
        <f aca="false">IF(C34&lt;&gt;"",(E34*0.1),"")</f>
        <v/>
      </c>
      <c r="G34" s="328"/>
      <c r="H34" s="329" t="str">
        <f aca="false">IF(C34&lt;&gt;"",(C34*$W$7),"")</f>
        <v/>
      </c>
      <c r="I34" s="195" t="str">
        <f aca="false">IF(C34&lt;&gt;"",(H34*0.5),"")</f>
        <v/>
      </c>
      <c r="J34" s="328"/>
      <c r="K34" s="327" t="str">
        <f aca="false">IF(C34&lt;&gt;"",(C34*$X$7),"")</f>
        <v/>
      </c>
      <c r="L34" s="195" t="str">
        <f aca="false">IF(C34&lt;&gt;"",(K34*1),"")</f>
        <v/>
      </c>
      <c r="M34" s="317"/>
      <c r="N34" s="330" t="str">
        <f aca="false">IF(C34&lt;&gt;"",(C34*$Y$7),"")</f>
        <v/>
      </c>
      <c r="O34" s="195" t="str">
        <f aca="false">IF(C34&lt;&gt;"",(N34*5),"")</f>
        <v/>
      </c>
    </row>
    <row r="35" customFormat="false" ht="18.5" hidden="false" customHeight="false" outlineLevel="0" collapsed="false">
      <c r="A35" s="128"/>
      <c r="B35" s="331"/>
      <c r="C35" s="183"/>
      <c r="D35" s="314"/>
      <c r="E35" s="327" t="str">
        <f aca="false">IF(C35&lt;&gt;"",(C35*$U$7),"")</f>
        <v/>
      </c>
      <c r="F35" s="195" t="str">
        <f aca="false">IF(C35&lt;&gt;"",(E35*0.1),"")</f>
        <v/>
      </c>
      <c r="G35" s="328"/>
      <c r="H35" s="329" t="str">
        <f aca="false">IF(C35&lt;&gt;"",(C35*$W$7),"")</f>
        <v/>
      </c>
      <c r="I35" s="195" t="str">
        <f aca="false">IF(C35&lt;&gt;"",(H35*0.5),"")</f>
        <v/>
      </c>
      <c r="J35" s="328"/>
      <c r="K35" s="327" t="str">
        <f aca="false">IF(C35&lt;&gt;"",(C35*$X$7),"")</f>
        <v/>
      </c>
      <c r="L35" s="195" t="str">
        <f aca="false">IF(C35&lt;&gt;"",(K35*1),"")</f>
        <v/>
      </c>
      <c r="M35" s="317"/>
      <c r="N35" s="330" t="str">
        <f aca="false">IF(C35&lt;&gt;"",(C35*$Y$7),"")</f>
        <v/>
      </c>
      <c r="O35" s="195" t="str">
        <f aca="false">IF(C35&lt;&gt;"",(N35*5),"")</f>
        <v/>
      </c>
    </row>
    <row r="36" customFormat="false" ht="18.5" hidden="false" customHeight="false" outlineLevel="0" collapsed="false">
      <c r="A36" s="128"/>
      <c r="B36" s="331"/>
      <c r="C36" s="183"/>
      <c r="D36" s="314"/>
      <c r="E36" s="327" t="str">
        <f aca="false">IF(C36&lt;&gt;"",(C36*$U$7),"")</f>
        <v/>
      </c>
      <c r="F36" s="195" t="str">
        <f aca="false">IF(C36&lt;&gt;"",(E36*0.1),"")</f>
        <v/>
      </c>
      <c r="G36" s="328"/>
      <c r="H36" s="329" t="str">
        <f aca="false">IF(C36&lt;&gt;"",(C36*$W$7),"")</f>
        <v/>
      </c>
      <c r="I36" s="195" t="str">
        <f aca="false">IF(C36&lt;&gt;"",(H36*0.5),"")</f>
        <v/>
      </c>
      <c r="J36" s="328"/>
      <c r="K36" s="327" t="str">
        <f aca="false">IF(C36&lt;&gt;"",(C36*$X$7),"")</f>
        <v/>
      </c>
      <c r="L36" s="195" t="str">
        <f aca="false">IF(C36&lt;&gt;"",(K36*1),"")</f>
        <v/>
      </c>
      <c r="M36" s="317"/>
      <c r="N36" s="330" t="str">
        <f aca="false">IF(C36&lt;&gt;"",(C36*$Y$7),"")</f>
        <v/>
      </c>
      <c r="O36" s="195" t="str">
        <f aca="false">IF(C36&lt;&gt;"",(N36*5),"")</f>
        <v/>
      </c>
    </row>
    <row r="37" customFormat="false" ht="18.5" hidden="false" customHeight="false" outlineLevel="0" collapsed="false">
      <c r="A37" s="128"/>
      <c r="B37" s="331"/>
      <c r="C37" s="183"/>
      <c r="D37" s="314"/>
      <c r="E37" s="327" t="str">
        <f aca="false">IF(C37&lt;&gt;"",(C37*$U$7),"")</f>
        <v/>
      </c>
      <c r="F37" s="195" t="str">
        <f aca="false">IF(C37&lt;&gt;"",(E37*0.1),"")</f>
        <v/>
      </c>
      <c r="G37" s="328"/>
      <c r="H37" s="329" t="str">
        <f aca="false">IF(C37&lt;&gt;"",(C37*$W$7),"")</f>
        <v/>
      </c>
      <c r="I37" s="195" t="str">
        <f aca="false">IF(C37&lt;&gt;"",(H37*0.5),"")</f>
        <v/>
      </c>
      <c r="J37" s="328"/>
      <c r="K37" s="327" t="str">
        <f aca="false">IF(C37&lt;&gt;"",(C37*$X$7),"")</f>
        <v/>
      </c>
      <c r="L37" s="195" t="str">
        <f aca="false">IF(C37&lt;&gt;"",(K37*1),"")</f>
        <v/>
      </c>
      <c r="M37" s="317"/>
      <c r="N37" s="330" t="str">
        <f aca="false">IF(C37&lt;&gt;"",(C37*$Y$7),"")</f>
        <v/>
      </c>
      <c r="O37" s="195" t="str">
        <f aca="false">IF(C37&lt;&gt;"",(N37*5),"")</f>
        <v/>
      </c>
    </row>
    <row r="38" customFormat="false" ht="18.5" hidden="false" customHeight="false" outlineLevel="0" collapsed="false">
      <c r="A38" s="128"/>
      <c r="B38" s="331"/>
      <c r="C38" s="183"/>
      <c r="D38" s="314"/>
      <c r="E38" s="327" t="str">
        <f aca="false">IF(C38&lt;&gt;"",(C38*$U$7),"")</f>
        <v/>
      </c>
      <c r="F38" s="195" t="str">
        <f aca="false">IF(C38&lt;&gt;"",(E38*0.1),"")</f>
        <v/>
      </c>
      <c r="G38" s="328"/>
      <c r="H38" s="329" t="str">
        <f aca="false">IF(C38&lt;&gt;"",(C38*$W$7),"")</f>
        <v/>
      </c>
      <c r="I38" s="195" t="str">
        <f aca="false">IF(C38&lt;&gt;"",(H38*0.5),"")</f>
        <v/>
      </c>
      <c r="J38" s="328"/>
      <c r="K38" s="327" t="str">
        <f aca="false">IF(C38&lt;&gt;"",(C38*$X$7),"")</f>
        <v/>
      </c>
      <c r="L38" s="195" t="str">
        <f aca="false">IF(C38&lt;&gt;"",(K38*1),"")</f>
        <v/>
      </c>
      <c r="M38" s="317"/>
      <c r="N38" s="330" t="str">
        <f aca="false">IF(C38&lt;&gt;"",(C38*$Y$7),"")</f>
        <v/>
      </c>
      <c r="O38" s="195" t="str">
        <f aca="false">IF(C38&lt;&gt;"",(N38*5),"")</f>
        <v/>
      </c>
    </row>
    <row r="39" customFormat="false" ht="18.5" hidden="false" customHeight="false" outlineLevel="0" collapsed="false">
      <c r="A39" s="128"/>
      <c r="B39" s="331"/>
      <c r="C39" s="183"/>
      <c r="D39" s="314"/>
      <c r="E39" s="327" t="str">
        <f aca="false">IF(C39&lt;&gt;"",(C39*$U$7),"")</f>
        <v/>
      </c>
      <c r="F39" s="195" t="str">
        <f aca="false">IF(C39&lt;&gt;"",(E39*0.1),"")</f>
        <v/>
      </c>
      <c r="G39" s="328"/>
      <c r="H39" s="329" t="str">
        <f aca="false">IF(C39&lt;&gt;"",(C39*$W$7),"")</f>
        <v/>
      </c>
      <c r="I39" s="195" t="str">
        <f aca="false">IF(C39&lt;&gt;"",(H39*0.5),"")</f>
        <v/>
      </c>
      <c r="J39" s="328"/>
      <c r="K39" s="327" t="str">
        <f aca="false">IF(C39&lt;&gt;"",(C39*$X$7),"")</f>
        <v/>
      </c>
      <c r="L39" s="195" t="str">
        <f aca="false">IF(C39&lt;&gt;"",(K39*1),"")</f>
        <v/>
      </c>
      <c r="M39" s="317"/>
      <c r="N39" s="330" t="str">
        <f aca="false">IF(C39&lt;&gt;"",(C39*$Y$7),"")</f>
        <v/>
      </c>
      <c r="O39" s="195" t="str">
        <f aca="false">IF(C39&lt;&gt;"",(N39*5),"")</f>
        <v/>
      </c>
    </row>
    <row r="40" customFormat="false" ht="18.5" hidden="false" customHeight="false" outlineLevel="0" collapsed="false">
      <c r="A40" s="128"/>
      <c r="B40" s="331"/>
      <c r="C40" s="183"/>
      <c r="D40" s="314"/>
      <c r="E40" s="327" t="str">
        <f aca="false">IF(C40&lt;&gt;"",(C40*$U$7),"")</f>
        <v/>
      </c>
      <c r="F40" s="195" t="str">
        <f aca="false">IF(C40&lt;&gt;"",(E40*0.1),"")</f>
        <v/>
      </c>
      <c r="G40" s="328"/>
      <c r="H40" s="329" t="str">
        <f aca="false">IF(C40&lt;&gt;"",(C40*$W$7),"")</f>
        <v/>
      </c>
      <c r="I40" s="195" t="str">
        <f aca="false">IF(C40&lt;&gt;"",(H40*0.5),"")</f>
        <v/>
      </c>
      <c r="J40" s="328"/>
      <c r="K40" s="327" t="str">
        <f aca="false">IF(C40&lt;&gt;"",(C40*$X$7),"")</f>
        <v/>
      </c>
      <c r="L40" s="195" t="str">
        <f aca="false">IF(C40&lt;&gt;"",(K40*1),"")</f>
        <v/>
      </c>
      <c r="M40" s="317"/>
      <c r="N40" s="330" t="str">
        <f aca="false">IF(C40&lt;&gt;"",(C40*$Y$7),"")</f>
        <v/>
      </c>
      <c r="O40" s="195" t="str">
        <f aca="false">IF(C40&lt;&gt;"",(N40*5),"")</f>
        <v/>
      </c>
    </row>
    <row r="41" customFormat="false" ht="18.5" hidden="false" customHeight="false" outlineLevel="0" collapsed="false">
      <c r="A41" s="128"/>
      <c r="B41" s="331"/>
      <c r="C41" s="183"/>
      <c r="D41" s="314"/>
      <c r="E41" s="327" t="str">
        <f aca="false">IF(C41&lt;&gt;"",(C41*$U$7),"")</f>
        <v/>
      </c>
      <c r="F41" s="195" t="str">
        <f aca="false">IF(C41&lt;&gt;"",(E41*0.1),"")</f>
        <v/>
      </c>
      <c r="G41" s="328"/>
      <c r="H41" s="329" t="str">
        <f aca="false">IF(C41&lt;&gt;"",(C41*$W$7),"")</f>
        <v/>
      </c>
      <c r="I41" s="195" t="str">
        <f aca="false">IF(C41&lt;&gt;"",(H41*0.5),"")</f>
        <v/>
      </c>
      <c r="J41" s="328"/>
      <c r="K41" s="327" t="str">
        <f aca="false">IF(C41&lt;&gt;"",(C41*$X$7),"")</f>
        <v/>
      </c>
      <c r="L41" s="195" t="str">
        <f aca="false">IF(C41&lt;&gt;"",(K41*1),"")</f>
        <v/>
      </c>
      <c r="M41" s="317"/>
      <c r="N41" s="330" t="str">
        <f aca="false">IF(C41&lt;&gt;"",(C41*$Y$7),"")</f>
        <v/>
      </c>
      <c r="O41" s="195" t="str">
        <f aca="false">IF(C41&lt;&gt;"",(N41*5),"")</f>
        <v/>
      </c>
    </row>
    <row r="42" customFormat="false" ht="18.5" hidden="false" customHeight="false" outlineLevel="0" collapsed="false">
      <c r="A42" s="128"/>
      <c r="B42" s="331"/>
      <c r="C42" s="183"/>
      <c r="D42" s="314"/>
      <c r="E42" s="327" t="str">
        <f aca="false">IF(C42&lt;&gt;"",(C42*$U$7),"")</f>
        <v/>
      </c>
      <c r="F42" s="195" t="str">
        <f aca="false">IF(C42&lt;&gt;"",(E42*0.1),"")</f>
        <v/>
      </c>
      <c r="G42" s="328"/>
      <c r="H42" s="329" t="str">
        <f aca="false">IF(C42&lt;&gt;"",(C42*$W$7),"")</f>
        <v/>
      </c>
      <c r="I42" s="195" t="str">
        <f aca="false">IF(C42&lt;&gt;"",(H42*0.5),"")</f>
        <v/>
      </c>
      <c r="J42" s="328"/>
      <c r="K42" s="327" t="str">
        <f aca="false">IF(C42&lt;&gt;"",(C42*$X$7),"")</f>
        <v/>
      </c>
      <c r="L42" s="195" t="str">
        <f aca="false">IF(C42&lt;&gt;"",(K42*1),"")</f>
        <v/>
      </c>
      <c r="M42" s="317"/>
      <c r="N42" s="330" t="str">
        <f aca="false">IF(C42&lt;&gt;"",(C42*$Y$7),"")</f>
        <v/>
      </c>
      <c r="O42" s="195" t="str">
        <f aca="false">IF(C42&lt;&gt;"",(N42*5),"")</f>
        <v/>
      </c>
    </row>
    <row r="43" customFormat="false" ht="18.5" hidden="false" customHeight="false" outlineLevel="0" collapsed="false">
      <c r="A43" s="128"/>
      <c r="B43" s="331"/>
      <c r="C43" s="183"/>
      <c r="D43" s="314"/>
      <c r="E43" s="327" t="str">
        <f aca="false">IF(C43&lt;&gt;"",(C43*$U$7),"")</f>
        <v/>
      </c>
      <c r="F43" s="195" t="str">
        <f aca="false">IF(C43&lt;&gt;"",(E43*0.1),"")</f>
        <v/>
      </c>
      <c r="G43" s="328"/>
      <c r="H43" s="329" t="str">
        <f aca="false">IF(C43&lt;&gt;"",(C43*$W$7),"")</f>
        <v/>
      </c>
      <c r="I43" s="195" t="str">
        <f aca="false">IF(C43&lt;&gt;"",(H43*0.5),"")</f>
        <v/>
      </c>
      <c r="J43" s="328"/>
      <c r="K43" s="327" t="str">
        <f aca="false">IF(C43&lt;&gt;"",(C43*$X$7),"")</f>
        <v/>
      </c>
      <c r="L43" s="195" t="str">
        <f aca="false">IF(C43&lt;&gt;"",(K43*1),"")</f>
        <v/>
      </c>
      <c r="M43" s="317"/>
      <c r="N43" s="330" t="str">
        <f aca="false">IF(C43&lt;&gt;"",(C43*$Y$7),"")</f>
        <v/>
      </c>
      <c r="O43" s="195" t="str">
        <f aca="false">IF(C43&lt;&gt;"",(N43*5),"")</f>
        <v/>
      </c>
    </row>
    <row r="44" customFormat="false" ht="18.5" hidden="false" customHeight="false" outlineLevel="0" collapsed="false">
      <c r="A44" s="128"/>
      <c r="B44" s="331"/>
      <c r="C44" s="183"/>
      <c r="D44" s="314"/>
      <c r="E44" s="327" t="str">
        <f aca="false">IF(C44&lt;&gt;"",(C44*$U$7),"")</f>
        <v/>
      </c>
      <c r="F44" s="195" t="str">
        <f aca="false">IF(C44&lt;&gt;"",(E44*0.1),"")</f>
        <v/>
      </c>
      <c r="G44" s="328"/>
      <c r="H44" s="329" t="str">
        <f aca="false">IF(C44&lt;&gt;"",(C44*$W$7),"")</f>
        <v/>
      </c>
      <c r="I44" s="195" t="str">
        <f aca="false">IF(C44&lt;&gt;"",(H44*0.5),"")</f>
        <v/>
      </c>
      <c r="J44" s="328"/>
      <c r="K44" s="327" t="str">
        <f aca="false">IF(C44&lt;&gt;"",(C44*$X$7),"")</f>
        <v/>
      </c>
      <c r="L44" s="195" t="str">
        <f aca="false">IF(C44&lt;&gt;"",(K44*1),"")</f>
        <v/>
      </c>
      <c r="M44" s="317"/>
      <c r="N44" s="330" t="str">
        <f aca="false">IF(C44&lt;&gt;"",(C44*$Y$7),"")</f>
        <v/>
      </c>
      <c r="O44" s="195" t="str">
        <f aca="false">IF(C44&lt;&gt;"",(N44*5),"")</f>
        <v/>
      </c>
    </row>
    <row r="45" customFormat="false" ht="18.5" hidden="false" customHeight="false" outlineLevel="0" collapsed="false">
      <c r="A45" s="128"/>
      <c r="B45" s="331"/>
      <c r="C45" s="183"/>
      <c r="D45" s="314"/>
      <c r="E45" s="327" t="str">
        <f aca="false">IF(C45&lt;&gt;"",(C45*$U$7),"")</f>
        <v/>
      </c>
      <c r="F45" s="195" t="str">
        <f aca="false">IF(C45&lt;&gt;"",(E45*0.1),"")</f>
        <v/>
      </c>
      <c r="G45" s="328"/>
      <c r="H45" s="329" t="str">
        <f aca="false">IF(C45&lt;&gt;"",(C45*$W$7),"")</f>
        <v/>
      </c>
      <c r="I45" s="195" t="str">
        <f aca="false">IF(C45&lt;&gt;"",(H45*0.5),"")</f>
        <v/>
      </c>
      <c r="J45" s="328"/>
      <c r="K45" s="327" t="str">
        <f aca="false">IF(C45&lt;&gt;"",(C45*$X$7),"")</f>
        <v/>
      </c>
      <c r="L45" s="195" t="str">
        <f aca="false">IF(C45&lt;&gt;"",(K45*1),"")</f>
        <v/>
      </c>
      <c r="M45" s="317"/>
      <c r="N45" s="330" t="str">
        <f aca="false">IF(C45&lt;&gt;"",(C45*$Y$7),"")</f>
        <v/>
      </c>
      <c r="O45" s="195" t="str">
        <f aca="false">IF(C45&lt;&gt;"",(N45*5),"")</f>
        <v/>
      </c>
    </row>
    <row r="46" customFormat="false" ht="18.5" hidden="false" customHeight="false" outlineLevel="0" collapsed="false">
      <c r="A46" s="128"/>
      <c r="B46" s="331"/>
      <c r="C46" s="183"/>
      <c r="D46" s="314"/>
      <c r="E46" s="327" t="str">
        <f aca="false">IF(C46&lt;&gt;"",(C46*$U$7),"")</f>
        <v/>
      </c>
      <c r="F46" s="195" t="str">
        <f aca="false">IF(C46&lt;&gt;"",(E46*0.1),"")</f>
        <v/>
      </c>
      <c r="G46" s="328"/>
      <c r="H46" s="329" t="str">
        <f aca="false">IF(C46&lt;&gt;"",(C46*$W$7),"")</f>
        <v/>
      </c>
      <c r="I46" s="195" t="str">
        <f aca="false">IF(C46&lt;&gt;"",(H46*0.5),"")</f>
        <v/>
      </c>
      <c r="J46" s="328"/>
      <c r="K46" s="327" t="str">
        <f aca="false">IF(C46&lt;&gt;"",(C46*$X$7),"")</f>
        <v/>
      </c>
      <c r="L46" s="195" t="str">
        <f aca="false">IF(C46&lt;&gt;"",(K46*1),"")</f>
        <v/>
      </c>
      <c r="M46" s="317"/>
      <c r="N46" s="330" t="str">
        <f aca="false">IF(C46&lt;&gt;"",(C46*$Y$7),"")</f>
        <v/>
      </c>
      <c r="O46" s="195" t="str">
        <f aca="false">IF(C46&lt;&gt;"",(N46*5),"")</f>
        <v/>
      </c>
    </row>
    <row r="47" customFormat="false" ht="18.5" hidden="false" customHeight="false" outlineLevel="0" collapsed="false">
      <c r="A47" s="128"/>
      <c r="B47" s="331"/>
      <c r="C47" s="183"/>
      <c r="D47" s="314"/>
      <c r="E47" s="327" t="str">
        <f aca="false">IF(C47&lt;&gt;"",(C47*$U$7),"")</f>
        <v/>
      </c>
      <c r="F47" s="195" t="str">
        <f aca="false">IF(C47&lt;&gt;"",(E47*0.1),"")</f>
        <v/>
      </c>
      <c r="G47" s="328"/>
      <c r="H47" s="329" t="str">
        <f aca="false">IF(C47&lt;&gt;"",(C47*$W$7),"")</f>
        <v/>
      </c>
      <c r="I47" s="195" t="str">
        <f aca="false">IF(C47&lt;&gt;"",(H47*0.5),"")</f>
        <v/>
      </c>
      <c r="J47" s="328"/>
      <c r="K47" s="327" t="str">
        <f aca="false">IF(C47&lt;&gt;"",(C47*$X$7),"")</f>
        <v/>
      </c>
      <c r="L47" s="195" t="str">
        <f aca="false">IF(C47&lt;&gt;"",(K47*1),"")</f>
        <v/>
      </c>
      <c r="M47" s="317"/>
      <c r="N47" s="330" t="str">
        <f aca="false">IF(C47&lt;&gt;"",(C47*$Y$7),"")</f>
        <v/>
      </c>
      <c r="O47" s="195" t="str">
        <f aca="false">IF(C47&lt;&gt;"",(N47*5),"")</f>
        <v/>
      </c>
    </row>
    <row r="48" customFormat="false" ht="18.5" hidden="false" customHeight="false" outlineLevel="0" collapsed="false">
      <c r="A48" s="128"/>
      <c r="B48" s="331"/>
      <c r="C48" s="183"/>
      <c r="D48" s="314"/>
      <c r="E48" s="327" t="str">
        <f aca="false">IF(C48&lt;&gt;"",(C48*$U$7),"")</f>
        <v/>
      </c>
      <c r="F48" s="195" t="str">
        <f aca="false">IF(C48&lt;&gt;"",(E48*0.1),"")</f>
        <v/>
      </c>
      <c r="G48" s="328"/>
      <c r="H48" s="329" t="str">
        <f aca="false">IF(C48&lt;&gt;"",(C48*$W$7),"")</f>
        <v/>
      </c>
      <c r="I48" s="195" t="str">
        <f aca="false">IF(C48&lt;&gt;"",(H48*0.5),"")</f>
        <v/>
      </c>
      <c r="J48" s="328"/>
      <c r="K48" s="327" t="str">
        <f aca="false">IF(C48&lt;&gt;"",(C48*$X$7),"")</f>
        <v/>
      </c>
      <c r="L48" s="195" t="str">
        <f aca="false">IF(C48&lt;&gt;"",(K48*1),"")</f>
        <v/>
      </c>
      <c r="M48" s="317"/>
      <c r="N48" s="330" t="str">
        <f aca="false">IF(C48&lt;&gt;"",(C48*$Y$7),"")</f>
        <v/>
      </c>
      <c r="O48" s="195" t="str">
        <f aca="false">IF(C48&lt;&gt;"",(N48*5),"")</f>
        <v/>
      </c>
    </row>
    <row r="49" customFormat="false" ht="18.5" hidden="false" customHeight="false" outlineLevel="0" collapsed="false">
      <c r="A49" s="128"/>
      <c r="B49" s="331"/>
      <c r="C49" s="183"/>
      <c r="D49" s="314"/>
      <c r="E49" s="327" t="str">
        <f aca="false">IF(C49&lt;&gt;"",(C49*$U$7),"")</f>
        <v/>
      </c>
      <c r="F49" s="195" t="str">
        <f aca="false">IF(C49&lt;&gt;"",(E49*0.1),"")</f>
        <v/>
      </c>
      <c r="G49" s="328"/>
      <c r="H49" s="329" t="str">
        <f aca="false">IF(C49&lt;&gt;"",(C49*$W$7),"")</f>
        <v/>
      </c>
      <c r="I49" s="195" t="str">
        <f aca="false">IF(C49&lt;&gt;"",(H49*0.5),"")</f>
        <v/>
      </c>
      <c r="J49" s="328"/>
      <c r="K49" s="327" t="str">
        <f aca="false">IF(C49&lt;&gt;"",(C49*$X$7),"")</f>
        <v/>
      </c>
      <c r="L49" s="195" t="str">
        <f aca="false">IF(C49&lt;&gt;"",(K49*1),"")</f>
        <v/>
      </c>
      <c r="M49" s="317"/>
      <c r="N49" s="330" t="str">
        <f aca="false">IF(C49&lt;&gt;"",(C49*$Y$7),"")</f>
        <v/>
      </c>
      <c r="O49" s="195" t="str">
        <f aca="false">IF(C49&lt;&gt;"",(N49*5),"")</f>
        <v/>
      </c>
    </row>
    <row r="50" customFormat="false" ht="18.5" hidden="false" customHeight="false" outlineLevel="0" collapsed="false">
      <c r="A50" s="128"/>
      <c r="B50" s="331"/>
      <c r="C50" s="183"/>
      <c r="D50" s="314"/>
      <c r="E50" s="327" t="str">
        <f aca="false">IF(C50&lt;&gt;"",(C50*$U$7),"")</f>
        <v/>
      </c>
      <c r="F50" s="195" t="str">
        <f aca="false">IF(C50&lt;&gt;"",(E50*0.1),"")</f>
        <v/>
      </c>
      <c r="G50" s="328"/>
      <c r="H50" s="329" t="str">
        <f aca="false">IF(C50&lt;&gt;"",(C50*$W$7),"")</f>
        <v/>
      </c>
      <c r="I50" s="195" t="str">
        <f aca="false">IF(C50&lt;&gt;"",(H50*0.5),"")</f>
        <v/>
      </c>
      <c r="J50" s="328"/>
      <c r="K50" s="327" t="str">
        <f aca="false">IF(C50&lt;&gt;"",(C50*$X$7),"")</f>
        <v/>
      </c>
      <c r="L50" s="195" t="str">
        <f aca="false">IF(C50&lt;&gt;"",(K50*1),"")</f>
        <v/>
      </c>
      <c r="M50" s="317"/>
      <c r="N50" s="330" t="str">
        <f aca="false">IF(C50&lt;&gt;"",(C50*$Y$7),"")</f>
        <v/>
      </c>
      <c r="O50" s="195" t="str">
        <f aca="false">IF(C50&lt;&gt;"",(N50*5),"")</f>
        <v/>
      </c>
    </row>
    <row r="51" customFormat="false" ht="18.5" hidden="false" customHeight="false" outlineLevel="0" collapsed="false">
      <c r="A51" s="128"/>
      <c r="B51" s="331"/>
      <c r="C51" s="183"/>
      <c r="D51" s="314"/>
      <c r="E51" s="327" t="str">
        <f aca="false">IF(C51&lt;&gt;"",(C51*$U$7),"")</f>
        <v/>
      </c>
      <c r="F51" s="195" t="str">
        <f aca="false">IF(C51&lt;&gt;"",(E51*0.1),"")</f>
        <v/>
      </c>
      <c r="G51" s="328"/>
      <c r="H51" s="329" t="str">
        <f aca="false">IF(C51&lt;&gt;"",(C51*$W$7),"")</f>
        <v/>
      </c>
      <c r="I51" s="195" t="str">
        <f aca="false">IF(C51&lt;&gt;"",(H51*0.5),"")</f>
        <v/>
      </c>
      <c r="J51" s="328"/>
      <c r="K51" s="327" t="str">
        <f aca="false">IF(C51&lt;&gt;"",(C51*$X$7),"")</f>
        <v/>
      </c>
      <c r="L51" s="195" t="str">
        <f aca="false">IF(C51&lt;&gt;"",(K51*1),"")</f>
        <v/>
      </c>
      <c r="M51" s="317"/>
      <c r="N51" s="330" t="str">
        <f aca="false">IF(C51&lt;&gt;"",(C51*$Y$7),"")</f>
        <v/>
      </c>
      <c r="O51" s="195" t="str">
        <f aca="false">IF(C51&lt;&gt;"",(N51*5),"")</f>
        <v/>
      </c>
    </row>
    <row r="52" customFormat="false" ht="18.5" hidden="false" customHeight="false" outlineLevel="0" collapsed="false">
      <c r="A52" s="128"/>
      <c r="B52" s="331"/>
      <c r="C52" s="183"/>
      <c r="D52" s="314"/>
      <c r="E52" s="327" t="str">
        <f aca="false">IF(C52&lt;&gt;"",(C52*$U$7),"")</f>
        <v/>
      </c>
      <c r="F52" s="195" t="str">
        <f aca="false">IF(C52&lt;&gt;"",(E52*0.1),"")</f>
        <v/>
      </c>
      <c r="G52" s="328"/>
      <c r="H52" s="329" t="str">
        <f aca="false">IF(C52&lt;&gt;"",(C52*$W$7),"")</f>
        <v/>
      </c>
      <c r="I52" s="195" t="str">
        <f aca="false">IF(C52&lt;&gt;"",(H52*0.5),"")</f>
        <v/>
      </c>
      <c r="J52" s="328"/>
      <c r="K52" s="327" t="str">
        <f aca="false">IF(C52&lt;&gt;"",(C52*$X$7),"")</f>
        <v/>
      </c>
      <c r="L52" s="195" t="str">
        <f aca="false">IF(C52&lt;&gt;"",(K52*1),"")</f>
        <v/>
      </c>
      <c r="M52" s="317"/>
      <c r="N52" s="330" t="str">
        <f aca="false">IF(C52&lt;&gt;"",(C52*$Y$7),"")</f>
        <v/>
      </c>
      <c r="O52" s="195" t="str">
        <f aca="false">IF(C52&lt;&gt;"",(N52*5),"")</f>
        <v/>
      </c>
    </row>
    <row r="53" customFormat="false" ht="18.5" hidden="false" customHeight="false" outlineLevel="0" collapsed="false">
      <c r="A53" s="128"/>
      <c r="B53" s="331"/>
      <c r="C53" s="183"/>
      <c r="D53" s="314"/>
      <c r="E53" s="327" t="str">
        <f aca="false">IF(C53&lt;&gt;"",(C53*$U$7),"")</f>
        <v/>
      </c>
      <c r="F53" s="195" t="str">
        <f aca="false">IF(C53&lt;&gt;"",(E53*0.1),"")</f>
        <v/>
      </c>
      <c r="G53" s="328"/>
      <c r="H53" s="329" t="str">
        <f aca="false">IF(C53&lt;&gt;"",(C53*$W$7),"")</f>
        <v/>
      </c>
      <c r="I53" s="195" t="str">
        <f aca="false">IF(C53&lt;&gt;"",(H53*0.5),"")</f>
        <v/>
      </c>
      <c r="J53" s="328"/>
      <c r="K53" s="327" t="str">
        <f aca="false">IF(C53&lt;&gt;"",(C53*$X$7),"")</f>
        <v/>
      </c>
      <c r="L53" s="195" t="str">
        <f aca="false">IF(C53&lt;&gt;"",(K53*1),"")</f>
        <v/>
      </c>
      <c r="M53" s="317"/>
      <c r="N53" s="330" t="str">
        <f aca="false">IF(C53&lt;&gt;"",(C53*$Y$7),"")</f>
        <v/>
      </c>
      <c r="O53" s="195" t="str">
        <f aca="false">IF(C53&lt;&gt;"",(N53*5),"")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64"/>
  <sheetViews>
    <sheetView showFormulas="false" showGridLines="true" showRowColHeaders="true" showZeros="true" rightToLeft="false" tabSelected="false" showOutlineSymbols="true" defaultGridColor="true" view="normal" topLeftCell="A11" colorId="64" zoomScale="40" zoomScaleNormal="40" zoomScalePageLayoutView="100" workbookViewId="0">
      <selection pane="topLeft" activeCell="AM40" activeCellId="0" sqref="AM40"/>
    </sheetView>
  </sheetViews>
  <sheetFormatPr defaultColWidth="10.54296875" defaultRowHeight="14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8"/>
    <col collapsed="false" customWidth="true" hidden="false" outlineLevel="0" max="3" min="3" style="0" width="16.45"/>
    <col collapsed="false" customWidth="true" hidden="false" outlineLevel="0" max="4" min="4" style="0" width="15"/>
    <col collapsed="false" customWidth="true" hidden="false" outlineLevel="0" max="5" min="5" style="0" width="12.17"/>
    <col collapsed="false" customWidth="true" hidden="false" outlineLevel="0" max="6" min="6" style="0" width="17.45"/>
    <col collapsed="false" customWidth="true" hidden="false" outlineLevel="0" max="7" min="7" style="0" width="9.82"/>
    <col collapsed="false" customWidth="true" hidden="false" outlineLevel="0" max="8" min="8" style="0" width="13.45"/>
    <col collapsed="false" customWidth="true" hidden="false" outlineLevel="0" max="9" min="9" style="0" width="5"/>
    <col collapsed="false" customWidth="true" hidden="true" outlineLevel="0" max="10" min="10" style="0" width="16.45"/>
    <col collapsed="false" customWidth="true" hidden="true" outlineLevel="0" max="11" min="11" style="0" width="15.54"/>
    <col collapsed="false" customWidth="true" hidden="true" outlineLevel="0" max="12" min="12" style="0" width="8.45"/>
    <col collapsed="false" customWidth="true" hidden="true" outlineLevel="0" max="13" min="13" style="0" width="19.45"/>
    <col collapsed="false" customWidth="true" hidden="true" outlineLevel="0" max="14" min="14" style="0" width="8.18"/>
    <col collapsed="false" customWidth="true" hidden="true" outlineLevel="0" max="15" min="15" style="0" width="9.45"/>
    <col collapsed="false" customWidth="true" hidden="false" outlineLevel="0" max="16" min="16" style="0" width="8"/>
    <col collapsed="false" customWidth="true" hidden="false" outlineLevel="0" max="17" min="17" style="0" width="5"/>
    <col collapsed="false" customWidth="true" hidden="true" outlineLevel="0" max="18" min="18" style="0" width="15.54"/>
    <col collapsed="false" customWidth="true" hidden="true" outlineLevel="0" max="19" min="19" style="0" width="12.45"/>
    <col collapsed="false" customWidth="true" hidden="true" outlineLevel="0" max="20" min="20" style="0" width="8.54"/>
    <col collapsed="false" customWidth="true" hidden="true" outlineLevel="0" max="21" min="21" style="0" width="23.55"/>
    <col collapsed="false" customWidth="true" hidden="true" outlineLevel="0" max="22" min="22" style="0" width="7.54"/>
    <col collapsed="false" customWidth="true" hidden="true" outlineLevel="0" max="23" min="23" style="0" width="8.82"/>
    <col collapsed="false" customWidth="true" hidden="false" outlineLevel="0" max="24" min="24" style="0" width="8.82"/>
    <col collapsed="false" customWidth="true" hidden="false" outlineLevel="0" max="25" min="25" style="0" width="2.47"/>
    <col collapsed="false" customWidth="true" hidden="false" outlineLevel="0" max="26" min="26" style="0" width="41.54"/>
    <col collapsed="false" customWidth="true" hidden="false" outlineLevel="0" max="27" min="27" style="0" width="5.54"/>
    <col collapsed="false" customWidth="true" hidden="false" outlineLevel="0" max="29" min="28" style="0" width="1"/>
    <col collapsed="false" customWidth="true" hidden="false" outlineLevel="0" max="30" min="30" style="0" width="0.45"/>
    <col collapsed="false" customWidth="true" hidden="false" outlineLevel="0" max="31" min="31" style="0" width="18.55"/>
    <col collapsed="false" customWidth="true" hidden="false" outlineLevel="0" max="32" min="32" style="0" width="9.45"/>
    <col collapsed="false" customWidth="true" hidden="false" outlineLevel="0" max="33" min="33" style="0" width="10.45"/>
    <col collapsed="false" customWidth="true" hidden="false" outlineLevel="0" max="34" min="34" style="0" width="7.54"/>
    <col collapsed="false" customWidth="true" hidden="false" outlineLevel="0" max="35" min="35" style="0" width="2.47"/>
    <col collapsed="false" customWidth="true" hidden="false" outlineLevel="0" max="36" min="36" style="0" width="0.82"/>
    <col collapsed="false" customWidth="true" hidden="false" outlineLevel="0" max="37" min="37" style="0" width="1"/>
    <col collapsed="false" customWidth="true" hidden="false" outlineLevel="0" max="38" min="38" style="0" width="0.53"/>
    <col collapsed="false" customWidth="true" hidden="false" outlineLevel="0" max="39" min="39" style="0" width="19.18"/>
    <col collapsed="false" customWidth="true" hidden="false" outlineLevel="0" max="40" min="40" style="0" width="8.18"/>
    <col collapsed="false" customWidth="true" hidden="false" outlineLevel="0" max="42" min="41" style="0" width="8.54"/>
  </cols>
  <sheetData>
    <row r="1" customFormat="false" ht="103.5" hidden="false" customHeight="true" outlineLevel="0" collapsed="false"/>
    <row r="2" s="3" customFormat="true" ht="46" hidden="false" customHeight="false" outlineLevel="0" collapsed="false">
      <c r="B2" s="3" t="s">
        <v>92</v>
      </c>
    </row>
    <row r="3" s="3" customFormat="true" ht="17.25" hidden="tru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="5" customFormat="true" ht="15.5" hidden="true" customHeight="false" outlineLevel="0" collapsed="false">
      <c r="B4" s="7" t="s">
        <v>1</v>
      </c>
      <c r="C4" s="7"/>
      <c r="D4" s="7"/>
      <c r="E4" s="7"/>
      <c r="F4" s="7"/>
      <c r="G4" s="7"/>
      <c r="J4" s="333"/>
      <c r="K4" s="333"/>
      <c r="L4" s="333"/>
      <c r="M4" s="333"/>
      <c r="N4" s="333"/>
      <c r="O4" s="333"/>
    </row>
    <row r="5" s="5" customFormat="true" ht="15.5" hidden="true" customHeight="false" outlineLevel="0" collapsed="false"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123</v>
      </c>
      <c r="J5" s="15"/>
      <c r="K5" s="16"/>
      <c r="L5" s="16"/>
      <c r="M5" s="16"/>
      <c r="N5" s="16"/>
      <c r="O5" s="16"/>
    </row>
    <row r="6" s="5" customFormat="true" ht="15.5" hidden="true" customHeight="false" outlineLevel="0" collapsed="false">
      <c r="B6" s="10" t="s">
        <v>9</v>
      </c>
      <c r="C6" s="11" t="n">
        <v>1.5</v>
      </c>
      <c r="D6" s="11" t="n">
        <v>1.2</v>
      </c>
      <c r="E6" s="11" t="n">
        <v>1</v>
      </c>
      <c r="F6" s="11" t="n">
        <v>0.9</v>
      </c>
      <c r="G6" s="11" t="s">
        <v>124</v>
      </c>
      <c r="J6" s="15"/>
      <c r="K6" s="16"/>
      <c r="L6" s="16"/>
      <c r="M6" s="16"/>
      <c r="N6" s="16"/>
      <c r="O6" s="16"/>
    </row>
    <row r="7" s="5" customFormat="true" ht="15.5" hidden="true" customHeight="false" outlineLevel="0" collapsed="false">
      <c r="B7" s="15"/>
      <c r="C7" s="16"/>
      <c r="D7" s="16"/>
      <c r="E7" s="16"/>
      <c r="F7" s="16"/>
      <c r="G7" s="16"/>
      <c r="J7" s="15"/>
      <c r="K7" s="16"/>
      <c r="L7" s="16"/>
      <c r="M7" s="16"/>
      <c r="N7" s="16"/>
      <c r="O7" s="16"/>
    </row>
    <row r="8" s="5" customFormat="true" ht="15.5" hidden="true" customHeight="false" outlineLevel="0" collapsed="false">
      <c r="B8" s="7" t="s">
        <v>125</v>
      </c>
      <c r="C8" s="7"/>
      <c r="D8" s="7"/>
      <c r="E8" s="7"/>
      <c r="F8" s="7"/>
      <c r="G8" s="7"/>
      <c r="J8" s="15"/>
      <c r="K8" s="16"/>
      <c r="L8" s="16"/>
      <c r="M8" s="16"/>
      <c r="N8" s="16"/>
      <c r="O8" s="16"/>
    </row>
    <row r="9" s="5" customFormat="true" ht="15.5" hidden="true" customHeight="false" outlineLevel="0" collapsed="false">
      <c r="B9" s="10" t="s">
        <v>2</v>
      </c>
      <c r="C9" s="11" t="s">
        <v>3</v>
      </c>
      <c r="D9" s="11" t="s">
        <v>4</v>
      </c>
      <c r="E9" s="11" t="s">
        <v>5</v>
      </c>
      <c r="F9" s="11" t="s">
        <v>6</v>
      </c>
      <c r="G9" s="11" t="s">
        <v>123</v>
      </c>
      <c r="J9" s="15"/>
      <c r="K9" s="16"/>
      <c r="L9" s="16"/>
      <c r="M9" s="16"/>
      <c r="N9" s="16"/>
      <c r="O9" s="16"/>
    </row>
    <row r="10" s="5" customFormat="true" ht="15.5" hidden="true" customHeight="false" outlineLevel="0" collapsed="false">
      <c r="B10" s="10" t="s">
        <v>16</v>
      </c>
      <c r="C10" s="11" t="n">
        <v>0.28</v>
      </c>
      <c r="D10" s="11" t="n">
        <v>0.32</v>
      </c>
      <c r="E10" s="11" t="n">
        <v>1.12</v>
      </c>
      <c r="F10" s="11" t="n">
        <v>1.75</v>
      </c>
      <c r="G10" s="11" t="n">
        <v>2</v>
      </c>
      <c r="J10" s="15"/>
      <c r="K10" s="16"/>
      <c r="L10" s="16"/>
      <c r="M10" s="16"/>
      <c r="N10" s="16"/>
      <c r="O10" s="16"/>
    </row>
    <row r="11" s="5" customFormat="true" ht="16" hidden="false" customHeight="false" outlineLevel="0" collapsed="false">
      <c r="B11" s="15"/>
      <c r="C11" s="16"/>
      <c r="D11" s="16"/>
      <c r="E11" s="16"/>
      <c r="F11" s="16"/>
      <c r="G11" s="16"/>
    </row>
    <row r="12" customFormat="false" ht="24" hidden="false" customHeight="false" outlineLevel="0" collapsed="false">
      <c r="A12" s="20"/>
      <c r="B12" s="21" t="s">
        <v>126</v>
      </c>
      <c r="C12" s="22"/>
      <c r="D12" s="24" t="s">
        <v>17</v>
      </c>
      <c r="E12" s="22"/>
      <c r="F12" s="22"/>
      <c r="G12" s="22"/>
      <c r="H12" s="22"/>
      <c r="I12" s="26"/>
      <c r="J12" s="334"/>
      <c r="K12" s="335" t="s">
        <v>3</v>
      </c>
      <c r="L12" s="335"/>
      <c r="M12" s="335"/>
      <c r="N12" s="335"/>
      <c r="O12" s="335"/>
      <c r="P12" s="336"/>
      <c r="Q12" s="337"/>
      <c r="R12" s="338"/>
      <c r="S12" s="339" t="s">
        <v>4</v>
      </c>
      <c r="T12" s="338"/>
      <c r="U12" s="338"/>
      <c r="V12" s="338"/>
      <c r="W12" s="338"/>
      <c r="X12" s="340"/>
      <c r="Y12" s="26"/>
      <c r="Z12" s="341"/>
      <c r="AA12" s="342"/>
      <c r="AB12" s="27"/>
      <c r="AC12" s="28"/>
      <c r="AD12" s="29"/>
      <c r="AE12" s="28" t="s">
        <v>127</v>
      </c>
      <c r="AF12" s="29"/>
      <c r="AG12" s="29"/>
      <c r="AH12" s="343"/>
      <c r="AI12" s="344"/>
      <c r="AJ12" s="345"/>
      <c r="AK12" s="346"/>
      <c r="AL12" s="347"/>
      <c r="AM12" s="346" t="s">
        <v>128</v>
      </c>
      <c r="AN12" s="347"/>
      <c r="AO12" s="347"/>
      <c r="AP12" s="348"/>
    </row>
    <row r="13" customFormat="false" ht="16" hidden="false" customHeight="false" outlineLevel="0" collapsed="false">
      <c r="A13" s="36"/>
      <c r="B13" s="37"/>
      <c r="C13" s="38" t="s">
        <v>28</v>
      </c>
      <c r="D13" s="40" t="s">
        <v>29</v>
      </c>
      <c r="E13" s="40" t="s">
        <v>30</v>
      </c>
      <c r="F13" s="42" t="s">
        <v>31</v>
      </c>
      <c r="G13" s="42"/>
      <c r="H13" s="43"/>
      <c r="I13" s="44"/>
      <c r="J13" s="349" t="s">
        <v>32</v>
      </c>
      <c r="K13" s="42" t="s">
        <v>33</v>
      </c>
      <c r="L13" s="350"/>
      <c r="M13" s="293"/>
      <c r="N13" s="293"/>
      <c r="O13" s="293"/>
      <c r="P13" s="351"/>
      <c r="Q13" s="49"/>
      <c r="R13" s="42" t="s">
        <v>32</v>
      </c>
      <c r="S13" s="42" t="s">
        <v>33</v>
      </c>
      <c r="T13" s="352"/>
      <c r="U13" s="353"/>
      <c r="V13" s="353"/>
      <c r="W13" s="353"/>
      <c r="X13" s="354"/>
      <c r="Y13" s="49"/>
      <c r="Z13" s="50"/>
      <c r="AA13" s="355"/>
      <c r="AB13" s="45" t="s">
        <v>32</v>
      </c>
      <c r="AC13" s="42" t="s">
        <v>33</v>
      </c>
      <c r="AD13" s="46"/>
      <c r="AE13" s="46"/>
      <c r="AF13" s="46"/>
      <c r="AG13" s="47"/>
      <c r="AH13" s="48"/>
      <c r="AI13" s="355"/>
      <c r="AJ13" s="51" t="s">
        <v>32</v>
      </c>
      <c r="AK13" s="42" t="s">
        <v>33</v>
      </c>
      <c r="AL13" s="52"/>
      <c r="AM13" s="52"/>
      <c r="AN13" s="52"/>
      <c r="AO13" s="52"/>
      <c r="AP13" s="53"/>
    </row>
    <row r="14" s="86" customFormat="true" ht="21.5" hidden="false" customHeight="false" outlineLevel="0" collapsed="false">
      <c r="A14" s="56" t="s">
        <v>34</v>
      </c>
      <c r="B14" s="57" t="s">
        <v>58</v>
      </c>
      <c r="C14" s="356" t="s">
        <v>37</v>
      </c>
      <c r="D14" s="357" t="s">
        <v>38</v>
      </c>
      <c r="E14" s="358" t="s">
        <v>39</v>
      </c>
      <c r="F14" s="359" t="s">
        <v>40</v>
      </c>
      <c r="G14" s="359" t="s">
        <v>41</v>
      </c>
      <c r="H14" s="360" t="s">
        <v>42</v>
      </c>
      <c r="I14" s="361"/>
      <c r="J14" s="362" t="s">
        <v>129</v>
      </c>
      <c r="K14" s="363" t="s">
        <v>130</v>
      </c>
      <c r="L14" s="364" t="s">
        <v>49</v>
      </c>
      <c r="M14" s="365" t="s">
        <v>131</v>
      </c>
      <c r="N14" s="366" t="s">
        <v>52</v>
      </c>
      <c r="O14" s="367" t="s">
        <v>132</v>
      </c>
      <c r="P14" s="368" t="s">
        <v>133</v>
      </c>
      <c r="Q14" s="369"/>
      <c r="R14" s="370" t="s">
        <v>134</v>
      </c>
      <c r="S14" s="370" t="s">
        <v>135</v>
      </c>
      <c r="T14" s="371" t="s">
        <v>49</v>
      </c>
      <c r="U14" s="372" t="s">
        <v>136</v>
      </c>
      <c r="V14" s="373" t="s">
        <v>52</v>
      </c>
      <c r="W14" s="374" t="s">
        <v>132</v>
      </c>
      <c r="X14" s="375" t="s">
        <v>54</v>
      </c>
      <c r="Y14" s="74"/>
      <c r="Z14" s="57" t="s">
        <v>58</v>
      </c>
      <c r="AA14" s="376"/>
      <c r="AB14" s="377" t="s">
        <v>47</v>
      </c>
      <c r="AC14" s="378" t="s">
        <v>137</v>
      </c>
      <c r="AD14" s="379" t="s">
        <v>49</v>
      </c>
      <c r="AE14" s="380" t="s">
        <v>138</v>
      </c>
      <c r="AF14" s="381" t="s">
        <v>52</v>
      </c>
      <c r="AG14" s="382" t="s">
        <v>53</v>
      </c>
      <c r="AH14" s="383" t="s">
        <v>54</v>
      </c>
      <c r="AI14" s="384"/>
      <c r="AJ14" s="385" t="s">
        <v>59</v>
      </c>
      <c r="AK14" s="386" t="s">
        <v>139</v>
      </c>
      <c r="AL14" s="386" t="s">
        <v>49</v>
      </c>
      <c r="AM14" s="386" t="s">
        <v>140</v>
      </c>
      <c r="AN14" s="84" t="s">
        <v>52</v>
      </c>
      <c r="AO14" s="84" t="s">
        <v>53</v>
      </c>
      <c r="AP14" s="387" t="s">
        <v>54</v>
      </c>
    </row>
    <row r="15" s="86" customFormat="true" ht="18.5" hidden="false" customHeight="false" outlineLevel="0" collapsed="false">
      <c r="A15" s="388"/>
      <c r="B15" s="389"/>
      <c r="C15" s="390"/>
      <c r="D15" s="391"/>
      <c r="E15" s="392"/>
      <c r="F15" s="393"/>
      <c r="G15" s="393"/>
      <c r="H15" s="394"/>
      <c r="I15" s="395"/>
      <c r="J15" s="390"/>
      <c r="K15" s="391"/>
      <c r="L15" s="392"/>
      <c r="M15" s="393"/>
      <c r="N15" s="396"/>
      <c r="O15" s="392"/>
      <c r="P15" s="397"/>
      <c r="Q15" s="398"/>
      <c r="R15" s="399"/>
      <c r="S15" s="400"/>
      <c r="T15" s="401"/>
      <c r="U15" s="402"/>
      <c r="V15" s="403"/>
      <c r="W15" s="404"/>
      <c r="X15" s="405"/>
      <c r="Y15" s="398"/>
      <c r="Z15" s="389" t="n">
        <f aca="false">B15</f>
        <v>0</v>
      </c>
      <c r="AA15" s="406"/>
      <c r="AB15" s="407"/>
      <c r="AC15" s="408"/>
      <c r="AD15" s="409"/>
      <c r="AE15" s="410"/>
      <c r="AF15" s="411"/>
      <c r="AG15" s="409"/>
      <c r="AH15" s="412"/>
      <c r="AI15" s="406"/>
      <c r="AJ15" s="390"/>
      <c r="AK15" s="391"/>
      <c r="AL15" s="391"/>
      <c r="AM15" s="391"/>
      <c r="AN15" s="391"/>
      <c r="AO15" s="391"/>
      <c r="AP15" s="397"/>
    </row>
    <row r="16" customFormat="false" ht="18.5" hidden="false" customHeight="false" outlineLevel="0" collapsed="false">
      <c r="A16" s="128"/>
      <c r="B16" s="331"/>
      <c r="C16" s="183"/>
      <c r="D16" s="185"/>
      <c r="E16" s="194" t="str">
        <f aca="false">IF(C16&lt;&gt;"",(C16*D16),"")</f>
        <v/>
      </c>
      <c r="F16" s="187"/>
      <c r="G16" s="188" t="str">
        <f aca="false">IF(C16&lt;&gt;"",(C16*F16),"")</f>
        <v/>
      </c>
      <c r="H16" s="189" t="str">
        <f aca="false">IF(C16&lt;&gt;"",(G16*D16),"")</f>
        <v/>
      </c>
      <c r="I16" s="413"/>
      <c r="J16" s="183" t="n">
        <f aca="false">$C$10</f>
        <v>0.28</v>
      </c>
      <c r="K16" s="185" t="str">
        <f aca="false">IF(C16&lt;&gt;"",((G16*0.25)+J16),"")</f>
        <v/>
      </c>
      <c r="L16" s="194" t="n">
        <f aca="false">$C$6</f>
        <v>1.5</v>
      </c>
      <c r="M16" s="195" t="str">
        <f aca="false">IF(C16&lt;&gt;"",(K16*D16*L16),"")</f>
        <v/>
      </c>
      <c r="N16" s="206" t="str">
        <f aca="false">IF(C16&lt;&gt;"",(M16-K16),"")</f>
        <v/>
      </c>
      <c r="O16" s="198" t="str">
        <f aca="false">IF(C16&lt;&gt;"",(M16/K16),"")</f>
        <v/>
      </c>
      <c r="P16" s="205" t="str">
        <f aca="false">IF($C16&lt;&gt;"",(M16/0.25),"")</f>
        <v/>
      </c>
      <c r="Q16" s="200"/>
      <c r="R16" s="183" t="n">
        <f aca="false">$D$10</f>
        <v>0.32</v>
      </c>
      <c r="S16" s="185" t="str">
        <f aca="false">IF($C16&lt;&gt;"",(($G16*0.75)+R16),"")</f>
        <v/>
      </c>
      <c r="T16" s="194" t="n">
        <f aca="false">$D$6</f>
        <v>1.2</v>
      </c>
      <c r="U16" s="414" t="str">
        <f aca="false">IF($C16&lt;&gt;"",(S16*$D16*T16),"")</f>
        <v/>
      </c>
      <c r="V16" s="199" t="str">
        <f aca="false">IF($C16&lt;&gt;"",(U16-S16),"")</f>
        <v/>
      </c>
      <c r="W16" s="198" t="str">
        <f aca="false">IF($C16&lt;&gt;"",(U16/S16),"")</f>
        <v/>
      </c>
      <c r="X16" s="205" t="str">
        <f aca="false">IF($C16&lt;&gt;"",(U16/0.75),"")</f>
        <v/>
      </c>
      <c r="Y16" s="200"/>
      <c r="Z16" s="202" t="str">
        <f aca="false">IF($B16&lt;&gt;"",($B16),"")</f>
        <v/>
      </c>
      <c r="AA16" s="415"/>
      <c r="AB16" s="183" t="n">
        <f aca="false">$E$10</f>
        <v>1.12</v>
      </c>
      <c r="AC16" s="185" t="str">
        <f aca="false">IF($C16&lt;&gt;"",(($G16*0.75)+AB16),"")</f>
        <v/>
      </c>
      <c r="AD16" s="194" t="n">
        <f aca="false">$E$6</f>
        <v>1</v>
      </c>
      <c r="AE16" s="195" t="str">
        <f aca="false">IF($C16&lt;&gt;"",(AC16*$D16*AD16),"")</f>
        <v/>
      </c>
      <c r="AF16" s="197" t="str">
        <f aca="false">IF($C16&lt;&gt;"",(AE16-AC16),"")</f>
        <v/>
      </c>
      <c r="AG16" s="198" t="str">
        <f aca="false">IF($C16&lt;&gt;"",(AE16/AC16),"")</f>
        <v/>
      </c>
      <c r="AH16" s="205" t="str">
        <f aca="false">IF($C16&lt;&gt;"",(AE16/5),"")</f>
        <v/>
      </c>
      <c r="AI16" s="415"/>
      <c r="AJ16" s="183" t="n">
        <f aca="false">$F$10</f>
        <v>1.75</v>
      </c>
      <c r="AK16" s="185" t="str">
        <f aca="false">IF($C16&lt;&gt;"",(($G16*0.75)+AJ16),"")</f>
        <v/>
      </c>
      <c r="AL16" s="185" t="n">
        <f aca="false">$F$6</f>
        <v>0.9</v>
      </c>
      <c r="AM16" s="204" t="str">
        <f aca="false">IF($C16&lt;&gt;"",(AK16*$D16*AL16),"")</f>
        <v/>
      </c>
      <c r="AN16" s="199" t="str">
        <f aca="false">IF($C16&lt;&gt;"",(AM16-AK16),"")</f>
        <v/>
      </c>
      <c r="AO16" s="199" t="str">
        <f aca="false">IF($C16&lt;&gt;"",(AM16/AK16),"")</f>
        <v/>
      </c>
      <c r="AP16" s="205" t="str">
        <f aca="false">IF($C16&lt;&gt;"",(AM16/15),"")</f>
        <v/>
      </c>
    </row>
    <row r="17" customFormat="false" ht="18.5" hidden="false" customHeight="false" outlineLevel="0" collapsed="false">
      <c r="A17" s="311"/>
      <c r="B17" s="312" t="s">
        <v>141</v>
      </c>
      <c r="C17" s="313"/>
      <c r="D17" s="416"/>
      <c r="E17" s="417"/>
      <c r="F17" s="418"/>
      <c r="G17" s="418"/>
      <c r="H17" s="419"/>
      <c r="I17" s="413"/>
      <c r="J17" s="313"/>
      <c r="K17" s="416"/>
      <c r="L17" s="417"/>
      <c r="M17" s="325"/>
      <c r="N17" s="420"/>
      <c r="O17" s="421"/>
      <c r="P17" s="422"/>
      <c r="Q17" s="200"/>
      <c r="R17" s="313"/>
      <c r="S17" s="416"/>
      <c r="T17" s="417"/>
      <c r="U17" s="316"/>
      <c r="V17" s="423"/>
      <c r="W17" s="421"/>
      <c r="X17" s="422"/>
      <c r="Y17" s="200"/>
      <c r="Z17" s="312" t="str">
        <f aca="false">IF($B17&lt;&gt;"",($B17),"")</f>
        <v>ENETHANE METAL (POLIURETANO ACRILICO)</v>
      </c>
      <c r="AA17" s="415"/>
      <c r="AB17" s="313"/>
      <c r="AC17" s="416"/>
      <c r="AD17" s="417"/>
      <c r="AE17" s="325"/>
      <c r="AF17" s="424"/>
      <c r="AG17" s="421"/>
      <c r="AH17" s="422"/>
      <c r="AI17" s="415"/>
      <c r="AJ17" s="313"/>
      <c r="AK17" s="416"/>
      <c r="AL17" s="416"/>
      <c r="AM17" s="322"/>
      <c r="AN17" s="423"/>
      <c r="AO17" s="423"/>
      <c r="AP17" s="422"/>
    </row>
    <row r="18" customFormat="false" ht="18.5" hidden="false" customHeight="false" outlineLevel="0" collapsed="false">
      <c r="A18" s="128"/>
      <c r="B18" s="331"/>
      <c r="C18" s="183"/>
      <c r="D18" s="185"/>
      <c r="E18" s="194" t="str">
        <f aca="false">IF(C18&lt;&gt;"",(C18*D18),"")</f>
        <v/>
      </c>
      <c r="F18" s="187"/>
      <c r="G18" s="188" t="str">
        <f aca="false">IF(C18&lt;&gt;"",(C18*F18),"")</f>
        <v/>
      </c>
      <c r="H18" s="189" t="str">
        <f aca="false">IF(C18&lt;&gt;"",(G18*D18),"")</f>
        <v/>
      </c>
      <c r="I18" s="413"/>
      <c r="J18" s="183"/>
      <c r="K18" s="185" t="str">
        <f aca="false">IF(C18&lt;&gt;"",((G18*0.25)+J18),"")</f>
        <v/>
      </c>
      <c r="L18" s="194" t="n">
        <f aca="false">$C$6</f>
        <v>1.5</v>
      </c>
      <c r="M18" s="195" t="str">
        <f aca="false">IF(C18&lt;&gt;"",(K18*D18*L18),"")</f>
        <v/>
      </c>
      <c r="N18" s="206" t="str">
        <f aca="false">IF(C18&lt;&gt;"",(M18-K18),"")</f>
        <v/>
      </c>
      <c r="O18" s="198" t="str">
        <f aca="false">IF(C18&lt;&gt;"",(M18/K18),"")</f>
        <v/>
      </c>
      <c r="P18" s="205" t="str">
        <f aca="false">IF($C18&lt;&gt;"",(M18/0.25),"")</f>
        <v/>
      </c>
      <c r="Q18" s="200"/>
      <c r="R18" s="183" t="n">
        <f aca="false">$D$10</f>
        <v>0.32</v>
      </c>
      <c r="S18" s="185" t="str">
        <f aca="false">IF($C18&lt;&gt;"",(($G18*0.75)+R18),"")</f>
        <v/>
      </c>
      <c r="T18" s="194" t="n">
        <f aca="false">$D$6</f>
        <v>1.2</v>
      </c>
      <c r="U18" s="414" t="str">
        <f aca="false">IF($C18&lt;&gt;"",(S18*$D18*T18),"")</f>
        <v/>
      </c>
      <c r="V18" s="199" t="str">
        <f aca="false">IF($C18&lt;&gt;"",(U18-S18),"")</f>
        <v/>
      </c>
      <c r="W18" s="198" t="str">
        <f aca="false">IF($C18&lt;&gt;"",(U18/S18),"")</f>
        <v/>
      </c>
      <c r="X18" s="205" t="str">
        <f aca="false">IF($C18&lt;&gt;"",(U18/0.75),"")</f>
        <v/>
      </c>
      <c r="Y18" s="200"/>
      <c r="Z18" s="202" t="str">
        <f aca="false">IF($B18&lt;&gt;"",($B18),"")</f>
        <v/>
      </c>
      <c r="AA18" s="415"/>
      <c r="AB18" s="183" t="n">
        <f aca="false">$E$10</f>
        <v>1.12</v>
      </c>
      <c r="AC18" s="185" t="str">
        <f aca="false">IF($C18&lt;&gt;"",(($G18*5)+AB18),"")</f>
        <v/>
      </c>
      <c r="AD18" s="194" t="n">
        <f aca="false">$E$6</f>
        <v>1</v>
      </c>
      <c r="AE18" s="195" t="str">
        <f aca="false">IF($C18&lt;&gt;"",(AC18*$D18*AD18),"")</f>
        <v/>
      </c>
      <c r="AF18" s="197" t="str">
        <f aca="false">IF($C18&lt;&gt;"",(AE18-AC18),"")</f>
        <v/>
      </c>
      <c r="AG18" s="198" t="str">
        <f aca="false">IF($C18&lt;&gt;"",(AE18/AC18),"")</f>
        <v/>
      </c>
      <c r="AH18" s="205" t="str">
        <f aca="false">IF($C18&lt;&gt;"",(AE18/5),"")</f>
        <v/>
      </c>
      <c r="AI18" s="415"/>
      <c r="AJ18" s="183" t="n">
        <f aca="false">$F$10</f>
        <v>1.75</v>
      </c>
      <c r="AK18" s="185" t="str">
        <f aca="false">IF($C18&lt;&gt;"",(($G18*15)+AJ18),"")</f>
        <v/>
      </c>
      <c r="AL18" s="185" t="n">
        <f aca="false">$F$6</f>
        <v>0.9</v>
      </c>
      <c r="AM18" s="204" t="str">
        <f aca="false">IF($C18&lt;&gt;"",(AK18*$D18*AL18),"")</f>
        <v/>
      </c>
      <c r="AN18" s="199" t="str">
        <f aca="false">IF($C18&lt;&gt;"",(AM18-AK18),"")</f>
        <v/>
      </c>
      <c r="AO18" s="199" t="str">
        <f aca="false">IF($C18&lt;&gt;"",(AM18/AK18),"")</f>
        <v/>
      </c>
      <c r="AP18" s="205" t="str">
        <f aca="false">IF($C18&lt;&gt;"",(AM18/15),"")</f>
        <v/>
      </c>
    </row>
    <row r="19" customFormat="false" ht="18.5" hidden="false" customHeight="false" outlineLevel="0" collapsed="false">
      <c r="A19" s="128"/>
      <c r="B19" s="331"/>
      <c r="C19" s="183"/>
      <c r="D19" s="185"/>
      <c r="E19" s="194" t="str">
        <f aca="false">IF(C19&lt;&gt;"",(C19*D19),"")</f>
        <v/>
      </c>
      <c r="F19" s="187"/>
      <c r="G19" s="188" t="str">
        <f aca="false">IF(C19&lt;&gt;"",(C19*F19),"")</f>
        <v/>
      </c>
      <c r="H19" s="189" t="str">
        <f aca="false">IF(C19&lt;&gt;"",(G19*D19),"")</f>
        <v/>
      </c>
      <c r="I19" s="413"/>
      <c r="J19" s="183"/>
      <c r="K19" s="185" t="str">
        <f aca="false">IF(C19&lt;&gt;"",((G19*0.25)+J19),"")</f>
        <v/>
      </c>
      <c r="L19" s="194" t="n">
        <f aca="false">$C$6</f>
        <v>1.5</v>
      </c>
      <c r="M19" s="195" t="str">
        <f aca="false">IF(C19&lt;&gt;"",(K19*D19*L19),"")</f>
        <v/>
      </c>
      <c r="N19" s="206" t="str">
        <f aca="false">IF(C19&lt;&gt;"",(M19-K19),"")</f>
        <v/>
      </c>
      <c r="O19" s="198" t="str">
        <f aca="false">IF(C19&lt;&gt;"",(M19/K19),"")</f>
        <v/>
      </c>
      <c r="P19" s="205" t="str">
        <f aca="false">IF($C19&lt;&gt;"",(M19/0.25),"")</f>
        <v/>
      </c>
      <c r="Q19" s="200"/>
      <c r="R19" s="183" t="n">
        <f aca="false">$D$10</f>
        <v>0.32</v>
      </c>
      <c r="S19" s="185" t="str">
        <f aca="false">IF($C19&lt;&gt;"",(($G19*0.75)+R19),"")</f>
        <v/>
      </c>
      <c r="T19" s="194" t="n">
        <f aca="false">$D$6</f>
        <v>1.2</v>
      </c>
      <c r="U19" s="414" t="str">
        <f aca="false">IF($C19&lt;&gt;"",(S19*$D19*T19),"")</f>
        <v/>
      </c>
      <c r="V19" s="199" t="str">
        <f aca="false">IF($C19&lt;&gt;"",(U19-S19),"")</f>
        <v/>
      </c>
      <c r="W19" s="198" t="str">
        <f aca="false">IF($C19&lt;&gt;"",(U19/S19),"")</f>
        <v/>
      </c>
      <c r="X19" s="205" t="str">
        <f aca="false">IF($C19&lt;&gt;"",(U19/0.75),"")</f>
        <v/>
      </c>
      <c r="Y19" s="200"/>
      <c r="Z19" s="202" t="str">
        <f aca="false">IF($B19&lt;&gt;"",($B19),"")</f>
        <v/>
      </c>
      <c r="AA19" s="415"/>
      <c r="AB19" s="183" t="n">
        <f aca="false">$E$10</f>
        <v>1.12</v>
      </c>
      <c r="AC19" s="185" t="str">
        <f aca="false">IF($C19&lt;&gt;"",(($G19*5)+AB19),"")</f>
        <v/>
      </c>
      <c r="AD19" s="194" t="n">
        <f aca="false">$E$6</f>
        <v>1</v>
      </c>
      <c r="AE19" s="195" t="str">
        <f aca="false">IF($C19&lt;&gt;"",(AC19*$D19*AD19),"")</f>
        <v/>
      </c>
      <c r="AF19" s="197" t="str">
        <f aca="false">IF($C19&lt;&gt;"",(AE19-AC19),"")</f>
        <v/>
      </c>
      <c r="AG19" s="198" t="str">
        <f aca="false">IF($C19&lt;&gt;"",(AE19/AC19),"")</f>
        <v/>
      </c>
      <c r="AH19" s="205" t="str">
        <f aca="false">IF($C19&lt;&gt;"",(AE19/5),"")</f>
        <v/>
      </c>
      <c r="AI19" s="415"/>
      <c r="AJ19" s="183" t="n">
        <f aca="false">$F$10</f>
        <v>1.75</v>
      </c>
      <c r="AK19" s="185" t="str">
        <f aca="false">IF($C19&lt;&gt;"",(($G19*15)+AJ19),"")</f>
        <v/>
      </c>
      <c r="AL19" s="185" t="n">
        <f aca="false">$F$6</f>
        <v>0.9</v>
      </c>
      <c r="AM19" s="204" t="str">
        <f aca="false">IF($C19&lt;&gt;"",(AK19*$D19*AL19),"")</f>
        <v/>
      </c>
      <c r="AN19" s="199" t="str">
        <f aca="false">IF($C19&lt;&gt;"",(AM19-AK19),"")</f>
        <v/>
      </c>
      <c r="AO19" s="199" t="str">
        <f aca="false">IF($C19&lt;&gt;"",(AM19/AK19),"")</f>
        <v/>
      </c>
      <c r="AP19" s="205" t="str">
        <f aca="false">IF($C19&lt;&gt;"",(AM19/15),"")</f>
        <v/>
      </c>
    </row>
    <row r="20" customFormat="false" ht="18.5" hidden="false" customHeight="false" outlineLevel="0" collapsed="false">
      <c r="A20" s="128"/>
      <c r="B20" s="425" t="s">
        <v>142</v>
      </c>
      <c r="C20" s="183" t="n">
        <v>3.5</v>
      </c>
      <c r="D20" s="185" t="n">
        <v>4.8</v>
      </c>
      <c r="E20" s="194" t="n">
        <f aca="false">IF(C20&lt;&gt;"",(C20*D20),"")</f>
        <v>16.8</v>
      </c>
      <c r="F20" s="187" t="n">
        <v>1.02</v>
      </c>
      <c r="G20" s="188" t="n">
        <f aca="false">IF(C20&lt;&gt;"",(C20*F20),"")</f>
        <v>3.57</v>
      </c>
      <c r="H20" s="189" t="n">
        <f aca="false">IF(C20&lt;&gt;"",(G20*D20),"")</f>
        <v>17.136</v>
      </c>
      <c r="I20" s="413"/>
      <c r="J20" s="183" t="n">
        <f aca="false">$C$10</f>
        <v>0.28</v>
      </c>
      <c r="K20" s="185" t="n">
        <f aca="false">IF(C20&lt;&gt;"",((G20*0.25)+J20),"")</f>
        <v>1.1725</v>
      </c>
      <c r="L20" s="194" t="n">
        <f aca="false">$C$6</f>
        <v>1.5</v>
      </c>
      <c r="M20" s="195" t="n">
        <f aca="false">IF(C20&lt;&gt;"",(K20*D20*L20),"")</f>
        <v>8.442</v>
      </c>
      <c r="N20" s="206" t="n">
        <f aca="false">IF(C20&lt;&gt;"",(M20-K20),"")</f>
        <v>7.2695</v>
      </c>
      <c r="O20" s="198" t="n">
        <f aca="false">IF(C20&lt;&gt;"",(M20/K20),"")</f>
        <v>7.2</v>
      </c>
      <c r="P20" s="205" t="n">
        <f aca="false">IF($C20&lt;&gt;"",(M20/0.25),"")</f>
        <v>33.768</v>
      </c>
      <c r="Q20" s="200"/>
      <c r="R20" s="183" t="n">
        <f aca="false">$D$10</f>
        <v>0.32</v>
      </c>
      <c r="S20" s="185" t="n">
        <f aca="false">IF($C20&lt;&gt;"",(($G20*0.75)+R20),"")</f>
        <v>2.9975</v>
      </c>
      <c r="T20" s="194" t="n">
        <f aca="false">$D$6</f>
        <v>1.2</v>
      </c>
      <c r="U20" s="414" t="n">
        <f aca="false">IF($C20&lt;&gt;"",(S20*$D20*T20),"")</f>
        <v>17.2656</v>
      </c>
      <c r="V20" s="199" t="n">
        <f aca="false">IF($C20&lt;&gt;"",(U20-S20),"")</f>
        <v>14.2681</v>
      </c>
      <c r="W20" s="198" t="n">
        <f aca="false">IF($C20&lt;&gt;"",(U20/S20),"")</f>
        <v>5.76</v>
      </c>
      <c r="X20" s="205" t="n">
        <f aca="false">IF($C20&lt;&gt;"",(U20/0.75),"")</f>
        <v>23.0208</v>
      </c>
      <c r="Y20" s="200"/>
      <c r="Z20" s="202" t="str">
        <f aca="false">IF($B20&lt;&gt;"",($B20),"")</f>
        <v>ENETHANE  METAL - COLOR BLANCO</v>
      </c>
      <c r="AA20" s="415"/>
      <c r="AB20" s="183" t="n">
        <f aca="false">$E$10</f>
        <v>1.12</v>
      </c>
      <c r="AC20" s="185" t="n">
        <f aca="false">IF($C20&lt;&gt;"",(($G20*5)+AB20),"")</f>
        <v>18.97</v>
      </c>
      <c r="AD20" s="194" t="n">
        <f aca="false">$E$6</f>
        <v>1</v>
      </c>
      <c r="AE20" s="195" t="n">
        <f aca="false">IF($C20&lt;&gt;"",(AC20*$D20*AD20),"")</f>
        <v>91.056</v>
      </c>
      <c r="AF20" s="197" t="n">
        <f aca="false">IF($C20&lt;&gt;"",(AE20-AC20),"")</f>
        <v>72.086</v>
      </c>
      <c r="AG20" s="198" t="n">
        <f aca="false">IF($C20&lt;&gt;"",(AE20/AC20),"")</f>
        <v>4.8</v>
      </c>
      <c r="AH20" s="205" t="n">
        <f aca="false">IF($C20&lt;&gt;"",(AE20/5),"")</f>
        <v>18.2112</v>
      </c>
      <c r="AI20" s="415"/>
      <c r="AJ20" s="183" t="n">
        <f aca="false">$F$10</f>
        <v>1.75</v>
      </c>
      <c r="AK20" s="185" t="n">
        <f aca="false">IF($C20&lt;&gt;"",(($G20*15)+AJ20),"")</f>
        <v>55.3</v>
      </c>
      <c r="AL20" s="185" t="n">
        <f aca="false">$F$6</f>
        <v>0.9</v>
      </c>
      <c r="AM20" s="204" t="n">
        <f aca="false">IF($C20&lt;&gt;"",(AK20*$D20*AL20),"")</f>
        <v>238.896</v>
      </c>
      <c r="AN20" s="199" t="n">
        <f aca="false">IF($C20&lt;&gt;"",(AM20-AK20),"")</f>
        <v>183.596</v>
      </c>
      <c r="AO20" s="199" t="n">
        <f aca="false">IF($C20&lt;&gt;"",(AM20/AK20),"")</f>
        <v>4.32</v>
      </c>
      <c r="AP20" s="205" t="n">
        <f aca="false">IF($C20&lt;&gt;"",(AM20/15),"")</f>
        <v>15.9264</v>
      </c>
    </row>
    <row r="21" customFormat="false" ht="18.5" hidden="false" customHeight="false" outlineLevel="0" collapsed="false">
      <c r="A21" s="128"/>
      <c r="B21" s="425" t="s">
        <v>143</v>
      </c>
      <c r="C21" s="183"/>
      <c r="D21" s="185"/>
      <c r="E21" s="194" t="str">
        <f aca="false">IF(C21&lt;&gt;"",(C21*D21),"")</f>
        <v/>
      </c>
      <c r="F21" s="187"/>
      <c r="G21" s="188" t="str">
        <f aca="false">IF(C21&lt;&gt;"",(C21*F21),"")</f>
        <v/>
      </c>
      <c r="H21" s="189" t="str">
        <f aca="false">IF(C21&lt;&gt;"",(G21*D21),"")</f>
        <v/>
      </c>
      <c r="I21" s="413"/>
      <c r="J21" s="183"/>
      <c r="K21" s="185" t="str">
        <f aca="false">IF(C21&lt;&gt;"",((G21*0.25)+J21),"")</f>
        <v/>
      </c>
      <c r="L21" s="194" t="n">
        <f aca="false">$C$6</f>
        <v>1.5</v>
      </c>
      <c r="M21" s="195" t="str">
        <f aca="false">IF(C21&lt;&gt;"",(K21*D21*L21),"")</f>
        <v/>
      </c>
      <c r="N21" s="206" t="str">
        <f aca="false">IF(C21&lt;&gt;"",(M21-K21),"")</f>
        <v/>
      </c>
      <c r="O21" s="198" t="str">
        <f aca="false">IF(C21&lt;&gt;"",(M21/K21),"")</f>
        <v/>
      </c>
      <c r="P21" s="205" t="str">
        <f aca="false">IF($C21&lt;&gt;"",(M21/0.25),"")</f>
        <v/>
      </c>
      <c r="Q21" s="200"/>
      <c r="R21" s="183" t="n">
        <f aca="false">$D$10</f>
        <v>0.32</v>
      </c>
      <c r="S21" s="185" t="str">
        <f aca="false">IF($C21&lt;&gt;"",(($G21*0.75)+R21),"")</f>
        <v/>
      </c>
      <c r="T21" s="194" t="n">
        <f aca="false">$D$6</f>
        <v>1.2</v>
      </c>
      <c r="U21" s="414" t="str">
        <f aca="false">IF($C21&lt;&gt;"",(S21*$D21*T21),"")</f>
        <v/>
      </c>
      <c r="V21" s="199" t="str">
        <f aca="false">IF($C21&lt;&gt;"",(U21-S21),"")</f>
        <v/>
      </c>
      <c r="W21" s="198" t="str">
        <f aca="false">IF($C21&lt;&gt;"",(U21/S21),"")</f>
        <v/>
      </c>
      <c r="X21" s="205" t="str">
        <f aca="false">IF($C21&lt;&gt;"",(U21/0.75),"")</f>
        <v/>
      </c>
      <c r="Y21" s="200"/>
      <c r="Z21" s="202" t="str">
        <f aca="false">IF($B21&lt;&gt;"",($B21),"")</f>
        <v>( POLIURETANO ACRILICO DE ALTA CALIDAD SOLVENTE )</v>
      </c>
      <c r="AA21" s="415"/>
      <c r="AB21" s="183" t="n">
        <f aca="false">$E$10</f>
        <v>1.12</v>
      </c>
      <c r="AC21" s="185" t="str">
        <f aca="false">IF($C21&lt;&gt;"",(($G21*5)+AB21),"")</f>
        <v/>
      </c>
      <c r="AD21" s="194" t="n">
        <f aca="false">$E$6</f>
        <v>1</v>
      </c>
      <c r="AE21" s="195" t="str">
        <f aca="false">IF($C21&lt;&gt;"",(AC21*$D21*AD21),"")</f>
        <v/>
      </c>
      <c r="AF21" s="197" t="str">
        <f aca="false">IF($C21&lt;&gt;"",(AE21-AC21),"")</f>
        <v/>
      </c>
      <c r="AG21" s="198" t="str">
        <f aca="false">IF($C21&lt;&gt;"",(AE21/AC21),"")</f>
        <v/>
      </c>
      <c r="AH21" s="205" t="str">
        <f aca="false">IF($C21&lt;&gt;"",(AE21/5),"")</f>
        <v/>
      </c>
      <c r="AI21" s="415"/>
      <c r="AJ21" s="183" t="n">
        <f aca="false">$F$10</f>
        <v>1.75</v>
      </c>
      <c r="AK21" s="185" t="str">
        <f aca="false">IF($C21&lt;&gt;"",(($G21*15)+AJ21),"")</f>
        <v/>
      </c>
      <c r="AL21" s="185" t="n">
        <f aca="false">$F$6</f>
        <v>0.9</v>
      </c>
      <c r="AM21" s="204" t="str">
        <f aca="false">IF($C21&lt;&gt;"",(AK21*$D21*AL21),"")</f>
        <v/>
      </c>
      <c r="AN21" s="199" t="str">
        <f aca="false">IF($C21&lt;&gt;"",(AM21-AK21),"")</f>
        <v/>
      </c>
      <c r="AO21" s="199" t="str">
        <f aca="false">IF($C21&lt;&gt;"",(AM21/AK21),"")</f>
        <v/>
      </c>
      <c r="AP21" s="205" t="str">
        <f aca="false">IF($C21&lt;&gt;"",(AM21/15),"")</f>
        <v/>
      </c>
    </row>
    <row r="22" customFormat="false" ht="18.5" hidden="false" customHeight="false" outlineLevel="0" collapsed="false">
      <c r="A22" s="128"/>
      <c r="B22" s="425" t="s">
        <v>144</v>
      </c>
      <c r="C22" s="183" t="n">
        <v>3.8</v>
      </c>
      <c r="D22" s="185" t="n">
        <v>4.8</v>
      </c>
      <c r="E22" s="194" t="n">
        <f aca="false">IF(C22&lt;&gt;"",(C22*D22),"")</f>
        <v>18.24</v>
      </c>
      <c r="F22" s="187" t="n">
        <v>1.02</v>
      </c>
      <c r="G22" s="188" t="n">
        <f aca="false">IF(C22&lt;&gt;"",(C22*F22),"")</f>
        <v>3.876</v>
      </c>
      <c r="H22" s="189" t="n">
        <f aca="false">IF(C22&lt;&gt;"",(G22*D22),"")</f>
        <v>18.6048</v>
      </c>
      <c r="I22" s="413"/>
      <c r="J22" s="183" t="n">
        <f aca="false">$C$10</f>
        <v>0.28</v>
      </c>
      <c r="K22" s="185" t="n">
        <f aca="false">IF(C22&lt;&gt;"",((G22*0.25)+J22),"")</f>
        <v>1.249</v>
      </c>
      <c r="L22" s="194" t="n">
        <f aca="false">$C$6</f>
        <v>1.5</v>
      </c>
      <c r="M22" s="195" t="n">
        <f aca="false">IF(C22&lt;&gt;"",(K22*D22*L22),"")</f>
        <v>8.9928</v>
      </c>
      <c r="N22" s="206" t="n">
        <f aca="false">IF(C22&lt;&gt;"",(M22-K22),"")</f>
        <v>7.7438</v>
      </c>
      <c r="O22" s="198" t="n">
        <f aca="false">IF(C22&lt;&gt;"",(M22/K22),"")</f>
        <v>7.2</v>
      </c>
      <c r="P22" s="205" t="n">
        <f aca="false">IF($C22&lt;&gt;"",(M22/0.25),"")</f>
        <v>35.9712</v>
      </c>
      <c r="Q22" s="200"/>
      <c r="R22" s="183" t="n">
        <f aca="false">$D$10</f>
        <v>0.32</v>
      </c>
      <c r="S22" s="185" t="n">
        <f aca="false">IF($C22&lt;&gt;"",(($G22*0.75)+R22),"")</f>
        <v>3.227</v>
      </c>
      <c r="T22" s="194" t="n">
        <f aca="false">$D$6</f>
        <v>1.2</v>
      </c>
      <c r="U22" s="414" t="n">
        <f aca="false">IF($C22&lt;&gt;"",(S22*$D22*T22),"")</f>
        <v>18.58752</v>
      </c>
      <c r="V22" s="199" t="n">
        <f aca="false">IF($C22&lt;&gt;"",(U22-S22),"")</f>
        <v>15.36052</v>
      </c>
      <c r="W22" s="198" t="n">
        <f aca="false">IF($C22&lt;&gt;"",(U22/S22),"")</f>
        <v>5.76</v>
      </c>
      <c r="X22" s="205" t="n">
        <f aca="false">IF($C22&lt;&gt;"",(U22/0.75),"")</f>
        <v>24.78336</v>
      </c>
      <c r="Y22" s="200"/>
      <c r="Z22" s="202" t="str">
        <f aca="false">IF($B22&lt;&gt;"",($B22),"")</f>
        <v>ENETHANE  METAL - COLOR CARTA NORMAL</v>
      </c>
      <c r="AA22" s="415"/>
      <c r="AB22" s="183" t="n">
        <f aca="false">$E$10</f>
        <v>1.12</v>
      </c>
      <c r="AC22" s="185" t="n">
        <f aca="false">IF($C22&lt;&gt;"",(($G22*5)+AB22),"")</f>
        <v>20.5</v>
      </c>
      <c r="AD22" s="194" t="n">
        <f aca="false">$E$6</f>
        <v>1</v>
      </c>
      <c r="AE22" s="195" t="n">
        <f aca="false">IF($C22&lt;&gt;"",(AC22*$D22*AD22),"")</f>
        <v>98.4</v>
      </c>
      <c r="AF22" s="197" t="n">
        <f aca="false">IF($C22&lt;&gt;"",(AE22-AC22),"")</f>
        <v>77.9</v>
      </c>
      <c r="AG22" s="198" t="n">
        <f aca="false">IF($C22&lt;&gt;"",(AE22/AC22),"")</f>
        <v>4.8</v>
      </c>
      <c r="AH22" s="205" t="n">
        <f aca="false">IF($C22&lt;&gt;"",(AE22/5),"")</f>
        <v>19.68</v>
      </c>
      <c r="AI22" s="415"/>
      <c r="AJ22" s="183" t="n">
        <f aca="false">$F$10</f>
        <v>1.75</v>
      </c>
      <c r="AK22" s="185" t="n">
        <f aca="false">IF($C22&lt;&gt;"",(($G22*15)+AJ22),"")</f>
        <v>59.89</v>
      </c>
      <c r="AL22" s="185" t="n">
        <f aca="false">$F$6</f>
        <v>0.9</v>
      </c>
      <c r="AM22" s="204" t="n">
        <f aca="false">IF($C22&lt;&gt;"",(AK22*$D22*AL22),"")</f>
        <v>258.7248</v>
      </c>
      <c r="AN22" s="199" t="n">
        <f aca="false">IF($C22&lt;&gt;"",(AM22-AK22),"")</f>
        <v>198.8348</v>
      </c>
      <c r="AO22" s="199" t="n">
        <f aca="false">IF($C22&lt;&gt;"",(AM22/AK22),"")</f>
        <v>4.32</v>
      </c>
      <c r="AP22" s="205" t="n">
        <f aca="false">IF($C22&lt;&gt;"",(AM22/15),"")</f>
        <v>17.24832</v>
      </c>
    </row>
    <row r="23" customFormat="false" ht="18.5" hidden="false" customHeight="false" outlineLevel="0" collapsed="false">
      <c r="A23" s="128"/>
      <c r="B23" s="425" t="s">
        <v>143</v>
      </c>
      <c r="C23" s="183"/>
      <c r="D23" s="185"/>
      <c r="E23" s="194" t="str">
        <f aca="false">IF(C23&lt;&gt;"",(C23*D23),"")</f>
        <v/>
      </c>
      <c r="F23" s="187"/>
      <c r="G23" s="188" t="str">
        <f aca="false">IF(C23&lt;&gt;"",(C23*F23),"")</f>
        <v/>
      </c>
      <c r="H23" s="189" t="str">
        <f aca="false">IF(C23&lt;&gt;"",(G23*D23),"")</f>
        <v/>
      </c>
      <c r="I23" s="413"/>
      <c r="J23" s="183"/>
      <c r="K23" s="185" t="str">
        <f aca="false">IF(C23&lt;&gt;"",((G23*0.25)+J23),"")</f>
        <v/>
      </c>
      <c r="L23" s="194" t="n">
        <f aca="false">$C$6</f>
        <v>1.5</v>
      </c>
      <c r="M23" s="195" t="str">
        <f aca="false">IF(C23&lt;&gt;"",(K23*D23*L23),"")</f>
        <v/>
      </c>
      <c r="N23" s="206" t="str">
        <f aca="false">IF(C23&lt;&gt;"",(M23-K23),"")</f>
        <v/>
      </c>
      <c r="O23" s="198" t="str">
        <f aca="false">IF(C23&lt;&gt;"",(M23/K23),"")</f>
        <v/>
      </c>
      <c r="P23" s="205" t="str">
        <f aca="false">IF($C23&lt;&gt;"",(M23/0.25),"")</f>
        <v/>
      </c>
      <c r="Q23" s="200"/>
      <c r="R23" s="183" t="n">
        <f aca="false">$D$10</f>
        <v>0.32</v>
      </c>
      <c r="S23" s="185" t="str">
        <f aca="false">IF($C23&lt;&gt;"",(($G23*0.75)+R23),"")</f>
        <v/>
      </c>
      <c r="T23" s="194" t="n">
        <f aca="false">$D$6</f>
        <v>1.2</v>
      </c>
      <c r="U23" s="414" t="str">
        <f aca="false">IF($C23&lt;&gt;"",(S23*$D23*T23),"")</f>
        <v/>
      </c>
      <c r="V23" s="199" t="str">
        <f aca="false">IF($C23&lt;&gt;"",(U23-S23),"")</f>
        <v/>
      </c>
      <c r="W23" s="198" t="str">
        <f aca="false">IF($C23&lt;&gt;"",(U23/S23),"")</f>
        <v/>
      </c>
      <c r="X23" s="205" t="str">
        <f aca="false">IF($C23&lt;&gt;"",(U23/0.75),"")</f>
        <v/>
      </c>
      <c r="Y23" s="200"/>
      <c r="Z23" s="202" t="str">
        <f aca="false">IF($B23&lt;&gt;"",($B23),"")</f>
        <v>( POLIURETANO ACRILICO DE ALTA CALIDAD SOLVENTE )</v>
      </c>
      <c r="AA23" s="415"/>
      <c r="AB23" s="183" t="n">
        <f aca="false">$E$10</f>
        <v>1.12</v>
      </c>
      <c r="AC23" s="185" t="str">
        <f aca="false">IF($C23&lt;&gt;"",(($G23*5)+AB23),"")</f>
        <v/>
      </c>
      <c r="AD23" s="194" t="n">
        <f aca="false">$E$6</f>
        <v>1</v>
      </c>
      <c r="AE23" s="195" t="str">
        <f aca="false">IF($C23&lt;&gt;"",(AC23*$D23*AD23),"")</f>
        <v/>
      </c>
      <c r="AF23" s="197" t="str">
        <f aca="false">IF($C23&lt;&gt;"",(AE23-AC23),"")</f>
        <v/>
      </c>
      <c r="AG23" s="198" t="str">
        <f aca="false">IF($C23&lt;&gt;"",(AE23/AC23),"")</f>
        <v/>
      </c>
      <c r="AH23" s="205" t="str">
        <f aca="false">IF($C23&lt;&gt;"",(AE23/5),"")</f>
        <v/>
      </c>
      <c r="AI23" s="415"/>
      <c r="AJ23" s="183" t="n">
        <f aca="false">$F$10</f>
        <v>1.75</v>
      </c>
      <c r="AK23" s="185" t="str">
        <f aca="false">IF($C23&lt;&gt;"",(($G23*15)+AJ23),"")</f>
        <v/>
      </c>
      <c r="AL23" s="185" t="n">
        <f aca="false">$F$6</f>
        <v>0.9</v>
      </c>
      <c r="AM23" s="204" t="str">
        <f aca="false">IF($C23&lt;&gt;"",(AK23*$D23*AL23),"")</f>
        <v/>
      </c>
      <c r="AN23" s="199" t="str">
        <f aca="false">IF($C23&lt;&gt;"",(AM23-AK23),"")</f>
        <v/>
      </c>
      <c r="AO23" s="199" t="str">
        <f aca="false">IF($C23&lt;&gt;"",(AM23/AK23),"")</f>
        <v/>
      </c>
      <c r="AP23" s="205" t="str">
        <f aca="false">IF($C23&lt;&gt;"",(AM23/15),"")</f>
        <v/>
      </c>
    </row>
    <row r="24" customFormat="false" ht="18.5" hidden="false" customHeight="false" outlineLevel="0" collapsed="false">
      <c r="A24" s="128"/>
      <c r="B24" s="425" t="s">
        <v>145</v>
      </c>
      <c r="C24" s="183" t="n">
        <v>5.4</v>
      </c>
      <c r="D24" s="185" t="n">
        <v>4.7</v>
      </c>
      <c r="E24" s="194" t="n">
        <f aca="false">IF(C24&lt;&gt;"",(C24*D24),"")</f>
        <v>25.38</v>
      </c>
      <c r="F24" s="187" t="n">
        <v>1.02</v>
      </c>
      <c r="G24" s="188" t="n">
        <f aca="false">IF(C24&lt;&gt;"",(C24*F24),"")</f>
        <v>5.508</v>
      </c>
      <c r="H24" s="189" t="n">
        <f aca="false">IF(C24&lt;&gt;"",(G24*D24),"")</f>
        <v>25.8876</v>
      </c>
      <c r="I24" s="413"/>
      <c r="J24" s="183" t="n">
        <f aca="false">$C$10</f>
        <v>0.28</v>
      </c>
      <c r="K24" s="185" t="n">
        <f aca="false">IF(C24&lt;&gt;"",((G24*0.25)+J24),"")</f>
        <v>1.657</v>
      </c>
      <c r="L24" s="194" t="n">
        <f aca="false">$C$6</f>
        <v>1.5</v>
      </c>
      <c r="M24" s="195" t="n">
        <f aca="false">IF(C24&lt;&gt;"",(K24*D24*L24),"")</f>
        <v>11.68185</v>
      </c>
      <c r="N24" s="206" t="n">
        <f aca="false">IF(C24&lt;&gt;"",(M24-K24),"")</f>
        <v>10.02485</v>
      </c>
      <c r="O24" s="198" t="n">
        <f aca="false">IF(C24&lt;&gt;"",(M24/K24),"")</f>
        <v>7.05</v>
      </c>
      <c r="P24" s="205" t="n">
        <f aca="false">IF($C24&lt;&gt;"",(M24/0.25),"")</f>
        <v>46.7274</v>
      </c>
      <c r="Q24" s="200"/>
      <c r="R24" s="183" t="n">
        <f aca="false">$D$10</f>
        <v>0.32</v>
      </c>
      <c r="S24" s="185" t="n">
        <f aca="false">IF($C24&lt;&gt;"",(($G24*0.75)+R24),"")</f>
        <v>4.451</v>
      </c>
      <c r="T24" s="194" t="n">
        <f aca="false">$D$6</f>
        <v>1.2</v>
      </c>
      <c r="U24" s="414" t="n">
        <f aca="false">IF($C24&lt;&gt;"",(S24*$D24*T24),"")</f>
        <v>25.10364</v>
      </c>
      <c r="V24" s="199" t="n">
        <f aca="false">IF($C24&lt;&gt;"",(U24-S24),"")</f>
        <v>20.65264</v>
      </c>
      <c r="W24" s="198" t="n">
        <f aca="false">IF($C24&lt;&gt;"",(U24/S24),"")</f>
        <v>5.64</v>
      </c>
      <c r="X24" s="205" t="n">
        <f aca="false">IF($C24&lt;&gt;"",(U24/0.75),"")</f>
        <v>33.47152</v>
      </c>
      <c r="Y24" s="200"/>
      <c r="Z24" s="202" t="str">
        <f aca="false">IF($B24&lt;&gt;"",($B24),"")</f>
        <v>ENETHANE  METAL -COLORES RAL VIVOS</v>
      </c>
      <c r="AA24" s="415"/>
      <c r="AB24" s="183" t="n">
        <f aca="false">$E$10</f>
        <v>1.12</v>
      </c>
      <c r="AC24" s="185" t="n">
        <f aca="false">IF($C24&lt;&gt;"",(($G24*5)+AB24),"")</f>
        <v>28.66</v>
      </c>
      <c r="AD24" s="194" t="n">
        <f aca="false">$E$6</f>
        <v>1</v>
      </c>
      <c r="AE24" s="195" t="n">
        <f aca="false">IF($C24&lt;&gt;"",(AC24*$D24*AD24),"")</f>
        <v>134.702</v>
      </c>
      <c r="AF24" s="197" t="n">
        <f aca="false">IF($C24&lt;&gt;"",(AE24-AC24),"")</f>
        <v>106.042</v>
      </c>
      <c r="AG24" s="198" t="n">
        <f aca="false">IF($C24&lt;&gt;"",(AE24/AC24),"")</f>
        <v>4.7</v>
      </c>
      <c r="AH24" s="205" t="n">
        <f aca="false">IF($C24&lt;&gt;"",(AE24/5),"")</f>
        <v>26.9404</v>
      </c>
      <c r="AI24" s="415"/>
      <c r="AJ24" s="183" t="n">
        <f aca="false">$F$10</f>
        <v>1.75</v>
      </c>
      <c r="AK24" s="185" t="n">
        <f aca="false">IF($C24&lt;&gt;"",(($G24*15)+AJ24),"")</f>
        <v>84.37</v>
      </c>
      <c r="AL24" s="185" t="n">
        <f aca="false">$F$6</f>
        <v>0.9</v>
      </c>
      <c r="AM24" s="204" t="n">
        <f aca="false">IF($C24&lt;&gt;"",(AK24*$D24*AL24),"")</f>
        <v>356.8851</v>
      </c>
      <c r="AN24" s="199" t="n">
        <f aca="false">IF($C24&lt;&gt;"",(AM24-AK24),"")</f>
        <v>272.5151</v>
      </c>
      <c r="AO24" s="199" t="n">
        <f aca="false">IF($C24&lt;&gt;"",(AM24/AK24),"")</f>
        <v>4.23</v>
      </c>
      <c r="AP24" s="205" t="n">
        <f aca="false">IF($C24&lt;&gt;"",(AM24/15),"")</f>
        <v>23.79234</v>
      </c>
    </row>
    <row r="25" customFormat="false" ht="18.5" hidden="false" customHeight="false" outlineLevel="0" collapsed="false">
      <c r="A25" s="128"/>
      <c r="B25" s="425" t="s">
        <v>143</v>
      </c>
      <c r="C25" s="183"/>
      <c r="D25" s="185"/>
      <c r="E25" s="194" t="str">
        <f aca="false">IF(C25&lt;&gt;"",(C25*D25),"")</f>
        <v/>
      </c>
      <c r="F25" s="187"/>
      <c r="G25" s="188" t="str">
        <f aca="false">IF(C25&lt;&gt;"",(C25*F25),"")</f>
        <v/>
      </c>
      <c r="H25" s="189" t="str">
        <f aca="false">IF(C25&lt;&gt;"",(G25*D25),"")</f>
        <v/>
      </c>
      <c r="I25" s="413"/>
      <c r="J25" s="183"/>
      <c r="K25" s="185" t="str">
        <f aca="false">IF(C25&lt;&gt;"",((G25*0.25)+J25),"")</f>
        <v/>
      </c>
      <c r="L25" s="194" t="n">
        <f aca="false">$C$6</f>
        <v>1.5</v>
      </c>
      <c r="M25" s="195" t="str">
        <f aca="false">IF(C25&lt;&gt;"",(K25*D25*L25),"")</f>
        <v/>
      </c>
      <c r="N25" s="206" t="str">
        <f aca="false">IF(C25&lt;&gt;"",(M25-K25),"")</f>
        <v/>
      </c>
      <c r="O25" s="198" t="str">
        <f aca="false">IF(C25&lt;&gt;"",(M25/K25),"")</f>
        <v/>
      </c>
      <c r="P25" s="205" t="str">
        <f aca="false">IF($C25&lt;&gt;"",(M25/0.25),"")</f>
        <v/>
      </c>
      <c r="Q25" s="200"/>
      <c r="R25" s="183" t="n">
        <f aca="false">$D$10</f>
        <v>0.32</v>
      </c>
      <c r="S25" s="185" t="str">
        <f aca="false">IF($C25&lt;&gt;"",(($G25*0.75)+R25),"")</f>
        <v/>
      </c>
      <c r="T25" s="194" t="n">
        <f aca="false">$D$6</f>
        <v>1.2</v>
      </c>
      <c r="U25" s="414" t="str">
        <f aca="false">IF($C25&lt;&gt;"",(S25*$D25*T25),"")</f>
        <v/>
      </c>
      <c r="V25" s="199" t="str">
        <f aca="false">IF($C25&lt;&gt;"",(U25-S25),"")</f>
        <v/>
      </c>
      <c r="W25" s="198" t="str">
        <f aca="false">IF($C25&lt;&gt;"",(U25/S25),"")</f>
        <v/>
      </c>
      <c r="X25" s="205" t="str">
        <f aca="false">IF($C25&lt;&gt;"",(U25/0.75),"")</f>
        <v/>
      </c>
      <c r="Y25" s="200"/>
      <c r="Z25" s="202" t="str">
        <f aca="false">IF($B25&lt;&gt;"",($B25),"")</f>
        <v>( POLIURETANO ACRILICO DE ALTA CALIDAD SOLVENTE )</v>
      </c>
      <c r="AA25" s="415"/>
      <c r="AB25" s="183" t="n">
        <f aca="false">$E$10</f>
        <v>1.12</v>
      </c>
      <c r="AC25" s="185" t="str">
        <f aca="false">IF($C25&lt;&gt;"",(($G25*5)+AB25),"")</f>
        <v/>
      </c>
      <c r="AD25" s="194" t="n">
        <f aca="false">$E$6</f>
        <v>1</v>
      </c>
      <c r="AE25" s="195" t="str">
        <f aca="false">IF($C25&lt;&gt;"",(AC25*$D25*AD25),"")</f>
        <v/>
      </c>
      <c r="AF25" s="197" t="str">
        <f aca="false">IF($C25&lt;&gt;"",(AE25-AC25),"")</f>
        <v/>
      </c>
      <c r="AG25" s="198" t="str">
        <f aca="false">IF($C25&lt;&gt;"",(AE25/AC25),"")</f>
        <v/>
      </c>
      <c r="AH25" s="205" t="str">
        <f aca="false">IF($C25&lt;&gt;"",(AE25/5),"")</f>
        <v/>
      </c>
      <c r="AI25" s="415"/>
      <c r="AJ25" s="183" t="n">
        <f aca="false">$F$10</f>
        <v>1.75</v>
      </c>
      <c r="AK25" s="185" t="str">
        <f aca="false">IF($C25&lt;&gt;"",(($G25*15)+AJ25),"")</f>
        <v/>
      </c>
      <c r="AL25" s="185" t="n">
        <f aca="false">$F$6</f>
        <v>0.9</v>
      </c>
      <c r="AM25" s="204" t="str">
        <f aca="false">IF($C25&lt;&gt;"",(AK25*$D25*AL25),"")</f>
        <v/>
      </c>
      <c r="AN25" s="199" t="str">
        <f aca="false">IF($C25&lt;&gt;"",(AM25-AK25),"")</f>
        <v/>
      </c>
      <c r="AO25" s="199" t="str">
        <f aca="false">IF($C25&lt;&gt;"",(AM25/AK25),"")</f>
        <v/>
      </c>
      <c r="AP25" s="205" t="str">
        <f aca="false">IF($C25&lt;&gt;"",(AM25/15),"")</f>
        <v/>
      </c>
    </row>
    <row r="26" customFormat="false" ht="18.5" hidden="false" customHeight="false" outlineLevel="0" collapsed="false">
      <c r="A26" s="128"/>
      <c r="B26" s="425" t="s">
        <v>146</v>
      </c>
      <c r="C26" s="183" t="n">
        <v>2.8</v>
      </c>
      <c r="D26" s="185" t="n">
        <v>5</v>
      </c>
      <c r="E26" s="194" t="n">
        <f aca="false">IF(C26&lt;&gt;"",(C26*D26),"")</f>
        <v>14</v>
      </c>
      <c r="F26" s="187" t="n">
        <v>1.02</v>
      </c>
      <c r="G26" s="188" t="n">
        <f aca="false">IF(C26&lt;&gt;"",(C26*F26),"")</f>
        <v>2.856</v>
      </c>
      <c r="H26" s="189" t="n">
        <f aca="false">IF(C26&lt;&gt;"",(G26*D26),"")</f>
        <v>14.28</v>
      </c>
      <c r="I26" s="413"/>
      <c r="J26" s="183" t="n">
        <f aca="false">$C$10</f>
        <v>0.28</v>
      </c>
      <c r="K26" s="185" t="n">
        <f aca="false">IF(C26&lt;&gt;"",((G26*0.25)+J26),"")</f>
        <v>0.994</v>
      </c>
      <c r="L26" s="194" t="n">
        <f aca="false">$C$6</f>
        <v>1.5</v>
      </c>
      <c r="M26" s="195" t="n">
        <f aca="false">IF(C26&lt;&gt;"",(K26*D26*L26),"")</f>
        <v>7.455</v>
      </c>
      <c r="N26" s="206" t="n">
        <f aca="false">IF(C26&lt;&gt;"",(M26-K26),"")</f>
        <v>6.461</v>
      </c>
      <c r="O26" s="198" t="n">
        <f aca="false">IF(C26&lt;&gt;"",(M26/K26),"")</f>
        <v>7.5</v>
      </c>
      <c r="P26" s="205" t="n">
        <f aca="false">IF($C26&lt;&gt;"",(M26/0.25),"")</f>
        <v>29.82</v>
      </c>
      <c r="Q26" s="200"/>
      <c r="R26" s="183" t="n">
        <f aca="false">$D$10</f>
        <v>0.32</v>
      </c>
      <c r="S26" s="185" t="n">
        <f aca="false">IF($C26&lt;&gt;"",(($G26*0.75)+R26),"")</f>
        <v>2.462</v>
      </c>
      <c r="T26" s="194" t="n">
        <f aca="false">$D$6</f>
        <v>1.2</v>
      </c>
      <c r="U26" s="414" t="n">
        <f aca="false">IF($C26&lt;&gt;"",(S26*$D26*T26),"")</f>
        <v>14.772</v>
      </c>
      <c r="V26" s="199" t="n">
        <f aca="false">IF($C26&lt;&gt;"",(U26-S26),"")</f>
        <v>12.31</v>
      </c>
      <c r="W26" s="198" t="n">
        <f aca="false">IF($C26&lt;&gt;"",(U26/S26),"")</f>
        <v>6</v>
      </c>
      <c r="X26" s="205" t="n">
        <f aca="false">IF($C26&lt;&gt;"",(U26/0.75),"")</f>
        <v>19.696</v>
      </c>
      <c r="Y26" s="200"/>
      <c r="Z26" s="202" t="str">
        <f aca="false">IF($B26&lt;&gt;"",($B26),"")</f>
        <v>ENETHANE  METAL  - TRANSPARENTE</v>
      </c>
      <c r="AA26" s="415"/>
      <c r="AB26" s="183" t="n">
        <f aca="false">$E$10</f>
        <v>1.12</v>
      </c>
      <c r="AC26" s="185" t="n">
        <f aca="false">IF($C26&lt;&gt;"",(($G26*5)+AB26),"")</f>
        <v>15.4</v>
      </c>
      <c r="AD26" s="194" t="n">
        <f aca="false">$E$6</f>
        <v>1</v>
      </c>
      <c r="AE26" s="195" t="n">
        <f aca="false">IF($C26&lt;&gt;"",(AC26*$D26*AD26),"")</f>
        <v>77</v>
      </c>
      <c r="AF26" s="197" t="n">
        <f aca="false">IF($C26&lt;&gt;"",(AE26-AC26),"")</f>
        <v>61.6</v>
      </c>
      <c r="AG26" s="198" t="n">
        <f aca="false">IF($C26&lt;&gt;"",(AE26/AC26),"")</f>
        <v>5</v>
      </c>
      <c r="AH26" s="205" t="n">
        <f aca="false">IF($C26&lt;&gt;"",(AE26/5),"")</f>
        <v>15.4</v>
      </c>
      <c r="AI26" s="415"/>
      <c r="AJ26" s="183" t="n">
        <f aca="false">$F$10</f>
        <v>1.75</v>
      </c>
      <c r="AK26" s="185" t="n">
        <f aca="false">IF($C26&lt;&gt;"",(($G26*15)+AJ26),"")</f>
        <v>44.59</v>
      </c>
      <c r="AL26" s="185" t="n">
        <f aca="false">$F$6</f>
        <v>0.9</v>
      </c>
      <c r="AM26" s="204" t="n">
        <f aca="false">IF($C26&lt;&gt;"",(AK26*$D26*AL26),"")</f>
        <v>200.655</v>
      </c>
      <c r="AN26" s="199" t="n">
        <f aca="false">IF($C26&lt;&gt;"",(AM26-AK26),"")</f>
        <v>156.065</v>
      </c>
      <c r="AO26" s="199" t="n">
        <f aca="false">IF($C26&lt;&gt;"",(AM26/AK26),"")</f>
        <v>4.5</v>
      </c>
      <c r="AP26" s="205" t="n">
        <f aca="false">IF($C26&lt;&gt;"",(AM26/15),"")</f>
        <v>13.377</v>
      </c>
    </row>
    <row r="27" customFormat="false" ht="18.5" hidden="false" customHeight="false" outlineLevel="0" collapsed="false">
      <c r="A27" s="128"/>
      <c r="B27" s="425" t="s">
        <v>143</v>
      </c>
      <c r="C27" s="183"/>
      <c r="D27" s="185"/>
      <c r="E27" s="194" t="str">
        <f aca="false">IF(C27&lt;&gt;"",(C27*D27),"")</f>
        <v/>
      </c>
      <c r="F27" s="187"/>
      <c r="G27" s="188" t="str">
        <f aca="false">IF(C27&lt;&gt;"",(C27*F27),"")</f>
        <v/>
      </c>
      <c r="H27" s="189" t="str">
        <f aca="false">IF(C27&lt;&gt;"",(G27*D27),"")</f>
        <v/>
      </c>
      <c r="I27" s="413"/>
      <c r="J27" s="183"/>
      <c r="K27" s="185" t="str">
        <f aca="false">IF(C27&lt;&gt;"",((G27*0.25)+J27),"")</f>
        <v/>
      </c>
      <c r="L27" s="194" t="n">
        <f aca="false">$C$6</f>
        <v>1.5</v>
      </c>
      <c r="M27" s="195" t="str">
        <f aca="false">IF(C27&lt;&gt;"",(K27*D27*L27),"")</f>
        <v/>
      </c>
      <c r="N27" s="206" t="str">
        <f aca="false">IF(C27&lt;&gt;"",(M27-K27),"")</f>
        <v/>
      </c>
      <c r="O27" s="198" t="str">
        <f aca="false">IF(C27&lt;&gt;"",(M27/K27),"")</f>
        <v/>
      </c>
      <c r="P27" s="205" t="str">
        <f aca="false">IF($C27&lt;&gt;"",(M27/0.25),"")</f>
        <v/>
      </c>
      <c r="Q27" s="200"/>
      <c r="R27" s="183" t="n">
        <f aca="false">$D$10</f>
        <v>0.32</v>
      </c>
      <c r="S27" s="185" t="str">
        <f aca="false">IF($C27&lt;&gt;"",(($G27*0.75)+R27),"")</f>
        <v/>
      </c>
      <c r="T27" s="194" t="n">
        <f aca="false">$D$6</f>
        <v>1.2</v>
      </c>
      <c r="U27" s="414" t="str">
        <f aca="false">IF($C27&lt;&gt;"",(S27*$D27*T27),"")</f>
        <v/>
      </c>
      <c r="V27" s="199" t="str">
        <f aca="false">IF($C27&lt;&gt;"",(U27-S27),"")</f>
        <v/>
      </c>
      <c r="W27" s="198" t="str">
        <f aca="false">IF($C27&lt;&gt;"",(U27/S27),"")</f>
        <v/>
      </c>
      <c r="X27" s="205" t="str">
        <f aca="false">IF($C27&lt;&gt;"",(U27/0.75),"")</f>
        <v/>
      </c>
      <c r="Y27" s="200"/>
      <c r="Z27" s="202" t="str">
        <f aca="false">IF($B27&lt;&gt;"",($B27),"")</f>
        <v>( POLIURETANO ACRILICO DE ALTA CALIDAD SOLVENTE )</v>
      </c>
      <c r="AA27" s="415"/>
      <c r="AB27" s="183" t="n">
        <f aca="false">$E$10</f>
        <v>1.12</v>
      </c>
      <c r="AC27" s="185" t="str">
        <f aca="false">IF($C27&lt;&gt;"",(($G27*5)+AB27),"")</f>
        <v/>
      </c>
      <c r="AD27" s="194" t="n">
        <f aca="false">$E$6</f>
        <v>1</v>
      </c>
      <c r="AE27" s="195" t="str">
        <f aca="false">IF($C27&lt;&gt;"",(AC27*$D27*AD27),"")</f>
        <v/>
      </c>
      <c r="AF27" s="197" t="str">
        <f aca="false">IF($C27&lt;&gt;"",(AE27-AC27),"")</f>
        <v/>
      </c>
      <c r="AG27" s="198" t="str">
        <f aca="false">IF($C27&lt;&gt;"",(AE27/AC27),"")</f>
        <v/>
      </c>
      <c r="AH27" s="205" t="str">
        <f aca="false">IF($C27&lt;&gt;"",(AE27/5),"")</f>
        <v/>
      </c>
      <c r="AI27" s="415"/>
      <c r="AJ27" s="183" t="n">
        <f aca="false">$F$10</f>
        <v>1.75</v>
      </c>
      <c r="AK27" s="185" t="str">
        <f aca="false">IF($C27&lt;&gt;"",(($G27*15)+AJ27),"")</f>
        <v/>
      </c>
      <c r="AL27" s="185" t="n">
        <f aca="false">$F$6</f>
        <v>0.9</v>
      </c>
      <c r="AM27" s="204" t="str">
        <f aca="false">IF($C27&lt;&gt;"",(AK27*$D27*AL27),"")</f>
        <v/>
      </c>
      <c r="AN27" s="199" t="str">
        <f aca="false">IF($C27&lt;&gt;"",(AM27-AK27),"")</f>
        <v/>
      </c>
      <c r="AO27" s="199" t="str">
        <f aca="false">IF($C27&lt;&gt;"",(AM27/AK27),"")</f>
        <v/>
      </c>
      <c r="AP27" s="205" t="str">
        <f aca="false">IF($C27&lt;&gt;"",(AM27/15),"")</f>
        <v/>
      </c>
    </row>
    <row r="28" customFormat="false" ht="18.5" hidden="false" customHeight="false" outlineLevel="0" collapsed="false">
      <c r="A28" s="128"/>
      <c r="B28" s="425" t="s">
        <v>147</v>
      </c>
      <c r="C28" s="183" t="n">
        <v>4</v>
      </c>
      <c r="D28" s="185" t="n">
        <v>4.7</v>
      </c>
      <c r="E28" s="194" t="n">
        <f aca="false">IF(C28&lt;&gt;"",(C28*D28),"")</f>
        <v>18.8</v>
      </c>
      <c r="F28" s="187" t="n">
        <v>1.02</v>
      </c>
      <c r="G28" s="188" t="n">
        <f aca="false">IF(C28&lt;&gt;"",(C28*F28),"")</f>
        <v>4.08</v>
      </c>
      <c r="H28" s="189" t="n">
        <f aca="false">IF(C28&lt;&gt;"",(G28*D28),"")</f>
        <v>19.176</v>
      </c>
      <c r="I28" s="413"/>
      <c r="J28" s="183" t="n">
        <f aca="false">$C$10</f>
        <v>0.28</v>
      </c>
      <c r="K28" s="185" t="n">
        <f aca="false">IF(C28&lt;&gt;"",((G28*0.25)+J28),"")</f>
        <v>1.3</v>
      </c>
      <c r="L28" s="194" t="n">
        <f aca="false">$C$6</f>
        <v>1.5</v>
      </c>
      <c r="M28" s="195" t="n">
        <f aca="false">IF(C28&lt;&gt;"",(K28*D28*L28),"")</f>
        <v>9.165</v>
      </c>
      <c r="N28" s="206" t="n">
        <f aca="false">IF(C28&lt;&gt;"",(M28-K28),"")</f>
        <v>7.865</v>
      </c>
      <c r="O28" s="198" t="n">
        <f aca="false">IF(C28&lt;&gt;"",(M28/K28),"")</f>
        <v>7.05</v>
      </c>
      <c r="P28" s="205" t="n">
        <f aca="false">IF($C28&lt;&gt;"",(M28/0.25),"")</f>
        <v>36.66</v>
      </c>
      <c r="Q28" s="200"/>
      <c r="R28" s="183" t="n">
        <f aca="false">$D$10</f>
        <v>0.32</v>
      </c>
      <c r="S28" s="185" t="n">
        <f aca="false">IF($C28&lt;&gt;"",(($G28*0.75)+R28),"")</f>
        <v>3.38</v>
      </c>
      <c r="T28" s="194" t="n">
        <f aca="false">$D$6</f>
        <v>1.2</v>
      </c>
      <c r="U28" s="414" t="n">
        <f aca="false">IF($C28&lt;&gt;"",(S28*$D28*T28),"")</f>
        <v>19.0632</v>
      </c>
      <c r="V28" s="199" t="n">
        <f aca="false">IF($C28&lt;&gt;"",(U28-S28),"")</f>
        <v>15.6832</v>
      </c>
      <c r="W28" s="198" t="n">
        <f aca="false">IF($C28&lt;&gt;"",(U28/S28),"")</f>
        <v>5.64</v>
      </c>
      <c r="X28" s="205" t="n">
        <f aca="false">IF($C28&lt;&gt;"",(U28/0.75),"")</f>
        <v>25.4176</v>
      </c>
      <c r="Y28" s="200"/>
      <c r="Z28" s="202" t="str">
        <f aca="false">IF($B28&lt;&gt;"",($B28),"")</f>
        <v>ENETHANE  METAL - COLOR ANTRACITA</v>
      </c>
      <c r="AA28" s="415"/>
      <c r="AB28" s="183" t="n">
        <f aca="false">$E$10</f>
        <v>1.12</v>
      </c>
      <c r="AC28" s="185" t="n">
        <f aca="false">IF($C28&lt;&gt;"",(($G28*5)+AB28),"")</f>
        <v>21.52</v>
      </c>
      <c r="AD28" s="194" t="n">
        <f aca="false">$E$6</f>
        <v>1</v>
      </c>
      <c r="AE28" s="195" t="n">
        <f aca="false">IF($C28&lt;&gt;"",(AC28*$D28*AD28),"")</f>
        <v>101.144</v>
      </c>
      <c r="AF28" s="197" t="n">
        <f aca="false">IF($C28&lt;&gt;"",(AE28-AC28),"")</f>
        <v>79.624</v>
      </c>
      <c r="AG28" s="198" t="n">
        <f aca="false">IF($C28&lt;&gt;"",(AE28/AC28),"")</f>
        <v>4.7</v>
      </c>
      <c r="AH28" s="205" t="n">
        <f aca="false">IF($C28&lt;&gt;"",(AE28/5),"")</f>
        <v>20.2288</v>
      </c>
      <c r="AI28" s="415"/>
      <c r="AJ28" s="183" t="n">
        <f aca="false">$F$10</f>
        <v>1.75</v>
      </c>
      <c r="AK28" s="185" t="n">
        <f aca="false">IF($C28&lt;&gt;"",(($G28*15)+AJ28),"")</f>
        <v>62.95</v>
      </c>
      <c r="AL28" s="185" t="n">
        <f aca="false">$F$6</f>
        <v>0.9</v>
      </c>
      <c r="AM28" s="204" t="n">
        <f aca="false">IF($C28&lt;&gt;"",(AK28*$D28*AL28),"")</f>
        <v>266.2785</v>
      </c>
      <c r="AN28" s="199" t="n">
        <f aca="false">IF($C28&lt;&gt;"",(AM28-AK28),"")</f>
        <v>203.3285</v>
      </c>
      <c r="AO28" s="199" t="n">
        <f aca="false">IF($C28&lt;&gt;"",(AM28/AK28),"")</f>
        <v>4.23</v>
      </c>
      <c r="AP28" s="205" t="n">
        <f aca="false">IF($C28&lt;&gt;"",(AM28/15),"")</f>
        <v>17.7519</v>
      </c>
    </row>
    <row r="29" customFormat="false" ht="18.5" hidden="false" customHeight="false" outlineLevel="0" collapsed="false">
      <c r="A29" s="128"/>
      <c r="B29" s="425" t="s">
        <v>143</v>
      </c>
      <c r="C29" s="183"/>
      <c r="D29" s="185"/>
      <c r="E29" s="194" t="str">
        <f aca="false">IF(C29&lt;&gt;"",(C29*D29),"")</f>
        <v/>
      </c>
      <c r="F29" s="187"/>
      <c r="G29" s="188" t="str">
        <f aca="false">IF(C29&lt;&gt;"",(C29*F29),"")</f>
        <v/>
      </c>
      <c r="H29" s="189" t="str">
        <f aca="false">IF(C29&lt;&gt;"",(G29*D29),"")</f>
        <v/>
      </c>
      <c r="I29" s="413"/>
      <c r="J29" s="183"/>
      <c r="K29" s="185" t="str">
        <f aca="false">IF(C29&lt;&gt;"",((G29*0.25)+J29),"")</f>
        <v/>
      </c>
      <c r="L29" s="194" t="n">
        <f aca="false">$C$6</f>
        <v>1.5</v>
      </c>
      <c r="M29" s="195" t="str">
        <f aca="false">IF(C29&lt;&gt;"",(K29*D29*L29),"")</f>
        <v/>
      </c>
      <c r="N29" s="206" t="str">
        <f aca="false">IF(C29&lt;&gt;"",(M29-K29),"")</f>
        <v/>
      </c>
      <c r="O29" s="198" t="str">
        <f aca="false">IF(C29&lt;&gt;"",(M29/K29),"")</f>
        <v/>
      </c>
      <c r="P29" s="205" t="str">
        <f aca="false">IF($C29&lt;&gt;"",(M29/0.25),"")</f>
        <v/>
      </c>
      <c r="Q29" s="200"/>
      <c r="R29" s="183" t="n">
        <f aca="false">$D$10</f>
        <v>0.32</v>
      </c>
      <c r="S29" s="185" t="str">
        <f aca="false">IF($C29&lt;&gt;"",(($G29*0.75)+R29),"")</f>
        <v/>
      </c>
      <c r="T29" s="194" t="n">
        <f aca="false">$D$6</f>
        <v>1.2</v>
      </c>
      <c r="U29" s="414" t="str">
        <f aca="false">IF($C29&lt;&gt;"",(S29*$D29*T29),"")</f>
        <v/>
      </c>
      <c r="V29" s="199" t="str">
        <f aca="false">IF($C29&lt;&gt;"",(U29-S29),"")</f>
        <v/>
      </c>
      <c r="W29" s="198" t="str">
        <f aca="false">IF($C29&lt;&gt;"",(U29/S29),"")</f>
        <v/>
      </c>
      <c r="X29" s="205" t="str">
        <f aca="false">IF($C29&lt;&gt;"",(U29/0.75),"")</f>
        <v/>
      </c>
      <c r="Y29" s="200"/>
      <c r="Z29" s="202" t="str">
        <f aca="false">IF($B29&lt;&gt;"",($B29),"")</f>
        <v>( POLIURETANO ACRILICO DE ALTA CALIDAD SOLVENTE )</v>
      </c>
      <c r="AA29" s="415"/>
      <c r="AB29" s="183" t="n">
        <f aca="false">$E$10</f>
        <v>1.12</v>
      </c>
      <c r="AC29" s="185" t="str">
        <f aca="false">IF($C29&lt;&gt;"",(($G29*5)+AB29),"")</f>
        <v/>
      </c>
      <c r="AD29" s="194" t="n">
        <f aca="false">$E$6</f>
        <v>1</v>
      </c>
      <c r="AE29" s="195" t="str">
        <f aca="false">IF($C29&lt;&gt;"",(AC29*$D29*AD29),"")</f>
        <v/>
      </c>
      <c r="AF29" s="197" t="str">
        <f aca="false">IF($C29&lt;&gt;"",(AE29-AC29),"")</f>
        <v/>
      </c>
      <c r="AG29" s="198" t="str">
        <f aca="false">IF($C29&lt;&gt;"",(AE29/AC29),"")</f>
        <v/>
      </c>
      <c r="AH29" s="205" t="str">
        <f aca="false">IF($C29&lt;&gt;"",(AE29/5),"")</f>
        <v/>
      </c>
      <c r="AI29" s="415"/>
      <c r="AJ29" s="183" t="n">
        <f aca="false">$F$10</f>
        <v>1.75</v>
      </c>
      <c r="AK29" s="185" t="str">
        <f aca="false">IF($C29&lt;&gt;"",(($G29*15)+AJ29),"")</f>
        <v/>
      </c>
      <c r="AL29" s="185" t="n">
        <f aca="false">$F$6</f>
        <v>0.9</v>
      </c>
      <c r="AM29" s="204" t="str">
        <f aca="false">IF($C29&lt;&gt;"",(AK29*$D29*AL29),"")</f>
        <v/>
      </c>
      <c r="AN29" s="199" t="str">
        <f aca="false">IF($C29&lt;&gt;"",(AM29-AK29),"")</f>
        <v/>
      </c>
      <c r="AO29" s="199" t="str">
        <f aca="false">IF($C29&lt;&gt;"",(AM29/AK29),"")</f>
        <v/>
      </c>
      <c r="AP29" s="205" t="str">
        <f aca="false">IF($C29&lt;&gt;"",(AM29/15),"")</f>
        <v/>
      </c>
    </row>
    <row r="30" customFormat="false" ht="18.5" hidden="false" customHeight="false" outlineLevel="0" collapsed="false">
      <c r="A30" s="128"/>
      <c r="B30" s="425" t="s">
        <v>148</v>
      </c>
      <c r="C30" s="183" t="n">
        <v>3.9</v>
      </c>
      <c r="D30" s="185" t="n">
        <v>4.7</v>
      </c>
      <c r="E30" s="194" t="n">
        <f aca="false">IF(C30&lt;&gt;"",(C30*D30),"")</f>
        <v>18.33</v>
      </c>
      <c r="F30" s="187" t="n">
        <v>1.02</v>
      </c>
      <c r="G30" s="188" t="n">
        <f aca="false">IF(C30&lt;&gt;"",(C30*F30),"")</f>
        <v>3.978</v>
      </c>
      <c r="H30" s="189" t="n">
        <f aca="false">IF(C30&lt;&gt;"",(G30*D30),"")</f>
        <v>18.6966</v>
      </c>
      <c r="I30" s="413"/>
      <c r="J30" s="183" t="n">
        <f aca="false">$C$10</f>
        <v>0.28</v>
      </c>
      <c r="K30" s="185" t="n">
        <f aca="false">IF(C30&lt;&gt;"",((G30*0.25)+J30),"")</f>
        <v>1.2745</v>
      </c>
      <c r="L30" s="194" t="n">
        <f aca="false">$C$6</f>
        <v>1.5</v>
      </c>
      <c r="M30" s="195" t="n">
        <f aca="false">IF(C30&lt;&gt;"",(K30*D30*L30),"")</f>
        <v>8.985225</v>
      </c>
      <c r="N30" s="206" t="n">
        <f aca="false">IF(C30&lt;&gt;"",(M30-K30),"")</f>
        <v>7.710725</v>
      </c>
      <c r="O30" s="198" t="n">
        <f aca="false">IF(C30&lt;&gt;"",(M30/K30),"")</f>
        <v>7.05</v>
      </c>
      <c r="P30" s="205" t="n">
        <f aca="false">IF($C30&lt;&gt;"",(M30/0.25),"")</f>
        <v>35.9409</v>
      </c>
      <c r="Q30" s="200"/>
      <c r="R30" s="183" t="n">
        <f aca="false">$D$10</f>
        <v>0.32</v>
      </c>
      <c r="S30" s="185" t="n">
        <f aca="false">IF($C30&lt;&gt;"",(($G30*0.75)+R30),"")</f>
        <v>3.3035</v>
      </c>
      <c r="T30" s="194" t="n">
        <f aca="false">$D$6</f>
        <v>1.2</v>
      </c>
      <c r="U30" s="414" t="n">
        <f aca="false">IF($C30&lt;&gt;"",(S30*$D30*T30),"")</f>
        <v>18.63174</v>
      </c>
      <c r="V30" s="199" t="n">
        <f aca="false">IF($C30&lt;&gt;"",(U30-S30),"")</f>
        <v>15.32824</v>
      </c>
      <c r="W30" s="198" t="n">
        <f aca="false">IF($C30&lt;&gt;"",(U30/S30),"")</f>
        <v>5.64</v>
      </c>
      <c r="X30" s="205" t="n">
        <f aca="false">IF($C30&lt;&gt;"",(U30/0.75),"")</f>
        <v>24.84232</v>
      </c>
      <c r="Y30" s="200"/>
      <c r="Z30" s="202" t="str">
        <f aca="false">IF($B30&lt;&gt;"",($B30),"")</f>
        <v>ENETHANE  - RAL 1016 AMARILLO AZUFRE</v>
      </c>
      <c r="AA30" s="415"/>
      <c r="AB30" s="183" t="n">
        <f aca="false">$E$10</f>
        <v>1.12</v>
      </c>
      <c r="AC30" s="185" t="n">
        <f aca="false">IF($C30&lt;&gt;"",(($G30*5)+AB30),"")</f>
        <v>21.01</v>
      </c>
      <c r="AD30" s="194" t="n">
        <f aca="false">$E$6</f>
        <v>1</v>
      </c>
      <c r="AE30" s="195" t="n">
        <f aca="false">IF($C30&lt;&gt;"",(AC30*$D30*AD30),"")</f>
        <v>98.747</v>
      </c>
      <c r="AF30" s="197" t="n">
        <f aca="false">IF($C30&lt;&gt;"",(AE30-AC30),"")</f>
        <v>77.737</v>
      </c>
      <c r="AG30" s="198" t="n">
        <f aca="false">IF($C30&lt;&gt;"",(AE30/AC30),"")</f>
        <v>4.7</v>
      </c>
      <c r="AH30" s="205" t="n">
        <f aca="false">IF($C30&lt;&gt;"",(AE30/5),"")</f>
        <v>19.7494</v>
      </c>
      <c r="AI30" s="415"/>
      <c r="AJ30" s="183" t="n">
        <f aca="false">$F$10</f>
        <v>1.75</v>
      </c>
      <c r="AK30" s="185" t="n">
        <f aca="false">IF($C30&lt;&gt;"",(($G30*15)+AJ30),"")</f>
        <v>61.42</v>
      </c>
      <c r="AL30" s="185" t="n">
        <f aca="false">$F$6</f>
        <v>0.9</v>
      </c>
      <c r="AM30" s="204" t="n">
        <f aca="false">IF($C30&lt;&gt;"",(AK30*$D30*AL30),"")</f>
        <v>259.8066</v>
      </c>
      <c r="AN30" s="199" t="n">
        <f aca="false">IF($C30&lt;&gt;"",(AM30-AK30),"")</f>
        <v>198.3866</v>
      </c>
      <c r="AO30" s="199" t="n">
        <f aca="false">IF($C30&lt;&gt;"",(AM30/AK30),"")</f>
        <v>4.23</v>
      </c>
      <c r="AP30" s="205" t="n">
        <f aca="false">IF($C30&lt;&gt;"",(AM30/15),"")</f>
        <v>17.32044</v>
      </c>
    </row>
    <row r="31" customFormat="false" ht="18.5" hidden="false" customHeight="false" outlineLevel="0" collapsed="false">
      <c r="A31" s="128"/>
      <c r="B31" s="425" t="s">
        <v>149</v>
      </c>
      <c r="C31" s="183" t="n">
        <v>4.6</v>
      </c>
      <c r="D31" s="185" t="n">
        <v>4.7</v>
      </c>
      <c r="E31" s="194" t="n">
        <f aca="false">IF(C31&lt;&gt;"",(C31*D31),"")</f>
        <v>21.62</v>
      </c>
      <c r="F31" s="187" t="n">
        <v>1.02</v>
      </c>
      <c r="G31" s="188" t="n">
        <f aca="false">IF(C31&lt;&gt;"",(C31*F31),"")</f>
        <v>4.692</v>
      </c>
      <c r="H31" s="189" t="n">
        <f aca="false">IF(C31&lt;&gt;"",(G31*D31),"")</f>
        <v>22.0524</v>
      </c>
      <c r="I31" s="413"/>
      <c r="J31" s="183" t="n">
        <f aca="false">$C$10</f>
        <v>0.28</v>
      </c>
      <c r="K31" s="185" t="n">
        <f aca="false">IF(C31&lt;&gt;"",((G31*0.25)+J31),"")</f>
        <v>1.453</v>
      </c>
      <c r="L31" s="194" t="n">
        <f aca="false">$C$6</f>
        <v>1.5</v>
      </c>
      <c r="M31" s="195" t="n">
        <f aca="false">IF(C31&lt;&gt;"",(K31*D31*L31),"")</f>
        <v>10.24365</v>
      </c>
      <c r="N31" s="206" t="n">
        <f aca="false">IF(C31&lt;&gt;"",(M31-K31),"")</f>
        <v>8.79065</v>
      </c>
      <c r="O31" s="198" t="n">
        <f aca="false">IF(C31&lt;&gt;"",(M31/K31),"")</f>
        <v>7.05</v>
      </c>
      <c r="P31" s="205" t="n">
        <f aca="false">IF($C31&lt;&gt;"",(M31/0.25),"")</f>
        <v>40.9746</v>
      </c>
      <c r="Q31" s="200"/>
      <c r="R31" s="183" t="n">
        <f aca="false">$D$10</f>
        <v>0.32</v>
      </c>
      <c r="S31" s="185" t="n">
        <f aca="false">IF($C31&lt;&gt;"",(($G31*0.75)+R31),"")</f>
        <v>3.839</v>
      </c>
      <c r="T31" s="194" t="n">
        <f aca="false">$D$6</f>
        <v>1.2</v>
      </c>
      <c r="U31" s="414" t="n">
        <f aca="false">IF($C31&lt;&gt;"",(S31*$D31*T31),"")</f>
        <v>21.65196</v>
      </c>
      <c r="V31" s="199" t="n">
        <f aca="false">IF($C31&lt;&gt;"",(U31-S31),"")</f>
        <v>17.81296</v>
      </c>
      <c r="W31" s="198" t="n">
        <f aca="false">IF($C31&lt;&gt;"",(U31/S31),"")</f>
        <v>5.64</v>
      </c>
      <c r="X31" s="205" t="n">
        <f aca="false">IF($C31&lt;&gt;"",(U31/0.75),"")</f>
        <v>28.86928</v>
      </c>
      <c r="Y31" s="200"/>
      <c r="Z31" s="202" t="str">
        <f aca="false">IF($B31&lt;&gt;"",($B31),"")</f>
        <v>ENETHANE  - RAL 2004 NARANJA PURO</v>
      </c>
      <c r="AA31" s="415"/>
      <c r="AB31" s="183" t="n">
        <f aca="false">$E$10</f>
        <v>1.12</v>
      </c>
      <c r="AC31" s="185" t="n">
        <f aca="false">IF($C31&lt;&gt;"",(($G31*5)+AB31),"")</f>
        <v>24.58</v>
      </c>
      <c r="AD31" s="194" t="n">
        <f aca="false">$E$6</f>
        <v>1</v>
      </c>
      <c r="AE31" s="195" t="n">
        <f aca="false">IF($C31&lt;&gt;"",(AC31*$D31*AD31),"")</f>
        <v>115.526</v>
      </c>
      <c r="AF31" s="197" t="n">
        <f aca="false">IF($C31&lt;&gt;"",(AE31-AC31),"")</f>
        <v>90.946</v>
      </c>
      <c r="AG31" s="198" t="n">
        <f aca="false">IF($C31&lt;&gt;"",(AE31/AC31),"")</f>
        <v>4.7</v>
      </c>
      <c r="AH31" s="205" t="n">
        <f aca="false">IF($C31&lt;&gt;"",(AE31/5),"")</f>
        <v>23.1052</v>
      </c>
      <c r="AI31" s="415"/>
      <c r="AJ31" s="183" t="n">
        <f aca="false">$F$10</f>
        <v>1.75</v>
      </c>
      <c r="AK31" s="185" t="n">
        <f aca="false">IF($C31&lt;&gt;"",(($G31*15)+AJ31),"")</f>
        <v>72.13</v>
      </c>
      <c r="AL31" s="185" t="n">
        <f aca="false">$F$6</f>
        <v>0.9</v>
      </c>
      <c r="AM31" s="204" t="n">
        <f aca="false">IF($C31&lt;&gt;"",(AK31*$D31*AL31),"")</f>
        <v>305.1099</v>
      </c>
      <c r="AN31" s="199" t="n">
        <f aca="false">IF($C31&lt;&gt;"",(AM31-AK31),"")</f>
        <v>232.9799</v>
      </c>
      <c r="AO31" s="199" t="n">
        <f aca="false">IF($C31&lt;&gt;"",(AM31/AK31),"")</f>
        <v>4.23</v>
      </c>
      <c r="AP31" s="205" t="n">
        <f aca="false">IF($C31&lt;&gt;"",(AM31/15),"")</f>
        <v>20.34066</v>
      </c>
    </row>
    <row r="32" customFormat="false" ht="18.5" hidden="false" customHeight="false" outlineLevel="0" collapsed="false">
      <c r="A32" s="128"/>
      <c r="B32" s="425" t="s">
        <v>150</v>
      </c>
      <c r="C32" s="183" t="n">
        <v>5.8</v>
      </c>
      <c r="D32" s="185" t="n">
        <v>4.7</v>
      </c>
      <c r="E32" s="194" t="n">
        <f aca="false">IF(C32&lt;&gt;"",(C32*D32),"")</f>
        <v>27.26</v>
      </c>
      <c r="F32" s="187" t="n">
        <v>1.02</v>
      </c>
      <c r="G32" s="188" t="n">
        <f aca="false">IF(C32&lt;&gt;"",(C32*F32),"")</f>
        <v>5.916</v>
      </c>
      <c r="H32" s="189" t="n">
        <f aca="false">IF(C32&lt;&gt;"",(G32*D32),"")</f>
        <v>27.8052</v>
      </c>
      <c r="I32" s="413"/>
      <c r="J32" s="183" t="n">
        <f aca="false">$C$10</f>
        <v>0.28</v>
      </c>
      <c r="K32" s="185" t="n">
        <f aca="false">IF(C32&lt;&gt;"",((G32*0.25)+J32),"")</f>
        <v>1.759</v>
      </c>
      <c r="L32" s="194" t="n">
        <f aca="false">$C$6</f>
        <v>1.5</v>
      </c>
      <c r="M32" s="195" t="n">
        <f aca="false">IF(C32&lt;&gt;"",(K32*D32*L32),"")</f>
        <v>12.40095</v>
      </c>
      <c r="N32" s="206" t="n">
        <f aca="false">IF(C32&lt;&gt;"",(M32-K32),"")</f>
        <v>10.64195</v>
      </c>
      <c r="O32" s="198" t="n">
        <f aca="false">IF(C32&lt;&gt;"",(M32/K32),"")</f>
        <v>7.05</v>
      </c>
      <c r="P32" s="205" t="n">
        <f aca="false">IF($C32&lt;&gt;"",(M32/0.25),"")</f>
        <v>49.6038</v>
      </c>
      <c r="Q32" s="200"/>
      <c r="R32" s="183" t="n">
        <f aca="false">$D$10</f>
        <v>0.32</v>
      </c>
      <c r="S32" s="185" t="n">
        <f aca="false">IF($C32&lt;&gt;"",(($G32*0.75)+R32),"")</f>
        <v>4.757</v>
      </c>
      <c r="T32" s="194" t="n">
        <f aca="false">$D$6</f>
        <v>1.2</v>
      </c>
      <c r="U32" s="414" t="n">
        <f aca="false">IF($C32&lt;&gt;"",(S32*$D32*T32),"")</f>
        <v>26.82948</v>
      </c>
      <c r="V32" s="199" t="n">
        <f aca="false">IF($C32&lt;&gt;"",(U32-S32),"")</f>
        <v>22.07248</v>
      </c>
      <c r="W32" s="198" t="n">
        <f aca="false">IF($C32&lt;&gt;"",(U32/S32),"")</f>
        <v>5.64</v>
      </c>
      <c r="X32" s="205" t="n">
        <f aca="false">IF($C32&lt;&gt;"",(U32/0.75),"")</f>
        <v>35.77264</v>
      </c>
      <c r="Y32" s="200"/>
      <c r="Z32" s="202" t="str">
        <f aca="false">IF($B32&lt;&gt;"",($B32),"")</f>
        <v>ENETHANE  - RAL 3032 ROJO TRÁFICO - 3001 SEÑALES</v>
      </c>
      <c r="AA32" s="415"/>
      <c r="AB32" s="183" t="n">
        <f aca="false">$E$10</f>
        <v>1.12</v>
      </c>
      <c r="AC32" s="185" t="n">
        <f aca="false">IF($C32&lt;&gt;"",(($G32*5)+AB32),"")</f>
        <v>30.7</v>
      </c>
      <c r="AD32" s="194" t="n">
        <f aca="false">$E$6</f>
        <v>1</v>
      </c>
      <c r="AE32" s="195" t="n">
        <f aca="false">IF($C32&lt;&gt;"",(AC32*$D32*AD32),"")</f>
        <v>144.29</v>
      </c>
      <c r="AF32" s="197" t="n">
        <f aca="false">IF($C32&lt;&gt;"",(AE32-AC32),"")</f>
        <v>113.59</v>
      </c>
      <c r="AG32" s="198" t="n">
        <f aca="false">IF($C32&lt;&gt;"",(AE32/AC32),"")</f>
        <v>4.7</v>
      </c>
      <c r="AH32" s="205" t="n">
        <f aca="false">IF($C32&lt;&gt;"",(AE32/5),"")</f>
        <v>28.858</v>
      </c>
      <c r="AI32" s="415"/>
      <c r="AJ32" s="183" t="n">
        <f aca="false">$F$10</f>
        <v>1.75</v>
      </c>
      <c r="AK32" s="185" t="n">
        <f aca="false">IF($C32&lt;&gt;"",(($G32*15)+AJ32),"")</f>
        <v>90.49</v>
      </c>
      <c r="AL32" s="185" t="n">
        <f aca="false">$F$6</f>
        <v>0.9</v>
      </c>
      <c r="AM32" s="204" t="n">
        <f aca="false">IF($C32&lt;&gt;"",(AK32*$D32*AL32),"")</f>
        <v>382.7727</v>
      </c>
      <c r="AN32" s="199" t="n">
        <f aca="false">IF($C32&lt;&gt;"",(AM32-AK32),"")</f>
        <v>292.2827</v>
      </c>
      <c r="AO32" s="199" t="n">
        <f aca="false">IF($C32&lt;&gt;"",(AM32/AK32),"")</f>
        <v>4.23</v>
      </c>
      <c r="AP32" s="205" t="n">
        <f aca="false">IF($C32&lt;&gt;"",(AM32/15),"")</f>
        <v>25.51818</v>
      </c>
    </row>
    <row r="33" customFormat="false" ht="18.5" hidden="false" customHeight="false" outlineLevel="0" collapsed="false">
      <c r="A33" s="128"/>
      <c r="B33" s="425" t="s">
        <v>151</v>
      </c>
      <c r="C33" s="183" t="n">
        <v>4</v>
      </c>
      <c r="D33" s="185" t="n">
        <v>4.7</v>
      </c>
      <c r="E33" s="194" t="n">
        <f aca="false">IF(C33&lt;&gt;"",(C33*D33),"")</f>
        <v>18.8</v>
      </c>
      <c r="F33" s="187" t="n">
        <v>1.02</v>
      </c>
      <c r="G33" s="188" t="n">
        <f aca="false">IF(C33&lt;&gt;"",(C33*F33),"")</f>
        <v>4.08</v>
      </c>
      <c r="H33" s="189" t="n">
        <f aca="false">IF(C33&lt;&gt;"",(G33*D33),"")</f>
        <v>19.176</v>
      </c>
      <c r="I33" s="413"/>
      <c r="J33" s="183" t="n">
        <f aca="false">$C$10</f>
        <v>0.28</v>
      </c>
      <c r="K33" s="185" t="n">
        <f aca="false">IF(C33&lt;&gt;"",((G33*0.25)+J33),"")</f>
        <v>1.3</v>
      </c>
      <c r="L33" s="194" t="n">
        <f aca="false">$C$6</f>
        <v>1.5</v>
      </c>
      <c r="M33" s="195" t="n">
        <f aca="false">IF(C33&lt;&gt;"",(K33*D33*L33),"")</f>
        <v>9.165</v>
      </c>
      <c r="N33" s="206" t="n">
        <f aca="false">IF(C33&lt;&gt;"",(M33-K33),"")</f>
        <v>7.865</v>
      </c>
      <c r="O33" s="198" t="n">
        <f aca="false">IF(C33&lt;&gt;"",(M33/K33),"")</f>
        <v>7.05</v>
      </c>
      <c r="P33" s="205" t="n">
        <f aca="false">IF($C33&lt;&gt;"",(M33/0.25),"")</f>
        <v>36.66</v>
      </c>
      <c r="Q33" s="200"/>
      <c r="R33" s="183" t="n">
        <f aca="false">$D$10</f>
        <v>0.32</v>
      </c>
      <c r="S33" s="185" t="n">
        <f aca="false">IF($C33&lt;&gt;"",(($G33*0.75)+R33),"")</f>
        <v>3.38</v>
      </c>
      <c r="T33" s="194" t="n">
        <f aca="false">$D$6</f>
        <v>1.2</v>
      </c>
      <c r="U33" s="414" t="n">
        <f aca="false">IF($C33&lt;&gt;"",(S33*$D33*T33),"")</f>
        <v>19.0632</v>
      </c>
      <c r="V33" s="199" t="n">
        <f aca="false">IF($C33&lt;&gt;"",(U33-S33),"")</f>
        <v>15.6832</v>
      </c>
      <c r="W33" s="198" t="n">
        <f aca="false">IF($C33&lt;&gt;"",(U33/S33),"")</f>
        <v>5.64</v>
      </c>
      <c r="X33" s="205" t="n">
        <f aca="false">IF($C33&lt;&gt;"",(U33/0.75),"")</f>
        <v>25.4176</v>
      </c>
      <c r="Y33" s="200"/>
      <c r="Z33" s="202" t="str">
        <f aca="false">IF($B33&lt;&gt;"",($B33),"")</f>
        <v>ENETHANE  - RAL 5012 AZUL LUMINOSO</v>
      </c>
      <c r="AA33" s="415"/>
      <c r="AB33" s="183" t="n">
        <f aca="false">$E$10</f>
        <v>1.12</v>
      </c>
      <c r="AC33" s="185" t="n">
        <f aca="false">IF($C33&lt;&gt;"",(($G33*5)+AB33),"")</f>
        <v>21.52</v>
      </c>
      <c r="AD33" s="194" t="n">
        <f aca="false">$E$6</f>
        <v>1</v>
      </c>
      <c r="AE33" s="195" t="n">
        <f aca="false">IF($C33&lt;&gt;"",(AC33*$D33*AD33),"")</f>
        <v>101.144</v>
      </c>
      <c r="AF33" s="197" t="n">
        <f aca="false">IF($C33&lt;&gt;"",(AE33-AC33),"")</f>
        <v>79.624</v>
      </c>
      <c r="AG33" s="198" t="n">
        <f aca="false">IF($C33&lt;&gt;"",(AE33/AC33),"")</f>
        <v>4.7</v>
      </c>
      <c r="AH33" s="205" t="n">
        <f aca="false">IF($C33&lt;&gt;"",(AE33/5),"")</f>
        <v>20.2288</v>
      </c>
      <c r="AI33" s="415"/>
      <c r="AJ33" s="183" t="n">
        <f aca="false">$F$10</f>
        <v>1.75</v>
      </c>
      <c r="AK33" s="185" t="n">
        <f aca="false">IF($C33&lt;&gt;"",(($G33*15)+AJ33),"")</f>
        <v>62.95</v>
      </c>
      <c r="AL33" s="185" t="n">
        <f aca="false">$F$6</f>
        <v>0.9</v>
      </c>
      <c r="AM33" s="204" t="n">
        <f aca="false">IF($C33&lt;&gt;"",(AK33*$D33*AL33),"")</f>
        <v>266.2785</v>
      </c>
      <c r="AN33" s="199" t="n">
        <f aca="false">IF($C33&lt;&gt;"",(AM33-AK33),"")</f>
        <v>203.3285</v>
      </c>
      <c r="AO33" s="199" t="n">
        <f aca="false">IF($C33&lt;&gt;"",(AM33/AK33),"")</f>
        <v>4.23</v>
      </c>
      <c r="AP33" s="205" t="n">
        <f aca="false">IF($C33&lt;&gt;"",(AM33/15),"")</f>
        <v>17.7519</v>
      </c>
    </row>
    <row r="34" customFormat="false" ht="18.5" hidden="false" customHeight="false" outlineLevel="0" collapsed="false">
      <c r="A34" s="128"/>
      <c r="B34" s="425" t="s">
        <v>152</v>
      </c>
      <c r="C34" s="183" t="n">
        <v>4.1</v>
      </c>
      <c r="D34" s="185" t="n">
        <v>4.7</v>
      </c>
      <c r="E34" s="194" t="n">
        <f aca="false">IF(C34&lt;&gt;"",(C34*D34),"")</f>
        <v>19.27</v>
      </c>
      <c r="F34" s="187" t="n">
        <v>1.02</v>
      </c>
      <c r="G34" s="188" t="n">
        <f aca="false">IF(C34&lt;&gt;"",(C34*F34),"")</f>
        <v>4.182</v>
      </c>
      <c r="H34" s="189" t="n">
        <f aca="false">IF(C34&lt;&gt;"",(G34*D34),"")</f>
        <v>19.6554</v>
      </c>
      <c r="I34" s="413"/>
      <c r="J34" s="183" t="n">
        <f aca="false">$C$10</f>
        <v>0.28</v>
      </c>
      <c r="K34" s="185" t="n">
        <f aca="false">IF(C34&lt;&gt;"",((G34*0.25)+J34),"")</f>
        <v>1.3255</v>
      </c>
      <c r="L34" s="194" t="n">
        <f aca="false">$C$6</f>
        <v>1.5</v>
      </c>
      <c r="M34" s="195" t="n">
        <f aca="false">IF(C34&lt;&gt;"",(K34*D34*L34),"")</f>
        <v>9.344775</v>
      </c>
      <c r="N34" s="206" t="n">
        <f aca="false">IF(C34&lt;&gt;"",(M34-K34),"")</f>
        <v>8.019275</v>
      </c>
      <c r="O34" s="198" t="n">
        <f aca="false">IF(C34&lt;&gt;"",(M34/K34),"")</f>
        <v>7.05</v>
      </c>
      <c r="P34" s="205" t="n">
        <f aca="false">IF($C34&lt;&gt;"",(M34/0.25),"")</f>
        <v>37.3791</v>
      </c>
      <c r="Q34" s="200"/>
      <c r="R34" s="183" t="n">
        <f aca="false">$D$10</f>
        <v>0.32</v>
      </c>
      <c r="S34" s="185" t="n">
        <f aca="false">IF($C34&lt;&gt;"",(($G34*0.75)+R34),"")</f>
        <v>3.4565</v>
      </c>
      <c r="T34" s="194" t="n">
        <f aca="false">$D$6</f>
        <v>1.2</v>
      </c>
      <c r="U34" s="414" t="n">
        <f aca="false">IF($C34&lt;&gt;"",(S34*$D34*T34),"")</f>
        <v>19.49466</v>
      </c>
      <c r="V34" s="199" t="n">
        <f aca="false">IF($C34&lt;&gt;"",(U34-S34),"")</f>
        <v>16.03816</v>
      </c>
      <c r="W34" s="198" t="n">
        <f aca="false">IF($C34&lt;&gt;"",(U34/S34),"")</f>
        <v>5.64</v>
      </c>
      <c r="X34" s="205" t="n">
        <f aca="false">IF($C34&lt;&gt;"",(U34/0.75),"")</f>
        <v>25.99288</v>
      </c>
      <c r="Y34" s="200"/>
      <c r="Z34" s="202" t="str">
        <f aca="false">IF($B34&lt;&gt;"",($B34),"")</f>
        <v>ENETHANE  - RAL 6018 VERDE AMARILLENTO</v>
      </c>
      <c r="AA34" s="415"/>
      <c r="AB34" s="183" t="n">
        <f aca="false">$E$10</f>
        <v>1.12</v>
      </c>
      <c r="AC34" s="185" t="n">
        <f aca="false">IF($C34&lt;&gt;"",(($G34*5)+AB34),"")</f>
        <v>22.03</v>
      </c>
      <c r="AD34" s="194" t="n">
        <f aca="false">$E$6</f>
        <v>1</v>
      </c>
      <c r="AE34" s="195" t="n">
        <f aca="false">IF($C34&lt;&gt;"",(AC34*$D34*AD34),"")</f>
        <v>103.541</v>
      </c>
      <c r="AF34" s="197" t="n">
        <f aca="false">IF($C34&lt;&gt;"",(AE34-AC34),"")</f>
        <v>81.511</v>
      </c>
      <c r="AG34" s="198" t="n">
        <f aca="false">IF($C34&lt;&gt;"",(AE34/AC34),"")</f>
        <v>4.7</v>
      </c>
      <c r="AH34" s="205" t="n">
        <f aca="false">IF($C34&lt;&gt;"",(AE34/5),"")</f>
        <v>20.7082</v>
      </c>
      <c r="AI34" s="415"/>
      <c r="AJ34" s="183" t="n">
        <f aca="false">$F$10</f>
        <v>1.75</v>
      </c>
      <c r="AK34" s="185" t="n">
        <f aca="false">IF($C34&lt;&gt;"",(($G34*15)+AJ34),"")</f>
        <v>64.48</v>
      </c>
      <c r="AL34" s="185" t="n">
        <f aca="false">$F$6</f>
        <v>0.9</v>
      </c>
      <c r="AM34" s="204" t="n">
        <f aca="false">IF($C34&lt;&gt;"",(AK34*$D34*AL34),"")</f>
        <v>272.7504</v>
      </c>
      <c r="AN34" s="199" t="n">
        <f aca="false">IF($C34&lt;&gt;"",(AM34-AK34),"")</f>
        <v>208.2704</v>
      </c>
      <c r="AO34" s="199" t="n">
        <f aca="false">IF($C34&lt;&gt;"",(AM34/AK34),"")</f>
        <v>4.23</v>
      </c>
      <c r="AP34" s="205" t="n">
        <f aca="false">IF($C34&lt;&gt;"",(AM34/15),"")</f>
        <v>18.18336</v>
      </c>
    </row>
    <row r="35" customFormat="false" ht="18.5" hidden="false" customHeight="false" outlineLevel="0" collapsed="false">
      <c r="A35" s="128"/>
      <c r="B35" s="331"/>
      <c r="C35" s="183"/>
      <c r="D35" s="185"/>
      <c r="E35" s="194"/>
      <c r="F35" s="187"/>
      <c r="G35" s="188"/>
      <c r="H35" s="189"/>
      <c r="I35" s="413"/>
      <c r="J35" s="183"/>
      <c r="K35" s="185"/>
      <c r="L35" s="194"/>
      <c r="M35" s="195"/>
      <c r="N35" s="206"/>
      <c r="O35" s="198"/>
      <c r="P35" s="205"/>
      <c r="Q35" s="200"/>
      <c r="R35" s="183"/>
      <c r="S35" s="185"/>
      <c r="T35" s="194"/>
      <c r="U35" s="414"/>
      <c r="V35" s="199"/>
      <c r="W35" s="198"/>
      <c r="X35" s="205"/>
      <c r="Y35" s="200"/>
      <c r="Z35" s="202"/>
      <c r="AA35" s="415"/>
      <c r="AB35" s="183"/>
      <c r="AC35" s="185"/>
      <c r="AD35" s="194"/>
      <c r="AE35" s="195"/>
      <c r="AF35" s="197"/>
      <c r="AG35" s="198"/>
      <c r="AH35" s="205"/>
      <c r="AI35" s="415"/>
      <c r="AJ35" s="183"/>
      <c r="AK35" s="185"/>
      <c r="AL35" s="185"/>
      <c r="AM35" s="204"/>
      <c r="AN35" s="199"/>
      <c r="AO35" s="199"/>
      <c r="AP35" s="205"/>
    </row>
    <row r="36" customFormat="false" ht="18.5" hidden="false" customHeight="false" outlineLevel="0" collapsed="false">
      <c r="A36" s="128"/>
      <c r="B36" s="331"/>
      <c r="C36" s="183"/>
      <c r="D36" s="185"/>
      <c r="E36" s="194"/>
      <c r="F36" s="187"/>
      <c r="G36" s="188"/>
      <c r="H36" s="189"/>
      <c r="I36" s="413"/>
      <c r="J36" s="183"/>
      <c r="K36" s="185"/>
      <c r="L36" s="194"/>
      <c r="M36" s="195"/>
      <c r="N36" s="206"/>
      <c r="O36" s="198"/>
      <c r="P36" s="205"/>
      <c r="Q36" s="200"/>
      <c r="R36" s="183"/>
      <c r="S36" s="185"/>
      <c r="T36" s="194"/>
      <c r="U36" s="414"/>
      <c r="V36" s="199"/>
      <c r="W36" s="198"/>
      <c r="X36" s="205"/>
      <c r="Y36" s="200"/>
      <c r="Z36" s="202"/>
      <c r="AA36" s="415"/>
      <c r="AB36" s="183"/>
      <c r="AC36" s="185"/>
      <c r="AD36" s="194"/>
      <c r="AE36" s="195"/>
      <c r="AF36" s="197"/>
      <c r="AG36" s="198"/>
      <c r="AH36" s="205"/>
      <c r="AI36" s="415"/>
      <c r="AJ36" s="183"/>
      <c r="AK36" s="185"/>
      <c r="AL36" s="185"/>
      <c r="AM36" s="204"/>
      <c r="AN36" s="199"/>
      <c r="AO36" s="199"/>
      <c r="AP36" s="205"/>
    </row>
    <row r="37" customFormat="false" ht="18.5" hidden="false" customHeight="false" outlineLevel="0" collapsed="false">
      <c r="A37" s="128"/>
      <c r="B37" s="331"/>
      <c r="C37" s="183"/>
      <c r="D37" s="185"/>
      <c r="E37" s="194"/>
      <c r="F37" s="187"/>
      <c r="G37" s="188"/>
      <c r="H37" s="189"/>
      <c r="I37" s="413"/>
      <c r="J37" s="183"/>
      <c r="K37" s="185"/>
      <c r="L37" s="194"/>
      <c r="M37" s="195"/>
      <c r="N37" s="206"/>
      <c r="O37" s="198"/>
      <c r="P37" s="205"/>
      <c r="Q37" s="200"/>
      <c r="R37" s="183"/>
      <c r="S37" s="185"/>
      <c r="T37" s="194"/>
      <c r="U37" s="414"/>
      <c r="V37" s="199"/>
      <c r="W37" s="198"/>
      <c r="X37" s="205"/>
      <c r="Y37" s="200"/>
      <c r="Z37" s="202"/>
      <c r="AA37" s="415"/>
      <c r="AB37" s="183"/>
      <c r="AC37" s="185"/>
      <c r="AD37" s="194"/>
      <c r="AE37" s="195"/>
      <c r="AF37" s="197"/>
      <c r="AG37" s="198"/>
      <c r="AH37" s="205"/>
      <c r="AI37" s="415"/>
      <c r="AJ37" s="183"/>
      <c r="AK37" s="185"/>
      <c r="AL37" s="185"/>
      <c r="AM37" s="204"/>
      <c r="AN37" s="199"/>
      <c r="AO37" s="199"/>
      <c r="AP37" s="205"/>
    </row>
    <row r="38" customFormat="false" ht="18.5" hidden="false" customHeight="false" outlineLevel="0" collapsed="false">
      <c r="A38" s="128"/>
      <c r="B38" s="425" t="s">
        <v>153</v>
      </c>
      <c r="C38" s="183" t="n">
        <v>4.1</v>
      </c>
      <c r="D38" s="185" t="n">
        <v>4.5</v>
      </c>
      <c r="E38" s="194" t="n">
        <f aca="false">IF(C38&lt;&gt;"",(C38*D38),"")</f>
        <v>18.45</v>
      </c>
      <c r="F38" s="187" t="n">
        <v>1.02</v>
      </c>
      <c r="G38" s="188" t="n">
        <f aca="false">IF(C38&lt;&gt;"",(C38*F38),"")</f>
        <v>4.182</v>
      </c>
      <c r="H38" s="189" t="n">
        <f aca="false">IF(C38&lt;&gt;"",(G38*D38),"")</f>
        <v>18.819</v>
      </c>
      <c r="I38" s="413"/>
      <c r="J38" s="183" t="n">
        <f aca="false">$C$10</f>
        <v>0.28</v>
      </c>
      <c r="K38" s="185" t="n">
        <f aca="false">IF(C38&lt;&gt;"",((G38*0.25)+J38),"")</f>
        <v>1.3255</v>
      </c>
      <c r="L38" s="194" t="n">
        <f aca="false">$C$6</f>
        <v>1.5</v>
      </c>
      <c r="M38" s="195" t="n">
        <f aca="false">IF(C38&lt;&gt;"",(K38*D38*L38),"")</f>
        <v>8.947125</v>
      </c>
      <c r="N38" s="206" t="n">
        <f aca="false">IF(C38&lt;&gt;"",(M38-K38),"")</f>
        <v>7.621625</v>
      </c>
      <c r="O38" s="198" t="n">
        <f aca="false">IF(C38&lt;&gt;"",(M38/K38),"")</f>
        <v>6.75</v>
      </c>
      <c r="P38" s="205" t="n">
        <f aca="false">IF($C38&lt;&gt;"",(M38/0.25),"")</f>
        <v>35.7885</v>
      </c>
      <c r="Q38" s="200"/>
      <c r="R38" s="183" t="n">
        <f aca="false">$D$10</f>
        <v>0.32</v>
      </c>
      <c r="S38" s="185" t="n">
        <f aca="false">IF($C38&lt;&gt;"",(($G38*0.75)+R38),"")</f>
        <v>3.4565</v>
      </c>
      <c r="T38" s="194" t="n">
        <f aca="false">$D$6</f>
        <v>1.2</v>
      </c>
      <c r="U38" s="414" t="n">
        <f aca="false">IF($C38&lt;&gt;"",(S38*$D38*T38),"")</f>
        <v>18.6651</v>
      </c>
      <c r="V38" s="199" t="n">
        <f aca="false">IF($C38&lt;&gt;"",(U38-S38),"")</f>
        <v>15.2086</v>
      </c>
      <c r="W38" s="198" t="n">
        <f aca="false">IF($C38&lt;&gt;"",(U38/S38),"")</f>
        <v>5.4</v>
      </c>
      <c r="X38" s="205" t="n">
        <f aca="false">IF($C38&lt;&gt;"",(U38/0.75),"")</f>
        <v>24.8868</v>
      </c>
      <c r="Y38" s="200"/>
      <c r="Z38" s="202" t="str">
        <f aca="false">IF($B38&lt;&gt;"",($B38),"")</f>
        <v>ENETHANE  METAL ANTIOXIDANTE - COLOR BLANCO</v>
      </c>
      <c r="AA38" s="415"/>
      <c r="AB38" s="183" t="n">
        <f aca="false">$E$10</f>
        <v>1.12</v>
      </c>
      <c r="AC38" s="185" t="n">
        <f aca="false">IF($C38&lt;&gt;"",(($G38*5)+AB38),"")</f>
        <v>22.03</v>
      </c>
      <c r="AD38" s="194" t="n">
        <f aca="false">$E$6</f>
        <v>1</v>
      </c>
      <c r="AE38" s="195" t="n">
        <f aca="false">IF($C38&lt;&gt;"",(AC38*$D38*AD38),"")</f>
        <v>99.135</v>
      </c>
      <c r="AF38" s="197" t="n">
        <f aca="false">IF($C38&lt;&gt;"",(AE38-AC38),"")</f>
        <v>77.105</v>
      </c>
      <c r="AG38" s="198" t="n">
        <f aca="false">IF($C38&lt;&gt;"",(AE38/AC38),"")</f>
        <v>4.5</v>
      </c>
      <c r="AH38" s="205" t="n">
        <f aca="false">IF($C38&lt;&gt;"",(AE38/5),"")</f>
        <v>19.827</v>
      </c>
      <c r="AI38" s="415"/>
      <c r="AJ38" s="183" t="n">
        <f aca="false">$F$10</f>
        <v>1.75</v>
      </c>
      <c r="AK38" s="185" t="n">
        <f aca="false">IF($C38&lt;&gt;"",(($G38*15)+AJ38),"")</f>
        <v>64.48</v>
      </c>
      <c r="AL38" s="185" t="n">
        <f aca="false">$F$6</f>
        <v>0.9</v>
      </c>
      <c r="AM38" s="204" t="n">
        <f aca="false">IF($C38&lt;&gt;"",(AK38*$D38*AL38),"")</f>
        <v>261.144</v>
      </c>
      <c r="AN38" s="199" t="n">
        <f aca="false">IF($C38&lt;&gt;"",(AM38-AK38),"")</f>
        <v>196.664</v>
      </c>
      <c r="AO38" s="199" t="n">
        <f aca="false">IF($C38&lt;&gt;"",(AM38/AK38),"")</f>
        <v>4.05</v>
      </c>
      <c r="AP38" s="205" t="n">
        <f aca="false">IF($C38&lt;&gt;"",(AM38/15),"")</f>
        <v>17.4096</v>
      </c>
    </row>
    <row r="39" customFormat="false" ht="18.5" hidden="false" customHeight="false" outlineLevel="0" collapsed="false">
      <c r="A39" s="128"/>
      <c r="B39" s="425" t="s">
        <v>143</v>
      </c>
      <c r="C39" s="183"/>
      <c r="D39" s="185"/>
      <c r="E39" s="194" t="str">
        <f aca="false">IF(C39&lt;&gt;"",(C39*D39),"")</f>
        <v/>
      </c>
      <c r="F39" s="187"/>
      <c r="G39" s="188" t="str">
        <f aca="false">IF(C39&lt;&gt;"",(C39*F39),"")</f>
        <v/>
      </c>
      <c r="H39" s="189" t="str">
        <f aca="false">IF(C39&lt;&gt;"",(G39*D39),"")</f>
        <v/>
      </c>
      <c r="I39" s="413"/>
      <c r="J39" s="183" t="n">
        <f aca="false">$C$10</f>
        <v>0.28</v>
      </c>
      <c r="K39" s="185" t="str">
        <f aca="false">IF(C39&lt;&gt;"",((G39*0.25)+J39),"")</f>
        <v/>
      </c>
      <c r="L39" s="194" t="n">
        <f aca="false">$C$6</f>
        <v>1.5</v>
      </c>
      <c r="M39" s="195" t="str">
        <f aca="false">IF(C39&lt;&gt;"",(K39*D39*L39),"")</f>
        <v/>
      </c>
      <c r="N39" s="206" t="str">
        <f aca="false">IF(C39&lt;&gt;"",(M39-K39),"")</f>
        <v/>
      </c>
      <c r="O39" s="198" t="str">
        <f aca="false">IF(C39&lt;&gt;"",(M39/K39),"")</f>
        <v/>
      </c>
      <c r="P39" s="205" t="str">
        <f aca="false">IF($C39&lt;&gt;"",(M39/0.25),"")</f>
        <v/>
      </c>
      <c r="Q39" s="200"/>
      <c r="R39" s="183" t="n">
        <f aca="false">$D$10</f>
        <v>0.32</v>
      </c>
      <c r="S39" s="185" t="str">
        <f aca="false">IF($C39&lt;&gt;"",(($G39*0.75)+R39),"")</f>
        <v/>
      </c>
      <c r="T39" s="194" t="n">
        <f aca="false">$D$6</f>
        <v>1.2</v>
      </c>
      <c r="U39" s="414" t="str">
        <f aca="false">IF($C39&lt;&gt;"",(S39*$D39*T39),"")</f>
        <v/>
      </c>
      <c r="V39" s="199" t="str">
        <f aca="false">IF($C39&lt;&gt;"",(U39-S39),"")</f>
        <v/>
      </c>
      <c r="W39" s="198" t="str">
        <f aca="false">IF($C39&lt;&gt;"",(U39/S39),"")</f>
        <v/>
      </c>
      <c r="X39" s="205" t="str">
        <f aca="false">IF($C39&lt;&gt;"",(U39/0.75),"")</f>
        <v/>
      </c>
      <c r="Y39" s="200"/>
      <c r="Z39" s="202" t="str">
        <f aca="false">IF($B39&lt;&gt;"",($B39),"")</f>
        <v>( POLIURETANO ACRILICO DE ALTA CALIDAD SOLVENTE )</v>
      </c>
      <c r="AA39" s="415"/>
      <c r="AB39" s="183" t="n">
        <f aca="false">$E$10</f>
        <v>1.12</v>
      </c>
      <c r="AC39" s="185" t="str">
        <f aca="false">IF($C39&lt;&gt;"",(($G39*5)+AB39),"")</f>
        <v/>
      </c>
      <c r="AD39" s="194" t="n">
        <f aca="false">$E$6</f>
        <v>1</v>
      </c>
      <c r="AE39" s="195" t="str">
        <f aca="false">IF($C39&lt;&gt;"",(AC39*$D39*AD39),"")</f>
        <v/>
      </c>
      <c r="AF39" s="197" t="str">
        <f aca="false">IF($C39&lt;&gt;"",(AE39-AC39),"")</f>
        <v/>
      </c>
      <c r="AG39" s="198" t="str">
        <f aca="false">IF($C39&lt;&gt;"",(AE39/AC39),"")</f>
        <v/>
      </c>
      <c r="AH39" s="205" t="str">
        <f aca="false">IF($C39&lt;&gt;"",(AE39/5),"")</f>
        <v/>
      </c>
      <c r="AI39" s="415"/>
      <c r="AJ39" s="183" t="n">
        <f aca="false">$F$10</f>
        <v>1.75</v>
      </c>
      <c r="AK39" s="185" t="str">
        <f aca="false">IF($C39&lt;&gt;"",(($G39*15)+AJ39),"")</f>
        <v/>
      </c>
      <c r="AL39" s="185" t="n">
        <f aca="false">$F$6</f>
        <v>0.9</v>
      </c>
      <c r="AM39" s="204" t="str">
        <f aca="false">IF($C39&lt;&gt;"",(AK39*$D39*AL39),"")</f>
        <v/>
      </c>
      <c r="AN39" s="199" t="str">
        <f aca="false">IF($C39&lt;&gt;"",(AM39-AK39),"")</f>
        <v/>
      </c>
      <c r="AO39" s="199" t="str">
        <f aca="false">IF($C39&lt;&gt;"",(AM39/AK39),"")</f>
        <v/>
      </c>
      <c r="AP39" s="205" t="str">
        <f aca="false">IF($C39&lt;&gt;"",(AM39/15),"")</f>
        <v/>
      </c>
    </row>
    <row r="40" customFormat="false" ht="18.5" hidden="false" customHeight="false" outlineLevel="0" collapsed="false">
      <c r="A40" s="128"/>
      <c r="B40" s="425" t="s">
        <v>154</v>
      </c>
      <c r="C40" s="183" t="n">
        <v>4.3</v>
      </c>
      <c r="D40" s="185" t="n">
        <v>4.5</v>
      </c>
      <c r="E40" s="194" t="n">
        <f aca="false">IF(C40&lt;&gt;"",(C40*D40),"")</f>
        <v>19.35</v>
      </c>
      <c r="F40" s="187" t="n">
        <v>1.02</v>
      </c>
      <c r="G40" s="188" t="n">
        <f aca="false">IF(C40&lt;&gt;"",(C40*F40),"")</f>
        <v>4.386</v>
      </c>
      <c r="H40" s="189" t="n">
        <f aca="false">IF(C40&lt;&gt;"",(G40*D40),"")</f>
        <v>19.737</v>
      </c>
      <c r="I40" s="413"/>
      <c r="J40" s="183" t="n">
        <f aca="false">$C$10</f>
        <v>0.28</v>
      </c>
      <c r="K40" s="185" t="n">
        <f aca="false">IF(C40&lt;&gt;"",((G40*0.25)+J40),"")</f>
        <v>1.3765</v>
      </c>
      <c r="L40" s="194" t="n">
        <f aca="false">$C$6</f>
        <v>1.5</v>
      </c>
      <c r="M40" s="195" t="n">
        <f aca="false">IF(C40&lt;&gt;"",(K40*D40*L40),"")</f>
        <v>9.291375</v>
      </c>
      <c r="N40" s="206" t="n">
        <f aca="false">IF(C40&lt;&gt;"",(M40-K40),"")</f>
        <v>7.914875</v>
      </c>
      <c r="O40" s="198" t="n">
        <f aca="false">IF(C40&lt;&gt;"",(M40/K40),"")</f>
        <v>6.75</v>
      </c>
      <c r="P40" s="205" t="n">
        <f aca="false">IF($C40&lt;&gt;"",(M40/0.25),"")</f>
        <v>37.1655</v>
      </c>
      <c r="Q40" s="200"/>
      <c r="R40" s="183" t="n">
        <f aca="false">$D$10</f>
        <v>0.32</v>
      </c>
      <c r="S40" s="185" t="n">
        <f aca="false">IF($C40&lt;&gt;"",(($G40*0.75)+R40),"")</f>
        <v>3.6095</v>
      </c>
      <c r="T40" s="194" t="n">
        <f aca="false">$D$6</f>
        <v>1.2</v>
      </c>
      <c r="U40" s="414" t="n">
        <f aca="false">IF($C40&lt;&gt;"",(S40*$D40*T40),"")</f>
        <v>19.4913</v>
      </c>
      <c r="V40" s="199" t="n">
        <f aca="false">IF($C40&lt;&gt;"",(U40-S40),"")</f>
        <v>15.8818</v>
      </c>
      <c r="W40" s="198" t="n">
        <f aca="false">IF($C40&lt;&gt;"",(U40/S40),"")</f>
        <v>5.4</v>
      </c>
      <c r="X40" s="205" t="n">
        <f aca="false">IF($C40&lt;&gt;"",(U40/0.75),"")</f>
        <v>25.9884</v>
      </c>
      <c r="Y40" s="200"/>
      <c r="Z40" s="202" t="str">
        <f aca="false">IF($B40&lt;&gt;"",($B40),"")</f>
        <v>ENETHANE  METAL ANTIOXIDANTE - COLOR CARTA NORMAL</v>
      </c>
      <c r="AA40" s="415"/>
      <c r="AB40" s="183" t="n">
        <f aca="false">$E$10</f>
        <v>1.12</v>
      </c>
      <c r="AC40" s="185" t="n">
        <f aca="false">IF($C40&lt;&gt;"",(($G40*5)+AB40),"")</f>
        <v>23.05</v>
      </c>
      <c r="AD40" s="194" t="n">
        <f aca="false">$E$6</f>
        <v>1</v>
      </c>
      <c r="AE40" s="195" t="n">
        <f aca="false">IF($C40&lt;&gt;"",(AC40*$D40*AD40),"")</f>
        <v>103.725</v>
      </c>
      <c r="AF40" s="197" t="n">
        <f aca="false">IF($C40&lt;&gt;"",(AE40-AC40),"")</f>
        <v>80.675</v>
      </c>
      <c r="AG40" s="198" t="n">
        <f aca="false">IF($C40&lt;&gt;"",(AE40/AC40),"")</f>
        <v>4.5</v>
      </c>
      <c r="AH40" s="205" t="n">
        <f aca="false">IF($C40&lt;&gt;"",(AE40/5),"")</f>
        <v>20.745</v>
      </c>
      <c r="AI40" s="415"/>
      <c r="AJ40" s="183" t="n">
        <f aca="false">$F$10</f>
        <v>1.75</v>
      </c>
      <c r="AK40" s="185" t="n">
        <f aca="false">IF($C40&lt;&gt;"",(($G40*15)+AJ40),"")</f>
        <v>67.54</v>
      </c>
      <c r="AL40" s="185" t="n">
        <f aca="false">$F$6</f>
        <v>0.9</v>
      </c>
      <c r="AM40" s="204" t="n">
        <f aca="false">IF($C40&lt;&gt;"",(AK40*$D40*AL40),"")</f>
        <v>273.537</v>
      </c>
      <c r="AN40" s="199" t="n">
        <f aca="false">IF($C40&lt;&gt;"",(AM40-AK40),"")</f>
        <v>205.997</v>
      </c>
      <c r="AO40" s="199" t="n">
        <f aca="false">IF($C40&lt;&gt;"",(AM40/AK40),"")</f>
        <v>4.05</v>
      </c>
      <c r="AP40" s="205" t="n">
        <f aca="false">IF($C40&lt;&gt;"",(AM40/15),"")</f>
        <v>18.2358</v>
      </c>
    </row>
    <row r="41" customFormat="false" ht="18.5" hidden="false" customHeight="false" outlineLevel="0" collapsed="false">
      <c r="A41" s="128"/>
      <c r="B41" s="425" t="s">
        <v>143</v>
      </c>
      <c r="C41" s="183"/>
      <c r="D41" s="185"/>
      <c r="E41" s="194" t="str">
        <f aca="false">IF(C41&lt;&gt;"",(C41*D41),"")</f>
        <v/>
      </c>
      <c r="F41" s="187"/>
      <c r="G41" s="188" t="str">
        <f aca="false">IF(C41&lt;&gt;"",(C41*F41),"")</f>
        <v/>
      </c>
      <c r="H41" s="189" t="str">
        <f aca="false">IF(C41&lt;&gt;"",(G41*D41),"")</f>
        <v/>
      </c>
      <c r="I41" s="413"/>
      <c r="J41" s="183" t="n">
        <f aca="false">$C$10</f>
        <v>0.28</v>
      </c>
      <c r="K41" s="185" t="str">
        <f aca="false">IF(C41&lt;&gt;"",((G41*0.25)+J41),"")</f>
        <v/>
      </c>
      <c r="L41" s="194" t="n">
        <f aca="false">$C$6</f>
        <v>1.5</v>
      </c>
      <c r="M41" s="195" t="str">
        <f aca="false">IF(C41&lt;&gt;"",(K41*D41*L41),"")</f>
        <v/>
      </c>
      <c r="N41" s="206" t="str">
        <f aca="false">IF(C41&lt;&gt;"",(M41-K41),"")</f>
        <v/>
      </c>
      <c r="O41" s="198" t="str">
        <f aca="false">IF(C41&lt;&gt;"",(M41/K41),"")</f>
        <v/>
      </c>
      <c r="P41" s="205" t="str">
        <f aca="false">IF($C41&lt;&gt;"",(M41/0.25),"")</f>
        <v/>
      </c>
      <c r="Q41" s="200"/>
      <c r="R41" s="183" t="n">
        <f aca="false">$D$10</f>
        <v>0.32</v>
      </c>
      <c r="S41" s="185" t="str">
        <f aca="false">IF($C41&lt;&gt;"",(($G41*0.75)+R41),"")</f>
        <v/>
      </c>
      <c r="T41" s="194" t="n">
        <f aca="false">$D$6</f>
        <v>1.2</v>
      </c>
      <c r="U41" s="414" t="str">
        <f aca="false">IF($C41&lt;&gt;"",(S41*$D41*T41),"")</f>
        <v/>
      </c>
      <c r="V41" s="199" t="str">
        <f aca="false">IF($C41&lt;&gt;"",(U41-S41),"")</f>
        <v/>
      </c>
      <c r="W41" s="198" t="str">
        <f aca="false">IF($C41&lt;&gt;"",(U41/S41),"")</f>
        <v/>
      </c>
      <c r="X41" s="205" t="str">
        <f aca="false">IF($C41&lt;&gt;"",(U41/0.75),"")</f>
        <v/>
      </c>
      <c r="Y41" s="200"/>
      <c r="Z41" s="202" t="str">
        <f aca="false">IF($B41&lt;&gt;"",($B41),"")</f>
        <v>( POLIURETANO ACRILICO DE ALTA CALIDAD SOLVENTE )</v>
      </c>
      <c r="AA41" s="415"/>
      <c r="AB41" s="183" t="n">
        <f aca="false">$E$10</f>
        <v>1.12</v>
      </c>
      <c r="AC41" s="185" t="str">
        <f aca="false">IF($C41&lt;&gt;"",(($G41*5)+AB41),"")</f>
        <v/>
      </c>
      <c r="AD41" s="194" t="n">
        <f aca="false">$E$6</f>
        <v>1</v>
      </c>
      <c r="AE41" s="195" t="str">
        <f aca="false">IF($C41&lt;&gt;"",(AC41*$D41*AD41),"")</f>
        <v/>
      </c>
      <c r="AF41" s="197" t="str">
        <f aca="false">IF($C41&lt;&gt;"",(AE41-AC41),"")</f>
        <v/>
      </c>
      <c r="AG41" s="198" t="str">
        <f aca="false">IF($C41&lt;&gt;"",(AE41/AC41),"")</f>
        <v/>
      </c>
      <c r="AH41" s="205" t="str">
        <f aca="false">IF($C41&lt;&gt;"",(AE41/5),"")</f>
        <v/>
      </c>
      <c r="AI41" s="415"/>
      <c r="AJ41" s="183" t="n">
        <f aca="false">$F$10</f>
        <v>1.75</v>
      </c>
      <c r="AK41" s="185" t="str">
        <f aca="false">IF($C41&lt;&gt;"",(($G41*15)+AJ41),"")</f>
        <v/>
      </c>
      <c r="AL41" s="185" t="n">
        <f aca="false">$F$6</f>
        <v>0.9</v>
      </c>
      <c r="AM41" s="204" t="str">
        <f aca="false">IF($C41&lt;&gt;"",(AK41*$D41*AL41),"")</f>
        <v/>
      </c>
      <c r="AN41" s="199" t="str">
        <f aca="false">IF($C41&lt;&gt;"",(AM41-AK41),"")</f>
        <v/>
      </c>
      <c r="AO41" s="199" t="str">
        <f aca="false">IF($C41&lt;&gt;"",(AM41/AK41),"")</f>
        <v/>
      </c>
      <c r="AP41" s="205" t="str">
        <f aca="false">IF($C41&lt;&gt;"",(AM41/15),"")</f>
        <v/>
      </c>
    </row>
    <row r="42" customFormat="false" ht="18.5" hidden="false" customHeight="false" outlineLevel="0" collapsed="false">
      <c r="A42" s="128"/>
      <c r="B42" s="425" t="s">
        <v>155</v>
      </c>
      <c r="C42" s="183" t="n">
        <v>5.9</v>
      </c>
      <c r="D42" s="185" t="n">
        <v>4.5</v>
      </c>
      <c r="E42" s="194" t="n">
        <f aca="false">IF(C42&lt;&gt;"",(C42*D42),"")</f>
        <v>26.55</v>
      </c>
      <c r="F42" s="187" t="n">
        <v>1.02</v>
      </c>
      <c r="G42" s="188" t="n">
        <f aca="false">IF(C42&lt;&gt;"",(C42*F42),"")</f>
        <v>6.018</v>
      </c>
      <c r="H42" s="189" t="n">
        <f aca="false">IF(C42&lt;&gt;"",(G42*D42),"")</f>
        <v>27.081</v>
      </c>
      <c r="I42" s="413"/>
      <c r="J42" s="183" t="n">
        <f aca="false">$C$10</f>
        <v>0.28</v>
      </c>
      <c r="K42" s="185" t="n">
        <f aca="false">IF(C42&lt;&gt;"",((G42*0.25)+J42),"")</f>
        <v>1.7845</v>
      </c>
      <c r="L42" s="194" t="n">
        <f aca="false">$C$6</f>
        <v>1.5</v>
      </c>
      <c r="M42" s="195" t="n">
        <f aca="false">IF(C42&lt;&gt;"",(K42*D42*L42),"")</f>
        <v>12.045375</v>
      </c>
      <c r="N42" s="206" t="n">
        <f aca="false">IF(C42&lt;&gt;"",(M42-K42),"")</f>
        <v>10.260875</v>
      </c>
      <c r="O42" s="198" t="n">
        <f aca="false">IF(C42&lt;&gt;"",(M42/K42),"")</f>
        <v>6.75</v>
      </c>
      <c r="P42" s="205" t="n">
        <f aca="false">IF($C42&lt;&gt;"",(M42/0.25),"")</f>
        <v>48.1815</v>
      </c>
      <c r="Q42" s="200"/>
      <c r="R42" s="183" t="n">
        <f aca="false">$D$10</f>
        <v>0.32</v>
      </c>
      <c r="S42" s="185" t="n">
        <f aca="false">IF($C42&lt;&gt;"",(($G42*0.75)+R42),"")</f>
        <v>4.8335</v>
      </c>
      <c r="T42" s="194" t="n">
        <f aca="false">$D$6</f>
        <v>1.2</v>
      </c>
      <c r="U42" s="414" t="n">
        <f aca="false">IF($C42&lt;&gt;"",(S42*$D42*T42),"")</f>
        <v>26.1009</v>
      </c>
      <c r="V42" s="199" t="n">
        <f aca="false">IF($C42&lt;&gt;"",(U42-S42),"")</f>
        <v>21.2674</v>
      </c>
      <c r="W42" s="198" t="n">
        <f aca="false">IF($C42&lt;&gt;"",(U42/S42),"")</f>
        <v>5.4</v>
      </c>
      <c r="X42" s="205" t="n">
        <f aca="false">IF($C42&lt;&gt;"",(U42/0.75),"")</f>
        <v>34.8012</v>
      </c>
      <c r="Y42" s="200"/>
      <c r="Z42" s="202" t="str">
        <f aca="false">IF($B42&lt;&gt;"",($B42),"")</f>
        <v>ENETHANE  METAL ANTIOXIDANTE -COLORES RAL VIVOS</v>
      </c>
      <c r="AA42" s="415"/>
      <c r="AB42" s="183" t="n">
        <f aca="false">$E$10</f>
        <v>1.12</v>
      </c>
      <c r="AC42" s="185" t="n">
        <f aca="false">IF($C42&lt;&gt;"",(($G42*5)+AB42),"")</f>
        <v>31.21</v>
      </c>
      <c r="AD42" s="194" t="n">
        <f aca="false">$E$6</f>
        <v>1</v>
      </c>
      <c r="AE42" s="195" t="n">
        <f aca="false">IF($C42&lt;&gt;"",(AC42*$D42*AD42),"")</f>
        <v>140.445</v>
      </c>
      <c r="AF42" s="197" t="n">
        <f aca="false">IF($C42&lt;&gt;"",(AE42-AC42),"")</f>
        <v>109.235</v>
      </c>
      <c r="AG42" s="198" t="n">
        <f aca="false">IF($C42&lt;&gt;"",(AE42/AC42),"")</f>
        <v>4.5</v>
      </c>
      <c r="AH42" s="205" t="n">
        <f aca="false">IF($C42&lt;&gt;"",(AE42/5),"")</f>
        <v>28.089</v>
      </c>
      <c r="AI42" s="415"/>
      <c r="AJ42" s="183" t="n">
        <f aca="false">$F$10</f>
        <v>1.75</v>
      </c>
      <c r="AK42" s="185" t="n">
        <f aca="false">IF($C42&lt;&gt;"",(($G42*15)+AJ42),"")</f>
        <v>92.02</v>
      </c>
      <c r="AL42" s="185" t="n">
        <f aca="false">$F$6</f>
        <v>0.9</v>
      </c>
      <c r="AM42" s="204" t="n">
        <f aca="false">IF($C42&lt;&gt;"",(AK42*$D42*AL42),"")</f>
        <v>372.681</v>
      </c>
      <c r="AN42" s="199" t="n">
        <f aca="false">IF($C42&lt;&gt;"",(AM42-AK42),"")</f>
        <v>280.661</v>
      </c>
      <c r="AO42" s="199" t="n">
        <f aca="false">IF($C42&lt;&gt;"",(AM42/AK42),"")</f>
        <v>4.05</v>
      </c>
      <c r="AP42" s="205" t="n">
        <f aca="false">IF($C42&lt;&gt;"",(AM42/15),"")</f>
        <v>24.8454</v>
      </c>
    </row>
    <row r="43" customFormat="false" ht="18.5" hidden="false" customHeight="false" outlineLevel="0" collapsed="false">
      <c r="A43" s="128"/>
      <c r="B43" s="425" t="s">
        <v>143</v>
      </c>
      <c r="C43" s="183"/>
      <c r="D43" s="185"/>
      <c r="E43" s="194" t="str">
        <f aca="false">IF(C43&lt;&gt;"",(C43*D43),"")</f>
        <v/>
      </c>
      <c r="F43" s="187"/>
      <c r="G43" s="188" t="str">
        <f aca="false">IF(C43&lt;&gt;"",(C43*F43),"")</f>
        <v/>
      </c>
      <c r="H43" s="189" t="str">
        <f aca="false">IF(C43&lt;&gt;"",(G43*D43),"")</f>
        <v/>
      </c>
      <c r="I43" s="413"/>
      <c r="J43" s="183" t="n">
        <f aca="false">$C$10</f>
        <v>0.28</v>
      </c>
      <c r="K43" s="185" t="str">
        <f aca="false">IF(C43&lt;&gt;"",((G43*0.25)+J43),"")</f>
        <v/>
      </c>
      <c r="L43" s="194" t="n">
        <f aca="false">$C$6</f>
        <v>1.5</v>
      </c>
      <c r="M43" s="195" t="str">
        <f aca="false">IF(C43&lt;&gt;"",(K43*D43*L43),"")</f>
        <v/>
      </c>
      <c r="N43" s="206" t="str">
        <f aca="false">IF(C43&lt;&gt;"",(M43-K43),"")</f>
        <v/>
      </c>
      <c r="O43" s="198" t="str">
        <f aca="false">IF(C43&lt;&gt;"",(M43/K43),"")</f>
        <v/>
      </c>
      <c r="P43" s="205" t="str">
        <f aca="false">IF($C43&lt;&gt;"",(M43/0.25),"")</f>
        <v/>
      </c>
      <c r="Q43" s="200"/>
      <c r="R43" s="183" t="n">
        <f aca="false">$D$10</f>
        <v>0.32</v>
      </c>
      <c r="S43" s="185" t="str">
        <f aca="false">IF($C43&lt;&gt;"",(($G43*0.75)+R43),"")</f>
        <v/>
      </c>
      <c r="T43" s="194" t="n">
        <f aca="false">$D$6</f>
        <v>1.2</v>
      </c>
      <c r="U43" s="414" t="str">
        <f aca="false">IF($C43&lt;&gt;"",(S43*$D43*T43),"")</f>
        <v/>
      </c>
      <c r="V43" s="199" t="str">
        <f aca="false">IF($C43&lt;&gt;"",(U43-S43),"")</f>
        <v/>
      </c>
      <c r="W43" s="198" t="str">
        <f aca="false">IF($C43&lt;&gt;"",(U43/S43),"")</f>
        <v/>
      </c>
      <c r="X43" s="205" t="str">
        <f aca="false">IF($C43&lt;&gt;"",(U43/0.75),"")</f>
        <v/>
      </c>
      <c r="Y43" s="200"/>
      <c r="Z43" s="202" t="str">
        <f aca="false">IF($B43&lt;&gt;"",($B43),"")</f>
        <v>( POLIURETANO ACRILICO DE ALTA CALIDAD SOLVENTE )</v>
      </c>
      <c r="AA43" s="415"/>
      <c r="AB43" s="183" t="n">
        <f aca="false">$E$10</f>
        <v>1.12</v>
      </c>
      <c r="AC43" s="185" t="str">
        <f aca="false">IF($C43&lt;&gt;"",(($G43*5)+AB43),"")</f>
        <v/>
      </c>
      <c r="AD43" s="194" t="n">
        <f aca="false">$E$6</f>
        <v>1</v>
      </c>
      <c r="AE43" s="195" t="str">
        <f aca="false">IF($C43&lt;&gt;"",(AC43*$D43*AD43),"")</f>
        <v/>
      </c>
      <c r="AF43" s="197" t="str">
        <f aca="false">IF($C43&lt;&gt;"",(AE43-AC43),"")</f>
        <v/>
      </c>
      <c r="AG43" s="198" t="str">
        <f aca="false">IF($C43&lt;&gt;"",(AE43/AC43),"")</f>
        <v/>
      </c>
      <c r="AH43" s="205" t="str">
        <f aca="false">IF($C43&lt;&gt;"",(AE43/5),"")</f>
        <v/>
      </c>
      <c r="AI43" s="415"/>
      <c r="AJ43" s="183" t="n">
        <f aca="false">$F$10</f>
        <v>1.75</v>
      </c>
      <c r="AK43" s="185" t="str">
        <f aca="false">IF($C43&lt;&gt;"",(($G43*15)+AJ43),"")</f>
        <v/>
      </c>
      <c r="AL43" s="185" t="n">
        <f aca="false">$F$6</f>
        <v>0.9</v>
      </c>
      <c r="AM43" s="204" t="str">
        <f aca="false">IF($C43&lt;&gt;"",(AK43*$D43*AL43),"")</f>
        <v/>
      </c>
      <c r="AN43" s="199" t="str">
        <f aca="false">IF($C43&lt;&gt;"",(AM43-AK43),"")</f>
        <v/>
      </c>
      <c r="AO43" s="199" t="str">
        <f aca="false">IF($C43&lt;&gt;"",(AM43/AK43),"")</f>
        <v/>
      </c>
      <c r="AP43" s="205" t="str">
        <f aca="false">IF($C43&lt;&gt;"",(AM43/15),"")</f>
        <v/>
      </c>
    </row>
    <row r="44" customFormat="false" ht="18.5" hidden="false" customHeight="false" outlineLevel="0" collapsed="false">
      <c r="A44" s="128"/>
      <c r="B44" s="425" t="s">
        <v>156</v>
      </c>
      <c r="C44" s="183" t="n">
        <v>6.3</v>
      </c>
      <c r="D44" s="185" t="n">
        <v>4.5</v>
      </c>
      <c r="E44" s="194" t="n">
        <f aca="false">IF(C44&lt;&gt;"",(C44*D44),"")</f>
        <v>28.35</v>
      </c>
      <c r="F44" s="187" t="n">
        <v>1.02</v>
      </c>
      <c r="G44" s="188" t="n">
        <f aca="false">IF(C44&lt;&gt;"",(C44*F44),"")</f>
        <v>6.426</v>
      </c>
      <c r="H44" s="189" t="n">
        <f aca="false">IF(C44&lt;&gt;"",(G44*D44),"")</f>
        <v>28.917</v>
      </c>
      <c r="I44" s="413"/>
      <c r="J44" s="183" t="n">
        <f aca="false">$C$10</f>
        <v>0.28</v>
      </c>
      <c r="K44" s="185" t="n">
        <f aca="false">IF(C44&lt;&gt;"",((G44*0.25)+J44),"")</f>
        <v>1.8865</v>
      </c>
      <c r="L44" s="194" t="n">
        <f aca="false">$C$6</f>
        <v>1.5</v>
      </c>
      <c r="M44" s="195" t="n">
        <f aca="false">IF(C44&lt;&gt;"",(K44*D44*L44),"")</f>
        <v>12.733875</v>
      </c>
      <c r="N44" s="206" t="n">
        <f aca="false">IF(C44&lt;&gt;"",(M44-K44),"")</f>
        <v>10.847375</v>
      </c>
      <c r="O44" s="198" t="n">
        <f aca="false">IF(C44&lt;&gt;"",(M44/K44),"")</f>
        <v>6.75</v>
      </c>
      <c r="P44" s="205" t="n">
        <f aca="false">IF($C44&lt;&gt;"",(M44/0.25),"")</f>
        <v>50.9355</v>
      </c>
      <c r="Q44" s="200"/>
      <c r="R44" s="183" t="n">
        <f aca="false">$D$10</f>
        <v>0.32</v>
      </c>
      <c r="S44" s="185" t="n">
        <f aca="false">IF($C44&lt;&gt;"",(($G44*0.75)+R44),"")</f>
        <v>5.1395</v>
      </c>
      <c r="T44" s="194" t="n">
        <f aca="false">$D$6</f>
        <v>1.2</v>
      </c>
      <c r="U44" s="414" t="n">
        <f aca="false">IF($C44&lt;&gt;"",(S44*$D44*T44),"")</f>
        <v>27.7533</v>
      </c>
      <c r="V44" s="199" t="n">
        <f aca="false">IF($C44&lt;&gt;"",(U44-S44),"")</f>
        <v>22.6138</v>
      </c>
      <c r="W44" s="198" t="n">
        <f aca="false">IF($C44&lt;&gt;"",(U44/S44),"")</f>
        <v>5.4</v>
      </c>
      <c r="X44" s="205" t="n">
        <f aca="false">IF($C44&lt;&gt;"",(U44/0.75),"")</f>
        <v>37.0044</v>
      </c>
      <c r="Y44" s="200"/>
      <c r="Z44" s="202" t="str">
        <f aca="false">IF($B44&lt;&gt;"",($B44),"")</f>
        <v>ENETHANE  METAL  ANTIOXIDANTE -</v>
      </c>
      <c r="AA44" s="415"/>
      <c r="AB44" s="183" t="n">
        <f aca="false">$E$10</f>
        <v>1.12</v>
      </c>
      <c r="AC44" s="185" t="n">
        <f aca="false">IF($C44&lt;&gt;"",(($G44*5)+AB44),"")</f>
        <v>33.25</v>
      </c>
      <c r="AD44" s="194" t="n">
        <f aca="false">$E$6</f>
        <v>1</v>
      </c>
      <c r="AE44" s="195" t="n">
        <f aca="false">IF($C44&lt;&gt;"",(AC44*$D44*AD44),"")</f>
        <v>149.625</v>
      </c>
      <c r="AF44" s="197" t="n">
        <f aca="false">IF($C44&lt;&gt;"",(AE44-AC44),"")</f>
        <v>116.375</v>
      </c>
      <c r="AG44" s="198" t="n">
        <f aca="false">IF($C44&lt;&gt;"",(AE44/AC44),"")</f>
        <v>4.5</v>
      </c>
      <c r="AH44" s="205" t="n">
        <f aca="false">IF($C44&lt;&gt;"",(AE44/5),"")</f>
        <v>29.925</v>
      </c>
      <c r="AI44" s="415"/>
      <c r="AJ44" s="183" t="n">
        <f aca="false">$F$10</f>
        <v>1.75</v>
      </c>
      <c r="AK44" s="185" t="n">
        <f aca="false">IF($C44&lt;&gt;"",(($G44*15)+AJ44),"")</f>
        <v>98.14</v>
      </c>
      <c r="AL44" s="185" t="n">
        <f aca="false">$F$6</f>
        <v>0.9</v>
      </c>
      <c r="AM44" s="204" t="n">
        <f aca="false">IF($C44&lt;&gt;"",(AK44*$D44*AL44),"")</f>
        <v>397.467</v>
      </c>
      <c r="AN44" s="199" t="n">
        <f aca="false">IF($C44&lt;&gt;"",(AM44-AK44),"")</f>
        <v>299.327</v>
      </c>
      <c r="AO44" s="199" t="n">
        <f aca="false">IF($C44&lt;&gt;"",(AM44/AK44),"")</f>
        <v>4.05</v>
      </c>
      <c r="AP44" s="205" t="n">
        <f aca="false">IF($C44&lt;&gt;"",(AM44/15),"")</f>
        <v>26.4978</v>
      </c>
    </row>
    <row r="45" customFormat="false" ht="18.5" hidden="false" customHeight="false" outlineLevel="0" collapsed="false">
      <c r="A45" s="128"/>
      <c r="B45" s="426" t="s">
        <v>157</v>
      </c>
      <c r="C45" s="183"/>
      <c r="D45" s="185"/>
      <c r="E45" s="194" t="str">
        <f aca="false">IF(C45&lt;&gt;"",(C45*D45),"")</f>
        <v/>
      </c>
      <c r="F45" s="187"/>
      <c r="G45" s="188" t="str">
        <f aca="false">IF(C45&lt;&gt;"",(C45*F45),"")</f>
        <v/>
      </c>
      <c r="H45" s="189" t="str">
        <f aca="false">IF(C45&lt;&gt;"",(G45*D45),"")</f>
        <v/>
      </c>
      <c r="I45" s="413"/>
      <c r="J45" s="183" t="n">
        <f aca="false">$C$10</f>
        <v>0.28</v>
      </c>
      <c r="K45" s="185" t="str">
        <f aca="false">IF(C45&lt;&gt;"",((G45*0.25)+J45),"")</f>
        <v/>
      </c>
      <c r="L45" s="194" t="n">
        <f aca="false">$C$6</f>
        <v>1.5</v>
      </c>
      <c r="M45" s="195" t="str">
        <f aca="false">IF(C45&lt;&gt;"",(K45*D45*L45),"")</f>
        <v/>
      </c>
      <c r="N45" s="206" t="str">
        <f aca="false">IF(C45&lt;&gt;"",(M45-K45),"")</f>
        <v/>
      </c>
      <c r="O45" s="198" t="str">
        <f aca="false">IF(C45&lt;&gt;"",(M45/K45),"")</f>
        <v/>
      </c>
      <c r="P45" s="205" t="str">
        <f aca="false">IF($C45&lt;&gt;"",(M45/0.25),"")</f>
        <v/>
      </c>
      <c r="Q45" s="200"/>
      <c r="R45" s="183" t="n">
        <f aca="false">$D$10</f>
        <v>0.32</v>
      </c>
      <c r="S45" s="185" t="str">
        <f aca="false">IF($C45&lt;&gt;"",(($G45*0.75)+R45),"")</f>
        <v/>
      </c>
      <c r="T45" s="194" t="n">
        <f aca="false">$D$6</f>
        <v>1.2</v>
      </c>
      <c r="U45" s="414" t="str">
        <f aca="false">IF($C45&lt;&gt;"",(S45*$D45*T45),"")</f>
        <v/>
      </c>
      <c r="V45" s="199" t="str">
        <f aca="false">IF($C45&lt;&gt;"",(U45-S45),"")</f>
        <v/>
      </c>
      <c r="W45" s="198" t="str">
        <f aca="false">IF($C45&lt;&gt;"",(U45/S45),"")</f>
        <v/>
      </c>
      <c r="X45" s="205" t="str">
        <f aca="false">IF($C45&lt;&gt;"",(U45/0.75),"")</f>
        <v/>
      </c>
      <c r="Y45" s="200"/>
      <c r="Z45" s="202" t="str">
        <f aca="false">IF($B45&lt;&gt;"",($B45),"")</f>
        <v>RAL 3032 ROJO TRÁFICO - 3001 SEÑALES</v>
      </c>
      <c r="AA45" s="415"/>
      <c r="AB45" s="183" t="n">
        <f aca="false">$E$10</f>
        <v>1.12</v>
      </c>
      <c r="AC45" s="185" t="str">
        <f aca="false">IF($C45&lt;&gt;"",(($G45*5)+AB45),"")</f>
        <v/>
      </c>
      <c r="AD45" s="194" t="n">
        <f aca="false">$E$6</f>
        <v>1</v>
      </c>
      <c r="AE45" s="195" t="str">
        <f aca="false">IF($C45&lt;&gt;"",(AC45*$D45*AD45),"")</f>
        <v/>
      </c>
      <c r="AF45" s="197" t="str">
        <f aca="false">IF($C45&lt;&gt;"",(AE45-AC45),"")</f>
        <v/>
      </c>
      <c r="AG45" s="198" t="str">
        <f aca="false">IF($C45&lt;&gt;"",(AE45/AC45),"")</f>
        <v/>
      </c>
      <c r="AH45" s="205" t="str">
        <f aca="false">IF($C45&lt;&gt;"",(AE45/5),"")</f>
        <v/>
      </c>
      <c r="AI45" s="415"/>
      <c r="AJ45" s="183" t="n">
        <f aca="false">$F$10</f>
        <v>1.75</v>
      </c>
      <c r="AK45" s="185" t="str">
        <f aca="false">IF($C45&lt;&gt;"",(($G45*15)+AJ45),"")</f>
        <v/>
      </c>
      <c r="AL45" s="185" t="n">
        <f aca="false">$F$6</f>
        <v>0.9</v>
      </c>
      <c r="AM45" s="204" t="str">
        <f aca="false">IF($C45&lt;&gt;"",(AK45*$D45*AL45),"")</f>
        <v/>
      </c>
      <c r="AN45" s="199" t="str">
        <f aca="false">IF($C45&lt;&gt;"",(AM45-AK45),"")</f>
        <v/>
      </c>
      <c r="AO45" s="199" t="str">
        <f aca="false">IF($C45&lt;&gt;"",(AM45/AK45),"")</f>
        <v/>
      </c>
      <c r="AP45" s="205" t="str">
        <f aca="false">IF($C45&lt;&gt;"",(AM45/15),"")</f>
        <v/>
      </c>
    </row>
    <row r="46" customFormat="false" ht="18.5" hidden="false" customHeight="false" outlineLevel="0" collapsed="false">
      <c r="A46" s="128"/>
      <c r="B46" s="425" t="s">
        <v>158</v>
      </c>
      <c r="C46" s="183" t="n">
        <v>3.3</v>
      </c>
      <c r="D46" s="185" t="n">
        <v>4.5</v>
      </c>
      <c r="E46" s="194" t="n">
        <f aca="false">IF(C46&lt;&gt;"",(C46*D46),"")</f>
        <v>14.85</v>
      </c>
      <c r="F46" s="187" t="n">
        <v>1.02</v>
      </c>
      <c r="G46" s="188" t="n">
        <f aca="false">IF(C46&lt;&gt;"",(C46*F46),"")</f>
        <v>3.366</v>
      </c>
      <c r="H46" s="189" t="n">
        <f aca="false">IF(C46&lt;&gt;"",(G46*D46),"")</f>
        <v>15.147</v>
      </c>
      <c r="I46" s="413"/>
      <c r="J46" s="183" t="n">
        <f aca="false">$C$10</f>
        <v>0.28</v>
      </c>
      <c r="K46" s="185" t="n">
        <f aca="false">IF(C46&lt;&gt;"",((G46*0.25)+J46),"")</f>
        <v>1.1215</v>
      </c>
      <c r="L46" s="194" t="n">
        <f aca="false">$C$6</f>
        <v>1.5</v>
      </c>
      <c r="M46" s="195" t="n">
        <f aca="false">IF(C46&lt;&gt;"",(K46*D46*L46),"")</f>
        <v>7.570125</v>
      </c>
      <c r="N46" s="206" t="n">
        <f aca="false">IF(C46&lt;&gt;"",(M46-K46),"")</f>
        <v>6.448625</v>
      </c>
      <c r="O46" s="198" t="n">
        <f aca="false">IF(C46&lt;&gt;"",(M46/K46),"")</f>
        <v>6.75</v>
      </c>
      <c r="P46" s="205" t="n">
        <f aca="false">IF($C46&lt;&gt;"",(M46/0.25),"")</f>
        <v>30.2805</v>
      </c>
      <c r="Q46" s="200"/>
      <c r="R46" s="183" t="n">
        <f aca="false">$D$10</f>
        <v>0.32</v>
      </c>
      <c r="S46" s="185" t="n">
        <f aca="false">IF($C46&lt;&gt;"",(($G46*0.75)+R46),"")</f>
        <v>2.8445</v>
      </c>
      <c r="T46" s="194" t="n">
        <f aca="false">$D$6</f>
        <v>1.2</v>
      </c>
      <c r="U46" s="414" t="n">
        <f aca="false">IF($C46&lt;&gt;"",(S46*$D46*T46),"")</f>
        <v>15.3603</v>
      </c>
      <c r="V46" s="199" t="n">
        <f aca="false">IF($C46&lt;&gt;"",(U46-S46),"")</f>
        <v>12.5158</v>
      </c>
      <c r="W46" s="198" t="n">
        <f aca="false">IF($C46&lt;&gt;"",(U46/S46),"")</f>
        <v>5.4</v>
      </c>
      <c r="X46" s="205" t="n">
        <f aca="false">IF($C46&lt;&gt;"",(U46/0.75),"")</f>
        <v>20.4804</v>
      </c>
      <c r="Y46" s="200"/>
      <c r="Z46" s="202" t="str">
        <f aca="false">IF($B46&lt;&gt;"",($B46),"")</f>
        <v>ENETHANE  METAL  ANTIOXIDANTE - TRANSPARENTE</v>
      </c>
      <c r="AA46" s="415"/>
      <c r="AB46" s="183" t="n">
        <f aca="false">$E$10</f>
        <v>1.12</v>
      </c>
      <c r="AC46" s="185" t="n">
        <f aca="false">IF($C46&lt;&gt;"",(($G46*5)+AB46),"")</f>
        <v>17.95</v>
      </c>
      <c r="AD46" s="194" t="n">
        <f aca="false">$E$6</f>
        <v>1</v>
      </c>
      <c r="AE46" s="195" t="n">
        <f aca="false">IF($C46&lt;&gt;"",(AC46*$D46*AD46),"")</f>
        <v>80.775</v>
      </c>
      <c r="AF46" s="197" t="n">
        <f aca="false">IF($C46&lt;&gt;"",(AE46-AC46),"")</f>
        <v>62.825</v>
      </c>
      <c r="AG46" s="198" t="n">
        <f aca="false">IF($C46&lt;&gt;"",(AE46/AC46),"")</f>
        <v>4.5</v>
      </c>
      <c r="AH46" s="205" t="n">
        <f aca="false">IF($C46&lt;&gt;"",(AE46/5),"")</f>
        <v>16.155</v>
      </c>
      <c r="AI46" s="415"/>
      <c r="AJ46" s="183" t="n">
        <f aca="false">$F$10</f>
        <v>1.75</v>
      </c>
      <c r="AK46" s="185" t="n">
        <f aca="false">IF($C46&lt;&gt;"",(($G46*15)+AJ46),"")</f>
        <v>52.24</v>
      </c>
      <c r="AL46" s="185" t="n">
        <f aca="false">$F$6</f>
        <v>0.9</v>
      </c>
      <c r="AM46" s="204" t="n">
        <f aca="false">IF($C46&lt;&gt;"",(AK46*$D46*AL46),"")</f>
        <v>211.572</v>
      </c>
      <c r="AN46" s="199" t="n">
        <f aca="false">IF($C46&lt;&gt;"",(AM46-AK46),"")</f>
        <v>159.332</v>
      </c>
      <c r="AO46" s="199" t="n">
        <f aca="false">IF($C46&lt;&gt;"",(AM46/AK46),"")</f>
        <v>4.05</v>
      </c>
      <c r="AP46" s="205" t="n">
        <f aca="false">IF($C46&lt;&gt;"",(AM46/15),"")</f>
        <v>14.1048</v>
      </c>
    </row>
    <row r="47" customFormat="false" ht="18.5" hidden="false" customHeight="false" outlineLevel="0" collapsed="false">
      <c r="A47" s="128"/>
      <c r="B47" s="425" t="s">
        <v>143</v>
      </c>
      <c r="C47" s="183"/>
      <c r="D47" s="185"/>
      <c r="E47" s="194" t="str">
        <f aca="false">IF(C47&lt;&gt;"",(C47*D47),"")</f>
        <v/>
      </c>
      <c r="F47" s="187"/>
      <c r="G47" s="188" t="str">
        <f aca="false">IF(C47&lt;&gt;"",(C47*F47),"")</f>
        <v/>
      </c>
      <c r="H47" s="189" t="str">
        <f aca="false">IF(C47&lt;&gt;"",(G47*D47),"")</f>
        <v/>
      </c>
      <c r="I47" s="413"/>
      <c r="J47" s="183" t="n">
        <f aca="false">$C$10</f>
        <v>0.28</v>
      </c>
      <c r="K47" s="185" t="str">
        <f aca="false">IF(C47&lt;&gt;"",((G47*0.25)+J47),"")</f>
        <v/>
      </c>
      <c r="L47" s="194" t="n">
        <f aca="false">$C$6</f>
        <v>1.5</v>
      </c>
      <c r="M47" s="195" t="str">
        <f aca="false">IF(C47&lt;&gt;"",(K47*D47*L47),"")</f>
        <v/>
      </c>
      <c r="N47" s="206" t="str">
        <f aca="false">IF(C47&lt;&gt;"",(M47-K47),"")</f>
        <v/>
      </c>
      <c r="O47" s="198" t="str">
        <f aca="false">IF(C47&lt;&gt;"",(M47/K47),"")</f>
        <v/>
      </c>
      <c r="P47" s="205" t="str">
        <f aca="false">IF($C47&lt;&gt;"",(M47/0.25),"")</f>
        <v/>
      </c>
      <c r="Q47" s="200"/>
      <c r="R47" s="183" t="n">
        <f aca="false">$D$10</f>
        <v>0.32</v>
      </c>
      <c r="S47" s="185" t="str">
        <f aca="false">IF($C47&lt;&gt;"",(($G47*0.75)+R47),"")</f>
        <v/>
      </c>
      <c r="T47" s="194" t="n">
        <f aca="false">$D$6</f>
        <v>1.2</v>
      </c>
      <c r="U47" s="414" t="str">
        <f aca="false">IF($C47&lt;&gt;"",(S47*$D47*T47),"")</f>
        <v/>
      </c>
      <c r="V47" s="199" t="str">
        <f aca="false">IF($C47&lt;&gt;"",(U47-S47),"")</f>
        <v/>
      </c>
      <c r="W47" s="198" t="str">
        <f aca="false">IF($C47&lt;&gt;"",(U47/S47),"")</f>
        <v/>
      </c>
      <c r="X47" s="205" t="str">
        <f aca="false">IF($C47&lt;&gt;"",(U47/0.75),"")</f>
        <v/>
      </c>
      <c r="Y47" s="200"/>
      <c r="Z47" s="202" t="str">
        <f aca="false">IF($B47&lt;&gt;"",($B47),"")</f>
        <v>( POLIURETANO ACRILICO DE ALTA CALIDAD SOLVENTE )</v>
      </c>
      <c r="AA47" s="415"/>
      <c r="AB47" s="183" t="n">
        <f aca="false">$E$10</f>
        <v>1.12</v>
      </c>
      <c r="AC47" s="185" t="str">
        <f aca="false">IF($C47&lt;&gt;"",(($G47*5)+AB47),"")</f>
        <v/>
      </c>
      <c r="AD47" s="194" t="n">
        <f aca="false">$E$6</f>
        <v>1</v>
      </c>
      <c r="AE47" s="195" t="str">
        <f aca="false">IF($C47&lt;&gt;"",(AC47*$D47*AD47),"")</f>
        <v/>
      </c>
      <c r="AF47" s="197" t="str">
        <f aca="false">IF($C47&lt;&gt;"",(AE47-AC47),"")</f>
        <v/>
      </c>
      <c r="AG47" s="198" t="str">
        <f aca="false">IF($C47&lt;&gt;"",(AE47/AC47),"")</f>
        <v/>
      </c>
      <c r="AH47" s="205" t="str">
        <f aca="false">IF($C47&lt;&gt;"",(AE47/5),"")</f>
        <v/>
      </c>
      <c r="AI47" s="415"/>
      <c r="AJ47" s="183" t="n">
        <f aca="false">$F$10</f>
        <v>1.75</v>
      </c>
      <c r="AK47" s="185" t="str">
        <f aca="false">IF($C47&lt;&gt;"",(($G47*15)+AJ47),"")</f>
        <v/>
      </c>
      <c r="AL47" s="185" t="n">
        <f aca="false">$F$6</f>
        <v>0.9</v>
      </c>
      <c r="AM47" s="204" t="str">
        <f aca="false">IF($C47&lt;&gt;"",(AK47*$D47*AL47),"")</f>
        <v/>
      </c>
      <c r="AN47" s="199" t="str">
        <f aca="false">IF($C47&lt;&gt;"",(AM47-AK47),"")</f>
        <v/>
      </c>
      <c r="AO47" s="199" t="str">
        <f aca="false">IF($C47&lt;&gt;"",(AM47/AK47),"")</f>
        <v/>
      </c>
      <c r="AP47" s="205" t="str">
        <f aca="false">IF($C47&lt;&gt;"",(AM47/15),"")</f>
        <v/>
      </c>
    </row>
    <row r="48" customFormat="false" ht="18.5" hidden="false" customHeight="false" outlineLevel="0" collapsed="false">
      <c r="A48" s="128"/>
      <c r="B48" s="331"/>
      <c r="C48" s="183"/>
      <c r="D48" s="185"/>
      <c r="E48" s="194"/>
      <c r="F48" s="187"/>
      <c r="G48" s="188"/>
      <c r="H48" s="189"/>
      <c r="I48" s="413"/>
      <c r="J48" s="183"/>
      <c r="K48" s="185"/>
      <c r="L48" s="194"/>
      <c r="M48" s="195"/>
      <c r="N48" s="206"/>
      <c r="O48" s="198"/>
      <c r="P48" s="205"/>
      <c r="Q48" s="200"/>
      <c r="R48" s="183"/>
      <c r="S48" s="185"/>
      <c r="T48" s="194"/>
      <c r="U48" s="414"/>
      <c r="V48" s="199"/>
      <c r="W48" s="198"/>
      <c r="X48" s="205"/>
      <c r="Y48" s="200"/>
      <c r="Z48" s="202"/>
      <c r="AA48" s="415"/>
      <c r="AB48" s="183"/>
      <c r="AC48" s="185"/>
      <c r="AD48" s="194"/>
      <c r="AE48" s="195"/>
      <c r="AF48" s="197"/>
      <c r="AG48" s="198"/>
      <c r="AH48" s="205"/>
      <c r="AI48" s="415"/>
      <c r="AJ48" s="183"/>
      <c r="AK48" s="185"/>
      <c r="AL48" s="185"/>
      <c r="AM48" s="204"/>
      <c r="AN48" s="199"/>
      <c r="AO48" s="199"/>
      <c r="AP48" s="205"/>
    </row>
    <row r="49" customFormat="false" ht="18.5" hidden="false" customHeight="false" outlineLevel="0" collapsed="false">
      <c r="A49" s="128"/>
      <c r="B49" s="331" t="s">
        <v>159</v>
      </c>
      <c r="C49" s="183" t="n">
        <v>21</v>
      </c>
      <c r="D49" s="185" t="n">
        <v>4.5</v>
      </c>
      <c r="E49" s="194" t="n">
        <f aca="false">IF(C49&lt;&gt;"",(C49*D49),"")</f>
        <v>94.5</v>
      </c>
      <c r="F49" s="187" t="n">
        <v>1.02</v>
      </c>
      <c r="G49" s="188" t="n">
        <f aca="false">IF(C49&lt;&gt;"",(C49*F49),"")</f>
        <v>21.42</v>
      </c>
      <c r="H49" s="189" t="n">
        <f aca="false">IF(C49&lt;&gt;"",(G49*D49),"")</f>
        <v>96.39</v>
      </c>
      <c r="I49" s="413"/>
      <c r="J49" s="183" t="n">
        <f aca="false">$C$10</f>
        <v>0.28</v>
      </c>
      <c r="K49" s="185" t="n">
        <f aca="false">IF(C49&lt;&gt;"",((G49*0.25)+J49),"")</f>
        <v>5.635</v>
      </c>
      <c r="L49" s="194" t="n">
        <f aca="false">$C$6</f>
        <v>1.5</v>
      </c>
      <c r="M49" s="195" t="n">
        <f aca="false">IF(C49&lt;&gt;"",(K49*D49*L49),"")</f>
        <v>38.03625</v>
      </c>
      <c r="N49" s="206" t="n">
        <f aca="false">IF(C49&lt;&gt;"",(M49-K49),"")</f>
        <v>32.40125</v>
      </c>
      <c r="O49" s="198" t="n">
        <f aca="false">IF(C49&lt;&gt;"",(M49/K49),"")</f>
        <v>6.75</v>
      </c>
      <c r="P49" s="205" t="n">
        <f aca="false">IF($C49&lt;&gt;"",(M49/0.25),"")</f>
        <v>152.145</v>
      </c>
      <c r="Q49" s="200"/>
      <c r="R49" s="183" t="n">
        <f aca="false">$D$10</f>
        <v>0.32</v>
      </c>
      <c r="S49" s="185" t="n">
        <f aca="false">IF($C49&lt;&gt;"",(($G49*0.75)+R49),"")</f>
        <v>16.385</v>
      </c>
      <c r="T49" s="194" t="n">
        <f aca="false">$D$6</f>
        <v>1.2</v>
      </c>
      <c r="U49" s="414" t="n">
        <f aca="false">IF($C49&lt;&gt;"",(S49*$D49*T49),"")</f>
        <v>88.479</v>
      </c>
      <c r="V49" s="199" t="n">
        <f aca="false">IF($C49&lt;&gt;"",(U49-S49),"")</f>
        <v>72.094</v>
      </c>
      <c r="W49" s="198" t="n">
        <f aca="false">IF($C49&lt;&gt;"",(U49/S49),"")</f>
        <v>5.4</v>
      </c>
      <c r="X49" s="205" t="n">
        <f aca="false">IF($C49&lt;&gt;"",(U49/0.75),"")</f>
        <v>117.972</v>
      </c>
      <c r="Y49" s="200"/>
      <c r="Z49" s="202" t="str">
        <f aca="false">IF($B49&lt;&gt;"",($B49),"")</f>
        <v>POLIUREAS ALIFÁTICAS - POLIASPÁRTICAS</v>
      </c>
      <c r="AA49" s="415"/>
      <c r="AB49" s="183" t="n">
        <f aca="false">$E$10</f>
        <v>1.12</v>
      </c>
      <c r="AC49" s="185" t="n">
        <f aca="false">IF($C49&lt;&gt;"",(($G49*5)+AB49),"")</f>
        <v>108.22</v>
      </c>
      <c r="AD49" s="194" t="n">
        <f aca="false">$E$6</f>
        <v>1</v>
      </c>
      <c r="AE49" s="195" t="n">
        <f aca="false">IF($C49&lt;&gt;"",(AC49*$D49*AD49),"")</f>
        <v>486.99</v>
      </c>
      <c r="AF49" s="197" t="n">
        <f aca="false">IF($C49&lt;&gt;"",(AE49-AC49),"")</f>
        <v>378.77</v>
      </c>
      <c r="AG49" s="198" t="n">
        <f aca="false">IF($C49&lt;&gt;"",(AE49/AC49),"")</f>
        <v>4.5</v>
      </c>
      <c r="AH49" s="205" t="n">
        <f aca="false">IF($C49&lt;&gt;"",(AE49/5),"")</f>
        <v>97.398</v>
      </c>
      <c r="AI49" s="415"/>
      <c r="AJ49" s="183" t="n">
        <f aca="false">$F$10</f>
        <v>1.75</v>
      </c>
      <c r="AK49" s="185" t="n">
        <f aca="false">IF($C49&lt;&gt;"",(($G49*15)+AJ49),"")</f>
        <v>323.05</v>
      </c>
      <c r="AL49" s="185" t="n">
        <f aca="false">$F$6</f>
        <v>0.9</v>
      </c>
      <c r="AM49" s="204" t="n">
        <f aca="false">IF($C49&lt;&gt;"",(AK49*$D49*AL49),"")</f>
        <v>1308.3525</v>
      </c>
      <c r="AN49" s="199" t="n">
        <f aca="false">IF($C49&lt;&gt;"",(AM49-AK49),"")</f>
        <v>985.3025</v>
      </c>
      <c r="AO49" s="199" t="n">
        <f aca="false">IF($C49&lt;&gt;"",(AM49/AK49),"")</f>
        <v>4.05</v>
      </c>
      <c r="AP49" s="205" t="n">
        <f aca="false">IF($C49&lt;&gt;"",(AM49/15),"")</f>
        <v>87.2235</v>
      </c>
    </row>
    <row r="50" customFormat="false" ht="18.5" hidden="false" customHeight="false" outlineLevel="0" collapsed="false">
      <c r="A50" s="128"/>
      <c r="B50" s="331"/>
      <c r="C50" s="183"/>
      <c r="D50" s="185"/>
      <c r="E50" s="194" t="str">
        <f aca="false">IF(C50&lt;&gt;"",(C50*D50),"")</f>
        <v/>
      </c>
      <c r="F50" s="187"/>
      <c r="G50" s="188" t="str">
        <f aca="false">IF(C50&lt;&gt;"",(C50*F50),"")</f>
        <v/>
      </c>
      <c r="H50" s="189" t="str">
        <f aca="false">IF(C50&lt;&gt;"",(G50*D50),"")</f>
        <v/>
      </c>
      <c r="I50" s="413"/>
      <c r="J50" s="183" t="n">
        <f aca="false">$C$10</f>
        <v>0.28</v>
      </c>
      <c r="K50" s="185" t="str">
        <f aca="false">IF(C50&lt;&gt;"",((G50*0.25)+J50),"")</f>
        <v/>
      </c>
      <c r="L50" s="194" t="n">
        <f aca="false">$C$6</f>
        <v>1.5</v>
      </c>
      <c r="M50" s="195" t="str">
        <f aca="false">IF(C50&lt;&gt;"",(K50*D50*L50),"")</f>
        <v/>
      </c>
      <c r="N50" s="206" t="str">
        <f aca="false">IF(C50&lt;&gt;"",(M50-K50),"")</f>
        <v/>
      </c>
      <c r="O50" s="198" t="str">
        <f aca="false">IF(C50&lt;&gt;"",(M50/K50),"")</f>
        <v/>
      </c>
      <c r="P50" s="205" t="str">
        <f aca="false">IF($C50&lt;&gt;"",(M50/0.25),"")</f>
        <v/>
      </c>
      <c r="Q50" s="200"/>
      <c r="R50" s="183" t="n">
        <f aca="false">$D$10</f>
        <v>0.32</v>
      </c>
      <c r="S50" s="185" t="str">
        <f aca="false">IF($C50&lt;&gt;"",(($G50*0.75)+R50),"")</f>
        <v/>
      </c>
      <c r="T50" s="194" t="n">
        <f aca="false">$D$6</f>
        <v>1.2</v>
      </c>
      <c r="U50" s="414" t="str">
        <f aca="false">IF($C50&lt;&gt;"",(S50*$D50*T50),"")</f>
        <v/>
      </c>
      <c r="V50" s="199" t="str">
        <f aca="false">IF($C50&lt;&gt;"",(U50-S50),"")</f>
        <v/>
      </c>
      <c r="W50" s="198" t="str">
        <f aca="false">IF($C50&lt;&gt;"",(U50/S50),"")</f>
        <v/>
      </c>
      <c r="X50" s="205" t="str">
        <f aca="false">IF($C50&lt;&gt;"",(U50/0.75),"")</f>
        <v/>
      </c>
      <c r="Y50" s="200"/>
      <c r="Z50" s="202" t="str">
        <f aca="false">IF($B50&lt;&gt;"",($B50),"")</f>
        <v/>
      </c>
      <c r="AA50" s="415"/>
      <c r="AB50" s="183" t="n">
        <f aca="false">$E$10</f>
        <v>1.12</v>
      </c>
      <c r="AC50" s="185" t="str">
        <f aca="false">IF($C50&lt;&gt;"",(($G50*5)+AB50),"")</f>
        <v/>
      </c>
      <c r="AD50" s="194" t="n">
        <f aca="false">$E$6</f>
        <v>1</v>
      </c>
      <c r="AE50" s="195" t="str">
        <f aca="false">IF($C50&lt;&gt;"",(AC50*$D50*AD50),"")</f>
        <v/>
      </c>
      <c r="AF50" s="197" t="str">
        <f aca="false">IF($C50&lt;&gt;"",(AE50-AC50),"")</f>
        <v/>
      </c>
      <c r="AG50" s="198" t="str">
        <f aca="false">IF($C50&lt;&gt;"",(AE50/AC50),"")</f>
        <v/>
      </c>
      <c r="AH50" s="205" t="str">
        <f aca="false">IF($C50&lt;&gt;"",(AE50/5),"")</f>
        <v/>
      </c>
      <c r="AI50" s="415"/>
      <c r="AJ50" s="183" t="n">
        <f aca="false">$F$10</f>
        <v>1.75</v>
      </c>
      <c r="AK50" s="185" t="str">
        <f aca="false">IF($C50&lt;&gt;"",(($G50*15)+AJ50),"")</f>
        <v/>
      </c>
      <c r="AL50" s="185" t="n">
        <f aca="false">$F$6</f>
        <v>0.9</v>
      </c>
      <c r="AM50" s="204" t="str">
        <f aca="false">IF($C50&lt;&gt;"",(AK50*$D50*AL50),"")</f>
        <v/>
      </c>
      <c r="AN50" s="199" t="str">
        <f aca="false">IF($C50&lt;&gt;"",(AM50-AK50),"")</f>
        <v/>
      </c>
      <c r="AO50" s="199" t="str">
        <f aca="false">IF($C50&lt;&gt;"",(AM50/AK50),"")</f>
        <v/>
      </c>
      <c r="AP50" s="205" t="str">
        <f aca="false">IF($C50&lt;&gt;"",(AM50/15),"")</f>
        <v/>
      </c>
    </row>
    <row r="51" customFormat="false" ht="18.5" hidden="false" customHeight="false" outlineLevel="0" collapsed="false">
      <c r="A51" s="427"/>
      <c r="B51" s="428" t="s">
        <v>160</v>
      </c>
      <c r="C51" s="429"/>
      <c r="D51" s="430"/>
      <c r="E51" s="431" t="str">
        <f aca="false">IF(C51&lt;&gt;"",(C51*D51),"")</f>
        <v/>
      </c>
      <c r="F51" s="432"/>
      <c r="G51" s="432" t="str">
        <f aca="false">IF(C51&lt;&gt;"",(C51*F51),"")</f>
        <v/>
      </c>
      <c r="H51" s="433" t="str">
        <f aca="false">IF(C51&lt;&gt;"",(G51*D51),"")</f>
        <v/>
      </c>
      <c r="I51" s="413"/>
      <c r="J51" s="429"/>
      <c r="K51" s="430"/>
      <c r="L51" s="431"/>
      <c r="M51" s="434"/>
      <c r="N51" s="435"/>
      <c r="O51" s="436"/>
      <c r="P51" s="437"/>
      <c r="Q51" s="200"/>
      <c r="R51" s="429"/>
      <c r="S51" s="430"/>
      <c r="T51" s="431"/>
      <c r="U51" s="438"/>
      <c r="V51" s="439"/>
      <c r="W51" s="436"/>
      <c r="X51" s="437"/>
      <c r="Y51" s="200"/>
      <c r="Z51" s="428" t="str">
        <f aca="false">IF($B51&lt;&gt;"",($B51),"")</f>
        <v>COLORES METALICOS</v>
      </c>
      <c r="AA51" s="415"/>
      <c r="AB51" s="429"/>
      <c r="AC51" s="430"/>
      <c r="AD51" s="431"/>
      <c r="AE51" s="434"/>
      <c r="AF51" s="440"/>
      <c r="AG51" s="436"/>
      <c r="AH51" s="437"/>
      <c r="AI51" s="415"/>
      <c r="AJ51" s="429"/>
      <c r="AK51" s="430"/>
      <c r="AL51" s="430"/>
      <c r="AM51" s="441"/>
      <c r="AN51" s="439"/>
      <c r="AO51" s="439"/>
      <c r="AP51" s="437"/>
    </row>
    <row r="52" customFormat="false" ht="18.5" hidden="false" customHeight="false" outlineLevel="0" collapsed="false">
      <c r="A52" s="128"/>
      <c r="B52" s="331" t="s">
        <v>161</v>
      </c>
      <c r="C52" s="183" t="n">
        <v>9.2</v>
      </c>
      <c r="D52" s="185" t="n">
        <v>3</v>
      </c>
      <c r="E52" s="194" t="n">
        <f aca="false">IF(C52&lt;&gt;"",(C52*D52),"")</f>
        <v>27.6</v>
      </c>
      <c r="F52" s="187" t="n">
        <v>1.48</v>
      </c>
      <c r="G52" s="188" t="n">
        <f aca="false">IF(C52&lt;&gt;"",(C52*F52),"")</f>
        <v>13.616</v>
      </c>
      <c r="H52" s="189" t="n">
        <f aca="false">IF(C52&lt;&gt;"",(G52*D52),"")</f>
        <v>40.848</v>
      </c>
      <c r="I52" s="413"/>
      <c r="J52" s="183" t="n">
        <f aca="false">$C$10</f>
        <v>0.28</v>
      </c>
      <c r="K52" s="185" t="n">
        <f aca="false">IF(C52&lt;&gt;"",((G52*0.25)+J52),"")</f>
        <v>3.684</v>
      </c>
      <c r="L52" s="194" t="n">
        <f aca="false">$C$6</f>
        <v>1.5</v>
      </c>
      <c r="M52" s="195" t="n">
        <f aca="false">IF(C52&lt;&gt;"",(K52*D52*L52),"")</f>
        <v>16.578</v>
      </c>
      <c r="N52" s="206" t="n">
        <f aca="false">IF(C52&lt;&gt;"",(M52-K52),"")</f>
        <v>12.894</v>
      </c>
      <c r="O52" s="198" t="n">
        <f aca="false">IF(C52&lt;&gt;"",(M52/K52),"")</f>
        <v>4.5</v>
      </c>
      <c r="P52" s="205" t="n">
        <f aca="false">IF($C52&lt;&gt;"",(M52/0.25),"")</f>
        <v>66.312</v>
      </c>
      <c r="Q52" s="200"/>
      <c r="R52" s="183" t="n">
        <f aca="false">$D$10</f>
        <v>0.32</v>
      </c>
      <c r="S52" s="185" t="n">
        <f aca="false">IF($C52&lt;&gt;"",(($G52*0.75)+R52),"")</f>
        <v>10.532</v>
      </c>
      <c r="T52" s="194" t="n">
        <f aca="false">$D$6</f>
        <v>1.2</v>
      </c>
      <c r="U52" s="414" t="n">
        <f aca="false">IF($C52&lt;&gt;"",(S52*$D52*T52),"")</f>
        <v>37.9152</v>
      </c>
      <c r="V52" s="199" t="n">
        <f aca="false">IF($C52&lt;&gt;"",(U52-S52),"")</f>
        <v>27.3832</v>
      </c>
      <c r="W52" s="198" t="n">
        <f aca="false">IF($C52&lt;&gt;"",(U52/S52),"")</f>
        <v>3.6</v>
      </c>
      <c r="X52" s="205" t="n">
        <f aca="false">IF($C52&lt;&gt;"",(U52/0.75),"")</f>
        <v>50.5536</v>
      </c>
      <c r="Y52" s="200"/>
      <c r="Z52" s="202" t="str">
        <f aca="false">IF($B52&lt;&gt;"",($B52),"")</f>
        <v>ENEKRIL BRONCE F</v>
      </c>
      <c r="AA52" s="415"/>
      <c r="AB52" s="183" t="n">
        <f aca="false">$E$10</f>
        <v>1.12</v>
      </c>
      <c r="AC52" s="185" t="n">
        <f aca="false">IF($C52&lt;&gt;"",(($G52*5)+AB52),"")</f>
        <v>69.2</v>
      </c>
      <c r="AD52" s="194" t="n">
        <f aca="false">$E$6</f>
        <v>1</v>
      </c>
      <c r="AE52" s="195" t="n">
        <f aca="false">IF($C52&lt;&gt;"",(AC52*$D52*AD52),"")</f>
        <v>207.6</v>
      </c>
      <c r="AF52" s="197" t="n">
        <f aca="false">IF($C52&lt;&gt;"",(AE52-AC52),"")</f>
        <v>138.4</v>
      </c>
      <c r="AG52" s="198" t="n">
        <f aca="false">IF($C52&lt;&gt;"",(AE52/AC52),"")</f>
        <v>3</v>
      </c>
      <c r="AH52" s="205" t="n">
        <f aca="false">IF($C52&lt;&gt;"",(AE52/5),"")</f>
        <v>41.52</v>
      </c>
      <c r="AI52" s="415"/>
      <c r="AJ52" s="183" t="n">
        <f aca="false">$F$10</f>
        <v>1.75</v>
      </c>
      <c r="AK52" s="185" t="n">
        <f aca="false">IF($C52&lt;&gt;"",(($G52*15)+AJ52),"")</f>
        <v>205.99</v>
      </c>
      <c r="AL52" s="185" t="n">
        <f aca="false">$F$6</f>
        <v>0.9</v>
      </c>
      <c r="AM52" s="204" t="n">
        <f aca="false">IF($C52&lt;&gt;"",(AK52*$D52*AL52),"")</f>
        <v>556.173</v>
      </c>
      <c r="AN52" s="199" t="n">
        <f aca="false">IF($C52&lt;&gt;"",(AM52-AK52),"")</f>
        <v>350.183</v>
      </c>
      <c r="AO52" s="199" t="n">
        <f aca="false">IF($C52&lt;&gt;"",(AM52/AK52),"")</f>
        <v>2.7</v>
      </c>
      <c r="AP52" s="205" t="n">
        <f aca="false">IF($C52&lt;&gt;"",(AM52/15),"")</f>
        <v>37.0782</v>
      </c>
    </row>
    <row r="53" customFormat="false" ht="18.5" hidden="false" customHeight="false" outlineLevel="0" collapsed="false">
      <c r="A53" s="128"/>
      <c r="B53" s="331" t="s">
        <v>162</v>
      </c>
      <c r="C53" s="183" t="n">
        <v>4.5</v>
      </c>
      <c r="D53" s="185" t="n">
        <v>3</v>
      </c>
      <c r="E53" s="194" t="n">
        <f aca="false">IF(C53&lt;&gt;"",(C53*D53),"")</f>
        <v>13.5</v>
      </c>
      <c r="F53" s="187" t="n">
        <v>1.28</v>
      </c>
      <c r="G53" s="188" t="n">
        <f aca="false">IF(C53&lt;&gt;"",(C53*F53),"")</f>
        <v>5.76</v>
      </c>
      <c r="H53" s="189" t="n">
        <f aca="false">IF(C53&lt;&gt;"",(G53*D53),"")</f>
        <v>17.28</v>
      </c>
      <c r="I53" s="413"/>
      <c r="J53" s="183" t="n">
        <f aca="false">$C$10</f>
        <v>0.28</v>
      </c>
      <c r="K53" s="185" t="n">
        <f aca="false">IF(C53&lt;&gt;"",((G53*0.25)+J53),"")</f>
        <v>1.72</v>
      </c>
      <c r="L53" s="194" t="n">
        <f aca="false">$C$6</f>
        <v>1.5</v>
      </c>
      <c r="M53" s="195" t="n">
        <f aca="false">IF(C53&lt;&gt;"",(K53*D53*L53),"")</f>
        <v>7.74</v>
      </c>
      <c r="N53" s="206" t="n">
        <f aca="false">IF(C53&lt;&gt;"",(M53-K53),"")</f>
        <v>6.02</v>
      </c>
      <c r="O53" s="198" t="n">
        <f aca="false">IF(C53&lt;&gt;"",(M53/K53),"")</f>
        <v>4.5</v>
      </c>
      <c r="P53" s="205" t="n">
        <f aca="false">IF($C53&lt;&gt;"",(M53/0.25),"")</f>
        <v>30.96</v>
      </c>
      <c r="Q53" s="200"/>
      <c r="R53" s="183" t="n">
        <f aca="false">$D$10</f>
        <v>0.32</v>
      </c>
      <c r="S53" s="185" t="n">
        <f aca="false">IF($C53&lt;&gt;"",(($G53*0.75)+R53),"")</f>
        <v>4.64</v>
      </c>
      <c r="T53" s="194" t="n">
        <f aca="false">$D$6</f>
        <v>1.2</v>
      </c>
      <c r="U53" s="414" t="n">
        <f aca="false">IF($C53&lt;&gt;"",(S53*$D53*T53),"")</f>
        <v>16.704</v>
      </c>
      <c r="V53" s="199" t="n">
        <f aca="false">IF($C53&lt;&gt;"",(U53-S53),"")</f>
        <v>12.064</v>
      </c>
      <c r="W53" s="198" t="n">
        <f aca="false">IF($C53&lt;&gt;"",(U53/S53),"")</f>
        <v>3.6</v>
      </c>
      <c r="X53" s="205" t="n">
        <f aca="false">IF($C53&lt;&gt;"",(U53/0.75),"")</f>
        <v>22.272</v>
      </c>
      <c r="Y53" s="200"/>
      <c r="Z53" s="202" t="str">
        <f aca="false">IF($B53&lt;&gt;"",($B53),"")</f>
        <v>ENEKRIL PLATA F</v>
      </c>
      <c r="AA53" s="415"/>
      <c r="AB53" s="183" t="n">
        <f aca="false">$E$10</f>
        <v>1.12</v>
      </c>
      <c r="AC53" s="185" t="n">
        <f aca="false">IF($C53&lt;&gt;"",(($G53*5)+AB53),"")</f>
        <v>29.92</v>
      </c>
      <c r="AD53" s="194" t="n">
        <f aca="false">$E$6</f>
        <v>1</v>
      </c>
      <c r="AE53" s="195" t="n">
        <f aca="false">IF($C53&lt;&gt;"",(AC53*$D53*AD53),"")</f>
        <v>89.76</v>
      </c>
      <c r="AF53" s="197" t="n">
        <f aca="false">IF($C53&lt;&gt;"",(AE53-AC53),"")</f>
        <v>59.84</v>
      </c>
      <c r="AG53" s="198" t="n">
        <f aca="false">IF($C53&lt;&gt;"",(AE53/AC53),"")</f>
        <v>3</v>
      </c>
      <c r="AH53" s="205" t="n">
        <f aca="false">IF($C53&lt;&gt;"",(AE53/5),"")</f>
        <v>17.952</v>
      </c>
      <c r="AI53" s="415"/>
      <c r="AJ53" s="183" t="n">
        <f aca="false">$F$10</f>
        <v>1.75</v>
      </c>
      <c r="AK53" s="185" t="n">
        <f aca="false">IF($C53&lt;&gt;"",(($G53*15)+AJ53),"")</f>
        <v>88.15</v>
      </c>
      <c r="AL53" s="185" t="n">
        <f aca="false">$F$6</f>
        <v>0.9</v>
      </c>
      <c r="AM53" s="204" t="n">
        <f aca="false">IF($C53&lt;&gt;"",(AK53*$D53*AL53),"")</f>
        <v>238.005</v>
      </c>
      <c r="AN53" s="199" t="n">
        <f aca="false">IF($C53&lt;&gt;"",(AM53-AK53),"")</f>
        <v>149.855</v>
      </c>
      <c r="AO53" s="199" t="n">
        <f aca="false">IF($C53&lt;&gt;"",(AM53/AK53),"")</f>
        <v>2.7</v>
      </c>
      <c r="AP53" s="205" t="n">
        <f aca="false">IF($C53&lt;&gt;"",(AM53/15),"")</f>
        <v>15.867</v>
      </c>
    </row>
    <row r="54" customFormat="false" ht="18.5" hidden="false" customHeight="false" outlineLevel="0" collapsed="false">
      <c r="A54" s="128"/>
      <c r="B54" s="331" t="s">
        <v>163</v>
      </c>
      <c r="C54" s="183" t="n">
        <v>11.2</v>
      </c>
      <c r="D54" s="185" t="n">
        <v>3</v>
      </c>
      <c r="E54" s="194" t="n">
        <f aca="false">IF(C54&lt;&gt;"",(C54*D54),"")</f>
        <v>33.6</v>
      </c>
      <c r="F54" s="187" t="n">
        <v>1.48</v>
      </c>
      <c r="G54" s="188" t="n">
        <f aca="false">IF(C54&lt;&gt;"",(C54*F54),"")</f>
        <v>16.576</v>
      </c>
      <c r="H54" s="189" t="n">
        <f aca="false">IF(C54&lt;&gt;"",(G54*D54),"")</f>
        <v>49.728</v>
      </c>
      <c r="I54" s="413"/>
      <c r="J54" s="183" t="n">
        <f aca="false">$C$10</f>
        <v>0.28</v>
      </c>
      <c r="K54" s="185" t="n">
        <f aca="false">IF(C54&lt;&gt;"",((G54*0.25)+J54),"")</f>
        <v>4.424</v>
      </c>
      <c r="L54" s="194" t="n">
        <f aca="false">$C$6</f>
        <v>1.5</v>
      </c>
      <c r="M54" s="195" t="n">
        <f aca="false">IF(C54&lt;&gt;"",(K54*D54*L54),"")</f>
        <v>19.908</v>
      </c>
      <c r="N54" s="206" t="n">
        <f aca="false">IF(C54&lt;&gt;"",(M54-K54),"")</f>
        <v>15.484</v>
      </c>
      <c r="O54" s="198" t="n">
        <f aca="false">IF(C54&lt;&gt;"",(M54/K54),"")</f>
        <v>4.5</v>
      </c>
      <c r="P54" s="205" t="n">
        <f aca="false">IF($C54&lt;&gt;"",(M54/0.25),"")</f>
        <v>79.632</v>
      </c>
      <c r="Q54" s="200"/>
      <c r="R54" s="183" t="n">
        <f aca="false">$D$10</f>
        <v>0.32</v>
      </c>
      <c r="S54" s="185" t="n">
        <f aca="false">IF($C54&lt;&gt;"",(($G54*0.75)+R54),"")</f>
        <v>12.752</v>
      </c>
      <c r="T54" s="194" t="n">
        <f aca="false">$D$6</f>
        <v>1.2</v>
      </c>
      <c r="U54" s="414" t="n">
        <f aca="false">IF($C54&lt;&gt;"",(S54*$D54*T54),"")</f>
        <v>45.9072</v>
      </c>
      <c r="V54" s="199" t="n">
        <f aca="false">IF($C54&lt;&gt;"",(U54-S54),"")</f>
        <v>33.1552</v>
      </c>
      <c r="W54" s="198" t="n">
        <f aca="false">IF($C54&lt;&gt;"",(U54/S54),"")</f>
        <v>3.6</v>
      </c>
      <c r="X54" s="205" t="n">
        <f aca="false">IF($C54&lt;&gt;"",(U54/0.75),"")</f>
        <v>61.2096</v>
      </c>
      <c r="Y54" s="200"/>
      <c r="Z54" s="202" t="str">
        <f aca="false">IF($B54&lt;&gt;"",($B54),"")</f>
        <v>ENEKRIL ORO F</v>
      </c>
      <c r="AA54" s="415"/>
      <c r="AB54" s="183" t="n">
        <f aca="false">$E$10</f>
        <v>1.12</v>
      </c>
      <c r="AC54" s="185" t="n">
        <f aca="false">IF($C54&lt;&gt;"",(($G54*5)+AB54),"")</f>
        <v>84</v>
      </c>
      <c r="AD54" s="194" t="n">
        <f aca="false">$E$6</f>
        <v>1</v>
      </c>
      <c r="AE54" s="195" t="n">
        <f aca="false">IF($C54&lt;&gt;"",(AC54*$D54*AD54),"")</f>
        <v>252</v>
      </c>
      <c r="AF54" s="197" t="n">
        <f aca="false">IF($C54&lt;&gt;"",(AE54-AC54),"")</f>
        <v>168</v>
      </c>
      <c r="AG54" s="198" t="n">
        <f aca="false">IF($C54&lt;&gt;"",(AE54/AC54),"")</f>
        <v>3</v>
      </c>
      <c r="AH54" s="205" t="n">
        <f aca="false">IF($C54&lt;&gt;"",(AE54/5),"")</f>
        <v>50.4</v>
      </c>
      <c r="AI54" s="415"/>
      <c r="AJ54" s="183" t="n">
        <f aca="false">$F$10</f>
        <v>1.75</v>
      </c>
      <c r="AK54" s="185" t="n">
        <f aca="false">IF($C54&lt;&gt;"",(($G54*15)+AJ54),"")</f>
        <v>250.39</v>
      </c>
      <c r="AL54" s="185" t="n">
        <f aca="false">$F$6</f>
        <v>0.9</v>
      </c>
      <c r="AM54" s="204" t="n">
        <f aca="false">IF($C54&lt;&gt;"",(AK54*$D54*AL54),"")</f>
        <v>676.053</v>
      </c>
      <c r="AN54" s="199" t="n">
        <f aca="false">IF($C54&lt;&gt;"",(AM54-AK54),"")</f>
        <v>425.663</v>
      </c>
      <c r="AO54" s="199" t="n">
        <f aca="false">IF($C54&lt;&gt;"",(AM54/AK54),"")</f>
        <v>2.7</v>
      </c>
      <c r="AP54" s="205" t="n">
        <f aca="false">IF($C54&lt;&gt;"",(AM54/15),"")</f>
        <v>45.0702</v>
      </c>
    </row>
    <row r="55" customFormat="false" ht="18.5" hidden="false" customHeight="false" outlineLevel="0" collapsed="false">
      <c r="A55" s="128"/>
      <c r="B55" s="331"/>
      <c r="C55" s="183"/>
      <c r="D55" s="185"/>
      <c r="E55" s="194" t="str">
        <f aca="false">IF(C55&lt;&gt;"",(C55*D55),"")</f>
        <v/>
      </c>
      <c r="F55" s="187"/>
      <c r="G55" s="188" t="str">
        <f aca="false">IF(C55&lt;&gt;"",(C55*F55),"")</f>
        <v/>
      </c>
      <c r="H55" s="189" t="str">
        <f aca="false">IF(C55&lt;&gt;"",(G55*D55),"")</f>
        <v/>
      </c>
      <c r="I55" s="413"/>
      <c r="J55" s="183" t="n">
        <f aca="false">$C$10</f>
        <v>0.28</v>
      </c>
      <c r="K55" s="185" t="str">
        <f aca="false">IF(C55&lt;&gt;"",((G55*0.25)+J55),"")</f>
        <v/>
      </c>
      <c r="L55" s="194" t="n">
        <f aca="false">$C$6</f>
        <v>1.5</v>
      </c>
      <c r="M55" s="195" t="str">
        <f aca="false">IF(C55&lt;&gt;"",(K55*D55*L55),"")</f>
        <v/>
      </c>
      <c r="N55" s="206" t="str">
        <f aca="false">IF(C55&lt;&gt;"",(M55-K55),"")</f>
        <v/>
      </c>
      <c r="O55" s="198" t="str">
        <f aca="false">IF(C55&lt;&gt;"",(M55/K55),"")</f>
        <v/>
      </c>
      <c r="P55" s="205" t="str">
        <f aca="false">IF($C55&lt;&gt;"",(M55/0.25),"")</f>
        <v/>
      </c>
      <c r="Q55" s="200"/>
      <c r="R55" s="183" t="n">
        <f aca="false">$D$10</f>
        <v>0.32</v>
      </c>
      <c r="S55" s="185" t="str">
        <f aca="false">IF($C55&lt;&gt;"",(($G55*0.75)+R55),"")</f>
        <v/>
      </c>
      <c r="T55" s="194" t="n">
        <f aca="false">$D$6</f>
        <v>1.2</v>
      </c>
      <c r="U55" s="414" t="str">
        <f aca="false">IF($C55&lt;&gt;"",(S55*$D55*T55),"")</f>
        <v/>
      </c>
      <c r="V55" s="199" t="str">
        <f aca="false">IF($C55&lt;&gt;"",(U55-S55),"")</f>
        <v/>
      </c>
      <c r="W55" s="198" t="str">
        <f aca="false">IF($C55&lt;&gt;"",(U55/S55),"")</f>
        <v/>
      </c>
      <c r="X55" s="205" t="str">
        <f aca="false">IF($C55&lt;&gt;"",(U55/0.75),"")</f>
        <v/>
      </c>
      <c r="Y55" s="200"/>
      <c r="Z55" s="202" t="str">
        <f aca="false">IF($B55&lt;&gt;"",($B55),"")</f>
        <v/>
      </c>
      <c r="AA55" s="415"/>
      <c r="AB55" s="183" t="n">
        <f aca="false">$E$10</f>
        <v>1.12</v>
      </c>
      <c r="AC55" s="185" t="str">
        <f aca="false">IF($C55&lt;&gt;"",(($G55*5)+AB55),"")</f>
        <v/>
      </c>
      <c r="AD55" s="194" t="n">
        <f aca="false">$E$6</f>
        <v>1</v>
      </c>
      <c r="AE55" s="195" t="str">
        <f aca="false">IF($C55&lt;&gt;"",(AC55*$D55*AD55),"")</f>
        <v/>
      </c>
      <c r="AF55" s="197" t="str">
        <f aca="false">IF($C55&lt;&gt;"",(AE55-AC55),"")</f>
        <v/>
      </c>
      <c r="AG55" s="198" t="str">
        <f aca="false">IF($C55&lt;&gt;"",(AE55/AC55),"")</f>
        <v/>
      </c>
      <c r="AH55" s="205" t="str">
        <f aca="false">IF($C55&lt;&gt;"",(AE55/5),"")</f>
        <v/>
      </c>
      <c r="AI55" s="415"/>
      <c r="AJ55" s="183" t="n">
        <f aca="false">$F$10</f>
        <v>1.75</v>
      </c>
      <c r="AK55" s="185" t="str">
        <f aca="false">IF($C55&lt;&gt;"",(($G55*15)+AJ55),"")</f>
        <v/>
      </c>
      <c r="AL55" s="185" t="n">
        <f aca="false">$F$6</f>
        <v>0.9</v>
      </c>
      <c r="AM55" s="204" t="str">
        <f aca="false">IF($C55&lt;&gt;"",(AK55*$D55*AL55),"")</f>
        <v/>
      </c>
      <c r="AN55" s="199" t="str">
        <f aca="false">IF($C55&lt;&gt;"",(AM55-AK55),"")</f>
        <v/>
      </c>
      <c r="AO55" s="199" t="str">
        <f aca="false">IF($C55&lt;&gt;"",(AM55/AK55),"")</f>
        <v/>
      </c>
      <c r="AP55" s="205" t="str">
        <f aca="false">IF($C55&lt;&gt;"",(AM55/15),"")</f>
        <v/>
      </c>
    </row>
    <row r="56" customFormat="false" ht="18.5" hidden="false" customHeight="false" outlineLevel="0" collapsed="false">
      <c r="A56" s="128"/>
      <c r="B56" s="331"/>
      <c r="C56" s="183"/>
      <c r="D56" s="185"/>
      <c r="E56" s="194" t="str">
        <f aca="false">IF(C56&lt;&gt;"",(C56*D56),"")</f>
        <v/>
      </c>
      <c r="F56" s="187"/>
      <c r="G56" s="188" t="str">
        <f aca="false">IF(C56&lt;&gt;"",(C56*F56),"")</f>
        <v/>
      </c>
      <c r="H56" s="189" t="str">
        <f aca="false">IF(C56&lt;&gt;"",(G56*D56),"")</f>
        <v/>
      </c>
      <c r="I56" s="413"/>
      <c r="J56" s="183" t="n">
        <f aca="false">$C$10</f>
        <v>0.28</v>
      </c>
      <c r="K56" s="185" t="str">
        <f aca="false">IF(C56&lt;&gt;"",((G56*0.25)+J56),"")</f>
        <v/>
      </c>
      <c r="L56" s="194" t="n">
        <f aca="false">$C$6</f>
        <v>1.5</v>
      </c>
      <c r="M56" s="195" t="str">
        <f aca="false">IF(C56&lt;&gt;"",(K56*D56*L56),"")</f>
        <v/>
      </c>
      <c r="N56" s="206" t="str">
        <f aca="false">IF(C56&lt;&gt;"",(M56-K56),"")</f>
        <v/>
      </c>
      <c r="O56" s="198" t="str">
        <f aca="false">IF(C56&lt;&gt;"",(M56/K56),"")</f>
        <v/>
      </c>
      <c r="P56" s="205" t="str">
        <f aca="false">IF($C56&lt;&gt;"",(M56/0.25),"")</f>
        <v/>
      </c>
      <c r="Q56" s="200"/>
      <c r="R56" s="183" t="n">
        <f aca="false">$D$10</f>
        <v>0.32</v>
      </c>
      <c r="S56" s="185" t="str">
        <f aca="false">IF($C56&lt;&gt;"",(($G56*0.75)+R56),"")</f>
        <v/>
      </c>
      <c r="T56" s="194" t="n">
        <f aca="false">$D$6</f>
        <v>1.2</v>
      </c>
      <c r="U56" s="414" t="str">
        <f aca="false">IF($C56&lt;&gt;"",(S56*$D56*T56),"")</f>
        <v/>
      </c>
      <c r="V56" s="199" t="str">
        <f aca="false">IF($C56&lt;&gt;"",(U56-S56),"")</f>
        <v/>
      </c>
      <c r="W56" s="198" t="str">
        <f aca="false">IF($C56&lt;&gt;"",(U56/S56),"")</f>
        <v/>
      </c>
      <c r="X56" s="205" t="str">
        <f aca="false">IF($C56&lt;&gt;"",(U56/0.75),"")</f>
        <v/>
      </c>
      <c r="Y56" s="200"/>
      <c r="Z56" s="202" t="str">
        <f aca="false">IF($B56&lt;&gt;"",($B56),"")</f>
        <v/>
      </c>
      <c r="AA56" s="415"/>
      <c r="AB56" s="183" t="n">
        <f aca="false">$E$10</f>
        <v>1.12</v>
      </c>
      <c r="AC56" s="185" t="str">
        <f aca="false">IF($C56&lt;&gt;"",(($G56*5)+AB56),"")</f>
        <v/>
      </c>
      <c r="AD56" s="194" t="n">
        <f aca="false">$E$6</f>
        <v>1</v>
      </c>
      <c r="AE56" s="195" t="str">
        <f aca="false">IF($C56&lt;&gt;"",(AC56*$D56*AD56),"")</f>
        <v/>
      </c>
      <c r="AF56" s="197" t="str">
        <f aca="false">IF($C56&lt;&gt;"",(AE56-AC56),"")</f>
        <v/>
      </c>
      <c r="AG56" s="198" t="str">
        <f aca="false">IF($C56&lt;&gt;"",(AE56/AC56),"")</f>
        <v/>
      </c>
      <c r="AH56" s="205" t="str">
        <f aca="false">IF($C56&lt;&gt;"",(AE56/5),"")</f>
        <v/>
      </c>
      <c r="AI56" s="415"/>
      <c r="AJ56" s="183" t="n">
        <f aca="false">$F$10</f>
        <v>1.75</v>
      </c>
      <c r="AK56" s="185" t="str">
        <f aca="false">IF($C56&lt;&gt;"",(($G56*15)+AJ56),"")</f>
        <v/>
      </c>
      <c r="AL56" s="185" t="n">
        <f aca="false">$F$6</f>
        <v>0.9</v>
      </c>
      <c r="AM56" s="204" t="str">
        <f aca="false">IF($C56&lt;&gt;"",(AK56*$D56*AL56),"")</f>
        <v/>
      </c>
      <c r="AN56" s="199" t="str">
        <f aca="false">IF($C56&lt;&gt;"",(AM56-AK56),"")</f>
        <v/>
      </c>
      <c r="AO56" s="199" t="str">
        <f aca="false">IF($C56&lt;&gt;"",(AM56/AK56),"")</f>
        <v/>
      </c>
      <c r="AP56" s="205" t="str">
        <f aca="false">IF($C56&lt;&gt;"",(AM56/15),"")</f>
        <v/>
      </c>
    </row>
    <row r="57" customFormat="false" ht="18.5" hidden="false" customHeight="false" outlineLevel="0" collapsed="false">
      <c r="A57" s="128"/>
      <c r="B57" s="331"/>
      <c r="C57" s="183"/>
      <c r="D57" s="185"/>
      <c r="E57" s="194" t="str">
        <f aca="false">IF(C57&lt;&gt;"",(C57*D57),"")</f>
        <v/>
      </c>
      <c r="F57" s="187"/>
      <c r="G57" s="188" t="str">
        <f aca="false">IF(C57&lt;&gt;"",(C57*F57),"")</f>
        <v/>
      </c>
      <c r="H57" s="189" t="str">
        <f aca="false">IF(C57&lt;&gt;"",(G57*D57),"")</f>
        <v/>
      </c>
      <c r="I57" s="413"/>
      <c r="J57" s="183" t="n">
        <f aca="false">$C$10</f>
        <v>0.28</v>
      </c>
      <c r="K57" s="185" t="str">
        <f aca="false">IF(C57&lt;&gt;"",((G57*0.25)+J57),"")</f>
        <v/>
      </c>
      <c r="L57" s="194" t="n">
        <f aca="false">$C$6</f>
        <v>1.5</v>
      </c>
      <c r="M57" s="195" t="str">
        <f aca="false">IF(C57&lt;&gt;"",(K57*D57*L57),"")</f>
        <v/>
      </c>
      <c r="N57" s="206" t="str">
        <f aca="false">IF(C57&lt;&gt;"",(M57-K57),"")</f>
        <v/>
      </c>
      <c r="O57" s="198" t="str">
        <f aca="false">IF(C57&lt;&gt;"",(M57/K57),"")</f>
        <v/>
      </c>
      <c r="P57" s="205" t="str">
        <f aca="false">IF($C57&lt;&gt;"",(M57/0.25),"")</f>
        <v/>
      </c>
      <c r="Q57" s="200"/>
      <c r="R57" s="183" t="n">
        <f aca="false">$D$10</f>
        <v>0.32</v>
      </c>
      <c r="S57" s="185" t="str">
        <f aca="false">IF($C57&lt;&gt;"",(($G57*0.75)+R57),"")</f>
        <v/>
      </c>
      <c r="T57" s="194" t="n">
        <f aca="false">$D$6</f>
        <v>1.2</v>
      </c>
      <c r="U57" s="414" t="str">
        <f aca="false">IF($C57&lt;&gt;"",(S57*$D57*T57),"")</f>
        <v/>
      </c>
      <c r="V57" s="199" t="str">
        <f aca="false">IF($C57&lt;&gt;"",(U57-S57),"")</f>
        <v/>
      </c>
      <c r="W57" s="198" t="str">
        <f aca="false">IF($C57&lt;&gt;"",(U57/S57),"")</f>
        <v/>
      </c>
      <c r="X57" s="205" t="str">
        <f aca="false">IF($C57&lt;&gt;"",(U57/0.75),"")</f>
        <v/>
      </c>
      <c r="Y57" s="200"/>
      <c r="Z57" s="202" t="str">
        <f aca="false">IF($B57&lt;&gt;"",($B57),"")</f>
        <v/>
      </c>
      <c r="AA57" s="415"/>
      <c r="AB57" s="183" t="n">
        <f aca="false">$E$10</f>
        <v>1.12</v>
      </c>
      <c r="AC57" s="185" t="str">
        <f aca="false">IF($C57&lt;&gt;"",(($G57*5)+AB57),"")</f>
        <v/>
      </c>
      <c r="AD57" s="194" t="n">
        <f aca="false">$E$6</f>
        <v>1</v>
      </c>
      <c r="AE57" s="195" t="str">
        <f aca="false">IF($C57&lt;&gt;"",(AC57*$D57*AD57),"")</f>
        <v/>
      </c>
      <c r="AF57" s="197" t="str">
        <f aca="false">IF($C57&lt;&gt;"",(AE57-AC57),"")</f>
        <v/>
      </c>
      <c r="AG57" s="198" t="str">
        <f aca="false">IF($C57&lt;&gt;"",(AE57/AC57),"")</f>
        <v/>
      </c>
      <c r="AH57" s="205" t="str">
        <f aca="false">IF($C57&lt;&gt;"",(AE57/5),"")</f>
        <v/>
      </c>
      <c r="AI57" s="415"/>
      <c r="AJ57" s="183" t="n">
        <f aca="false">$F$10</f>
        <v>1.75</v>
      </c>
      <c r="AK57" s="185" t="str">
        <f aca="false">IF($C57&lt;&gt;"",(($G57*15)+AJ57),"")</f>
        <v/>
      </c>
      <c r="AL57" s="185" t="n">
        <f aca="false">$F$6</f>
        <v>0.9</v>
      </c>
      <c r="AM57" s="204" t="str">
        <f aca="false">IF($C57&lt;&gt;"",(AK57*$D57*AL57),"")</f>
        <v/>
      </c>
      <c r="AN57" s="199" t="str">
        <f aca="false">IF($C57&lt;&gt;"",(AM57-AK57),"")</f>
        <v/>
      </c>
      <c r="AO57" s="199" t="str">
        <f aca="false">IF($C57&lt;&gt;"",(AM57/AK57),"")</f>
        <v/>
      </c>
      <c r="AP57" s="205" t="str">
        <f aca="false">IF($C57&lt;&gt;"",(AM57/15),"")</f>
        <v/>
      </c>
    </row>
    <row r="58" customFormat="false" ht="18.5" hidden="false" customHeight="false" outlineLevel="0" collapsed="false">
      <c r="A58" s="128"/>
      <c r="B58" s="331"/>
      <c r="C58" s="183"/>
      <c r="D58" s="185"/>
      <c r="E58" s="194" t="str">
        <f aca="false">IF(C58&lt;&gt;"",(C58*D58),"")</f>
        <v/>
      </c>
      <c r="F58" s="187"/>
      <c r="G58" s="188" t="str">
        <f aca="false">IF(C58&lt;&gt;"",(C58*F58),"")</f>
        <v/>
      </c>
      <c r="H58" s="189" t="str">
        <f aca="false">IF(C58&lt;&gt;"",(G58*D58),"")</f>
        <v/>
      </c>
      <c r="I58" s="442"/>
      <c r="J58" s="183" t="n">
        <f aca="false">$C$10</f>
        <v>0.28</v>
      </c>
      <c r="K58" s="185" t="str">
        <f aca="false">IF(C58&lt;&gt;"",((G58*0.25)+J58),"")</f>
        <v/>
      </c>
      <c r="L58" s="194" t="n">
        <f aca="false">$C$6</f>
        <v>1.5</v>
      </c>
      <c r="M58" s="195" t="str">
        <f aca="false">IF(C58&lt;&gt;"",(K58*D58*L58),"")</f>
        <v/>
      </c>
      <c r="N58" s="206" t="str">
        <f aca="false">IF(C58&lt;&gt;"",(M58-K58),"")</f>
        <v/>
      </c>
      <c r="O58" s="198" t="str">
        <f aca="false">IF(C58&lt;&gt;"",(M58/K58),"")</f>
        <v/>
      </c>
      <c r="P58" s="205" t="str">
        <f aca="false">IF($C58&lt;&gt;"",(M58/0.25),"")</f>
        <v/>
      </c>
      <c r="Q58" s="443"/>
      <c r="R58" s="183" t="n">
        <f aca="false">$D$10</f>
        <v>0.32</v>
      </c>
      <c r="S58" s="185" t="str">
        <f aca="false">IF($C58&lt;&gt;"",(($G58*0.75)+R58),"")</f>
        <v/>
      </c>
      <c r="T58" s="194" t="n">
        <f aca="false">$D$6</f>
        <v>1.2</v>
      </c>
      <c r="U58" s="414" t="str">
        <f aca="false">IF($C58&lt;&gt;"",(S58*$D58*T58),"")</f>
        <v/>
      </c>
      <c r="V58" s="199" t="str">
        <f aca="false">IF($C58&lt;&gt;"",(U58-S58),"")</f>
        <v/>
      </c>
      <c r="W58" s="198" t="str">
        <f aca="false">IF($C58&lt;&gt;"",(U58/S58),"")</f>
        <v/>
      </c>
      <c r="X58" s="205" t="str">
        <f aca="false">IF($C58&lt;&gt;"",(U58/0.75),"")</f>
        <v/>
      </c>
      <c r="Y58" s="443"/>
      <c r="Z58" s="202" t="str">
        <f aca="false">IF($B58&lt;&gt;"",($B58),"")</f>
        <v/>
      </c>
      <c r="AA58" s="444"/>
      <c r="AB58" s="183" t="n">
        <f aca="false">$E$10</f>
        <v>1.12</v>
      </c>
      <c r="AC58" s="185" t="str">
        <f aca="false">IF($C58&lt;&gt;"",(($G58*5)+AB58),"")</f>
        <v/>
      </c>
      <c r="AD58" s="194" t="n">
        <f aca="false">$E$6</f>
        <v>1</v>
      </c>
      <c r="AE58" s="195" t="str">
        <f aca="false">IF($C58&lt;&gt;"",(AC58*$D58*AD58),"")</f>
        <v/>
      </c>
      <c r="AF58" s="197" t="str">
        <f aca="false">IF($C58&lt;&gt;"",(AE58-AC58),"")</f>
        <v/>
      </c>
      <c r="AG58" s="198" t="str">
        <f aca="false">IF($C58&lt;&gt;"",(AE58/AC58),"")</f>
        <v/>
      </c>
      <c r="AH58" s="205" t="str">
        <f aca="false">IF($C58&lt;&gt;"",(AE58/5),"")</f>
        <v/>
      </c>
      <c r="AI58" s="444"/>
      <c r="AJ58" s="183" t="n">
        <f aca="false">$F$10</f>
        <v>1.75</v>
      </c>
      <c r="AK58" s="185" t="str">
        <f aca="false">IF($C58&lt;&gt;"",(($G58*15)+AJ58),"")</f>
        <v/>
      </c>
      <c r="AL58" s="185" t="n">
        <f aca="false">$F$6</f>
        <v>0.9</v>
      </c>
      <c r="AM58" s="204" t="str">
        <f aca="false">IF($C58&lt;&gt;"",(AK58*$D58*AL58),"")</f>
        <v/>
      </c>
      <c r="AN58" s="199" t="str">
        <f aca="false">IF($C58&lt;&gt;"",(AM58-AK58),"")</f>
        <v/>
      </c>
      <c r="AO58" s="199" t="str">
        <f aca="false">IF($C58&lt;&gt;"",(AM58/AK58),"")</f>
        <v/>
      </c>
      <c r="AP58" s="205" t="str">
        <f aca="false">IF($C58&lt;&gt;"",(AM58/15),"")</f>
        <v/>
      </c>
    </row>
    <row r="59" customFormat="false" ht="18.5" hidden="false" customHeight="false" outlineLevel="0" collapsed="false">
      <c r="A59" s="445"/>
      <c r="B59" s="57" t="s">
        <v>164</v>
      </c>
      <c r="C59" s="446"/>
      <c r="D59" s="447"/>
      <c r="E59" s="448" t="str">
        <f aca="false">IF(C59&lt;&gt;"",(C59*D59),"")</f>
        <v/>
      </c>
      <c r="F59" s="449"/>
      <c r="G59" s="449" t="str">
        <f aca="false">IF(C59&lt;&gt;"",(C59*F59),"")</f>
        <v/>
      </c>
      <c r="H59" s="450" t="str">
        <f aca="false">IF(C59&lt;&gt;"",(G59*D59),"")</f>
        <v/>
      </c>
      <c r="I59" s="442"/>
      <c r="J59" s="446"/>
      <c r="K59" s="447"/>
      <c r="L59" s="448"/>
      <c r="M59" s="451"/>
      <c r="N59" s="452"/>
      <c r="O59" s="453"/>
      <c r="P59" s="454"/>
      <c r="Q59" s="443"/>
      <c r="R59" s="446"/>
      <c r="S59" s="447"/>
      <c r="T59" s="448"/>
      <c r="U59" s="455"/>
      <c r="V59" s="456"/>
      <c r="W59" s="453"/>
      <c r="X59" s="454"/>
      <c r="Y59" s="443"/>
      <c r="Z59" s="57" t="str">
        <f aca="false">IF($B59&lt;&gt;"",($B59),"")</f>
        <v>EFECTOS</v>
      </c>
      <c r="AA59" s="444"/>
      <c r="AB59" s="446"/>
      <c r="AC59" s="447"/>
      <c r="AD59" s="448"/>
      <c r="AE59" s="451"/>
      <c r="AF59" s="457"/>
      <c r="AG59" s="453"/>
      <c r="AH59" s="454"/>
      <c r="AI59" s="444"/>
      <c r="AJ59" s="446"/>
      <c r="AK59" s="447"/>
      <c r="AL59" s="447"/>
      <c r="AM59" s="458"/>
      <c r="AN59" s="456"/>
      <c r="AO59" s="456"/>
      <c r="AP59" s="454"/>
    </row>
    <row r="60" customFormat="false" ht="18.5" hidden="false" customHeight="false" outlineLevel="0" collapsed="false">
      <c r="A60" s="128"/>
      <c r="B60" s="331" t="s">
        <v>165</v>
      </c>
      <c r="C60" s="183" t="n">
        <v>3.3</v>
      </c>
      <c r="D60" s="185" t="n">
        <v>4</v>
      </c>
      <c r="E60" s="194" t="n">
        <f aca="false">IF(C60&lt;&gt;"",(C60*D60),"")</f>
        <v>13.2</v>
      </c>
      <c r="F60" s="187" t="n">
        <v>1</v>
      </c>
      <c r="G60" s="188" t="n">
        <f aca="false">IF(C60&lt;&gt;"",(C60*F60),"")</f>
        <v>3.3</v>
      </c>
      <c r="H60" s="189" t="n">
        <f aca="false">IF(C60&lt;&gt;"",(G60*D60),"")</f>
        <v>13.2</v>
      </c>
      <c r="I60" s="442"/>
      <c r="J60" s="183" t="n">
        <f aca="false">$C$10</f>
        <v>0.28</v>
      </c>
      <c r="K60" s="185" t="n">
        <f aca="false">IF(C60&lt;&gt;"",((G60*0.25)+J60),"")</f>
        <v>1.105</v>
      </c>
      <c r="L60" s="194" t="n">
        <f aca="false">$C$6</f>
        <v>1.5</v>
      </c>
      <c r="M60" s="195" t="n">
        <f aca="false">IF(C60&lt;&gt;"",(K60*D60*L60),"")</f>
        <v>6.63</v>
      </c>
      <c r="N60" s="206" t="n">
        <f aca="false">IF(C60&lt;&gt;"",(M60-K60),"")</f>
        <v>5.525</v>
      </c>
      <c r="O60" s="198" t="n">
        <f aca="false">IF(C60&lt;&gt;"",(M60/K60),"")</f>
        <v>6</v>
      </c>
      <c r="P60" s="205" t="n">
        <f aca="false">IF($C60&lt;&gt;"",(M60/0.25),"")</f>
        <v>26.52</v>
      </c>
      <c r="Q60" s="443"/>
      <c r="R60" s="183" t="n">
        <f aca="false">$D$10</f>
        <v>0.32</v>
      </c>
      <c r="S60" s="185" t="n">
        <f aca="false">IF($C60&lt;&gt;"",(($G60*0.75)+R60),"")</f>
        <v>2.795</v>
      </c>
      <c r="T60" s="194" t="n">
        <f aca="false">$D$6</f>
        <v>1.2</v>
      </c>
      <c r="U60" s="414" t="n">
        <f aca="false">IF($C60&lt;&gt;"",(S60*$D60*T60),"")</f>
        <v>13.416</v>
      </c>
      <c r="V60" s="199" t="n">
        <f aca="false">IF($C60&lt;&gt;"",(U60-S60),"")</f>
        <v>10.621</v>
      </c>
      <c r="W60" s="198" t="n">
        <f aca="false">IF($C60&lt;&gt;"",(U60/S60),"")</f>
        <v>4.8</v>
      </c>
      <c r="X60" s="205" t="n">
        <f aca="false">IF($C60&lt;&gt;"",(U60/0.75),"")</f>
        <v>17.888</v>
      </c>
      <c r="Y60" s="443"/>
      <c r="Z60" s="202" t="str">
        <f aca="false">IF($B60&lt;&gt;"",($B60),"")</f>
        <v>ENESUEDE</v>
      </c>
      <c r="AA60" s="444"/>
      <c r="AB60" s="183" t="n">
        <f aca="false">$E$10</f>
        <v>1.12</v>
      </c>
      <c r="AC60" s="185" t="n">
        <f aca="false">IF($C60&lt;&gt;"",(($G60*5)+AB60),"")</f>
        <v>17.62</v>
      </c>
      <c r="AD60" s="194" t="n">
        <f aca="false">$E$6</f>
        <v>1</v>
      </c>
      <c r="AE60" s="195" t="n">
        <f aca="false">IF($C60&lt;&gt;"",(AC60*$D60*AD60),"")</f>
        <v>70.48</v>
      </c>
      <c r="AF60" s="197" t="n">
        <f aca="false">IF($C60&lt;&gt;"",(AE60-AC60),"")</f>
        <v>52.86</v>
      </c>
      <c r="AG60" s="198" t="n">
        <f aca="false">IF($C60&lt;&gt;"",(AE60/AC60),"")</f>
        <v>4</v>
      </c>
      <c r="AH60" s="205" t="n">
        <f aca="false">IF($C60&lt;&gt;"",(AE60/5),"")</f>
        <v>14.096</v>
      </c>
      <c r="AI60" s="444"/>
      <c r="AJ60" s="183" t="n">
        <f aca="false">$F$10</f>
        <v>1.75</v>
      </c>
      <c r="AK60" s="185" t="n">
        <f aca="false">IF($C60&lt;&gt;"",(($G60*15)+AJ60),"")</f>
        <v>51.25</v>
      </c>
      <c r="AL60" s="185" t="n">
        <f aca="false">$F$6</f>
        <v>0.9</v>
      </c>
      <c r="AM60" s="204" t="n">
        <f aca="false">IF($C60&lt;&gt;"",(AK60*$D60*AL60),"")</f>
        <v>184.5</v>
      </c>
      <c r="AN60" s="199" t="n">
        <f aca="false">IF($C60&lt;&gt;"",(AM60-AK60),"")</f>
        <v>133.25</v>
      </c>
      <c r="AO60" s="199" t="n">
        <f aca="false">IF($C60&lt;&gt;"",(AM60/AK60),"")</f>
        <v>3.6</v>
      </c>
      <c r="AP60" s="205" t="n">
        <f aca="false">IF($C60&lt;&gt;"",(AM60/15),"")</f>
        <v>12.3</v>
      </c>
    </row>
    <row r="61" customFormat="false" ht="18.5" hidden="false" customHeight="false" outlineLevel="0" collapsed="false">
      <c r="A61" s="128"/>
      <c r="B61" s="331" t="s">
        <v>166</v>
      </c>
      <c r="C61" s="183"/>
      <c r="D61" s="185"/>
      <c r="E61" s="194" t="str">
        <f aca="false">IF(C61&lt;&gt;"",(C61*D61),"")</f>
        <v/>
      </c>
      <c r="F61" s="187" t="n">
        <v>1</v>
      </c>
      <c r="G61" s="188" t="str">
        <f aca="false">IF(C61&lt;&gt;"",(C61*F61),"")</f>
        <v/>
      </c>
      <c r="H61" s="189" t="str">
        <f aca="false">IF(C61&lt;&gt;"",(G61*D61),"")</f>
        <v/>
      </c>
      <c r="I61" s="413"/>
      <c r="J61" s="183" t="n">
        <f aca="false">$C$10</f>
        <v>0.28</v>
      </c>
      <c r="K61" s="185" t="str">
        <f aca="false">IF(C61&lt;&gt;"",((G61*0.25)+J61),"")</f>
        <v/>
      </c>
      <c r="L61" s="194" t="n">
        <f aca="false">$C$6</f>
        <v>1.5</v>
      </c>
      <c r="M61" s="195" t="str">
        <f aca="false">IF(C61&lt;&gt;"",(K61*D61*L61),"")</f>
        <v/>
      </c>
      <c r="N61" s="206" t="str">
        <f aca="false">IF(C61&lt;&gt;"",(M61-K61),"")</f>
        <v/>
      </c>
      <c r="O61" s="198" t="str">
        <f aca="false">IF(C61&lt;&gt;"",(M61/K61),"")</f>
        <v/>
      </c>
      <c r="P61" s="205" t="str">
        <f aca="false">IF($C61&lt;&gt;"",(M61/0.25),"")</f>
        <v/>
      </c>
      <c r="Q61" s="200"/>
      <c r="R61" s="183" t="n">
        <f aca="false">$D$10</f>
        <v>0.32</v>
      </c>
      <c r="S61" s="185" t="str">
        <f aca="false">IF($C61&lt;&gt;"",(($G61*0.75)+R61),"")</f>
        <v/>
      </c>
      <c r="T61" s="194" t="n">
        <f aca="false">$D$6</f>
        <v>1.2</v>
      </c>
      <c r="U61" s="414" t="str">
        <f aca="false">IF($C61&lt;&gt;"",(S61*$D61*T61),"")</f>
        <v/>
      </c>
      <c r="V61" s="199" t="str">
        <f aca="false">IF($C61&lt;&gt;"",(U61-S61),"")</f>
        <v/>
      </c>
      <c r="W61" s="198" t="str">
        <f aca="false">IF($C61&lt;&gt;"",(U61/S61),"")</f>
        <v/>
      </c>
      <c r="X61" s="205" t="str">
        <f aca="false">IF($C61&lt;&gt;"",(U61/0.75),"")</f>
        <v/>
      </c>
      <c r="Y61" s="200"/>
      <c r="Z61" s="202" t="str">
        <f aca="false">IF($B61&lt;&gt;"",($B61),"")</f>
        <v>RETICULADOR ENESUEDE</v>
      </c>
      <c r="AA61" s="415"/>
      <c r="AB61" s="183" t="n">
        <f aca="false">$E$10</f>
        <v>1.12</v>
      </c>
      <c r="AC61" s="185" t="str">
        <f aca="false">IF($C61&lt;&gt;"",(($G61*5)+AB61),"")</f>
        <v/>
      </c>
      <c r="AD61" s="194" t="n">
        <f aca="false">$E$6</f>
        <v>1</v>
      </c>
      <c r="AE61" s="195" t="str">
        <f aca="false">IF($C61&lt;&gt;"",(AC61*$D61*AD61),"")</f>
        <v/>
      </c>
      <c r="AF61" s="197" t="str">
        <f aca="false">IF($C61&lt;&gt;"",(AE61-AC61),"")</f>
        <v/>
      </c>
      <c r="AG61" s="198" t="str">
        <f aca="false">IF($C61&lt;&gt;"",(AE61/AC61),"")</f>
        <v/>
      </c>
      <c r="AH61" s="205" t="str">
        <f aca="false">IF($C61&lt;&gt;"",(AE61/5),"")</f>
        <v/>
      </c>
      <c r="AI61" s="415"/>
      <c r="AJ61" s="183" t="n">
        <f aca="false">$F$10</f>
        <v>1.75</v>
      </c>
      <c r="AK61" s="185" t="str">
        <f aca="false">IF($C61&lt;&gt;"",(($G61*15)+AJ61),"")</f>
        <v/>
      </c>
      <c r="AL61" s="185" t="n">
        <f aca="false">$F$6</f>
        <v>0.9</v>
      </c>
      <c r="AM61" s="204" t="str">
        <f aca="false">IF($C61&lt;&gt;"",(AK61*$D61*AL61),"")</f>
        <v/>
      </c>
      <c r="AN61" s="199" t="str">
        <f aca="false">IF($C61&lt;&gt;"",(AM61-AK61),"")</f>
        <v/>
      </c>
      <c r="AO61" s="199" t="str">
        <f aca="false">IF($C61&lt;&gt;"",(AM61/AK61),"")</f>
        <v/>
      </c>
      <c r="AP61" s="205" t="str">
        <f aca="false">IF($C61&lt;&gt;"",(AM61/15),"")</f>
        <v/>
      </c>
    </row>
    <row r="62" customFormat="false" ht="18.5" hidden="false" customHeight="false" outlineLevel="0" collapsed="false">
      <c r="A62" s="128"/>
      <c r="B62" s="331"/>
      <c r="C62" s="183"/>
      <c r="D62" s="185"/>
      <c r="E62" s="194" t="str">
        <f aca="false">IF(C62&lt;&gt;"",(C62*D62),"")</f>
        <v/>
      </c>
      <c r="F62" s="187"/>
      <c r="G62" s="188" t="str">
        <f aca="false">IF(C62&lt;&gt;"",(C62*F62),"")</f>
        <v/>
      </c>
      <c r="H62" s="189" t="str">
        <f aca="false">IF(C62&lt;&gt;"",(G62*D62),"")</f>
        <v/>
      </c>
      <c r="I62" s="413"/>
      <c r="J62" s="183" t="n">
        <f aca="false">$C$10</f>
        <v>0.28</v>
      </c>
      <c r="K62" s="185" t="str">
        <f aca="false">IF(C62&lt;&gt;"",((G62*0.25)+J62),"")</f>
        <v/>
      </c>
      <c r="L62" s="194" t="n">
        <f aca="false">$C$6</f>
        <v>1.5</v>
      </c>
      <c r="M62" s="195" t="str">
        <f aca="false">IF(C62&lt;&gt;"",(K62*D62*L62),"")</f>
        <v/>
      </c>
      <c r="N62" s="206" t="str">
        <f aca="false">IF(C62&lt;&gt;"",(M62-K62),"")</f>
        <v/>
      </c>
      <c r="O62" s="198" t="str">
        <f aca="false">IF(C62&lt;&gt;"",(M62/K62),"")</f>
        <v/>
      </c>
      <c r="P62" s="205" t="str">
        <f aca="false">IF($C62&lt;&gt;"",(M62/0.25),"")</f>
        <v/>
      </c>
      <c r="Q62" s="200"/>
      <c r="R62" s="183" t="n">
        <f aca="false">$D$10</f>
        <v>0.32</v>
      </c>
      <c r="S62" s="185" t="str">
        <f aca="false">IF($C62&lt;&gt;"",(($G62*0.75)+R62),"")</f>
        <v/>
      </c>
      <c r="T62" s="194" t="n">
        <f aca="false">$D$6</f>
        <v>1.2</v>
      </c>
      <c r="U62" s="414" t="str">
        <f aca="false">IF($C62&lt;&gt;"",(S62*$D62*T62),"")</f>
        <v/>
      </c>
      <c r="V62" s="199" t="str">
        <f aca="false">IF($C62&lt;&gt;"",(U62-S62),"")</f>
        <v/>
      </c>
      <c r="W62" s="198" t="str">
        <f aca="false">IF($C62&lt;&gt;"",(U62/S62),"")</f>
        <v/>
      </c>
      <c r="X62" s="205" t="str">
        <f aca="false">IF($C62&lt;&gt;"",(U62/0.75),"")</f>
        <v/>
      </c>
      <c r="Y62" s="200"/>
      <c r="Z62" s="202" t="str">
        <f aca="false">IF($B62&lt;&gt;"",($B62),"")</f>
        <v/>
      </c>
      <c r="AA62" s="415"/>
      <c r="AB62" s="183" t="n">
        <f aca="false">$E$10</f>
        <v>1.12</v>
      </c>
      <c r="AC62" s="185" t="str">
        <f aca="false">IF($C62&lt;&gt;"",(($G62*5)+AB62),"")</f>
        <v/>
      </c>
      <c r="AD62" s="194" t="n">
        <f aca="false">$E$6</f>
        <v>1</v>
      </c>
      <c r="AE62" s="195" t="str">
        <f aca="false">IF($C62&lt;&gt;"",(AC62*$D62*AD62),"")</f>
        <v/>
      </c>
      <c r="AF62" s="197" t="str">
        <f aca="false">IF($C62&lt;&gt;"",(AE62-AC62),"")</f>
        <v/>
      </c>
      <c r="AG62" s="198" t="str">
        <f aca="false">IF($C62&lt;&gt;"",(AE62/AC62),"")</f>
        <v/>
      </c>
      <c r="AH62" s="205" t="str">
        <f aca="false">IF($C62&lt;&gt;"",(AE62/5),"")</f>
        <v/>
      </c>
      <c r="AI62" s="415"/>
      <c r="AJ62" s="183" t="n">
        <f aca="false">$F$10</f>
        <v>1.75</v>
      </c>
      <c r="AK62" s="185" t="str">
        <f aca="false">IF($C62&lt;&gt;"",(($G62*15)+AJ62),"")</f>
        <v/>
      </c>
      <c r="AL62" s="185" t="n">
        <f aca="false">$F$6</f>
        <v>0.9</v>
      </c>
      <c r="AM62" s="204" t="str">
        <f aca="false">IF($C62&lt;&gt;"",(AK62*$D62*AL62),"")</f>
        <v/>
      </c>
      <c r="AN62" s="199" t="str">
        <f aca="false">IF($C62&lt;&gt;"",(AM62-AK62),"")</f>
        <v/>
      </c>
      <c r="AO62" s="199" t="str">
        <f aca="false">IF($C62&lt;&gt;"",(AM62/AK62),"")</f>
        <v/>
      </c>
      <c r="AP62" s="205" t="str">
        <f aca="false">IF($C62&lt;&gt;"",(AM62/15),"")</f>
        <v/>
      </c>
    </row>
    <row r="63" customFormat="false" ht="18.5" hidden="false" customHeight="false" outlineLevel="0" collapsed="false">
      <c r="A63" s="128"/>
      <c r="B63" s="331" t="s">
        <v>167</v>
      </c>
      <c r="C63" s="183" t="n">
        <v>3.5</v>
      </c>
      <c r="D63" s="185" t="n">
        <v>4</v>
      </c>
      <c r="E63" s="194" t="n">
        <f aca="false">IF(C63&lt;&gt;"",(C63*D63),"")</f>
        <v>14</v>
      </c>
      <c r="F63" s="187" t="n">
        <v>1</v>
      </c>
      <c r="G63" s="188" t="n">
        <f aca="false">IF(C63&lt;&gt;"",(C63*F63),"")</f>
        <v>3.5</v>
      </c>
      <c r="H63" s="189" t="n">
        <f aca="false">IF(C63&lt;&gt;"",(G63*D63),"")</f>
        <v>14</v>
      </c>
      <c r="I63" s="413"/>
      <c r="J63" s="183" t="n">
        <f aca="false">$C$10</f>
        <v>0.28</v>
      </c>
      <c r="K63" s="185" t="n">
        <f aca="false">IF(C63&lt;&gt;"",((G63*0.25)+J63),"")</f>
        <v>1.155</v>
      </c>
      <c r="L63" s="194" t="n">
        <f aca="false">$C$6</f>
        <v>1.5</v>
      </c>
      <c r="M63" s="195" t="n">
        <f aca="false">IF(C63&lt;&gt;"",(K63*D63*L63),"")</f>
        <v>6.93</v>
      </c>
      <c r="N63" s="206" t="n">
        <f aca="false">IF(C63&lt;&gt;"",(M63-K63),"")</f>
        <v>5.775</v>
      </c>
      <c r="O63" s="198" t="n">
        <f aca="false">IF(C63&lt;&gt;"",(M63/K63),"")</f>
        <v>6</v>
      </c>
      <c r="P63" s="205" t="n">
        <f aca="false">IF($C63&lt;&gt;"",(M63/0.25),"")</f>
        <v>27.72</v>
      </c>
      <c r="Q63" s="200"/>
      <c r="R63" s="183" t="n">
        <f aca="false">$D$10</f>
        <v>0.32</v>
      </c>
      <c r="S63" s="185" t="n">
        <f aca="false">IF($C63&lt;&gt;"",(($G63*0.75)+R63),"")</f>
        <v>2.945</v>
      </c>
      <c r="T63" s="194" t="n">
        <f aca="false">$D$6</f>
        <v>1.2</v>
      </c>
      <c r="U63" s="414" t="n">
        <f aca="false">IF($C63&lt;&gt;"",(S63*$D63*T63),"")</f>
        <v>14.136</v>
      </c>
      <c r="V63" s="199" t="n">
        <f aca="false">IF($C63&lt;&gt;"",(U63-S63),"")</f>
        <v>11.191</v>
      </c>
      <c r="W63" s="198" t="n">
        <f aca="false">IF($C63&lt;&gt;"",(U63/S63),"")</f>
        <v>4.8</v>
      </c>
      <c r="X63" s="205" t="n">
        <f aca="false">IF($C63&lt;&gt;"",(U63/0.75),"")</f>
        <v>18.848</v>
      </c>
      <c r="Y63" s="200"/>
      <c r="Z63" s="202" t="str">
        <f aca="false">IF($B63&lt;&gt;"",($B63),"")</f>
        <v>ENEGLASS</v>
      </c>
      <c r="AA63" s="415"/>
      <c r="AB63" s="183" t="n">
        <f aca="false">$E$10</f>
        <v>1.12</v>
      </c>
      <c r="AC63" s="185" t="n">
        <f aca="false">IF($C63&lt;&gt;"",(($G63*5)+AB63),"")</f>
        <v>18.62</v>
      </c>
      <c r="AD63" s="194" t="n">
        <f aca="false">$E$6</f>
        <v>1</v>
      </c>
      <c r="AE63" s="195" t="n">
        <f aca="false">IF($C63&lt;&gt;"",(AC63*$D63*AD63),"")</f>
        <v>74.48</v>
      </c>
      <c r="AF63" s="197" t="n">
        <f aca="false">IF($C63&lt;&gt;"",(AE63-AC63),"")</f>
        <v>55.86</v>
      </c>
      <c r="AG63" s="198" t="n">
        <f aca="false">IF($C63&lt;&gt;"",(AE63/AC63),"")</f>
        <v>4</v>
      </c>
      <c r="AH63" s="205" t="n">
        <f aca="false">IF($C63&lt;&gt;"",(AE63/5),"")</f>
        <v>14.896</v>
      </c>
      <c r="AI63" s="415"/>
      <c r="AJ63" s="183" t="n">
        <f aca="false">$F$10</f>
        <v>1.75</v>
      </c>
      <c r="AK63" s="185" t="n">
        <f aca="false">IF($C63&lt;&gt;"",(($G63*15)+AJ63),"")</f>
        <v>54.25</v>
      </c>
      <c r="AL63" s="185" t="n">
        <f aca="false">$F$6</f>
        <v>0.9</v>
      </c>
      <c r="AM63" s="204" t="n">
        <f aca="false">IF($C63&lt;&gt;"",(AK63*$D63*AL63),"")</f>
        <v>195.3</v>
      </c>
      <c r="AN63" s="199" t="n">
        <f aca="false">IF($C63&lt;&gt;"",(AM63-AK63),"")</f>
        <v>141.05</v>
      </c>
      <c r="AO63" s="199" t="n">
        <f aca="false">IF($C63&lt;&gt;"",(AM63/AK63),"")</f>
        <v>3.6</v>
      </c>
      <c r="AP63" s="205" t="n">
        <f aca="false">IF($C63&lt;&gt;"",(AM63/15),"")</f>
        <v>13.02</v>
      </c>
    </row>
    <row r="64" customFormat="false" ht="19" hidden="false" customHeight="false" outlineLevel="0" collapsed="false">
      <c r="A64" s="459"/>
      <c r="B64" s="460"/>
      <c r="C64" s="461"/>
      <c r="D64" s="462"/>
      <c r="E64" s="463" t="str">
        <f aca="false">IF(C64&lt;&gt;"",(C64*D64),"")</f>
        <v/>
      </c>
      <c r="F64" s="464"/>
      <c r="G64" s="465" t="str">
        <f aca="false">IF(C64&lt;&gt;"",(C64*F64),"")</f>
        <v/>
      </c>
      <c r="H64" s="466" t="str">
        <f aca="false">IF(C64&lt;&gt;"",(G64*D64),"")</f>
        <v/>
      </c>
      <c r="I64" s="467"/>
      <c r="J64" s="461" t="n">
        <f aca="false">$C$10</f>
        <v>0.28</v>
      </c>
      <c r="K64" s="462" t="str">
        <f aca="false">IF(C64&lt;&gt;"",((G64*0.25)+J64),"")</f>
        <v/>
      </c>
      <c r="L64" s="463" t="n">
        <f aca="false">$C$6</f>
        <v>1.5</v>
      </c>
      <c r="M64" s="468"/>
      <c r="N64" s="469" t="str">
        <f aca="false">IF(C64&lt;&gt;"",(M64-K64),"")</f>
        <v/>
      </c>
      <c r="O64" s="470" t="str">
        <f aca="false">IF(C64&lt;&gt;"",(M64/K64),"")</f>
        <v/>
      </c>
      <c r="P64" s="471" t="str">
        <f aca="false">IF($C64&lt;&gt;"",(M64/0.25),"")</f>
        <v/>
      </c>
      <c r="Q64" s="472"/>
      <c r="R64" s="461" t="n">
        <f aca="false">$D$10</f>
        <v>0.32</v>
      </c>
      <c r="S64" s="462" t="str">
        <f aca="false">IF($C64&lt;&gt;"",(($G64*0.75)+R64),"")</f>
        <v/>
      </c>
      <c r="T64" s="463" t="n">
        <f aca="false">$D$6</f>
        <v>1.2</v>
      </c>
      <c r="U64" s="473" t="str">
        <f aca="false">IF($C64&lt;&gt;"",(S64*$D64*T64),"")</f>
        <v/>
      </c>
      <c r="V64" s="474" t="str">
        <f aca="false">IF($C64&lt;&gt;"",(U64-S64),"")</f>
        <v/>
      </c>
      <c r="W64" s="470" t="str">
        <f aca="false">IF($C64&lt;&gt;"",(U64/S64),"")</f>
        <v/>
      </c>
      <c r="X64" s="471" t="str">
        <f aca="false">IF($C64&lt;&gt;"",(U64/0.75),"")</f>
        <v/>
      </c>
      <c r="Y64" s="472"/>
      <c r="Z64" s="475" t="str">
        <f aca="false">IF($B64&lt;&gt;"",($B64),"")</f>
        <v/>
      </c>
      <c r="AA64" s="476"/>
      <c r="AB64" s="461" t="n">
        <f aca="false">$E$10</f>
        <v>1.12</v>
      </c>
      <c r="AC64" s="462" t="str">
        <f aca="false">IF($C64&lt;&gt;"",(($G64*5)+AB64),"")</f>
        <v/>
      </c>
      <c r="AD64" s="463" t="n">
        <f aca="false">$E$6</f>
        <v>1</v>
      </c>
      <c r="AE64" s="468" t="str">
        <f aca="false">IF($C64&lt;&gt;"",(AC64*$D64*AD64),"")</f>
        <v/>
      </c>
      <c r="AF64" s="477" t="str">
        <f aca="false">IF($C64&lt;&gt;"",(AE64-AC64),"")</f>
        <v/>
      </c>
      <c r="AG64" s="470" t="str">
        <f aca="false">IF($C64&lt;&gt;"",(AE64/AC64),"")</f>
        <v/>
      </c>
      <c r="AH64" s="471" t="str">
        <f aca="false">IF($C64&lt;&gt;"",(AE64/5),"")</f>
        <v/>
      </c>
      <c r="AI64" s="476"/>
      <c r="AJ64" s="461" t="n">
        <f aca="false">$F$10</f>
        <v>1.75</v>
      </c>
      <c r="AK64" s="462" t="str">
        <f aca="false">IF($C64&lt;&gt;"",(($G64*15)+AJ64),"")</f>
        <v/>
      </c>
      <c r="AL64" s="462" t="n">
        <f aca="false">$F$6</f>
        <v>0.9</v>
      </c>
      <c r="AM64" s="478" t="str">
        <f aca="false">IF($C64&lt;&gt;"",(AK64*$D64*AL64),"")</f>
        <v/>
      </c>
      <c r="AN64" s="474" t="str">
        <f aca="false">IF($C64&lt;&gt;"",(AM64-AK64),"")</f>
        <v/>
      </c>
      <c r="AO64" s="474" t="str">
        <f aca="false">IF($C64&lt;&gt;"",(AM64/AK64),"")</f>
        <v/>
      </c>
      <c r="AP64" s="471" t="str">
        <f aca="false">IF($C64&lt;&gt;"",(AM64/15),"")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65"/>
  <sheetViews>
    <sheetView showFormulas="false" showGridLines="true" showRowColHeaders="true" showZeros="true" rightToLeft="false" tabSelected="false" showOutlineSymbols="true" defaultGridColor="true" view="normal" topLeftCell="K13" colorId="64" zoomScale="40" zoomScaleNormal="40" zoomScalePageLayoutView="100" workbookViewId="0">
      <selection pane="topLeft" activeCell="A24" activeCellId="0" sqref="A24"/>
    </sheetView>
  </sheetViews>
  <sheetFormatPr defaultColWidth="10.54296875" defaultRowHeight="14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8"/>
    <col collapsed="false" customWidth="true" hidden="false" outlineLevel="0" max="3" min="3" style="0" width="16.45"/>
    <col collapsed="false" customWidth="true" hidden="false" outlineLevel="0" max="4" min="4" style="0" width="15"/>
    <col collapsed="false" customWidth="true" hidden="false" outlineLevel="0" max="5" min="5" style="0" width="12.17"/>
    <col collapsed="false" customWidth="true" hidden="false" outlineLevel="0" max="6" min="6" style="0" width="17.45"/>
    <col collapsed="false" customWidth="true" hidden="false" outlineLevel="0" max="7" min="7" style="0" width="9.82"/>
    <col collapsed="false" customWidth="true" hidden="false" outlineLevel="0" max="8" min="8" style="0" width="13.45"/>
    <col collapsed="false" customWidth="true" hidden="false" outlineLevel="0" max="9" min="9" style="0" width="5"/>
    <col collapsed="false" customWidth="true" hidden="false" outlineLevel="0" max="10" min="10" style="0" width="16.45"/>
    <col collapsed="false" customWidth="true" hidden="false" outlineLevel="0" max="11" min="11" style="0" width="15.54"/>
    <col collapsed="false" customWidth="true" hidden="false" outlineLevel="0" max="12" min="12" style="0" width="8.45"/>
    <col collapsed="false" customWidth="true" hidden="false" outlineLevel="0" max="13" min="13" style="0" width="19.45"/>
    <col collapsed="false" customWidth="true" hidden="false" outlineLevel="0" max="14" min="14" style="0" width="8.18"/>
    <col collapsed="false" customWidth="true" hidden="false" outlineLevel="0" max="15" min="15" style="0" width="9.45"/>
    <col collapsed="false" customWidth="true" hidden="false" outlineLevel="0" max="16" min="16" style="0" width="8"/>
    <col collapsed="false" customWidth="true" hidden="false" outlineLevel="0" max="17" min="17" style="0" width="5"/>
    <col collapsed="false" customWidth="true" hidden="false" outlineLevel="0" max="18" min="18" style="0" width="15.54"/>
    <col collapsed="false" customWidth="true" hidden="false" outlineLevel="0" max="19" min="19" style="0" width="12.45"/>
    <col collapsed="false" customWidth="true" hidden="false" outlineLevel="0" max="20" min="20" style="0" width="8.54"/>
    <col collapsed="false" customWidth="true" hidden="false" outlineLevel="0" max="21" min="21" style="0" width="23.55"/>
    <col collapsed="false" customWidth="true" hidden="false" outlineLevel="0" max="22" min="22" style="0" width="7.54"/>
    <col collapsed="false" customWidth="true" hidden="false" outlineLevel="0" max="24" min="23" style="0" width="8.82"/>
    <col collapsed="false" customWidth="true" hidden="false" outlineLevel="0" max="25" min="25" style="0" width="2.47"/>
    <col collapsed="false" customWidth="true" hidden="false" outlineLevel="0" max="26" min="26" style="0" width="41.54"/>
    <col collapsed="false" customWidth="true" hidden="false" outlineLevel="0" max="27" min="27" style="0" width="5.54"/>
    <col collapsed="false" customWidth="true" hidden="false" outlineLevel="0" max="29" min="28" style="0" width="1"/>
    <col collapsed="false" customWidth="true" hidden="false" outlineLevel="0" max="30" min="30" style="0" width="0.45"/>
    <col collapsed="false" customWidth="true" hidden="false" outlineLevel="0" max="31" min="31" style="0" width="18.55"/>
    <col collapsed="false" customWidth="true" hidden="false" outlineLevel="0" max="32" min="32" style="0" width="9.45"/>
    <col collapsed="false" customWidth="true" hidden="false" outlineLevel="0" max="33" min="33" style="0" width="10.45"/>
    <col collapsed="false" customWidth="true" hidden="false" outlineLevel="0" max="34" min="34" style="0" width="7.54"/>
    <col collapsed="false" customWidth="true" hidden="false" outlineLevel="0" max="35" min="35" style="0" width="2.47"/>
    <col collapsed="false" customWidth="true" hidden="false" outlineLevel="0" max="36" min="36" style="0" width="0.82"/>
    <col collapsed="false" customWidth="true" hidden="false" outlineLevel="0" max="37" min="37" style="0" width="1"/>
    <col collapsed="false" customWidth="true" hidden="false" outlineLevel="0" max="38" min="38" style="0" width="0.53"/>
    <col collapsed="false" customWidth="true" hidden="false" outlineLevel="0" max="39" min="39" style="0" width="19.18"/>
    <col collapsed="false" customWidth="true" hidden="false" outlineLevel="0" max="40" min="40" style="0" width="8.18"/>
    <col collapsed="false" customWidth="true" hidden="false" outlineLevel="0" max="42" min="41" style="0" width="8.54"/>
  </cols>
  <sheetData>
    <row r="1" customFormat="false" ht="103.5" hidden="false" customHeight="true" outlineLevel="0" collapsed="false"/>
    <row r="2" s="3" customFormat="true" ht="46" hidden="false" customHeight="false" outlineLevel="0" collapsed="false">
      <c r="B2" s="3" t="s">
        <v>92</v>
      </c>
    </row>
    <row r="3" s="3" customFormat="true" ht="17.2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="5" customFormat="true" ht="15.5" hidden="false" customHeight="false" outlineLevel="0" collapsed="false">
      <c r="B4" s="7" t="s">
        <v>1</v>
      </c>
      <c r="C4" s="7"/>
      <c r="D4" s="7"/>
      <c r="E4" s="7"/>
      <c r="F4" s="7"/>
      <c r="G4" s="7"/>
      <c r="J4" s="333"/>
      <c r="K4" s="333"/>
      <c r="L4" s="333"/>
      <c r="M4" s="333"/>
      <c r="N4" s="333"/>
      <c r="O4" s="333"/>
    </row>
    <row r="5" s="5" customFormat="true" ht="15.5" hidden="false" customHeight="false" outlineLevel="0" collapsed="false"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123</v>
      </c>
      <c r="J5" s="15"/>
      <c r="K5" s="16"/>
      <c r="L5" s="16"/>
      <c r="M5" s="16"/>
      <c r="N5" s="16"/>
      <c r="O5" s="16"/>
    </row>
    <row r="6" s="5" customFormat="true" ht="15.5" hidden="false" customHeight="false" outlineLevel="0" collapsed="false">
      <c r="B6" s="10" t="s">
        <v>9</v>
      </c>
      <c r="C6" s="11" t="n">
        <v>1.5</v>
      </c>
      <c r="D6" s="11" t="n">
        <v>1.2</v>
      </c>
      <c r="E6" s="11" t="n">
        <v>1</v>
      </c>
      <c r="F6" s="11" t="n">
        <v>0.9</v>
      </c>
      <c r="G6" s="11" t="s">
        <v>124</v>
      </c>
      <c r="J6" s="15"/>
      <c r="K6" s="16"/>
      <c r="L6" s="16"/>
      <c r="M6" s="16"/>
      <c r="N6" s="16"/>
      <c r="O6" s="16"/>
    </row>
    <row r="7" s="5" customFormat="true" ht="15.5" hidden="false" customHeight="false" outlineLevel="0" collapsed="false">
      <c r="B7" s="15"/>
      <c r="C7" s="16"/>
      <c r="D7" s="16"/>
      <c r="E7" s="16"/>
      <c r="F7" s="16"/>
      <c r="G7" s="16"/>
      <c r="J7" s="15"/>
      <c r="K7" s="16"/>
      <c r="L7" s="16"/>
      <c r="M7" s="16"/>
      <c r="N7" s="16"/>
      <c r="O7" s="16"/>
    </row>
    <row r="8" s="5" customFormat="true" ht="15.5" hidden="false" customHeight="false" outlineLevel="0" collapsed="false">
      <c r="B8" s="7" t="s">
        <v>125</v>
      </c>
      <c r="C8" s="7"/>
      <c r="D8" s="7"/>
      <c r="E8" s="7"/>
      <c r="F8" s="7"/>
      <c r="G8" s="7"/>
      <c r="J8" s="15"/>
      <c r="K8" s="16"/>
      <c r="L8" s="16"/>
      <c r="M8" s="16"/>
      <c r="N8" s="16"/>
      <c r="O8" s="16"/>
    </row>
    <row r="9" s="5" customFormat="true" ht="15.5" hidden="false" customHeight="false" outlineLevel="0" collapsed="false">
      <c r="B9" s="10" t="s">
        <v>2</v>
      </c>
      <c r="C9" s="11" t="s">
        <v>3</v>
      </c>
      <c r="D9" s="11" t="s">
        <v>4</v>
      </c>
      <c r="E9" s="11" t="s">
        <v>5</v>
      </c>
      <c r="F9" s="11" t="s">
        <v>6</v>
      </c>
      <c r="G9" s="11" t="s">
        <v>123</v>
      </c>
      <c r="J9" s="15"/>
      <c r="K9" s="16"/>
      <c r="L9" s="16"/>
      <c r="M9" s="16"/>
      <c r="N9" s="16"/>
      <c r="O9" s="16"/>
    </row>
    <row r="10" s="5" customFormat="true" ht="15.5" hidden="false" customHeight="false" outlineLevel="0" collapsed="false">
      <c r="B10" s="10" t="s">
        <v>16</v>
      </c>
      <c r="C10" s="11" t="n">
        <v>0.28</v>
      </c>
      <c r="D10" s="11" t="n">
        <v>0.32</v>
      </c>
      <c r="E10" s="11" t="n">
        <v>1.12</v>
      </c>
      <c r="F10" s="11" t="n">
        <v>1.75</v>
      </c>
      <c r="G10" s="11" t="n">
        <v>2</v>
      </c>
      <c r="J10" s="15"/>
      <c r="K10" s="16"/>
      <c r="L10" s="16"/>
      <c r="M10" s="16"/>
      <c r="N10" s="16"/>
      <c r="O10" s="16"/>
    </row>
    <row r="11" s="5" customFormat="true" ht="16" hidden="false" customHeight="false" outlineLevel="0" collapsed="false">
      <c r="B11" s="15"/>
      <c r="C11" s="16"/>
      <c r="D11" s="16"/>
      <c r="E11" s="16"/>
      <c r="F11" s="16"/>
      <c r="G11" s="16"/>
    </row>
    <row r="12" customFormat="false" ht="24" hidden="false" customHeight="false" outlineLevel="0" collapsed="false">
      <c r="A12" s="20"/>
      <c r="B12" s="21" t="s">
        <v>126</v>
      </c>
      <c r="C12" s="22"/>
      <c r="D12" s="24" t="s">
        <v>17</v>
      </c>
      <c r="E12" s="22"/>
      <c r="F12" s="22"/>
      <c r="G12" s="22"/>
      <c r="H12" s="22"/>
      <c r="I12" s="26"/>
      <c r="J12" s="334"/>
      <c r="K12" s="335" t="s">
        <v>3</v>
      </c>
      <c r="L12" s="335"/>
      <c r="M12" s="335"/>
      <c r="N12" s="335"/>
      <c r="O12" s="335"/>
      <c r="P12" s="336"/>
      <c r="Q12" s="337"/>
      <c r="R12" s="338"/>
      <c r="S12" s="339" t="s">
        <v>4</v>
      </c>
      <c r="T12" s="338"/>
      <c r="U12" s="338"/>
      <c r="V12" s="338"/>
      <c r="W12" s="338"/>
      <c r="X12" s="340"/>
      <c r="Y12" s="26"/>
      <c r="Z12" s="341"/>
      <c r="AA12" s="342"/>
      <c r="AB12" s="27"/>
      <c r="AC12" s="28"/>
      <c r="AD12" s="29"/>
      <c r="AE12" s="28" t="s">
        <v>127</v>
      </c>
      <c r="AF12" s="29"/>
      <c r="AG12" s="29"/>
      <c r="AH12" s="343"/>
      <c r="AI12" s="344"/>
      <c r="AJ12" s="345"/>
      <c r="AK12" s="346"/>
      <c r="AL12" s="347"/>
      <c r="AM12" s="346" t="s">
        <v>128</v>
      </c>
      <c r="AN12" s="347"/>
      <c r="AO12" s="347"/>
      <c r="AP12" s="348"/>
    </row>
    <row r="13" customFormat="false" ht="16" hidden="false" customHeight="false" outlineLevel="0" collapsed="false">
      <c r="A13" s="36"/>
      <c r="B13" s="37"/>
      <c r="C13" s="38" t="s">
        <v>28</v>
      </c>
      <c r="D13" s="40" t="s">
        <v>29</v>
      </c>
      <c r="E13" s="40" t="s">
        <v>30</v>
      </c>
      <c r="F13" s="42" t="s">
        <v>31</v>
      </c>
      <c r="G13" s="42"/>
      <c r="H13" s="43"/>
      <c r="I13" s="44"/>
      <c r="J13" s="349" t="s">
        <v>32</v>
      </c>
      <c r="K13" s="42" t="s">
        <v>33</v>
      </c>
      <c r="L13" s="350"/>
      <c r="M13" s="293"/>
      <c r="N13" s="293"/>
      <c r="O13" s="293"/>
      <c r="P13" s="351"/>
      <c r="Q13" s="49"/>
      <c r="R13" s="42" t="s">
        <v>32</v>
      </c>
      <c r="S13" s="42" t="s">
        <v>33</v>
      </c>
      <c r="T13" s="352"/>
      <c r="U13" s="353"/>
      <c r="V13" s="353"/>
      <c r="W13" s="353"/>
      <c r="X13" s="354"/>
      <c r="Y13" s="49"/>
      <c r="Z13" s="50"/>
      <c r="AA13" s="355"/>
      <c r="AB13" s="45" t="s">
        <v>32</v>
      </c>
      <c r="AC13" s="42" t="s">
        <v>33</v>
      </c>
      <c r="AD13" s="46"/>
      <c r="AE13" s="46"/>
      <c r="AF13" s="46"/>
      <c r="AG13" s="47"/>
      <c r="AH13" s="48"/>
      <c r="AI13" s="355"/>
      <c r="AJ13" s="51" t="s">
        <v>32</v>
      </c>
      <c r="AK13" s="42" t="s">
        <v>33</v>
      </c>
      <c r="AL13" s="52"/>
      <c r="AM13" s="52"/>
      <c r="AN13" s="52"/>
      <c r="AO13" s="52"/>
      <c r="AP13" s="53"/>
    </row>
    <row r="14" s="86" customFormat="true" ht="21.5" hidden="false" customHeight="false" outlineLevel="0" collapsed="false">
      <c r="A14" s="56" t="s">
        <v>34</v>
      </c>
      <c r="B14" s="57" t="s">
        <v>58</v>
      </c>
      <c r="C14" s="356" t="s">
        <v>37</v>
      </c>
      <c r="D14" s="357" t="s">
        <v>38</v>
      </c>
      <c r="E14" s="358" t="s">
        <v>39</v>
      </c>
      <c r="F14" s="359" t="s">
        <v>40</v>
      </c>
      <c r="G14" s="359" t="s">
        <v>41</v>
      </c>
      <c r="H14" s="360" t="s">
        <v>42</v>
      </c>
      <c r="I14" s="361"/>
      <c r="J14" s="362" t="s">
        <v>129</v>
      </c>
      <c r="K14" s="363" t="s">
        <v>130</v>
      </c>
      <c r="L14" s="364" t="s">
        <v>49</v>
      </c>
      <c r="M14" s="365" t="s">
        <v>131</v>
      </c>
      <c r="N14" s="366" t="s">
        <v>52</v>
      </c>
      <c r="O14" s="367" t="s">
        <v>132</v>
      </c>
      <c r="P14" s="368" t="s">
        <v>133</v>
      </c>
      <c r="Q14" s="369"/>
      <c r="R14" s="370" t="s">
        <v>134</v>
      </c>
      <c r="S14" s="370" t="s">
        <v>135</v>
      </c>
      <c r="T14" s="371" t="s">
        <v>49</v>
      </c>
      <c r="U14" s="372" t="s">
        <v>136</v>
      </c>
      <c r="V14" s="373" t="s">
        <v>52</v>
      </c>
      <c r="W14" s="374" t="s">
        <v>132</v>
      </c>
      <c r="X14" s="375" t="s">
        <v>54</v>
      </c>
      <c r="Y14" s="74"/>
      <c r="Z14" s="57" t="s">
        <v>58</v>
      </c>
      <c r="AA14" s="376"/>
      <c r="AB14" s="377" t="s">
        <v>47</v>
      </c>
      <c r="AC14" s="378" t="s">
        <v>137</v>
      </c>
      <c r="AD14" s="379" t="s">
        <v>49</v>
      </c>
      <c r="AE14" s="380" t="s">
        <v>138</v>
      </c>
      <c r="AF14" s="381" t="s">
        <v>52</v>
      </c>
      <c r="AG14" s="382" t="s">
        <v>53</v>
      </c>
      <c r="AH14" s="383" t="s">
        <v>54</v>
      </c>
      <c r="AI14" s="384"/>
      <c r="AJ14" s="385" t="s">
        <v>59</v>
      </c>
      <c r="AK14" s="386" t="s">
        <v>139</v>
      </c>
      <c r="AL14" s="386" t="s">
        <v>49</v>
      </c>
      <c r="AM14" s="386" t="s">
        <v>140</v>
      </c>
      <c r="AN14" s="84" t="s">
        <v>52</v>
      </c>
      <c r="AO14" s="84" t="s">
        <v>53</v>
      </c>
      <c r="AP14" s="387" t="s">
        <v>54</v>
      </c>
    </row>
    <row r="15" s="86" customFormat="true" ht="18.5" hidden="false" customHeight="false" outlineLevel="0" collapsed="false">
      <c r="A15" s="388"/>
      <c r="B15" s="389" t="s">
        <v>168</v>
      </c>
      <c r="C15" s="390"/>
      <c r="D15" s="391"/>
      <c r="E15" s="392"/>
      <c r="F15" s="393"/>
      <c r="G15" s="393"/>
      <c r="H15" s="394"/>
      <c r="I15" s="395"/>
      <c r="J15" s="390"/>
      <c r="K15" s="391"/>
      <c r="L15" s="392"/>
      <c r="M15" s="393"/>
      <c r="N15" s="396"/>
      <c r="O15" s="392"/>
      <c r="P15" s="397"/>
      <c r="Q15" s="398"/>
      <c r="R15" s="399"/>
      <c r="S15" s="400"/>
      <c r="T15" s="401"/>
      <c r="U15" s="402"/>
      <c r="V15" s="403"/>
      <c r="W15" s="404"/>
      <c r="X15" s="405"/>
      <c r="Y15" s="398"/>
      <c r="Z15" s="389" t="str">
        <f aca="false">B15</f>
        <v>ENEKRIL XTRA- acrilicas al agua de alta calidad</v>
      </c>
      <c r="AA15" s="406"/>
      <c r="AB15" s="407"/>
      <c r="AC15" s="408"/>
      <c r="AD15" s="409"/>
      <c r="AE15" s="410"/>
      <c r="AF15" s="411"/>
      <c r="AG15" s="409"/>
      <c r="AH15" s="412"/>
      <c r="AI15" s="406"/>
      <c r="AJ15" s="390"/>
      <c r="AK15" s="391"/>
      <c r="AL15" s="391"/>
      <c r="AM15" s="391"/>
      <c r="AN15" s="391"/>
      <c r="AO15" s="391"/>
      <c r="AP15" s="397"/>
    </row>
    <row r="16" customFormat="false" ht="18.5" hidden="false" customHeight="false" outlineLevel="0" collapsed="false">
      <c r="A16" s="128"/>
      <c r="B16" s="331"/>
      <c r="C16" s="183"/>
      <c r="D16" s="185"/>
      <c r="E16" s="194" t="str">
        <f aca="false">IF(C16&lt;&gt;"",(C16*D16),"")</f>
        <v/>
      </c>
      <c r="F16" s="187"/>
      <c r="G16" s="188" t="str">
        <f aca="false">IF(C16&lt;&gt;"",(C16*F16),"")</f>
        <v/>
      </c>
      <c r="H16" s="189" t="str">
        <f aca="false">IF(C16&lt;&gt;"",(G16*D16),"")</f>
        <v/>
      </c>
      <c r="I16" s="413"/>
      <c r="J16" s="183" t="n">
        <f aca="false">$C$10</f>
        <v>0.28</v>
      </c>
      <c r="K16" s="185" t="str">
        <f aca="false">IF(C16&lt;&gt;"",((G16*0.25)+J16),"")</f>
        <v/>
      </c>
      <c r="L16" s="194" t="n">
        <f aca="false">$C$6</f>
        <v>1.5</v>
      </c>
      <c r="M16" s="195" t="str">
        <f aca="false">IF(C16&lt;&gt;"",(K16*D16*L16),"")</f>
        <v/>
      </c>
      <c r="N16" s="206" t="str">
        <f aca="false">IF(C16&lt;&gt;"",(M16-K16),"")</f>
        <v/>
      </c>
      <c r="O16" s="198" t="str">
        <f aca="false">IF(C16&lt;&gt;"",(M16/K16),"")</f>
        <v/>
      </c>
      <c r="P16" s="205" t="str">
        <f aca="false">IF($C16&lt;&gt;"",(M16/0.25),"")</f>
        <v/>
      </c>
      <c r="Q16" s="200"/>
      <c r="R16" s="183" t="n">
        <f aca="false">$D$10</f>
        <v>0.32</v>
      </c>
      <c r="S16" s="185" t="str">
        <f aca="false">IF($C16&lt;&gt;"",(($G16*0.75)+R16),"")</f>
        <v/>
      </c>
      <c r="T16" s="194" t="n">
        <f aca="false">$D$6</f>
        <v>1.2</v>
      </c>
      <c r="U16" s="414" t="str">
        <f aca="false">IF($C16&lt;&gt;"",(S16*$D16*T16),"")</f>
        <v/>
      </c>
      <c r="V16" s="199" t="str">
        <f aca="false">IF($C16&lt;&gt;"",(U16-S16),"")</f>
        <v/>
      </c>
      <c r="W16" s="198" t="str">
        <f aca="false">IF($C16&lt;&gt;"",(U16/S16),"")</f>
        <v/>
      </c>
      <c r="X16" s="205" t="str">
        <f aca="false">IF($C16&lt;&gt;"",(U16/0.75),"")</f>
        <v/>
      </c>
      <c r="Y16" s="200"/>
      <c r="Z16" s="202" t="str">
        <f aca="false">IF($B16&lt;&gt;"",($B16),"")</f>
        <v/>
      </c>
      <c r="AA16" s="415"/>
      <c r="AB16" s="183" t="n">
        <f aca="false">$E$10</f>
        <v>1.12</v>
      </c>
      <c r="AC16" s="185" t="str">
        <f aca="false">IF($C16&lt;&gt;"",(($G16*0.75)+AB16),"")</f>
        <v/>
      </c>
      <c r="AD16" s="194" t="n">
        <f aca="false">$E$6</f>
        <v>1</v>
      </c>
      <c r="AE16" s="195" t="str">
        <f aca="false">IF($C16&lt;&gt;"",(AC16*$D16*AD16),"")</f>
        <v/>
      </c>
      <c r="AF16" s="197" t="str">
        <f aca="false">IF($C16&lt;&gt;"",(AE16-AC16),"")</f>
        <v/>
      </c>
      <c r="AG16" s="198" t="str">
        <f aca="false">IF($C16&lt;&gt;"",(AE16/AC16),"")</f>
        <v/>
      </c>
      <c r="AH16" s="205" t="str">
        <f aca="false">IF($C16&lt;&gt;"",(AE16/5),"")</f>
        <v/>
      </c>
      <c r="AI16" s="415"/>
      <c r="AJ16" s="183" t="n">
        <f aca="false">$F$10</f>
        <v>1.75</v>
      </c>
      <c r="AK16" s="185" t="str">
        <f aca="false">IF($C16&lt;&gt;"",(($G16*0.75)+AJ16),"")</f>
        <v/>
      </c>
      <c r="AL16" s="185" t="n">
        <f aca="false">$F$6</f>
        <v>0.9</v>
      </c>
      <c r="AM16" s="204" t="str">
        <f aca="false">IF($C16&lt;&gt;"",(AK16*$D16*AL16),"")</f>
        <v/>
      </c>
      <c r="AN16" s="199" t="str">
        <f aca="false">IF($C16&lt;&gt;"",(AM16-AK16),"")</f>
        <v/>
      </c>
      <c r="AO16" s="199" t="str">
        <f aca="false">IF($C16&lt;&gt;"",(AM16/AK16),"")</f>
        <v/>
      </c>
      <c r="AP16" s="205" t="str">
        <f aca="false">IF($C16&lt;&gt;"",(AM16/15),"")</f>
        <v/>
      </c>
    </row>
    <row r="17" customFormat="false" ht="18.5" hidden="false" customHeight="false" outlineLevel="0" collapsed="false">
      <c r="A17" s="311"/>
      <c r="B17" s="312" t="s">
        <v>169</v>
      </c>
      <c r="C17" s="313"/>
      <c r="D17" s="416"/>
      <c r="E17" s="417"/>
      <c r="F17" s="418"/>
      <c r="G17" s="418"/>
      <c r="H17" s="419"/>
      <c r="I17" s="413"/>
      <c r="J17" s="313"/>
      <c r="K17" s="416"/>
      <c r="L17" s="417"/>
      <c r="M17" s="325"/>
      <c r="N17" s="420"/>
      <c r="O17" s="421"/>
      <c r="P17" s="422"/>
      <c r="Q17" s="200"/>
      <c r="R17" s="313"/>
      <c r="S17" s="416"/>
      <c r="T17" s="417"/>
      <c r="U17" s="316"/>
      <c r="V17" s="423"/>
      <c r="W17" s="421"/>
      <c r="X17" s="422"/>
      <c r="Y17" s="200"/>
      <c r="Z17" s="312" t="str">
        <f aca="false">IF($B17&lt;&gt;"",($B17),"")</f>
        <v>ENEKRYL CARTA COLORES</v>
      </c>
      <c r="AA17" s="415"/>
      <c r="AB17" s="313"/>
      <c r="AC17" s="416"/>
      <c r="AD17" s="417"/>
      <c r="AE17" s="325"/>
      <c r="AF17" s="424"/>
      <c r="AG17" s="421"/>
      <c r="AH17" s="422"/>
      <c r="AI17" s="415"/>
      <c r="AJ17" s="313"/>
      <c r="AK17" s="416"/>
      <c r="AL17" s="416"/>
      <c r="AM17" s="322"/>
      <c r="AN17" s="423"/>
      <c r="AO17" s="423"/>
      <c r="AP17" s="422"/>
    </row>
    <row r="18" customFormat="false" ht="18.5" hidden="false" customHeight="false" outlineLevel="0" collapsed="false">
      <c r="A18" s="128"/>
      <c r="B18" s="331" t="s">
        <v>170</v>
      </c>
      <c r="C18" s="183" t="n">
        <v>2.8</v>
      </c>
      <c r="D18" s="185" t="n">
        <v>4.03</v>
      </c>
      <c r="E18" s="194" t="n">
        <f aca="false">IF(C18&lt;&gt;"",(C18*D18),"")</f>
        <v>11.284</v>
      </c>
      <c r="F18" s="187" t="n">
        <v>1.26</v>
      </c>
      <c r="G18" s="188" t="n">
        <f aca="false">IF(C18&lt;&gt;"",(C18*F18),"")</f>
        <v>3.528</v>
      </c>
      <c r="H18" s="189" t="n">
        <f aca="false">IF(C18&lt;&gt;"",(G18*D18),"")</f>
        <v>14.21784</v>
      </c>
      <c r="I18" s="413"/>
      <c r="J18" s="183" t="n">
        <f aca="false">$C$10</f>
        <v>0.28</v>
      </c>
      <c r="K18" s="185" t="n">
        <f aca="false">IF(C18&lt;&gt;"",((G18*0.25)+J18),"")</f>
        <v>1.162</v>
      </c>
      <c r="L18" s="194" t="n">
        <f aca="false">$C$6</f>
        <v>1.5</v>
      </c>
      <c r="M18" s="195" t="n">
        <f aca="false">IF(C18&lt;&gt;"",(K18*D18*L18),"")</f>
        <v>7.02429</v>
      </c>
      <c r="N18" s="206" t="n">
        <f aca="false">IF(C18&lt;&gt;"",(M18-K18),"")</f>
        <v>5.86229</v>
      </c>
      <c r="O18" s="198" t="n">
        <f aca="false">IF(C18&lt;&gt;"",(M18/K18),"")</f>
        <v>6.045</v>
      </c>
      <c r="P18" s="205" t="n">
        <f aca="false">IF($C18&lt;&gt;"",(M18/0.25),"")</f>
        <v>28.09716</v>
      </c>
      <c r="Q18" s="200"/>
      <c r="R18" s="183" t="n">
        <f aca="false">$D$10</f>
        <v>0.32</v>
      </c>
      <c r="S18" s="185" t="n">
        <f aca="false">IF($C18&lt;&gt;"",(($G18*0.75)+R18),"")</f>
        <v>2.966</v>
      </c>
      <c r="T18" s="194" t="n">
        <f aca="false">$D$6</f>
        <v>1.2</v>
      </c>
      <c r="U18" s="414" t="n">
        <f aca="false">IF($C18&lt;&gt;"",(S18*$D18*T18),"")</f>
        <v>14.343576</v>
      </c>
      <c r="V18" s="199" t="n">
        <f aca="false">IF($C18&lt;&gt;"",(U18-S18),"")</f>
        <v>11.377576</v>
      </c>
      <c r="W18" s="198" t="n">
        <f aca="false">IF($C18&lt;&gt;"",(U18/S18),"")</f>
        <v>4.836</v>
      </c>
      <c r="X18" s="205" t="n">
        <f aca="false">IF($C18&lt;&gt;"",(U18/0.75),"")</f>
        <v>19.124768</v>
      </c>
      <c r="Y18" s="200"/>
      <c r="Z18" s="202" t="str">
        <f aca="false">IF($B18&lt;&gt;"",($B18),"")</f>
        <v>ENEKRIL BLANCO F</v>
      </c>
      <c r="AA18" s="415"/>
      <c r="AB18" s="183" t="n">
        <f aca="false">$E$10</f>
        <v>1.12</v>
      </c>
      <c r="AC18" s="185" t="n">
        <f aca="false">IF($C18&lt;&gt;"",(($G18*5)+AB18),"")</f>
        <v>18.76</v>
      </c>
      <c r="AD18" s="194" t="n">
        <f aca="false">$E$6</f>
        <v>1</v>
      </c>
      <c r="AE18" s="195" t="n">
        <f aca="false">IF($C18&lt;&gt;"",(AC18*$D18*AD18),"")</f>
        <v>75.6028</v>
      </c>
      <c r="AF18" s="197" t="n">
        <f aca="false">IF($C18&lt;&gt;"",(AE18-AC18),"")</f>
        <v>56.8428</v>
      </c>
      <c r="AG18" s="198" t="n">
        <f aca="false">IF($C18&lt;&gt;"",(AE18/AC18),"")</f>
        <v>4.03</v>
      </c>
      <c r="AH18" s="205" t="n">
        <f aca="false">IF($C18&lt;&gt;"",(AE18/5),"")</f>
        <v>15.12056</v>
      </c>
      <c r="AI18" s="415"/>
      <c r="AJ18" s="183" t="n">
        <f aca="false">$F$10</f>
        <v>1.75</v>
      </c>
      <c r="AK18" s="185" t="n">
        <f aca="false">IF($C18&lt;&gt;"",(($G18*15)+AJ18),"")</f>
        <v>54.67</v>
      </c>
      <c r="AL18" s="185" t="n">
        <f aca="false">$F$6</f>
        <v>0.9</v>
      </c>
      <c r="AM18" s="204" t="n">
        <f aca="false">IF($C18&lt;&gt;"",(AK18*$D18*AL18),"")</f>
        <v>198.28809</v>
      </c>
      <c r="AN18" s="199" t="n">
        <f aca="false">IF($C18&lt;&gt;"",(AM18-AK18),"")</f>
        <v>143.61809</v>
      </c>
      <c r="AO18" s="199" t="n">
        <f aca="false">IF($C18&lt;&gt;"",(AM18/AK18),"")</f>
        <v>3.627</v>
      </c>
      <c r="AP18" s="205" t="n">
        <f aca="false">IF($C18&lt;&gt;"",(AM18/15),"")</f>
        <v>13.219206</v>
      </c>
    </row>
    <row r="19" customFormat="false" ht="18.5" hidden="false" customHeight="false" outlineLevel="0" collapsed="false">
      <c r="A19" s="128"/>
      <c r="B19" s="331" t="s">
        <v>171</v>
      </c>
      <c r="C19" s="183" t="n">
        <v>2.7</v>
      </c>
      <c r="D19" s="185" t="n">
        <v>4.03</v>
      </c>
      <c r="E19" s="194" t="n">
        <f aca="false">IF(C19&lt;&gt;"",(C19*D19),"")</f>
        <v>10.881</v>
      </c>
      <c r="F19" s="187" t="n">
        <v>1.43</v>
      </c>
      <c r="G19" s="188" t="n">
        <f aca="false">IF(C19&lt;&gt;"",(C19*F19),"")</f>
        <v>3.861</v>
      </c>
      <c r="H19" s="189" t="n">
        <f aca="false">IF(C19&lt;&gt;"",(G19*D19),"")</f>
        <v>15.55983</v>
      </c>
      <c r="I19" s="413"/>
      <c r="J19" s="183" t="n">
        <f aca="false">$C$10</f>
        <v>0.28</v>
      </c>
      <c r="K19" s="185" t="n">
        <f aca="false">IF(C19&lt;&gt;"",((G19*0.25)+J19),"")</f>
        <v>1.24525</v>
      </c>
      <c r="L19" s="194" t="n">
        <f aca="false">$C$6</f>
        <v>1.5</v>
      </c>
      <c r="M19" s="195" t="n">
        <f aca="false">IF(C19&lt;&gt;"",(K19*D19*L19),"")</f>
        <v>7.52753625</v>
      </c>
      <c r="N19" s="206" t="n">
        <f aca="false">IF(C19&lt;&gt;"",(M19-K19),"")</f>
        <v>6.28228625</v>
      </c>
      <c r="O19" s="198" t="n">
        <f aca="false">IF(C19&lt;&gt;"",(M19/K19),"")</f>
        <v>6.045</v>
      </c>
      <c r="P19" s="205" t="n">
        <f aca="false">IF($C19&lt;&gt;"",(M19/0.25),"")</f>
        <v>30.110145</v>
      </c>
      <c r="Q19" s="200"/>
      <c r="R19" s="183" t="n">
        <f aca="false">$D$10</f>
        <v>0.32</v>
      </c>
      <c r="S19" s="185" t="n">
        <f aca="false">IF($C19&lt;&gt;"",(($G19*0.75)+R19),"")</f>
        <v>3.21575</v>
      </c>
      <c r="T19" s="194" t="n">
        <f aca="false">$D$6</f>
        <v>1.2</v>
      </c>
      <c r="U19" s="414" t="n">
        <f aca="false">IF($C19&lt;&gt;"",(S19*$D19*T19),"")</f>
        <v>15.551367</v>
      </c>
      <c r="V19" s="199" t="n">
        <f aca="false">IF($C19&lt;&gt;"",(U19-S19),"")</f>
        <v>12.335617</v>
      </c>
      <c r="W19" s="198" t="n">
        <f aca="false">IF($C19&lt;&gt;"",(U19/S19),"")</f>
        <v>4.836</v>
      </c>
      <c r="X19" s="205" t="n">
        <f aca="false">IF($C19&lt;&gt;"",(U19/0.75),"")</f>
        <v>20.735156</v>
      </c>
      <c r="Y19" s="200"/>
      <c r="Z19" s="202" t="str">
        <f aca="false">IF($B19&lt;&gt;"",($B19),"")</f>
        <v>ENEKRIL AMARILLO OXIDO F(3920)</v>
      </c>
      <c r="AA19" s="415"/>
      <c r="AB19" s="183" t="n">
        <f aca="false">$E$10</f>
        <v>1.12</v>
      </c>
      <c r="AC19" s="185" t="n">
        <f aca="false">IF($C19&lt;&gt;"",(($G19*5)+AB19),"")</f>
        <v>20.425</v>
      </c>
      <c r="AD19" s="194" t="n">
        <f aca="false">$E$6</f>
        <v>1</v>
      </c>
      <c r="AE19" s="195" t="n">
        <f aca="false">IF($C19&lt;&gt;"",(AC19*$D19*AD19),"")</f>
        <v>82.31275</v>
      </c>
      <c r="AF19" s="197" t="n">
        <f aca="false">IF($C19&lt;&gt;"",(AE19-AC19),"")</f>
        <v>61.88775</v>
      </c>
      <c r="AG19" s="198" t="n">
        <f aca="false">IF($C19&lt;&gt;"",(AE19/AC19),"")</f>
        <v>4.03</v>
      </c>
      <c r="AH19" s="205" t="n">
        <f aca="false">IF($C19&lt;&gt;"",(AE19/5),"")</f>
        <v>16.46255</v>
      </c>
      <c r="AI19" s="415"/>
      <c r="AJ19" s="183" t="n">
        <f aca="false">$F$10</f>
        <v>1.75</v>
      </c>
      <c r="AK19" s="185" t="n">
        <f aca="false">IF($C19&lt;&gt;"",(($G19*15)+AJ19),"")</f>
        <v>59.665</v>
      </c>
      <c r="AL19" s="185" t="n">
        <f aca="false">$F$6</f>
        <v>0.9</v>
      </c>
      <c r="AM19" s="204" t="n">
        <f aca="false">IF($C19&lt;&gt;"",(AK19*$D19*AL19),"")</f>
        <v>216.404955</v>
      </c>
      <c r="AN19" s="199" t="n">
        <f aca="false">IF($C19&lt;&gt;"",(AM19-AK19),"")</f>
        <v>156.739955</v>
      </c>
      <c r="AO19" s="199" t="n">
        <f aca="false">IF($C19&lt;&gt;"",(AM19/AK19),"")</f>
        <v>3.627</v>
      </c>
      <c r="AP19" s="205" t="n">
        <f aca="false">IF($C19&lt;&gt;"",(AM19/15),"")</f>
        <v>14.426997</v>
      </c>
    </row>
    <row r="20" customFormat="false" ht="18.5" hidden="false" customHeight="false" outlineLevel="0" collapsed="false">
      <c r="A20" s="128"/>
      <c r="B20" s="331" t="s">
        <v>172</v>
      </c>
      <c r="C20" s="183" t="n">
        <v>5</v>
      </c>
      <c r="D20" s="185" t="n">
        <v>4.03</v>
      </c>
      <c r="E20" s="194" t="n">
        <f aca="false">IF(C20&lt;&gt;"",(C20*D20),"")</f>
        <v>20.15</v>
      </c>
      <c r="F20" s="187" t="n">
        <v>1.15</v>
      </c>
      <c r="G20" s="188" t="n">
        <f aca="false">IF(C20&lt;&gt;"",(C20*F20),"")</f>
        <v>5.75</v>
      </c>
      <c r="H20" s="189" t="n">
        <f aca="false">IF(C20&lt;&gt;"",(G20*D20),"")</f>
        <v>23.1725</v>
      </c>
      <c r="I20" s="413"/>
      <c r="J20" s="183" t="n">
        <f aca="false">$C$10</f>
        <v>0.28</v>
      </c>
      <c r="K20" s="185" t="n">
        <f aca="false">IF(C20&lt;&gt;"",((G20*0.25)+J20),"")</f>
        <v>1.7175</v>
      </c>
      <c r="L20" s="194" t="n">
        <f aca="false">$C$6</f>
        <v>1.5</v>
      </c>
      <c r="M20" s="195" t="n">
        <f aca="false">IF(C20&lt;&gt;"",(K20*D20*L20),"")</f>
        <v>10.3822875</v>
      </c>
      <c r="N20" s="206" t="n">
        <f aca="false">IF(C20&lt;&gt;"",(M20-K20),"")</f>
        <v>8.6647875</v>
      </c>
      <c r="O20" s="198" t="n">
        <f aca="false">IF(C20&lt;&gt;"",(M20/K20),"")</f>
        <v>6.045</v>
      </c>
      <c r="P20" s="205" t="n">
        <f aca="false">IF($C20&lt;&gt;"",(M20/0.25),"")</f>
        <v>41.52915</v>
      </c>
      <c r="Q20" s="200"/>
      <c r="R20" s="183" t="n">
        <f aca="false">$D$10</f>
        <v>0.32</v>
      </c>
      <c r="S20" s="185" t="n">
        <f aca="false">IF($C20&lt;&gt;"",(($G20*0.75)+R20),"")</f>
        <v>4.6325</v>
      </c>
      <c r="T20" s="194" t="n">
        <f aca="false">$D$6</f>
        <v>1.2</v>
      </c>
      <c r="U20" s="414" t="n">
        <f aca="false">IF($C20&lt;&gt;"",(S20*$D20*T20),"")</f>
        <v>22.40277</v>
      </c>
      <c r="V20" s="199" t="n">
        <f aca="false">IF($C20&lt;&gt;"",(U20-S20),"")</f>
        <v>17.77027</v>
      </c>
      <c r="W20" s="198" t="n">
        <f aca="false">IF($C20&lt;&gt;"",(U20/S20),"")</f>
        <v>4.836</v>
      </c>
      <c r="X20" s="205" t="n">
        <f aca="false">IF($C20&lt;&gt;"",(U20/0.75),"")</f>
        <v>29.87036</v>
      </c>
      <c r="Y20" s="200"/>
      <c r="Z20" s="202" t="str">
        <f aca="false">IF($B20&lt;&gt;"",($B20),"")</f>
        <v>ENEKRIL AMARILLO LIMON F(9073)</v>
      </c>
      <c r="AA20" s="415"/>
      <c r="AB20" s="183" t="n">
        <f aca="false">$E$10</f>
        <v>1.12</v>
      </c>
      <c r="AC20" s="185" t="n">
        <f aca="false">IF($C20&lt;&gt;"",(($G20*5)+AB20),"")</f>
        <v>29.87</v>
      </c>
      <c r="AD20" s="194" t="n">
        <f aca="false">$E$6</f>
        <v>1</v>
      </c>
      <c r="AE20" s="195" t="n">
        <f aca="false">IF($C20&lt;&gt;"",(AC20*$D20*AD20),"")</f>
        <v>120.3761</v>
      </c>
      <c r="AF20" s="197" t="n">
        <f aca="false">IF($C20&lt;&gt;"",(AE20-AC20),"")</f>
        <v>90.5061</v>
      </c>
      <c r="AG20" s="198" t="n">
        <f aca="false">IF($C20&lt;&gt;"",(AE20/AC20),"")</f>
        <v>4.03</v>
      </c>
      <c r="AH20" s="205" t="n">
        <f aca="false">IF($C20&lt;&gt;"",(AE20/5),"")</f>
        <v>24.07522</v>
      </c>
      <c r="AI20" s="415"/>
      <c r="AJ20" s="183" t="n">
        <f aca="false">$F$10</f>
        <v>1.75</v>
      </c>
      <c r="AK20" s="185" t="n">
        <f aca="false">IF($C20&lt;&gt;"",(($G20*15)+AJ20),"")</f>
        <v>88</v>
      </c>
      <c r="AL20" s="185" t="n">
        <f aca="false">$F$6</f>
        <v>0.9</v>
      </c>
      <c r="AM20" s="204" t="n">
        <f aca="false">IF($C20&lt;&gt;"",(AK20*$D20*AL20),"")</f>
        <v>319.176</v>
      </c>
      <c r="AN20" s="199" t="n">
        <f aca="false">IF($C20&lt;&gt;"",(AM20-AK20),"")</f>
        <v>231.176</v>
      </c>
      <c r="AO20" s="199" t="n">
        <f aca="false">IF($C20&lt;&gt;"",(AM20/AK20),"")</f>
        <v>3.627</v>
      </c>
      <c r="AP20" s="205" t="n">
        <f aca="false">IF($C20&lt;&gt;"",(AM20/15),"")</f>
        <v>21.2784</v>
      </c>
    </row>
    <row r="21" customFormat="false" ht="18.5" hidden="false" customHeight="false" outlineLevel="0" collapsed="false">
      <c r="A21" s="128"/>
      <c r="B21" s="331" t="s">
        <v>173</v>
      </c>
      <c r="C21" s="183" t="n">
        <v>2.4</v>
      </c>
      <c r="D21" s="185" t="n">
        <v>4.03</v>
      </c>
      <c r="E21" s="194" t="n">
        <f aca="false">IF(C21&lt;&gt;"",(C21*D21),"")</f>
        <v>9.672</v>
      </c>
      <c r="F21" s="187" t="n">
        <v>1.05</v>
      </c>
      <c r="G21" s="188" t="n">
        <f aca="false">IF(C21&lt;&gt;"",(C21*F21),"")</f>
        <v>2.52</v>
      </c>
      <c r="H21" s="189" t="n">
        <f aca="false">IF(C21&lt;&gt;"",(G21*D21),"")</f>
        <v>10.1556</v>
      </c>
      <c r="I21" s="413"/>
      <c r="J21" s="183" t="n">
        <f aca="false">$C$10</f>
        <v>0.28</v>
      </c>
      <c r="K21" s="185" t="n">
        <f aca="false">IF(C21&lt;&gt;"",((G21*0.25)+J21),"")</f>
        <v>0.91</v>
      </c>
      <c r="L21" s="194" t="n">
        <f aca="false">$C$6</f>
        <v>1.5</v>
      </c>
      <c r="M21" s="195" t="n">
        <f aca="false">IF(C21&lt;&gt;"",(K21*D21*L21),"")</f>
        <v>5.50095</v>
      </c>
      <c r="N21" s="206" t="n">
        <f aca="false">IF(C21&lt;&gt;"",(M21-K21),"")</f>
        <v>4.59095</v>
      </c>
      <c r="O21" s="198" t="n">
        <f aca="false">IF(C21&lt;&gt;"",(M21/K21),"")</f>
        <v>6.045</v>
      </c>
      <c r="P21" s="205" t="n">
        <f aca="false">IF($C21&lt;&gt;"",(M21/0.25),"")</f>
        <v>22.0038</v>
      </c>
      <c r="Q21" s="200"/>
      <c r="R21" s="183" t="n">
        <f aca="false">$D$10</f>
        <v>0.32</v>
      </c>
      <c r="S21" s="185" t="n">
        <f aca="false">IF($C21&lt;&gt;"",(($G21*0.75)+R21),"")</f>
        <v>2.21</v>
      </c>
      <c r="T21" s="194" t="n">
        <f aca="false">$D$6</f>
        <v>1.2</v>
      </c>
      <c r="U21" s="414" t="n">
        <f aca="false">IF($C21&lt;&gt;"",(S21*$D21*T21),"")</f>
        <v>10.68756</v>
      </c>
      <c r="V21" s="199" t="n">
        <f aca="false">IF($C21&lt;&gt;"",(U21-S21),"")</f>
        <v>8.47756</v>
      </c>
      <c r="W21" s="198" t="n">
        <f aca="false">IF($C21&lt;&gt;"",(U21/S21),"")</f>
        <v>4.836</v>
      </c>
      <c r="X21" s="205" t="n">
        <f aca="false">IF($C21&lt;&gt;"",(U21/0.75),"")</f>
        <v>14.25008</v>
      </c>
      <c r="Y21" s="200"/>
      <c r="Z21" s="202" t="str">
        <f aca="false">IF($B21&lt;&gt;"",($B21),"")</f>
        <v>ENEKRIL ROJO OXIDO F (130)</v>
      </c>
      <c r="AA21" s="415"/>
      <c r="AB21" s="183" t="n">
        <f aca="false">$E$10</f>
        <v>1.12</v>
      </c>
      <c r="AC21" s="185" t="n">
        <f aca="false">IF($C21&lt;&gt;"",(($G21*5)+AB21),"")</f>
        <v>13.72</v>
      </c>
      <c r="AD21" s="194" t="n">
        <f aca="false">$E$6</f>
        <v>1</v>
      </c>
      <c r="AE21" s="195" t="n">
        <f aca="false">IF($C21&lt;&gt;"",(AC21*$D21*AD21),"")</f>
        <v>55.2916</v>
      </c>
      <c r="AF21" s="197" t="n">
        <f aca="false">IF($C21&lt;&gt;"",(AE21-AC21),"")</f>
        <v>41.5716</v>
      </c>
      <c r="AG21" s="198" t="n">
        <f aca="false">IF($C21&lt;&gt;"",(AE21/AC21),"")</f>
        <v>4.03</v>
      </c>
      <c r="AH21" s="205" t="n">
        <f aca="false">IF($C21&lt;&gt;"",(AE21/5),"")</f>
        <v>11.05832</v>
      </c>
      <c r="AI21" s="415"/>
      <c r="AJ21" s="183" t="n">
        <f aca="false">$F$10</f>
        <v>1.75</v>
      </c>
      <c r="AK21" s="185" t="n">
        <f aca="false">IF($C21&lt;&gt;"",(($G21*15)+AJ21),"")</f>
        <v>39.55</v>
      </c>
      <c r="AL21" s="185" t="n">
        <f aca="false">$F$6</f>
        <v>0.9</v>
      </c>
      <c r="AM21" s="204" t="n">
        <f aca="false">IF($C21&lt;&gt;"",(AK21*$D21*AL21),"")</f>
        <v>143.44785</v>
      </c>
      <c r="AN21" s="199" t="n">
        <f aca="false">IF($C21&lt;&gt;"",(AM21-AK21),"")</f>
        <v>103.89785</v>
      </c>
      <c r="AO21" s="199" t="n">
        <f aca="false">IF($C21&lt;&gt;"",(AM21/AK21),"")</f>
        <v>3.627</v>
      </c>
      <c r="AP21" s="205" t="n">
        <f aca="false">IF($C21&lt;&gt;"",(AM21/15),"")</f>
        <v>9.56319</v>
      </c>
    </row>
    <row r="22" customFormat="false" ht="18.5" hidden="false" customHeight="false" outlineLevel="0" collapsed="false">
      <c r="A22" s="128"/>
      <c r="B22" s="331" t="s">
        <v>174</v>
      </c>
      <c r="C22" s="183" t="n">
        <v>2.2</v>
      </c>
      <c r="D22" s="185" t="n">
        <v>4.03</v>
      </c>
      <c r="E22" s="194" t="n">
        <f aca="false">IF(C22&lt;&gt;"",(C22*D22),"")</f>
        <v>8.866</v>
      </c>
      <c r="F22" s="187" t="n">
        <v>1.02</v>
      </c>
      <c r="G22" s="188" t="n">
        <f aca="false">IF(C22&lt;&gt;"",(C22*F22),"")</f>
        <v>2.244</v>
      </c>
      <c r="H22" s="189" t="n">
        <f aca="false">IF(C22&lt;&gt;"",(G22*D22),"")</f>
        <v>9.04332</v>
      </c>
      <c r="I22" s="413"/>
      <c r="J22" s="183" t="n">
        <f aca="false">$C$10</f>
        <v>0.28</v>
      </c>
      <c r="K22" s="185" t="n">
        <f aca="false">IF(C22&lt;&gt;"",((G22*0.25)+J22),"")</f>
        <v>0.841</v>
      </c>
      <c r="L22" s="194" t="n">
        <f aca="false">$C$6</f>
        <v>1.5</v>
      </c>
      <c r="M22" s="195" t="n">
        <f aca="false">IF(C22&lt;&gt;"",(K22*D22*L22),"")</f>
        <v>5.083845</v>
      </c>
      <c r="N22" s="206" t="n">
        <f aca="false">IF(C22&lt;&gt;"",(M22-K22),"")</f>
        <v>4.242845</v>
      </c>
      <c r="O22" s="198" t="n">
        <f aca="false">IF(C22&lt;&gt;"",(M22/K22),"")</f>
        <v>6.045</v>
      </c>
      <c r="P22" s="205" t="n">
        <f aca="false">IF($C22&lt;&gt;"",(M22/0.25),"")</f>
        <v>20.33538</v>
      </c>
      <c r="Q22" s="200"/>
      <c r="R22" s="183" t="n">
        <f aca="false">$D$10</f>
        <v>0.32</v>
      </c>
      <c r="S22" s="185" t="n">
        <f aca="false">IF($C22&lt;&gt;"",(($G22*0.75)+R22),"")</f>
        <v>2.003</v>
      </c>
      <c r="T22" s="194" t="n">
        <f aca="false">$D$6</f>
        <v>1.2</v>
      </c>
      <c r="U22" s="414" t="n">
        <f aca="false">IF($C22&lt;&gt;"",(S22*$D22*T22),"")</f>
        <v>9.686508</v>
      </c>
      <c r="V22" s="199" t="n">
        <f aca="false">IF($C22&lt;&gt;"",(U22-S22),"")</f>
        <v>7.683508</v>
      </c>
      <c r="W22" s="198" t="n">
        <f aca="false">IF($C22&lt;&gt;"",(U22/S22),"")</f>
        <v>4.836</v>
      </c>
      <c r="X22" s="205" t="n">
        <f aca="false">IF($C22&lt;&gt;"",(U22/0.75),"")</f>
        <v>12.915344</v>
      </c>
      <c r="Y22" s="200"/>
      <c r="Z22" s="202" t="str">
        <f aca="false">IF($B22&lt;&gt;"",($B22),"")</f>
        <v>ENEKRIL NEGRO F (318)</v>
      </c>
      <c r="AA22" s="415"/>
      <c r="AB22" s="183" t="n">
        <f aca="false">$E$10</f>
        <v>1.12</v>
      </c>
      <c r="AC22" s="185" t="n">
        <f aca="false">IF($C22&lt;&gt;"",(($G22*5)+AB22),"")</f>
        <v>12.34</v>
      </c>
      <c r="AD22" s="194" t="n">
        <f aca="false">$E$6</f>
        <v>1</v>
      </c>
      <c r="AE22" s="195" t="n">
        <f aca="false">IF($C22&lt;&gt;"",(AC22*$D22*AD22),"")</f>
        <v>49.7302</v>
      </c>
      <c r="AF22" s="197" t="n">
        <f aca="false">IF($C22&lt;&gt;"",(AE22-AC22),"")</f>
        <v>37.3902</v>
      </c>
      <c r="AG22" s="198" t="n">
        <f aca="false">IF($C22&lt;&gt;"",(AE22/AC22),"")</f>
        <v>4.03</v>
      </c>
      <c r="AH22" s="205" t="n">
        <f aca="false">IF($C22&lt;&gt;"",(AE22/5),"")</f>
        <v>9.94604</v>
      </c>
      <c r="AI22" s="415"/>
      <c r="AJ22" s="183" t="n">
        <f aca="false">$F$10</f>
        <v>1.75</v>
      </c>
      <c r="AK22" s="185" t="n">
        <f aca="false">IF($C22&lt;&gt;"",(($G22*15)+AJ22),"")</f>
        <v>35.41</v>
      </c>
      <c r="AL22" s="185" t="n">
        <f aca="false">$F$6</f>
        <v>0.9</v>
      </c>
      <c r="AM22" s="204" t="n">
        <f aca="false">IF($C22&lt;&gt;"",(AK22*$D22*AL22),"")</f>
        <v>128.43207</v>
      </c>
      <c r="AN22" s="199" t="n">
        <f aca="false">IF($C22&lt;&gt;"",(AM22-AK22),"")</f>
        <v>93.02207</v>
      </c>
      <c r="AO22" s="199" t="n">
        <f aca="false">IF($C22&lt;&gt;"",(AM22/AK22),"")</f>
        <v>3.627</v>
      </c>
      <c r="AP22" s="205" t="n">
        <f aca="false">IF($C22&lt;&gt;"",(AM22/15),"")</f>
        <v>8.562138</v>
      </c>
    </row>
    <row r="23" customFormat="false" ht="18.5" hidden="false" customHeight="false" outlineLevel="0" collapsed="false">
      <c r="A23" s="128"/>
      <c r="B23" s="331" t="s">
        <v>175</v>
      </c>
      <c r="C23" s="183" t="n">
        <v>3.8</v>
      </c>
      <c r="D23" s="185" t="n">
        <v>4.03</v>
      </c>
      <c r="E23" s="194" t="n">
        <f aca="false">IF(C23&lt;&gt;"",(C23*D23),"")</f>
        <v>15.314</v>
      </c>
      <c r="F23" s="187" t="n">
        <v>1.06</v>
      </c>
      <c r="G23" s="188" t="n">
        <f aca="false">IF(C23&lt;&gt;"",(C23*F23),"")</f>
        <v>4.028</v>
      </c>
      <c r="H23" s="189" t="n">
        <f aca="false">IF(C23&lt;&gt;"",(G23*D23),"")</f>
        <v>16.23284</v>
      </c>
      <c r="I23" s="413"/>
      <c r="J23" s="183" t="n">
        <f aca="false">$C$10</f>
        <v>0.28</v>
      </c>
      <c r="K23" s="185" t="n">
        <f aca="false">IF(C23&lt;&gt;"",((G23*0.25)+J23),"")</f>
        <v>1.287</v>
      </c>
      <c r="L23" s="194" t="n">
        <f aca="false">$C$6</f>
        <v>1.5</v>
      </c>
      <c r="M23" s="195" t="n">
        <f aca="false">IF(C23&lt;&gt;"",(K23*D23*L23),"")</f>
        <v>7.779915</v>
      </c>
      <c r="N23" s="206" t="n">
        <f aca="false">IF(C23&lt;&gt;"",(M23-K23),"")</f>
        <v>6.492915</v>
      </c>
      <c r="O23" s="198" t="n">
        <f aca="false">IF(C23&lt;&gt;"",(M23/K23),"")</f>
        <v>6.045</v>
      </c>
      <c r="P23" s="205" t="n">
        <f aca="false">IF($C23&lt;&gt;"",(M23/0.25),"")</f>
        <v>31.11966</v>
      </c>
      <c r="Q23" s="200"/>
      <c r="R23" s="183" t="n">
        <f aca="false">$D$10</f>
        <v>0.32</v>
      </c>
      <c r="S23" s="185" t="n">
        <f aca="false">IF($C23&lt;&gt;"",(($G23*0.75)+R23),"")</f>
        <v>3.341</v>
      </c>
      <c r="T23" s="194" t="n">
        <f aca="false">$D$6</f>
        <v>1.2</v>
      </c>
      <c r="U23" s="414" t="n">
        <f aca="false">IF($C23&lt;&gt;"",(S23*$D23*T23),"")</f>
        <v>16.157076</v>
      </c>
      <c r="V23" s="199" t="n">
        <f aca="false">IF($C23&lt;&gt;"",(U23-S23),"")</f>
        <v>12.816076</v>
      </c>
      <c r="W23" s="198" t="n">
        <f aca="false">IF($C23&lt;&gt;"",(U23/S23),"")</f>
        <v>4.836</v>
      </c>
      <c r="X23" s="205" t="n">
        <f aca="false">IF($C23&lt;&gt;"",(U23/0.75),"")</f>
        <v>21.542768</v>
      </c>
      <c r="Y23" s="200"/>
      <c r="Z23" s="202" t="str">
        <f aca="false">IF($B23&lt;&gt;"",($B23),"")</f>
        <v>ENEKRIL AZUL MARINO F</v>
      </c>
      <c r="AA23" s="415"/>
      <c r="AB23" s="183" t="n">
        <f aca="false">$E$10</f>
        <v>1.12</v>
      </c>
      <c r="AC23" s="185" t="n">
        <f aca="false">IF($C23&lt;&gt;"",(($G23*5)+AB23),"")</f>
        <v>21.26</v>
      </c>
      <c r="AD23" s="194" t="n">
        <f aca="false">$E$6</f>
        <v>1</v>
      </c>
      <c r="AE23" s="195" t="n">
        <f aca="false">IF($C23&lt;&gt;"",(AC23*$D23*AD23),"")</f>
        <v>85.6778</v>
      </c>
      <c r="AF23" s="197" t="n">
        <f aca="false">IF($C23&lt;&gt;"",(AE23-AC23),"")</f>
        <v>64.4178</v>
      </c>
      <c r="AG23" s="198" t="n">
        <f aca="false">IF($C23&lt;&gt;"",(AE23/AC23),"")</f>
        <v>4.03</v>
      </c>
      <c r="AH23" s="205" t="n">
        <f aca="false">IF($C23&lt;&gt;"",(AE23/5),"")</f>
        <v>17.13556</v>
      </c>
      <c r="AI23" s="415"/>
      <c r="AJ23" s="183" t="n">
        <f aca="false">$F$10</f>
        <v>1.75</v>
      </c>
      <c r="AK23" s="185" t="n">
        <f aca="false">IF($C23&lt;&gt;"",(($G23*15)+AJ23),"")</f>
        <v>62.17</v>
      </c>
      <c r="AL23" s="185" t="n">
        <f aca="false">$F$6</f>
        <v>0.9</v>
      </c>
      <c r="AM23" s="204" t="n">
        <f aca="false">IF($C23&lt;&gt;"",(AK23*$D23*AL23),"")</f>
        <v>225.49059</v>
      </c>
      <c r="AN23" s="199" t="n">
        <f aca="false">IF($C23&lt;&gt;"",(AM23-AK23),"")</f>
        <v>163.32059</v>
      </c>
      <c r="AO23" s="199" t="n">
        <f aca="false">IF($C23&lt;&gt;"",(AM23/AK23),"")</f>
        <v>3.627</v>
      </c>
      <c r="AP23" s="205" t="n">
        <f aca="false">IF($C23&lt;&gt;"",(AM23/15),"")</f>
        <v>15.032706</v>
      </c>
    </row>
    <row r="24" customFormat="false" ht="18.5" hidden="false" customHeight="false" outlineLevel="0" collapsed="false">
      <c r="A24" s="128"/>
      <c r="B24" s="331" t="s">
        <v>176</v>
      </c>
      <c r="C24" s="183" t="n">
        <v>3.2</v>
      </c>
      <c r="D24" s="185" t="n">
        <v>4.03</v>
      </c>
      <c r="E24" s="194" t="n">
        <f aca="false">IF(C24&lt;&gt;"",(C24*D24),"")</f>
        <v>12.896</v>
      </c>
      <c r="F24" s="187" t="n">
        <v>1.01</v>
      </c>
      <c r="G24" s="188" t="n">
        <f aca="false">IF(C24&lt;&gt;"",(C24*F24),"")</f>
        <v>3.232</v>
      </c>
      <c r="H24" s="189" t="n">
        <f aca="false">IF(C24&lt;&gt;"",(G24*D24),"")</f>
        <v>13.02496</v>
      </c>
      <c r="I24" s="413"/>
      <c r="J24" s="183" t="n">
        <f aca="false">$C$10</f>
        <v>0.28</v>
      </c>
      <c r="K24" s="185" t="n">
        <f aca="false">IF(C24&lt;&gt;"",((G24*0.25)+J24),"")</f>
        <v>1.088</v>
      </c>
      <c r="L24" s="194" t="n">
        <f aca="false">$C$6</f>
        <v>1.5</v>
      </c>
      <c r="M24" s="195" t="n">
        <f aca="false">IF(C24&lt;&gt;"",(K24*D24*L24),"")</f>
        <v>6.57696</v>
      </c>
      <c r="N24" s="206" t="n">
        <f aca="false">IF(C24&lt;&gt;"",(M24-K24),"")</f>
        <v>5.48896</v>
      </c>
      <c r="O24" s="198" t="n">
        <f aca="false">IF(C24&lt;&gt;"",(M24/K24),"")</f>
        <v>6.045</v>
      </c>
      <c r="P24" s="205" t="n">
        <f aca="false">IF($C24&lt;&gt;"",(M24/0.25),"")</f>
        <v>26.30784</v>
      </c>
      <c r="Q24" s="200"/>
      <c r="R24" s="183" t="n">
        <f aca="false">$D$10</f>
        <v>0.32</v>
      </c>
      <c r="S24" s="185" t="n">
        <f aca="false">IF($C24&lt;&gt;"",(($G24*0.75)+R24),"")</f>
        <v>2.744</v>
      </c>
      <c r="T24" s="194" t="n">
        <f aca="false">$D$6</f>
        <v>1.2</v>
      </c>
      <c r="U24" s="414" t="n">
        <f aca="false">IF($C24&lt;&gt;"",(S24*$D24*T24),"")</f>
        <v>13.269984</v>
      </c>
      <c r="V24" s="199" t="n">
        <f aca="false">IF($C24&lt;&gt;"",(U24-S24),"")</f>
        <v>10.525984</v>
      </c>
      <c r="W24" s="198" t="n">
        <f aca="false">IF($C24&lt;&gt;"",(U24/S24),"")</f>
        <v>4.836</v>
      </c>
      <c r="X24" s="205" t="n">
        <f aca="false">IF($C24&lt;&gt;"",(U24/0.75),"")</f>
        <v>17.693312</v>
      </c>
      <c r="Y24" s="200"/>
      <c r="Z24" s="202" t="str">
        <f aca="false">IF($B24&lt;&gt;"",($B24),"")</f>
        <v>ENEKRIL VERDE OSCURO F</v>
      </c>
      <c r="AA24" s="415"/>
      <c r="AB24" s="183" t="n">
        <f aca="false">$E$10</f>
        <v>1.12</v>
      </c>
      <c r="AC24" s="185" t="n">
        <f aca="false">IF($C24&lt;&gt;"",(($G24*5)+AB24),"")</f>
        <v>17.28</v>
      </c>
      <c r="AD24" s="194" t="n">
        <f aca="false">$E$6</f>
        <v>1</v>
      </c>
      <c r="AE24" s="195" t="n">
        <f aca="false">IF($C24&lt;&gt;"",(AC24*$D24*AD24),"")</f>
        <v>69.6384</v>
      </c>
      <c r="AF24" s="197" t="n">
        <f aca="false">IF($C24&lt;&gt;"",(AE24-AC24),"")</f>
        <v>52.3584</v>
      </c>
      <c r="AG24" s="198" t="n">
        <f aca="false">IF($C24&lt;&gt;"",(AE24/AC24),"")</f>
        <v>4.03</v>
      </c>
      <c r="AH24" s="205" t="n">
        <f aca="false">IF($C24&lt;&gt;"",(AE24/5),"")</f>
        <v>13.92768</v>
      </c>
      <c r="AI24" s="415"/>
      <c r="AJ24" s="183" t="n">
        <f aca="false">$F$10</f>
        <v>1.75</v>
      </c>
      <c r="AK24" s="185" t="n">
        <f aca="false">IF($C24&lt;&gt;"",(($G24*15)+AJ24),"")</f>
        <v>50.23</v>
      </c>
      <c r="AL24" s="185" t="n">
        <f aca="false">$F$6</f>
        <v>0.9</v>
      </c>
      <c r="AM24" s="204" t="n">
        <f aca="false">IF($C24&lt;&gt;"",(AK24*$D24*AL24),"")</f>
        <v>182.18421</v>
      </c>
      <c r="AN24" s="199" t="n">
        <f aca="false">IF($C24&lt;&gt;"",(AM24-AK24),"")</f>
        <v>131.95421</v>
      </c>
      <c r="AO24" s="199" t="n">
        <f aca="false">IF($C24&lt;&gt;"",(AM24/AK24),"")</f>
        <v>3.627</v>
      </c>
      <c r="AP24" s="205" t="n">
        <f aca="false">IF($C24&lt;&gt;"",(AM24/15),"")</f>
        <v>12.145614</v>
      </c>
    </row>
    <row r="25" customFormat="false" ht="18.5" hidden="false" customHeight="false" outlineLevel="0" collapsed="false">
      <c r="A25" s="128"/>
      <c r="B25" s="331" t="s">
        <v>177</v>
      </c>
      <c r="C25" s="183" t="n">
        <v>5.5</v>
      </c>
      <c r="D25" s="185" t="n">
        <v>4.03</v>
      </c>
      <c r="E25" s="194" t="n">
        <f aca="false">IF(C25&lt;&gt;"",(C25*D25),"")</f>
        <v>22.165</v>
      </c>
      <c r="F25" s="187" t="n">
        <v>1.27</v>
      </c>
      <c r="G25" s="188" t="n">
        <f aca="false">IF(C25&lt;&gt;"",(C25*F25),"")</f>
        <v>6.985</v>
      </c>
      <c r="H25" s="189" t="n">
        <f aca="false">IF(C25&lt;&gt;"",(G25*D25),"")</f>
        <v>28.14955</v>
      </c>
      <c r="I25" s="413"/>
      <c r="J25" s="183" t="n">
        <f aca="false">$C$10</f>
        <v>0.28</v>
      </c>
      <c r="K25" s="185" t="n">
        <f aca="false">IF(C25&lt;&gt;"",((G25*0.25)+J25),"")</f>
        <v>2.02625</v>
      </c>
      <c r="L25" s="194" t="n">
        <f aca="false">$C$6</f>
        <v>1.5</v>
      </c>
      <c r="M25" s="195" t="n">
        <f aca="false">IF(C25&lt;&gt;"",(K25*D25*L25),"")</f>
        <v>12.24868125</v>
      </c>
      <c r="N25" s="206" t="n">
        <f aca="false">IF(C25&lt;&gt;"",(M25-K25),"")</f>
        <v>10.22243125</v>
      </c>
      <c r="O25" s="198" t="n">
        <f aca="false">IF(C25&lt;&gt;"",(M25/K25),"")</f>
        <v>6.045</v>
      </c>
      <c r="P25" s="205" t="n">
        <f aca="false">IF($C25&lt;&gt;"",(M25/0.25),"")</f>
        <v>48.994725</v>
      </c>
      <c r="Q25" s="200"/>
      <c r="R25" s="183" t="n">
        <f aca="false">$D$10</f>
        <v>0.32</v>
      </c>
      <c r="S25" s="185" t="n">
        <f aca="false">IF($C25&lt;&gt;"",(($G25*0.75)+R25),"")</f>
        <v>5.55875</v>
      </c>
      <c r="T25" s="194" t="n">
        <f aca="false">$D$6</f>
        <v>1.2</v>
      </c>
      <c r="U25" s="414" t="n">
        <f aca="false">IF($C25&lt;&gt;"",(S25*$D25*T25),"")</f>
        <v>26.882115</v>
      </c>
      <c r="V25" s="199" t="n">
        <f aca="false">IF($C25&lt;&gt;"",(U25-S25),"")</f>
        <v>21.323365</v>
      </c>
      <c r="W25" s="198" t="n">
        <f aca="false">IF($C25&lt;&gt;"",(U25/S25),"")</f>
        <v>4.836</v>
      </c>
      <c r="X25" s="205" t="n">
        <f aca="false">IF($C25&lt;&gt;"",(U25/0.75),"")</f>
        <v>35.84282</v>
      </c>
      <c r="Y25" s="200"/>
      <c r="Z25" s="202" t="str">
        <f aca="false">IF($B25&lt;&gt;"",($B25),"")</f>
        <v>ENEKRIL VIOLETA F (9017)</v>
      </c>
      <c r="AA25" s="415"/>
      <c r="AB25" s="183" t="n">
        <f aca="false">$E$10</f>
        <v>1.12</v>
      </c>
      <c r="AC25" s="185" t="n">
        <f aca="false">IF($C25&lt;&gt;"",(($G25*5)+AB25),"")</f>
        <v>36.045</v>
      </c>
      <c r="AD25" s="194" t="n">
        <f aca="false">$E$6</f>
        <v>1</v>
      </c>
      <c r="AE25" s="195" t="n">
        <f aca="false">IF($C25&lt;&gt;"",(AC25*$D25*AD25),"")</f>
        <v>145.26135</v>
      </c>
      <c r="AF25" s="197" t="n">
        <f aca="false">IF($C25&lt;&gt;"",(AE25-AC25),"")</f>
        <v>109.21635</v>
      </c>
      <c r="AG25" s="198" t="n">
        <f aca="false">IF($C25&lt;&gt;"",(AE25/AC25),"")</f>
        <v>4.03</v>
      </c>
      <c r="AH25" s="205" t="n">
        <f aca="false">IF($C25&lt;&gt;"",(AE25/5),"")</f>
        <v>29.05227</v>
      </c>
      <c r="AI25" s="415"/>
      <c r="AJ25" s="183" t="n">
        <f aca="false">$F$10</f>
        <v>1.75</v>
      </c>
      <c r="AK25" s="185" t="n">
        <f aca="false">IF($C25&lt;&gt;"",(($G25*15)+AJ25),"")</f>
        <v>106.525</v>
      </c>
      <c r="AL25" s="185" t="n">
        <f aca="false">$F$6</f>
        <v>0.9</v>
      </c>
      <c r="AM25" s="204" t="n">
        <f aca="false">IF($C25&lt;&gt;"",(AK25*$D25*AL25),"")</f>
        <v>386.366175</v>
      </c>
      <c r="AN25" s="199" t="n">
        <f aca="false">IF($C25&lt;&gt;"",(AM25-AK25),"")</f>
        <v>279.841175</v>
      </c>
      <c r="AO25" s="199" t="n">
        <f aca="false">IF($C25&lt;&gt;"",(AM25/AK25),"")</f>
        <v>3.627</v>
      </c>
      <c r="AP25" s="205" t="n">
        <f aca="false">IF($C25&lt;&gt;"",(AM25/15),"")</f>
        <v>25.757745</v>
      </c>
    </row>
    <row r="26" customFormat="false" ht="18.5" hidden="false" customHeight="false" outlineLevel="0" collapsed="false">
      <c r="A26" s="128"/>
      <c r="B26" s="331" t="s">
        <v>178</v>
      </c>
      <c r="C26" s="183" t="n">
        <v>5.5</v>
      </c>
      <c r="D26" s="185" t="n">
        <v>4.03</v>
      </c>
      <c r="E26" s="194" t="n">
        <f aca="false">IF(C26&lt;&gt;"",(C26*D26),"")</f>
        <v>22.165</v>
      </c>
      <c r="F26" s="187" t="n">
        <v>0.92</v>
      </c>
      <c r="G26" s="188" t="n">
        <f aca="false">IF(C26&lt;&gt;"",(C26*F26),"")</f>
        <v>5.06</v>
      </c>
      <c r="H26" s="189" t="n">
        <f aca="false">IF(C26&lt;&gt;"",(G26*D26),"")</f>
        <v>20.3918</v>
      </c>
      <c r="I26" s="413"/>
      <c r="J26" s="183" t="n">
        <f aca="false">$C$10</f>
        <v>0.28</v>
      </c>
      <c r="K26" s="185" t="n">
        <f aca="false">IF(C26&lt;&gt;"",((G26*0.25)+J26),"")</f>
        <v>1.545</v>
      </c>
      <c r="L26" s="194" t="n">
        <f aca="false">$C$6</f>
        <v>1.5</v>
      </c>
      <c r="M26" s="195" t="n">
        <f aca="false">IF(C26&lt;&gt;"",(K26*D26*L26),"")</f>
        <v>9.339525</v>
      </c>
      <c r="N26" s="206" t="n">
        <f aca="false">IF(C26&lt;&gt;"",(M26-K26),"")</f>
        <v>7.794525</v>
      </c>
      <c r="O26" s="198" t="n">
        <f aca="false">IF(C26&lt;&gt;"",(M26/K26),"")</f>
        <v>6.045</v>
      </c>
      <c r="P26" s="205" t="n">
        <f aca="false">IF($C26&lt;&gt;"",(M26/0.25),"")</f>
        <v>37.3581</v>
      </c>
      <c r="Q26" s="200"/>
      <c r="R26" s="183" t="n">
        <f aca="false">$D$10</f>
        <v>0.32</v>
      </c>
      <c r="S26" s="185" t="n">
        <f aca="false">IF($C26&lt;&gt;"",(($G26*0.75)+R26),"")</f>
        <v>4.115</v>
      </c>
      <c r="T26" s="194" t="n">
        <f aca="false">$D$6</f>
        <v>1.2</v>
      </c>
      <c r="U26" s="414" t="n">
        <f aca="false">IF($C26&lt;&gt;"",(S26*$D26*T26),"")</f>
        <v>19.90014</v>
      </c>
      <c r="V26" s="199" t="n">
        <f aca="false">IF($C26&lt;&gt;"",(U26-S26),"")</f>
        <v>15.78514</v>
      </c>
      <c r="W26" s="198" t="n">
        <f aca="false">IF($C26&lt;&gt;"",(U26/S26),"")</f>
        <v>4.836</v>
      </c>
      <c r="X26" s="205" t="n">
        <f aca="false">IF($C26&lt;&gt;"",(U26/0.75),"")</f>
        <v>26.53352</v>
      </c>
      <c r="Y26" s="200"/>
      <c r="Z26" s="202" t="str">
        <f aca="false">IF($B26&lt;&gt;"",($B26),"")</f>
        <v>ENEKRIL ROJO VIVO F (9016)</v>
      </c>
      <c r="AA26" s="415"/>
      <c r="AB26" s="183" t="n">
        <f aca="false">$E$10</f>
        <v>1.12</v>
      </c>
      <c r="AC26" s="185" t="n">
        <f aca="false">IF($C26&lt;&gt;"",(($G26*5)+AB26),"")</f>
        <v>26.42</v>
      </c>
      <c r="AD26" s="194" t="n">
        <f aca="false">$E$6</f>
        <v>1</v>
      </c>
      <c r="AE26" s="195" t="n">
        <f aca="false">IF($C26&lt;&gt;"",(AC26*$D26*AD26),"")</f>
        <v>106.4726</v>
      </c>
      <c r="AF26" s="197" t="n">
        <f aca="false">IF($C26&lt;&gt;"",(AE26-AC26),"")</f>
        <v>80.0526</v>
      </c>
      <c r="AG26" s="198" t="n">
        <f aca="false">IF($C26&lt;&gt;"",(AE26/AC26),"")</f>
        <v>4.03</v>
      </c>
      <c r="AH26" s="205" t="n">
        <f aca="false">IF($C26&lt;&gt;"",(AE26/5),"")</f>
        <v>21.29452</v>
      </c>
      <c r="AI26" s="415"/>
      <c r="AJ26" s="183" t="n">
        <f aca="false">$F$10</f>
        <v>1.75</v>
      </c>
      <c r="AK26" s="185" t="n">
        <f aca="false">IF($C26&lt;&gt;"",(($G26*15)+AJ26),"")</f>
        <v>77.65</v>
      </c>
      <c r="AL26" s="185" t="n">
        <f aca="false">$F$6</f>
        <v>0.9</v>
      </c>
      <c r="AM26" s="204" t="n">
        <f aca="false">IF($C26&lt;&gt;"",(AK26*$D26*AL26),"")</f>
        <v>281.63655</v>
      </c>
      <c r="AN26" s="199" t="n">
        <f aca="false">IF($C26&lt;&gt;"",(AM26-AK26),"")</f>
        <v>203.98655</v>
      </c>
      <c r="AO26" s="199" t="n">
        <f aca="false">IF($C26&lt;&gt;"",(AM26/AK26),"")</f>
        <v>3.627</v>
      </c>
      <c r="AP26" s="205" t="n">
        <f aca="false">IF($C26&lt;&gt;"",(AM26/15),"")</f>
        <v>18.77577</v>
      </c>
    </row>
    <row r="27" customFormat="false" ht="18.5" hidden="false" customHeight="false" outlineLevel="0" collapsed="false">
      <c r="A27" s="128"/>
      <c r="B27" s="331"/>
      <c r="C27" s="183"/>
      <c r="D27" s="185"/>
      <c r="E27" s="194"/>
      <c r="F27" s="187"/>
      <c r="G27" s="188"/>
      <c r="H27" s="189"/>
      <c r="I27" s="413"/>
      <c r="J27" s="183"/>
      <c r="K27" s="185"/>
      <c r="L27" s="194"/>
      <c r="M27" s="195"/>
      <c r="N27" s="206"/>
      <c r="O27" s="198"/>
      <c r="P27" s="205"/>
      <c r="Q27" s="200"/>
      <c r="R27" s="183"/>
      <c r="S27" s="185"/>
      <c r="T27" s="194"/>
      <c r="U27" s="414"/>
      <c r="V27" s="199"/>
      <c r="W27" s="198"/>
      <c r="X27" s="205"/>
      <c r="Y27" s="200"/>
      <c r="Z27" s="202"/>
      <c r="AA27" s="415"/>
      <c r="AB27" s="183"/>
      <c r="AC27" s="185"/>
      <c r="AD27" s="194"/>
      <c r="AE27" s="195"/>
      <c r="AF27" s="197"/>
      <c r="AG27" s="198"/>
      <c r="AH27" s="205"/>
      <c r="AI27" s="415"/>
      <c r="AJ27" s="183"/>
      <c r="AK27" s="185"/>
      <c r="AL27" s="185"/>
      <c r="AM27" s="204"/>
      <c r="AN27" s="199"/>
      <c r="AO27" s="199"/>
      <c r="AP27" s="205"/>
    </row>
    <row r="28" customFormat="false" ht="18.5" hidden="false" customHeight="false" outlineLevel="0" collapsed="false">
      <c r="A28" s="128"/>
      <c r="B28" s="331"/>
      <c r="C28" s="183"/>
      <c r="D28" s="185"/>
      <c r="E28" s="194"/>
      <c r="F28" s="187"/>
      <c r="G28" s="188"/>
      <c r="H28" s="189"/>
      <c r="I28" s="413"/>
      <c r="J28" s="183"/>
      <c r="K28" s="185"/>
      <c r="L28" s="194"/>
      <c r="M28" s="195"/>
      <c r="N28" s="206"/>
      <c r="O28" s="198"/>
      <c r="P28" s="205"/>
      <c r="Q28" s="200"/>
      <c r="R28" s="183"/>
      <c r="S28" s="185"/>
      <c r="T28" s="194"/>
      <c r="U28" s="414"/>
      <c r="V28" s="199"/>
      <c r="W28" s="198"/>
      <c r="X28" s="205"/>
      <c r="Y28" s="200"/>
      <c r="Z28" s="202"/>
      <c r="AA28" s="415"/>
      <c r="AB28" s="183"/>
      <c r="AC28" s="185"/>
      <c r="AD28" s="194"/>
      <c r="AE28" s="195"/>
      <c r="AF28" s="197"/>
      <c r="AG28" s="198"/>
      <c r="AH28" s="205"/>
      <c r="AI28" s="415"/>
      <c r="AJ28" s="183"/>
      <c r="AK28" s="185"/>
      <c r="AL28" s="185"/>
      <c r="AM28" s="204"/>
      <c r="AN28" s="199"/>
      <c r="AO28" s="199"/>
      <c r="AP28" s="205"/>
    </row>
    <row r="29" customFormat="false" ht="18.5" hidden="false" customHeight="false" outlineLevel="0" collapsed="false">
      <c r="A29" s="128"/>
      <c r="B29" s="331"/>
      <c r="C29" s="183"/>
      <c r="D29" s="185"/>
      <c r="E29" s="194" t="str">
        <f aca="false">IF(C29&lt;&gt;"",(C29*D29),"")</f>
        <v/>
      </c>
      <c r="F29" s="187"/>
      <c r="G29" s="188" t="str">
        <f aca="false">IF(C29&lt;&gt;"",(C29*F29),"")</f>
        <v/>
      </c>
      <c r="H29" s="189" t="str">
        <f aca="false">IF(C29&lt;&gt;"",(G29*D29),"")</f>
        <v/>
      </c>
      <c r="I29" s="413"/>
      <c r="J29" s="183" t="n">
        <f aca="false">$C$10</f>
        <v>0.28</v>
      </c>
      <c r="K29" s="185" t="str">
        <f aca="false">IF(C29&lt;&gt;"",((G29*0.25)+J29),"")</f>
        <v/>
      </c>
      <c r="L29" s="194" t="n">
        <f aca="false">$C$6</f>
        <v>1.5</v>
      </c>
      <c r="M29" s="195" t="str">
        <f aca="false">IF(C29&lt;&gt;"",(K29*D29*L29),"")</f>
        <v/>
      </c>
      <c r="N29" s="206" t="str">
        <f aca="false">IF(C29&lt;&gt;"",(M29-K29),"")</f>
        <v/>
      </c>
      <c r="O29" s="198" t="str">
        <f aca="false">IF(C29&lt;&gt;"",(M29/K29),"")</f>
        <v/>
      </c>
      <c r="P29" s="205" t="str">
        <f aca="false">IF($C29&lt;&gt;"",(M29/0.25),"")</f>
        <v/>
      </c>
      <c r="Q29" s="200"/>
      <c r="R29" s="183" t="n">
        <f aca="false">$D$10</f>
        <v>0.32</v>
      </c>
      <c r="S29" s="185" t="str">
        <f aca="false">IF($C29&lt;&gt;"",(($G29*0.75)+R29),"")</f>
        <v/>
      </c>
      <c r="T29" s="194" t="n">
        <f aca="false">$D$6</f>
        <v>1.2</v>
      </c>
      <c r="U29" s="414" t="str">
        <f aca="false">IF($C29&lt;&gt;"",(S29*$D29*T29),"")</f>
        <v/>
      </c>
      <c r="V29" s="199" t="str">
        <f aca="false">IF($C29&lt;&gt;"",(U29-S29),"")</f>
        <v/>
      </c>
      <c r="W29" s="198" t="str">
        <f aca="false">IF($C29&lt;&gt;"",(U29/S29),"")</f>
        <v/>
      </c>
      <c r="X29" s="205" t="str">
        <f aca="false">IF($C29&lt;&gt;"",(U29/0.75),"")</f>
        <v/>
      </c>
      <c r="Y29" s="200"/>
      <c r="Z29" s="202" t="str">
        <f aca="false">IF($B29&lt;&gt;"",($B29),"")</f>
        <v/>
      </c>
      <c r="AA29" s="415"/>
      <c r="AB29" s="183" t="n">
        <f aca="false">$E$10</f>
        <v>1.12</v>
      </c>
      <c r="AC29" s="185" t="str">
        <f aca="false">IF($C29&lt;&gt;"",(($G29*5)+AB29),"")</f>
        <v/>
      </c>
      <c r="AD29" s="194" t="n">
        <f aca="false">$E$6</f>
        <v>1</v>
      </c>
      <c r="AE29" s="195" t="str">
        <f aca="false">IF($C29&lt;&gt;"",(AC29*$D29*AD29),"")</f>
        <v/>
      </c>
      <c r="AF29" s="197" t="str">
        <f aca="false">IF($C29&lt;&gt;"",(AE29-AC29),"")</f>
        <v/>
      </c>
      <c r="AG29" s="198" t="str">
        <f aca="false">IF($C29&lt;&gt;"",(AE29/AC29),"")</f>
        <v/>
      </c>
      <c r="AH29" s="205" t="str">
        <f aca="false">IF($C29&lt;&gt;"",(AE29/5),"")</f>
        <v/>
      </c>
      <c r="AI29" s="415"/>
      <c r="AJ29" s="183" t="n">
        <f aca="false">$F$10</f>
        <v>1.75</v>
      </c>
      <c r="AK29" s="185" t="str">
        <f aca="false">IF($C29&lt;&gt;"",(($G29*15)+AJ29),"")</f>
        <v/>
      </c>
      <c r="AL29" s="185" t="n">
        <f aca="false">$F$6</f>
        <v>0.9</v>
      </c>
      <c r="AM29" s="204" t="str">
        <f aca="false">IF($C29&lt;&gt;"",(AK29*$D29*AL29),"")</f>
        <v/>
      </c>
      <c r="AN29" s="199" t="str">
        <f aca="false">IF($C29&lt;&gt;"",(AM29-AK29),"")</f>
        <v/>
      </c>
      <c r="AO29" s="199" t="str">
        <f aca="false">IF($C29&lt;&gt;"",(AM29/AK29),"")</f>
        <v/>
      </c>
      <c r="AP29" s="205" t="str">
        <f aca="false">IF($C29&lt;&gt;"",(AM29/15),"")</f>
        <v/>
      </c>
    </row>
    <row r="30" customFormat="false" ht="18.5" hidden="false" customHeight="false" outlineLevel="0" collapsed="false">
      <c r="A30" s="128"/>
      <c r="B30" s="331"/>
      <c r="C30" s="183"/>
      <c r="D30" s="185"/>
      <c r="E30" s="194"/>
      <c r="F30" s="187"/>
      <c r="G30" s="188"/>
      <c r="H30" s="189"/>
      <c r="I30" s="413"/>
      <c r="J30" s="183"/>
      <c r="K30" s="185"/>
      <c r="L30" s="194"/>
      <c r="M30" s="195"/>
      <c r="N30" s="206"/>
      <c r="O30" s="198"/>
      <c r="P30" s="205"/>
      <c r="Q30" s="200"/>
      <c r="R30" s="183"/>
      <c r="S30" s="185"/>
      <c r="T30" s="194"/>
      <c r="U30" s="414"/>
      <c r="V30" s="199"/>
      <c r="W30" s="198"/>
      <c r="X30" s="205"/>
      <c r="Y30" s="200"/>
      <c r="Z30" s="202"/>
      <c r="AA30" s="415"/>
      <c r="AB30" s="183"/>
      <c r="AC30" s="185"/>
      <c r="AD30" s="194"/>
      <c r="AE30" s="195"/>
      <c r="AF30" s="197"/>
      <c r="AG30" s="198"/>
      <c r="AH30" s="205"/>
      <c r="AI30" s="415"/>
      <c r="AJ30" s="183"/>
      <c r="AK30" s="185"/>
      <c r="AL30" s="185"/>
      <c r="AM30" s="204"/>
      <c r="AN30" s="199"/>
      <c r="AO30" s="199"/>
      <c r="AP30" s="205"/>
    </row>
    <row r="31" customFormat="false" ht="18.5" hidden="false" customHeight="false" outlineLevel="0" collapsed="false">
      <c r="A31" s="128"/>
      <c r="B31" s="479" t="s">
        <v>179</v>
      </c>
      <c r="C31" s="183" t="n">
        <v>1.53</v>
      </c>
      <c r="D31" s="185" t="n">
        <v>4.4</v>
      </c>
      <c r="E31" s="194" t="n">
        <f aca="false">IF(C31&lt;&gt;"",(C31*D31),"")</f>
        <v>6.732</v>
      </c>
      <c r="F31" s="187" t="n">
        <v>0.92</v>
      </c>
      <c r="G31" s="188" t="n">
        <f aca="false">IF(C31&lt;&gt;"",(C31*F31),"")</f>
        <v>1.4076</v>
      </c>
      <c r="H31" s="189" t="n">
        <f aca="false">IF(C31&lt;&gt;"",(G31*D31),"")</f>
        <v>6.19344</v>
      </c>
      <c r="I31" s="413"/>
      <c r="J31" s="183" t="n">
        <f aca="false">$C$10</f>
        <v>0.28</v>
      </c>
      <c r="K31" s="185" t="n">
        <f aca="false">IF(C31&lt;&gt;"",((G31*0.25)+J31),"")</f>
        <v>0.6319</v>
      </c>
      <c r="L31" s="194" t="n">
        <f aca="false">$C$6</f>
        <v>1.5</v>
      </c>
      <c r="M31" s="195" t="n">
        <f aca="false">IF(C31&lt;&gt;"",(K31*D31*L31),"")</f>
        <v>4.17054</v>
      </c>
      <c r="N31" s="206" t="n">
        <f aca="false">IF(C31&lt;&gt;"",(M31-K31),"")</f>
        <v>3.53864</v>
      </c>
      <c r="O31" s="198" t="n">
        <f aca="false">IF(C31&lt;&gt;"",(M31/K31),"")</f>
        <v>6.6</v>
      </c>
      <c r="P31" s="205" t="n">
        <f aca="false">IF($C31&lt;&gt;"",(M31/0.25),"")</f>
        <v>16.68216</v>
      </c>
      <c r="Q31" s="200"/>
      <c r="R31" s="183" t="n">
        <f aca="false">$D$10</f>
        <v>0.32</v>
      </c>
      <c r="S31" s="185" t="n">
        <f aca="false">IF($C31&lt;&gt;"",(($G31*0.75)+R31),"")</f>
        <v>1.3757</v>
      </c>
      <c r="T31" s="194" t="n">
        <f aca="false">$D$6</f>
        <v>1.2</v>
      </c>
      <c r="U31" s="414" t="n">
        <f aca="false">IF($C31&lt;&gt;"",(S31*$D31*T31),"")</f>
        <v>7.263696</v>
      </c>
      <c r="V31" s="199" t="n">
        <f aca="false">IF($C31&lt;&gt;"",(U31-S31),"")</f>
        <v>5.887996</v>
      </c>
      <c r="W31" s="198" t="n">
        <f aca="false">IF($C31&lt;&gt;"",(U31/S31),"")</f>
        <v>5.28</v>
      </c>
      <c r="X31" s="205" t="n">
        <f aca="false">IF($C31&lt;&gt;"",(U31/0.75),"")</f>
        <v>9.684928</v>
      </c>
      <c r="Y31" s="200"/>
      <c r="Z31" s="202" t="str">
        <f aca="false">IF($B31&lt;&gt;"",($B31),"")</f>
        <v>ENEKRIL SUELOS 2016 GRIS OSCURO, CLARO O NEGRO</v>
      </c>
      <c r="AA31" s="415"/>
      <c r="AB31" s="183" t="n">
        <f aca="false">$E$10</f>
        <v>1.12</v>
      </c>
      <c r="AC31" s="185" t="n">
        <f aca="false">IF($C31&lt;&gt;"",(($G31*5)+AB31),"")</f>
        <v>8.158</v>
      </c>
      <c r="AD31" s="194" t="n">
        <f aca="false">$E$6</f>
        <v>1</v>
      </c>
      <c r="AE31" s="195" t="n">
        <f aca="false">IF($C31&lt;&gt;"",(AC31*$D31*AD31),"")</f>
        <v>35.8952</v>
      </c>
      <c r="AF31" s="197" t="n">
        <f aca="false">IF($C31&lt;&gt;"",(AE31-AC31),"")</f>
        <v>27.7372</v>
      </c>
      <c r="AG31" s="198" t="n">
        <f aca="false">IF($C31&lt;&gt;"",(AE31/AC31),"")</f>
        <v>4.4</v>
      </c>
      <c r="AH31" s="205" t="n">
        <f aca="false">IF($C31&lt;&gt;"",(AE31/5),"")</f>
        <v>7.17904</v>
      </c>
      <c r="AI31" s="415"/>
      <c r="AJ31" s="183" t="n">
        <f aca="false">$F$10</f>
        <v>1.75</v>
      </c>
      <c r="AK31" s="185" t="n">
        <f aca="false">IF($C31&lt;&gt;"",(($G31*15)+AJ31),"")</f>
        <v>22.864</v>
      </c>
      <c r="AL31" s="185" t="n">
        <f aca="false">$F$6</f>
        <v>0.9</v>
      </c>
      <c r="AM31" s="204" t="n">
        <f aca="false">IF($C31&lt;&gt;"",(AK31*$D31*AL31),"")</f>
        <v>90.54144</v>
      </c>
      <c r="AN31" s="199" t="n">
        <f aca="false">IF($C31&lt;&gt;"",(AM31-AK31),"")</f>
        <v>67.67744</v>
      </c>
      <c r="AO31" s="199" t="n">
        <f aca="false">IF($C31&lt;&gt;"",(AM31/AK31),"")</f>
        <v>3.96</v>
      </c>
      <c r="AP31" s="205" t="n">
        <f aca="false">IF($C31&lt;&gt;"",(AM31/15),"")</f>
        <v>6.036096</v>
      </c>
    </row>
    <row r="32" customFormat="false" ht="18.5" hidden="false" customHeight="false" outlineLevel="0" collapsed="false">
      <c r="A32" s="128"/>
      <c r="B32" s="479" t="s">
        <v>180</v>
      </c>
      <c r="C32" s="183" t="n">
        <v>1.63</v>
      </c>
      <c r="D32" s="185" t="n">
        <v>4.4</v>
      </c>
      <c r="E32" s="194" t="n">
        <f aca="false">IF(C32&lt;&gt;"",(C32*D32),"")</f>
        <v>7.172</v>
      </c>
      <c r="F32" s="187" t="n">
        <v>0.92</v>
      </c>
      <c r="G32" s="188" t="n">
        <f aca="false">IF(C32&lt;&gt;"",(C32*F32),"")</f>
        <v>1.4996</v>
      </c>
      <c r="H32" s="189" t="n">
        <f aca="false">IF(C32&lt;&gt;"",(G32*D32),"")</f>
        <v>6.59824</v>
      </c>
      <c r="I32" s="413"/>
      <c r="J32" s="183" t="n">
        <f aca="false">$C$10</f>
        <v>0.28</v>
      </c>
      <c r="K32" s="185" t="n">
        <f aca="false">IF(C32&lt;&gt;"",((G32*0.25)+J32),"")</f>
        <v>0.6549</v>
      </c>
      <c r="L32" s="194" t="n">
        <f aca="false">$C$6</f>
        <v>1.5</v>
      </c>
      <c r="M32" s="195" t="n">
        <f aca="false">IF(C32&lt;&gt;"",(K32*D32*L32),"")</f>
        <v>4.32234</v>
      </c>
      <c r="N32" s="206" t="n">
        <f aca="false">IF(C32&lt;&gt;"",(M32-K32),"")</f>
        <v>3.66744</v>
      </c>
      <c r="O32" s="198" t="n">
        <f aca="false">IF(C32&lt;&gt;"",(M32/K32),"")</f>
        <v>6.6</v>
      </c>
      <c r="P32" s="205" t="n">
        <f aca="false">IF($C32&lt;&gt;"",(M32/0.25),"")</f>
        <v>17.28936</v>
      </c>
      <c r="Q32" s="200"/>
      <c r="R32" s="183" t="n">
        <f aca="false">$D$10</f>
        <v>0.32</v>
      </c>
      <c r="S32" s="185" t="n">
        <f aca="false">IF($C32&lt;&gt;"",(($G32*0.75)+R32),"")</f>
        <v>1.4447</v>
      </c>
      <c r="T32" s="194" t="n">
        <f aca="false">$D$6</f>
        <v>1.2</v>
      </c>
      <c r="U32" s="414" t="n">
        <f aca="false">IF($C32&lt;&gt;"",(S32*$D32*T32),"")</f>
        <v>7.628016</v>
      </c>
      <c r="V32" s="199" t="n">
        <f aca="false">IF($C32&lt;&gt;"",(U32-S32),"")</f>
        <v>6.183316</v>
      </c>
      <c r="W32" s="198" t="n">
        <f aca="false">IF($C32&lt;&gt;"",(U32/S32),"")</f>
        <v>5.28</v>
      </c>
      <c r="X32" s="205" t="n">
        <f aca="false">IF($C32&lt;&gt;"",(U32/0.75),"")</f>
        <v>10.170688</v>
      </c>
      <c r="Y32" s="200"/>
      <c r="Z32" s="202" t="str">
        <f aca="false">IF($B32&lt;&gt;"",($B32),"")</f>
        <v>ENEKRIL SUELOS 2016 AMARILLO O BLANCO</v>
      </c>
      <c r="AA32" s="415"/>
      <c r="AB32" s="183" t="n">
        <f aca="false">$E$10</f>
        <v>1.12</v>
      </c>
      <c r="AC32" s="185" t="n">
        <f aca="false">IF($C32&lt;&gt;"",(($G32*5)+AB32),"")</f>
        <v>8.618</v>
      </c>
      <c r="AD32" s="194" t="n">
        <f aca="false">$E$6</f>
        <v>1</v>
      </c>
      <c r="AE32" s="195" t="n">
        <f aca="false">IF($C32&lt;&gt;"",(AC32*$D32*AD32),"")</f>
        <v>37.9192</v>
      </c>
      <c r="AF32" s="197" t="n">
        <f aca="false">IF($C32&lt;&gt;"",(AE32-AC32),"")</f>
        <v>29.3012</v>
      </c>
      <c r="AG32" s="198" t="n">
        <f aca="false">IF($C32&lt;&gt;"",(AE32/AC32),"")</f>
        <v>4.4</v>
      </c>
      <c r="AH32" s="205" t="n">
        <f aca="false">IF($C32&lt;&gt;"",(AE32/5),"")</f>
        <v>7.58384</v>
      </c>
      <c r="AI32" s="415"/>
      <c r="AJ32" s="183" t="n">
        <f aca="false">$F$10</f>
        <v>1.75</v>
      </c>
      <c r="AK32" s="185" t="n">
        <f aca="false">IF($C32&lt;&gt;"",(($G32*15)+AJ32),"")</f>
        <v>24.244</v>
      </c>
      <c r="AL32" s="185" t="n">
        <f aca="false">$F$6</f>
        <v>0.9</v>
      </c>
      <c r="AM32" s="204" t="n">
        <f aca="false">IF($C32&lt;&gt;"",(AK32*$D32*AL32),"")</f>
        <v>96.00624</v>
      </c>
      <c r="AN32" s="199" t="n">
        <f aca="false">IF($C32&lt;&gt;"",(AM32-AK32),"")</f>
        <v>71.76224</v>
      </c>
      <c r="AO32" s="199" t="n">
        <f aca="false">IF($C32&lt;&gt;"",(AM32/AK32),"")</f>
        <v>3.96</v>
      </c>
      <c r="AP32" s="205" t="n">
        <f aca="false">IF($C32&lt;&gt;"",(AM32/15),"")</f>
        <v>6.400416</v>
      </c>
    </row>
    <row r="33" customFormat="false" ht="18.5" hidden="false" customHeight="false" outlineLevel="0" collapsed="false">
      <c r="A33" s="128"/>
      <c r="B33" s="479" t="s">
        <v>181</v>
      </c>
      <c r="C33" s="183" t="n">
        <v>1.9</v>
      </c>
      <c r="D33" s="185" t="n">
        <v>4.4</v>
      </c>
      <c r="E33" s="194" t="n">
        <f aca="false">IF(C33&lt;&gt;"",(C33*D33),"")</f>
        <v>8.36</v>
      </c>
      <c r="F33" s="187" t="n">
        <v>0.92</v>
      </c>
      <c r="G33" s="188" t="n">
        <f aca="false">IF(C33&lt;&gt;"",(C33*F33),"")</f>
        <v>1.748</v>
      </c>
      <c r="H33" s="189" t="n">
        <f aca="false">IF(C33&lt;&gt;"",(G33*D33),"")</f>
        <v>7.6912</v>
      </c>
      <c r="I33" s="413"/>
      <c r="J33" s="183" t="n">
        <f aca="false">$C$10</f>
        <v>0.28</v>
      </c>
      <c r="K33" s="185" t="n">
        <f aca="false">IF(C33&lt;&gt;"",((G33*0.25)+J33),"")</f>
        <v>0.717</v>
      </c>
      <c r="L33" s="194" t="n">
        <f aca="false">$C$6</f>
        <v>1.5</v>
      </c>
      <c r="M33" s="195" t="n">
        <f aca="false">IF(C33&lt;&gt;"",(K33*D33*L33),"")</f>
        <v>4.7322</v>
      </c>
      <c r="N33" s="206" t="n">
        <f aca="false">IF(C33&lt;&gt;"",(M33-K33),"")</f>
        <v>4.0152</v>
      </c>
      <c r="O33" s="198" t="n">
        <f aca="false">IF(C33&lt;&gt;"",(M33/K33),"")</f>
        <v>6.6</v>
      </c>
      <c r="P33" s="205" t="n">
        <f aca="false">IF($C33&lt;&gt;"",(M33/0.25),"")</f>
        <v>18.9288</v>
      </c>
      <c r="Q33" s="200"/>
      <c r="R33" s="183" t="n">
        <f aca="false">$D$10</f>
        <v>0.32</v>
      </c>
      <c r="S33" s="185" t="n">
        <f aca="false">IF($C33&lt;&gt;"",(($G33*0.75)+R33),"")</f>
        <v>1.631</v>
      </c>
      <c r="T33" s="194" t="n">
        <f aca="false">$D$6</f>
        <v>1.2</v>
      </c>
      <c r="U33" s="414" t="n">
        <f aca="false">IF($C33&lt;&gt;"",(S33*$D33*T33),"")</f>
        <v>8.61168</v>
      </c>
      <c r="V33" s="199" t="n">
        <f aca="false">IF($C33&lt;&gt;"",(U33-S33),"")</f>
        <v>6.98068</v>
      </c>
      <c r="W33" s="198" t="n">
        <f aca="false">IF($C33&lt;&gt;"",(U33/S33),"")</f>
        <v>5.28</v>
      </c>
      <c r="X33" s="205" t="n">
        <f aca="false">IF($C33&lt;&gt;"",(U33/0.75),"")</f>
        <v>11.48224</v>
      </c>
      <c r="Y33" s="200"/>
      <c r="Z33" s="202" t="str">
        <f aca="false">IF($B33&lt;&gt;"",($B33),"")</f>
        <v>ENEKRIL SUELOS 2016 AZUL ACERO</v>
      </c>
      <c r="AA33" s="415"/>
      <c r="AB33" s="183" t="n">
        <f aca="false">$E$10</f>
        <v>1.12</v>
      </c>
      <c r="AC33" s="185" t="n">
        <f aca="false">IF($C33&lt;&gt;"",(($G33*5)+AB33),"")</f>
        <v>9.86</v>
      </c>
      <c r="AD33" s="194" t="n">
        <f aca="false">$E$6</f>
        <v>1</v>
      </c>
      <c r="AE33" s="195" t="n">
        <f aca="false">IF($C33&lt;&gt;"",(AC33*$D33*AD33),"")</f>
        <v>43.384</v>
      </c>
      <c r="AF33" s="197" t="n">
        <f aca="false">IF($C33&lt;&gt;"",(AE33-AC33),"")</f>
        <v>33.524</v>
      </c>
      <c r="AG33" s="198" t="n">
        <f aca="false">IF($C33&lt;&gt;"",(AE33/AC33),"")</f>
        <v>4.4</v>
      </c>
      <c r="AH33" s="205" t="n">
        <f aca="false">IF($C33&lt;&gt;"",(AE33/5),"")</f>
        <v>8.6768</v>
      </c>
      <c r="AI33" s="415"/>
      <c r="AJ33" s="183" t="n">
        <f aca="false">$F$10</f>
        <v>1.75</v>
      </c>
      <c r="AK33" s="185" t="n">
        <f aca="false">IF($C33&lt;&gt;"",(($G33*15)+AJ33),"")</f>
        <v>27.97</v>
      </c>
      <c r="AL33" s="185" t="n">
        <f aca="false">$F$6</f>
        <v>0.9</v>
      </c>
      <c r="AM33" s="204" t="n">
        <f aca="false">IF($C33&lt;&gt;"",(AK33*$D33*AL33),"")</f>
        <v>110.7612</v>
      </c>
      <c r="AN33" s="199" t="n">
        <f aca="false">IF($C33&lt;&gt;"",(AM33-AK33),"")</f>
        <v>82.7912</v>
      </c>
      <c r="AO33" s="199" t="n">
        <f aca="false">IF($C33&lt;&gt;"",(AM33/AK33),"")</f>
        <v>3.96</v>
      </c>
      <c r="AP33" s="205" t="n">
        <f aca="false">IF($C33&lt;&gt;"",(AM33/15),"")</f>
        <v>7.38408</v>
      </c>
    </row>
    <row r="34" customFormat="false" ht="18.5" hidden="false" customHeight="false" outlineLevel="0" collapsed="false">
      <c r="A34" s="128"/>
      <c r="B34" s="479" t="s">
        <v>182</v>
      </c>
      <c r="C34" s="183" t="n">
        <v>3.1</v>
      </c>
      <c r="D34" s="185" t="n">
        <v>4.4</v>
      </c>
      <c r="E34" s="194" t="n">
        <f aca="false">IF(C34&lt;&gt;"",(C34*D34),"")</f>
        <v>13.64</v>
      </c>
      <c r="F34" s="187" t="n">
        <v>0.92</v>
      </c>
      <c r="G34" s="188" t="n">
        <f aca="false">IF(C34&lt;&gt;"",(C34*F34),"")</f>
        <v>2.852</v>
      </c>
      <c r="H34" s="189" t="n">
        <f aca="false">IF(C34&lt;&gt;"",(G34*D34),"")</f>
        <v>12.5488</v>
      </c>
      <c r="I34" s="413"/>
      <c r="J34" s="183" t="n">
        <f aca="false">$C$10</f>
        <v>0.28</v>
      </c>
      <c r="K34" s="185" t="n">
        <f aca="false">IF(C34&lt;&gt;"",((G34*0.25)+J34),"")</f>
        <v>0.993</v>
      </c>
      <c r="L34" s="194" t="n">
        <f aca="false">$C$6</f>
        <v>1.5</v>
      </c>
      <c r="M34" s="195" t="n">
        <f aca="false">IF(C34&lt;&gt;"",(K34*D34*L34),"")</f>
        <v>6.5538</v>
      </c>
      <c r="N34" s="206" t="n">
        <f aca="false">IF(C34&lt;&gt;"",(M34-K34),"")</f>
        <v>5.5608</v>
      </c>
      <c r="O34" s="198" t="n">
        <f aca="false">IF(C34&lt;&gt;"",(M34/K34),"")</f>
        <v>6.6</v>
      </c>
      <c r="P34" s="205" t="n">
        <f aca="false">IF($C34&lt;&gt;"",(M34/0.25),"")</f>
        <v>26.2152</v>
      </c>
      <c r="Q34" s="200"/>
      <c r="R34" s="183" t="n">
        <f aca="false">$D$10</f>
        <v>0.32</v>
      </c>
      <c r="S34" s="185" t="n">
        <f aca="false">IF($C34&lt;&gt;"",(($G34*0.75)+R34),"")</f>
        <v>2.459</v>
      </c>
      <c r="T34" s="194" t="n">
        <f aca="false">$D$6</f>
        <v>1.2</v>
      </c>
      <c r="U34" s="414" t="n">
        <f aca="false">IF($C34&lt;&gt;"",(S34*$D34*T34),"")</f>
        <v>12.98352</v>
      </c>
      <c r="V34" s="199" t="n">
        <f aca="false">IF($C34&lt;&gt;"",(U34-S34),"")</f>
        <v>10.52452</v>
      </c>
      <c r="W34" s="198" t="n">
        <f aca="false">IF($C34&lt;&gt;"",(U34/S34),"")</f>
        <v>5.28</v>
      </c>
      <c r="X34" s="205" t="n">
        <f aca="false">IF($C34&lt;&gt;"",(U34/0.75),"")</f>
        <v>17.31136</v>
      </c>
      <c r="Y34" s="200"/>
      <c r="Z34" s="202" t="str">
        <f aca="false">IF($B34&lt;&gt;"",($B34),"")</f>
        <v>ENEKRIL SUELOS 2016 AMARILLO TRÁFICO</v>
      </c>
      <c r="AA34" s="415"/>
      <c r="AB34" s="183" t="n">
        <f aca="false">$E$10</f>
        <v>1.12</v>
      </c>
      <c r="AC34" s="185" t="n">
        <f aca="false">IF($C34&lt;&gt;"",(($G34*5)+AB34),"")</f>
        <v>15.38</v>
      </c>
      <c r="AD34" s="194" t="n">
        <f aca="false">$E$6</f>
        <v>1</v>
      </c>
      <c r="AE34" s="195" t="n">
        <f aca="false">IF($C34&lt;&gt;"",(AC34*$D34*AD34),"")</f>
        <v>67.672</v>
      </c>
      <c r="AF34" s="197" t="n">
        <f aca="false">IF($C34&lt;&gt;"",(AE34-AC34),"")</f>
        <v>52.292</v>
      </c>
      <c r="AG34" s="198" t="n">
        <f aca="false">IF($C34&lt;&gt;"",(AE34/AC34),"")</f>
        <v>4.4</v>
      </c>
      <c r="AH34" s="205" t="n">
        <f aca="false">IF($C34&lt;&gt;"",(AE34/5),"")</f>
        <v>13.5344</v>
      </c>
      <c r="AI34" s="415"/>
      <c r="AJ34" s="183" t="n">
        <f aca="false">$F$10</f>
        <v>1.75</v>
      </c>
      <c r="AK34" s="185" t="n">
        <f aca="false">IF($C34&lt;&gt;"",(($G34*15)+AJ34),"")</f>
        <v>44.53</v>
      </c>
      <c r="AL34" s="185" t="n">
        <f aca="false">$F$6</f>
        <v>0.9</v>
      </c>
      <c r="AM34" s="204" t="n">
        <f aca="false">IF($C34&lt;&gt;"",(AK34*$D34*AL34),"")</f>
        <v>176.3388</v>
      </c>
      <c r="AN34" s="199" t="n">
        <f aca="false">IF($C34&lt;&gt;"",(AM34-AK34),"")</f>
        <v>131.8088</v>
      </c>
      <c r="AO34" s="199" t="n">
        <f aca="false">IF($C34&lt;&gt;"",(AM34/AK34),"")</f>
        <v>3.96</v>
      </c>
      <c r="AP34" s="205" t="n">
        <f aca="false">IF($C34&lt;&gt;"",(AM34/15),"")</f>
        <v>11.75592</v>
      </c>
    </row>
    <row r="35" customFormat="false" ht="18.5" hidden="false" customHeight="false" outlineLevel="0" collapsed="false">
      <c r="A35" s="128"/>
      <c r="B35" s="479" t="s">
        <v>183</v>
      </c>
      <c r="C35" s="183" t="n">
        <v>2.16</v>
      </c>
      <c r="D35" s="185" t="n">
        <v>4.4</v>
      </c>
      <c r="E35" s="194" t="n">
        <f aca="false">IF(C35&lt;&gt;"",(C35*D35),"")</f>
        <v>9.504</v>
      </c>
      <c r="F35" s="187" t="n">
        <v>0.92</v>
      </c>
      <c r="G35" s="188" t="n">
        <f aca="false">IF(C35&lt;&gt;"",(C35*F35),"")</f>
        <v>1.9872</v>
      </c>
      <c r="H35" s="189" t="n">
        <f aca="false">IF(C35&lt;&gt;"",(G35*D35),"")</f>
        <v>8.74368</v>
      </c>
      <c r="I35" s="413"/>
      <c r="J35" s="183" t="n">
        <f aca="false">$C$10</f>
        <v>0.28</v>
      </c>
      <c r="K35" s="185" t="n">
        <f aca="false">IF(C35&lt;&gt;"",((G35*0.25)+J35),"")</f>
        <v>0.7768</v>
      </c>
      <c r="L35" s="194" t="n">
        <f aca="false">$C$6</f>
        <v>1.5</v>
      </c>
      <c r="M35" s="195" t="n">
        <f aca="false">IF(C35&lt;&gt;"",(K35*D35*L35),"")</f>
        <v>5.12688</v>
      </c>
      <c r="N35" s="206" t="n">
        <f aca="false">IF(C35&lt;&gt;"",(M35-K35),"")</f>
        <v>4.35008</v>
      </c>
      <c r="O35" s="198" t="n">
        <f aca="false">IF(C35&lt;&gt;"",(M35/K35),"")</f>
        <v>6.6</v>
      </c>
      <c r="P35" s="205" t="n">
        <f aca="false">IF($C35&lt;&gt;"",(M35/0.25),"")</f>
        <v>20.50752</v>
      </c>
      <c r="Q35" s="200"/>
      <c r="R35" s="183" t="n">
        <f aca="false">$D$10</f>
        <v>0.32</v>
      </c>
      <c r="S35" s="185" t="n">
        <f aca="false">IF($C35&lt;&gt;"",(($G35*0.75)+R35),"")</f>
        <v>1.8104</v>
      </c>
      <c r="T35" s="194" t="n">
        <f aca="false">$D$6</f>
        <v>1.2</v>
      </c>
      <c r="U35" s="414" t="n">
        <f aca="false">IF($C35&lt;&gt;"",(S35*$D35*T35),"")</f>
        <v>9.558912</v>
      </c>
      <c r="V35" s="199" t="n">
        <f aca="false">IF($C35&lt;&gt;"",(U35-S35),"")</f>
        <v>7.748512</v>
      </c>
      <c r="W35" s="198" t="n">
        <f aca="false">IF($C35&lt;&gt;"",(U35/S35),"")</f>
        <v>5.28</v>
      </c>
      <c r="X35" s="205" t="n">
        <f aca="false">IF($C35&lt;&gt;"",(U35/0.75),"")</f>
        <v>12.745216</v>
      </c>
      <c r="Y35" s="200"/>
      <c r="Z35" s="202" t="str">
        <f aca="false">IF($B35&lt;&gt;"",($B35),"")</f>
        <v>ENEKRIL SUELOS 2016 VERDE</v>
      </c>
      <c r="AA35" s="415"/>
      <c r="AB35" s="183" t="n">
        <f aca="false">$E$10</f>
        <v>1.12</v>
      </c>
      <c r="AC35" s="185" t="n">
        <f aca="false">IF($C35&lt;&gt;"",(($G35*5)+AB35),"")</f>
        <v>11.056</v>
      </c>
      <c r="AD35" s="194" t="n">
        <f aca="false">$E$6</f>
        <v>1</v>
      </c>
      <c r="AE35" s="195" t="n">
        <f aca="false">IF($C35&lt;&gt;"",(AC35*$D35*AD35),"")</f>
        <v>48.6464</v>
      </c>
      <c r="AF35" s="197" t="n">
        <f aca="false">IF($C35&lt;&gt;"",(AE35-AC35),"")</f>
        <v>37.5904</v>
      </c>
      <c r="AG35" s="198" t="n">
        <f aca="false">IF($C35&lt;&gt;"",(AE35/AC35),"")</f>
        <v>4.4</v>
      </c>
      <c r="AH35" s="205" t="n">
        <f aca="false">IF($C35&lt;&gt;"",(AE35/5),"")</f>
        <v>9.72928</v>
      </c>
      <c r="AI35" s="415"/>
      <c r="AJ35" s="183" t="n">
        <f aca="false">$F$10</f>
        <v>1.75</v>
      </c>
      <c r="AK35" s="185" t="n">
        <f aca="false">IF($C35&lt;&gt;"",(($G35*15)+AJ35),"")</f>
        <v>31.558</v>
      </c>
      <c r="AL35" s="185" t="n">
        <f aca="false">$F$6</f>
        <v>0.9</v>
      </c>
      <c r="AM35" s="204" t="n">
        <f aca="false">IF($C35&lt;&gt;"",(AK35*$D35*AL35),"")</f>
        <v>124.96968</v>
      </c>
      <c r="AN35" s="199" t="n">
        <f aca="false">IF($C35&lt;&gt;"",(AM35-AK35),"")</f>
        <v>93.41168</v>
      </c>
      <c r="AO35" s="199" t="n">
        <f aca="false">IF($C35&lt;&gt;"",(AM35/AK35),"")</f>
        <v>3.96</v>
      </c>
      <c r="AP35" s="205" t="n">
        <f aca="false">IF($C35&lt;&gt;"",(AM35/15),"")</f>
        <v>8.331312</v>
      </c>
    </row>
    <row r="36" customFormat="false" ht="18.5" hidden="false" customHeight="false" outlineLevel="0" collapsed="false">
      <c r="A36" s="128"/>
      <c r="B36" s="479" t="s">
        <v>184</v>
      </c>
      <c r="C36" s="183" t="n">
        <v>2.1</v>
      </c>
      <c r="D36" s="185" t="n">
        <v>4.4</v>
      </c>
      <c r="E36" s="194" t="n">
        <f aca="false">IF(C36&lt;&gt;"",(C36*D36),"")</f>
        <v>9.24</v>
      </c>
      <c r="F36" s="187" t="n">
        <v>0.92</v>
      </c>
      <c r="G36" s="188" t="n">
        <f aca="false">IF(C36&lt;&gt;"",(C36*F36),"")</f>
        <v>1.932</v>
      </c>
      <c r="H36" s="189" t="n">
        <f aca="false">IF(C36&lt;&gt;"",(G36*D36),"")</f>
        <v>8.5008</v>
      </c>
      <c r="I36" s="413"/>
      <c r="J36" s="183" t="n">
        <f aca="false">$C$10</f>
        <v>0.28</v>
      </c>
      <c r="K36" s="185" t="n">
        <f aca="false">IF(C36&lt;&gt;"",((G36*0.25)+J36),"")</f>
        <v>0.763</v>
      </c>
      <c r="L36" s="194" t="n">
        <f aca="false">$C$6</f>
        <v>1.5</v>
      </c>
      <c r="M36" s="195" t="n">
        <f aca="false">IF(C36&lt;&gt;"",(K36*D36*L36),"")</f>
        <v>5.0358</v>
      </c>
      <c r="N36" s="206" t="n">
        <f aca="false">IF(C36&lt;&gt;"",(M36-K36),"")</f>
        <v>4.2728</v>
      </c>
      <c r="O36" s="198" t="n">
        <f aca="false">IF(C36&lt;&gt;"",(M36/K36),"")</f>
        <v>6.6</v>
      </c>
      <c r="P36" s="205" t="n">
        <f aca="false">IF($C36&lt;&gt;"",(M36/0.25),"")</f>
        <v>20.1432</v>
      </c>
      <c r="Q36" s="200"/>
      <c r="R36" s="183" t="n">
        <f aca="false">$D$10</f>
        <v>0.32</v>
      </c>
      <c r="S36" s="185" t="n">
        <f aca="false">IF($C36&lt;&gt;"",(($G36*0.75)+R36),"")</f>
        <v>1.769</v>
      </c>
      <c r="T36" s="194" t="n">
        <f aca="false">$D$6</f>
        <v>1.2</v>
      </c>
      <c r="U36" s="414" t="n">
        <f aca="false">IF($C36&lt;&gt;"",(S36*$D36*T36),"")</f>
        <v>9.34032</v>
      </c>
      <c r="V36" s="199" t="n">
        <f aca="false">IF($C36&lt;&gt;"",(U36-S36),"")</f>
        <v>7.57132</v>
      </c>
      <c r="W36" s="198" t="n">
        <f aca="false">IF($C36&lt;&gt;"",(U36/S36),"")</f>
        <v>5.28</v>
      </c>
      <c r="X36" s="205" t="n">
        <f aca="false">IF($C36&lt;&gt;"",(U36/0.75),"")</f>
        <v>12.45376</v>
      </c>
      <c r="Y36" s="200"/>
      <c r="Z36" s="202" t="str">
        <f aca="false">IF($B36&lt;&gt;"",($B36),"")</f>
        <v>ENEKRIL SUELOS 2016 ROJO, MAGENTA y CIAN</v>
      </c>
      <c r="AA36" s="415"/>
      <c r="AB36" s="183" t="n">
        <f aca="false">$E$10</f>
        <v>1.12</v>
      </c>
      <c r="AC36" s="185" t="n">
        <f aca="false">IF($C36&lt;&gt;"",(($G36*5)+AB36),"")</f>
        <v>10.78</v>
      </c>
      <c r="AD36" s="194" t="n">
        <f aca="false">$E$6</f>
        <v>1</v>
      </c>
      <c r="AE36" s="195" t="n">
        <f aca="false">IF($C36&lt;&gt;"",(AC36*$D36*AD36),"")</f>
        <v>47.432</v>
      </c>
      <c r="AF36" s="197" t="n">
        <f aca="false">IF($C36&lt;&gt;"",(AE36-AC36),"")</f>
        <v>36.652</v>
      </c>
      <c r="AG36" s="198" t="n">
        <f aca="false">IF($C36&lt;&gt;"",(AE36/AC36),"")</f>
        <v>4.4</v>
      </c>
      <c r="AH36" s="205" t="n">
        <f aca="false">IF($C36&lt;&gt;"",(AE36/5),"")</f>
        <v>9.4864</v>
      </c>
      <c r="AI36" s="415"/>
      <c r="AJ36" s="183" t="n">
        <f aca="false">$F$10</f>
        <v>1.75</v>
      </c>
      <c r="AK36" s="185" t="n">
        <f aca="false">IF($C36&lt;&gt;"",(($G36*15)+AJ36),"")</f>
        <v>30.73</v>
      </c>
      <c r="AL36" s="185" t="n">
        <f aca="false">$F$6</f>
        <v>0.9</v>
      </c>
      <c r="AM36" s="204" t="n">
        <f aca="false">IF($C36&lt;&gt;"",(AK36*$D36*AL36),"")</f>
        <v>121.6908</v>
      </c>
      <c r="AN36" s="199" t="n">
        <f aca="false">IF($C36&lt;&gt;"",(AM36-AK36),"")</f>
        <v>90.9608</v>
      </c>
      <c r="AO36" s="199" t="n">
        <f aca="false">IF($C36&lt;&gt;"",(AM36/AK36),"")</f>
        <v>3.96</v>
      </c>
      <c r="AP36" s="205" t="n">
        <f aca="false">IF($C36&lt;&gt;"",(AM36/15),"")</f>
        <v>8.11272</v>
      </c>
    </row>
    <row r="37" customFormat="false" ht="18.5" hidden="false" customHeight="false" outlineLevel="0" collapsed="false">
      <c r="A37" s="128"/>
      <c r="B37" s="331"/>
      <c r="C37" s="183"/>
      <c r="D37" s="185"/>
      <c r="E37" s="194" t="str">
        <f aca="false">IF(C37&lt;&gt;"",(C37*D37),"")</f>
        <v/>
      </c>
      <c r="F37" s="187"/>
      <c r="G37" s="188" t="str">
        <f aca="false">IF(C37&lt;&gt;"",(C37*F37),"")</f>
        <v/>
      </c>
      <c r="H37" s="189" t="str">
        <f aca="false">IF(C37&lt;&gt;"",(G37*D37),"")</f>
        <v/>
      </c>
      <c r="I37" s="413"/>
      <c r="J37" s="183"/>
      <c r="K37" s="185" t="str">
        <f aca="false">IF(C37&lt;&gt;"",((G37*0.25)+J37),"")</f>
        <v/>
      </c>
      <c r="L37" s="194" t="n">
        <f aca="false">$C$6</f>
        <v>1.5</v>
      </c>
      <c r="M37" s="195" t="str">
        <f aca="false">IF(C37&lt;&gt;"",(K37*D37*L37),"")</f>
        <v/>
      </c>
      <c r="N37" s="206" t="str">
        <f aca="false">IF(C37&lt;&gt;"",(M37-K37),"")</f>
        <v/>
      </c>
      <c r="O37" s="198" t="str">
        <f aca="false">IF(C37&lt;&gt;"",(M37/K37),"")</f>
        <v/>
      </c>
      <c r="P37" s="205" t="str">
        <f aca="false">IF($C37&lt;&gt;"",(M37/0.25),"")</f>
        <v/>
      </c>
      <c r="Q37" s="200"/>
      <c r="R37" s="183" t="n">
        <f aca="false">$D$10</f>
        <v>0.32</v>
      </c>
      <c r="S37" s="185" t="str">
        <f aca="false">IF($C37&lt;&gt;"",(($G37*0.75)+R37),"")</f>
        <v/>
      </c>
      <c r="T37" s="194" t="n">
        <f aca="false">$D$6</f>
        <v>1.2</v>
      </c>
      <c r="U37" s="414" t="str">
        <f aca="false">IF($C37&lt;&gt;"",(S37*$D37*T37),"")</f>
        <v/>
      </c>
      <c r="V37" s="199" t="str">
        <f aca="false">IF($C37&lt;&gt;"",(U37-S37),"")</f>
        <v/>
      </c>
      <c r="W37" s="198" t="str">
        <f aca="false">IF($C37&lt;&gt;"",(U37/S37),"")</f>
        <v/>
      </c>
      <c r="X37" s="205" t="str">
        <f aca="false">IF($C37&lt;&gt;"",(U37/0.75),"")</f>
        <v/>
      </c>
      <c r="Y37" s="200"/>
      <c r="Z37" s="202" t="str">
        <f aca="false">IF($B37&lt;&gt;"",($B37),"")</f>
        <v/>
      </c>
      <c r="AA37" s="415"/>
      <c r="AB37" s="183" t="n">
        <f aca="false">$E$10</f>
        <v>1.12</v>
      </c>
      <c r="AC37" s="185" t="str">
        <f aca="false">IF($C37&lt;&gt;"",(($G37*5)+AB37),"")</f>
        <v/>
      </c>
      <c r="AD37" s="194" t="n">
        <f aca="false">$E$6</f>
        <v>1</v>
      </c>
      <c r="AE37" s="195" t="str">
        <f aca="false">IF($C37&lt;&gt;"",(AC37*$D37*AD37),"")</f>
        <v/>
      </c>
      <c r="AF37" s="197" t="str">
        <f aca="false">IF($C37&lt;&gt;"",(AE37-AC37),"")</f>
        <v/>
      </c>
      <c r="AG37" s="198" t="str">
        <f aca="false">IF($C37&lt;&gt;"",(AE37/AC37),"")</f>
        <v/>
      </c>
      <c r="AH37" s="205" t="str">
        <f aca="false">IF($C37&lt;&gt;"",(AE37/5),"")</f>
        <v/>
      </c>
      <c r="AI37" s="415"/>
      <c r="AJ37" s="183" t="n">
        <f aca="false">$F$10</f>
        <v>1.75</v>
      </c>
      <c r="AK37" s="185" t="str">
        <f aca="false">IF($C37&lt;&gt;"",(($G37*15)+AJ37),"")</f>
        <v/>
      </c>
      <c r="AL37" s="185" t="n">
        <f aca="false">$F$6</f>
        <v>0.9</v>
      </c>
      <c r="AM37" s="204" t="str">
        <f aca="false">IF($C37&lt;&gt;"",(AK37*$D37*AL37),"")</f>
        <v/>
      </c>
      <c r="AN37" s="199" t="str">
        <f aca="false">IF($C37&lt;&gt;"",(AM37-AK37),"")</f>
        <v/>
      </c>
      <c r="AO37" s="199" t="str">
        <f aca="false">IF($C37&lt;&gt;"",(AM37/AK37),"")</f>
        <v/>
      </c>
      <c r="AP37" s="205" t="str">
        <f aca="false">IF($C37&lt;&gt;"",(AM37/15),"")</f>
        <v/>
      </c>
    </row>
    <row r="38" customFormat="false" ht="18.5" hidden="false" customHeight="false" outlineLevel="0" collapsed="false">
      <c r="A38" s="128"/>
      <c r="B38" s="331"/>
      <c r="C38" s="183"/>
      <c r="D38" s="185"/>
      <c r="E38" s="194" t="str">
        <f aca="false">IF(C38&lt;&gt;"",(C38*D38),"")</f>
        <v/>
      </c>
      <c r="F38" s="187"/>
      <c r="G38" s="188" t="str">
        <f aca="false">IF(C38&lt;&gt;"",(C38*F38),"")</f>
        <v/>
      </c>
      <c r="H38" s="189" t="str">
        <f aca="false">IF(C38&lt;&gt;"",(G38*D38),"")</f>
        <v/>
      </c>
      <c r="I38" s="413"/>
      <c r="J38" s="183"/>
      <c r="K38" s="185" t="str">
        <f aca="false">IF(C38&lt;&gt;"",((G38*0.25)+J38),"")</f>
        <v/>
      </c>
      <c r="L38" s="194" t="n">
        <f aca="false">$C$6</f>
        <v>1.5</v>
      </c>
      <c r="M38" s="195" t="str">
        <f aca="false">IF(C38&lt;&gt;"",(K38*D38*L38),"")</f>
        <v/>
      </c>
      <c r="N38" s="206" t="str">
        <f aca="false">IF(C38&lt;&gt;"",(M38-K38),"")</f>
        <v/>
      </c>
      <c r="O38" s="198" t="str">
        <f aca="false">IF(C38&lt;&gt;"",(M38/K38),"")</f>
        <v/>
      </c>
      <c r="P38" s="205" t="str">
        <f aca="false">IF($C38&lt;&gt;"",(M38/0.25),"")</f>
        <v/>
      </c>
      <c r="Q38" s="200"/>
      <c r="R38" s="183" t="n">
        <f aca="false">$D$10</f>
        <v>0.32</v>
      </c>
      <c r="S38" s="185" t="str">
        <f aca="false">IF($C38&lt;&gt;"",(($G38*0.75)+R38),"")</f>
        <v/>
      </c>
      <c r="T38" s="194" t="n">
        <f aca="false">$D$6</f>
        <v>1.2</v>
      </c>
      <c r="U38" s="414" t="str">
        <f aca="false">IF($C38&lt;&gt;"",(S38*$D38*T38),"")</f>
        <v/>
      </c>
      <c r="V38" s="199" t="str">
        <f aca="false">IF($C38&lt;&gt;"",(U38-S38),"")</f>
        <v/>
      </c>
      <c r="W38" s="198" t="str">
        <f aca="false">IF($C38&lt;&gt;"",(U38/S38),"")</f>
        <v/>
      </c>
      <c r="X38" s="205" t="str">
        <f aca="false">IF($C38&lt;&gt;"",(U38/0.75),"")</f>
        <v/>
      </c>
      <c r="Y38" s="200"/>
      <c r="Z38" s="202" t="str">
        <f aca="false">IF($B38&lt;&gt;"",($B38),"")</f>
        <v/>
      </c>
      <c r="AA38" s="415"/>
      <c r="AB38" s="183" t="n">
        <f aca="false">$E$10</f>
        <v>1.12</v>
      </c>
      <c r="AC38" s="185" t="str">
        <f aca="false">IF($C38&lt;&gt;"",(($G38*5)+AB38),"")</f>
        <v/>
      </c>
      <c r="AD38" s="194" t="n">
        <f aca="false">$E$6</f>
        <v>1</v>
      </c>
      <c r="AE38" s="195" t="str">
        <f aca="false">IF($C38&lt;&gt;"",(AC38*$D38*AD38),"")</f>
        <v/>
      </c>
      <c r="AF38" s="197" t="str">
        <f aca="false">IF($C38&lt;&gt;"",(AE38-AC38),"")</f>
        <v/>
      </c>
      <c r="AG38" s="198" t="str">
        <f aca="false">IF($C38&lt;&gt;"",(AE38/AC38),"")</f>
        <v/>
      </c>
      <c r="AH38" s="205" t="str">
        <f aca="false">IF($C38&lt;&gt;"",(AE38/5),"")</f>
        <v/>
      </c>
      <c r="AI38" s="415"/>
      <c r="AJ38" s="183" t="n">
        <f aca="false">$F$10</f>
        <v>1.75</v>
      </c>
      <c r="AK38" s="185" t="str">
        <f aca="false">IF($C38&lt;&gt;"",(($G38*15)+AJ38),"")</f>
        <v/>
      </c>
      <c r="AL38" s="185" t="n">
        <f aca="false">$F$6</f>
        <v>0.9</v>
      </c>
      <c r="AM38" s="204" t="str">
        <f aca="false">IF($C38&lt;&gt;"",(AK38*$D38*AL38),"")</f>
        <v/>
      </c>
      <c r="AN38" s="199" t="str">
        <f aca="false">IF($C38&lt;&gt;"",(AM38-AK38),"")</f>
        <v/>
      </c>
      <c r="AO38" s="199" t="str">
        <f aca="false">IF($C38&lt;&gt;"",(AM38/AK38),"")</f>
        <v/>
      </c>
      <c r="AP38" s="205" t="str">
        <f aca="false">IF($C38&lt;&gt;"",(AM38/15),"")</f>
        <v/>
      </c>
    </row>
    <row r="39" customFormat="false" ht="18.5" hidden="false" customHeight="false" outlineLevel="0" collapsed="false">
      <c r="A39" s="128"/>
      <c r="B39" s="331"/>
      <c r="C39" s="183"/>
      <c r="D39" s="185"/>
      <c r="E39" s="194" t="str">
        <f aca="false">IF(C39&lt;&gt;"",(C39*D39),"")</f>
        <v/>
      </c>
      <c r="F39" s="187"/>
      <c r="G39" s="188" t="str">
        <f aca="false">IF(C39&lt;&gt;"",(C39*F39),"")</f>
        <v/>
      </c>
      <c r="H39" s="189" t="str">
        <f aca="false">IF(C39&lt;&gt;"",(G39*D39),"")</f>
        <v/>
      </c>
      <c r="I39" s="413"/>
      <c r="J39" s="183" t="n">
        <f aca="false">$C$10</f>
        <v>0.28</v>
      </c>
      <c r="K39" s="185" t="str">
        <f aca="false">IF(C39&lt;&gt;"",((G39*0.25)+J39),"")</f>
        <v/>
      </c>
      <c r="L39" s="194" t="n">
        <f aca="false">$C$6</f>
        <v>1.5</v>
      </c>
      <c r="M39" s="195" t="str">
        <f aca="false">IF(C39&lt;&gt;"",(K39*D39*L39),"")</f>
        <v/>
      </c>
      <c r="N39" s="206" t="str">
        <f aca="false">IF(C39&lt;&gt;"",(M39-K39),"")</f>
        <v/>
      </c>
      <c r="O39" s="198" t="str">
        <f aca="false">IF(C39&lt;&gt;"",(M39/K39),"")</f>
        <v/>
      </c>
      <c r="P39" s="205" t="str">
        <f aca="false">IF($C39&lt;&gt;"",(M39/0.25),"")</f>
        <v/>
      </c>
      <c r="Q39" s="200"/>
      <c r="R39" s="183" t="n">
        <f aca="false">$D$10</f>
        <v>0.32</v>
      </c>
      <c r="S39" s="185" t="str">
        <f aca="false">IF($C39&lt;&gt;"",(($G39*0.75)+R39),"")</f>
        <v/>
      </c>
      <c r="T39" s="194" t="n">
        <f aca="false">$D$6</f>
        <v>1.2</v>
      </c>
      <c r="U39" s="414" t="str">
        <f aca="false">IF($C39&lt;&gt;"",(S39*$D39*T39),"")</f>
        <v/>
      </c>
      <c r="V39" s="199" t="str">
        <f aca="false">IF($C39&lt;&gt;"",(U39-S39),"")</f>
        <v/>
      </c>
      <c r="W39" s="198" t="str">
        <f aca="false">IF($C39&lt;&gt;"",(U39/S39),"")</f>
        <v/>
      </c>
      <c r="X39" s="205" t="str">
        <f aca="false">IF($C39&lt;&gt;"",(U39/0.75),"")</f>
        <v/>
      </c>
      <c r="Y39" s="200"/>
      <c r="Z39" s="202" t="str">
        <f aca="false">IF($B39&lt;&gt;"",($B39),"")</f>
        <v/>
      </c>
      <c r="AA39" s="415"/>
      <c r="AB39" s="183" t="n">
        <f aca="false">$E$10</f>
        <v>1.12</v>
      </c>
      <c r="AC39" s="185" t="str">
        <f aca="false">IF($C39&lt;&gt;"",(($G39*5)+AB39),"")</f>
        <v/>
      </c>
      <c r="AD39" s="194" t="n">
        <f aca="false">$E$6</f>
        <v>1</v>
      </c>
      <c r="AE39" s="195" t="str">
        <f aca="false">IF($C39&lt;&gt;"",(AC39*$D39*AD39),"")</f>
        <v/>
      </c>
      <c r="AF39" s="197" t="str">
        <f aca="false">IF($C39&lt;&gt;"",(AE39-AC39),"")</f>
        <v/>
      </c>
      <c r="AG39" s="198" t="str">
        <f aca="false">IF($C39&lt;&gt;"",(AE39/AC39),"")</f>
        <v/>
      </c>
      <c r="AH39" s="205" t="str">
        <f aca="false">IF($C39&lt;&gt;"",(AE39/5),"")</f>
        <v/>
      </c>
      <c r="AI39" s="415"/>
      <c r="AJ39" s="183" t="n">
        <f aca="false">$F$10</f>
        <v>1.75</v>
      </c>
      <c r="AK39" s="185" t="str">
        <f aca="false">IF($C39&lt;&gt;"",(($G39*15)+AJ39),"")</f>
        <v/>
      </c>
      <c r="AL39" s="185" t="n">
        <f aca="false">$F$6</f>
        <v>0.9</v>
      </c>
      <c r="AM39" s="204" t="str">
        <f aca="false">IF($C39&lt;&gt;"",(AK39*$D39*AL39),"")</f>
        <v/>
      </c>
      <c r="AN39" s="199" t="str">
        <f aca="false">IF($C39&lt;&gt;"",(AM39-AK39),"")</f>
        <v/>
      </c>
      <c r="AO39" s="199" t="str">
        <f aca="false">IF($C39&lt;&gt;"",(AM39/AK39),"")</f>
        <v/>
      </c>
      <c r="AP39" s="205" t="str">
        <f aca="false">IF($C39&lt;&gt;"",(AM39/15),"")</f>
        <v/>
      </c>
    </row>
    <row r="40" customFormat="false" ht="18.5" hidden="false" customHeight="false" outlineLevel="0" collapsed="false">
      <c r="A40" s="427"/>
      <c r="B40" s="428" t="s">
        <v>160</v>
      </c>
      <c r="C40" s="429"/>
      <c r="D40" s="430"/>
      <c r="E40" s="431" t="str">
        <f aca="false">IF(C40&lt;&gt;"",(C40*D40),"")</f>
        <v/>
      </c>
      <c r="F40" s="432"/>
      <c r="G40" s="432" t="str">
        <f aca="false">IF(C40&lt;&gt;"",(C40*F40),"")</f>
        <v/>
      </c>
      <c r="H40" s="433" t="str">
        <f aca="false">IF(C40&lt;&gt;"",(G40*D40),"")</f>
        <v/>
      </c>
      <c r="I40" s="413"/>
      <c r="J40" s="429"/>
      <c r="K40" s="430"/>
      <c r="L40" s="431"/>
      <c r="M40" s="434"/>
      <c r="N40" s="435"/>
      <c r="O40" s="436"/>
      <c r="P40" s="437"/>
      <c r="Q40" s="200"/>
      <c r="R40" s="429"/>
      <c r="S40" s="430"/>
      <c r="T40" s="431"/>
      <c r="U40" s="438"/>
      <c r="V40" s="439"/>
      <c r="W40" s="436"/>
      <c r="X40" s="437"/>
      <c r="Y40" s="200"/>
      <c r="Z40" s="428" t="str">
        <f aca="false">IF($B40&lt;&gt;"",($B40),"")</f>
        <v>COLORES METALICOS</v>
      </c>
      <c r="AA40" s="415"/>
      <c r="AB40" s="429"/>
      <c r="AC40" s="430"/>
      <c r="AD40" s="431"/>
      <c r="AE40" s="434"/>
      <c r="AF40" s="440"/>
      <c r="AG40" s="436"/>
      <c r="AH40" s="437"/>
      <c r="AI40" s="415"/>
      <c r="AJ40" s="429"/>
      <c r="AK40" s="430"/>
      <c r="AL40" s="430"/>
      <c r="AM40" s="441"/>
      <c r="AN40" s="439"/>
      <c r="AO40" s="439"/>
      <c r="AP40" s="437"/>
    </row>
    <row r="41" customFormat="false" ht="18.5" hidden="false" customHeight="false" outlineLevel="0" collapsed="false">
      <c r="A41" s="128"/>
      <c r="B41" s="331" t="s">
        <v>161</v>
      </c>
      <c r="C41" s="183" t="n">
        <v>9.2</v>
      </c>
      <c r="D41" s="185" t="n">
        <v>3</v>
      </c>
      <c r="E41" s="194" t="n">
        <f aca="false">IF(C41&lt;&gt;"",(C41*D41),"")</f>
        <v>27.6</v>
      </c>
      <c r="F41" s="187" t="n">
        <v>1.48</v>
      </c>
      <c r="G41" s="188" t="n">
        <f aca="false">IF(C41&lt;&gt;"",(C41*F41),"")</f>
        <v>13.616</v>
      </c>
      <c r="H41" s="189" t="n">
        <f aca="false">IF(C41&lt;&gt;"",(G41*D41),"")</f>
        <v>40.848</v>
      </c>
      <c r="I41" s="413"/>
      <c r="J41" s="183" t="n">
        <f aca="false">$C$10</f>
        <v>0.28</v>
      </c>
      <c r="K41" s="185" t="n">
        <f aca="false">IF(C41&lt;&gt;"",((G41*0.25)+J41),"")</f>
        <v>3.684</v>
      </c>
      <c r="L41" s="194" t="n">
        <f aca="false">$C$6</f>
        <v>1.5</v>
      </c>
      <c r="M41" s="195" t="n">
        <f aca="false">IF(C41&lt;&gt;"",(K41*D41*L41),"")</f>
        <v>16.578</v>
      </c>
      <c r="N41" s="206" t="n">
        <f aca="false">IF(C41&lt;&gt;"",(M41-K41),"")</f>
        <v>12.894</v>
      </c>
      <c r="O41" s="198" t="n">
        <f aca="false">IF(C41&lt;&gt;"",(M41/K41),"")</f>
        <v>4.5</v>
      </c>
      <c r="P41" s="205" t="n">
        <f aca="false">IF($C41&lt;&gt;"",(M41/0.25),"")</f>
        <v>66.312</v>
      </c>
      <c r="Q41" s="200"/>
      <c r="R41" s="183" t="n">
        <f aca="false">$D$10</f>
        <v>0.32</v>
      </c>
      <c r="S41" s="185" t="n">
        <f aca="false">IF($C41&lt;&gt;"",(($G41*0.75)+R41),"")</f>
        <v>10.532</v>
      </c>
      <c r="T41" s="194" t="n">
        <f aca="false">$D$6</f>
        <v>1.2</v>
      </c>
      <c r="U41" s="414" t="n">
        <f aca="false">IF($C41&lt;&gt;"",(S41*$D41*T41),"")</f>
        <v>37.9152</v>
      </c>
      <c r="V41" s="199" t="n">
        <f aca="false">IF($C41&lt;&gt;"",(U41-S41),"")</f>
        <v>27.3832</v>
      </c>
      <c r="W41" s="198" t="n">
        <f aca="false">IF($C41&lt;&gt;"",(U41/S41),"")</f>
        <v>3.6</v>
      </c>
      <c r="X41" s="205" t="n">
        <f aca="false">IF($C41&lt;&gt;"",(U41/0.75),"")</f>
        <v>50.5536</v>
      </c>
      <c r="Y41" s="200"/>
      <c r="Z41" s="202" t="str">
        <f aca="false">IF($B41&lt;&gt;"",($B41),"")</f>
        <v>ENEKRIL BRONCE F</v>
      </c>
      <c r="AA41" s="415"/>
      <c r="AB41" s="183" t="n">
        <f aca="false">$E$10</f>
        <v>1.12</v>
      </c>
      <c r="AC41" s="185" t="n">
        <f aca="false">IF($C41&lt;&gt;"",(($G41*5)+AB41),"")</f>
        <v>69.2</v>
      </c>
      <c r="AD41" s="194" t="n">
        <f aca="false">$E$6</f>
        <v>1</v>
      </c>
      <c r="AE41" s="195" t="n">
        <f aca="false">IF($C41&lt;&gt;"",(AC41*$D41*AD41),"")</f>
        <v>207.6</v>
      </c>
      <c r="AF41" s="197" t="n">
        <f aca="false">IF($C41&lt;&gt;"",(AE41-AC41),"")</f>
        <v>138.4</v>
      </c>
      <c r="AG41" s="198" t="n">
        <f aca="false">IF($C41&lt;&gt;"",(AE41/AC41),"")</f>
        <v>3</v>
      </c>
      <c r="AH41" s="205" t="n">
        <f aca="false">IF($C41&lt;&gt;"",(AE41/5),"")</f>
        <v>41.52</v>
      </c>
      <c r="AI41" s="415"/>
      <c r="AJ41" s="183" t="n">
        <f aca="false">$F$10</f>
        <v>1.75</v>
      </c>
      <c r="AK41" s="185" t="n">
        <f aca="false">IF($C41&lt;&gt;"",(($G41*15)+AJ41),"")</f>
        <v>205.99</v>
      </c>
      <c r="AL41" s="185" t="n">
        <f aca="false">$F$6</f>
        <v>0.9</v>
      </c>
      <c r="AM41" s="204" t="n">
        <f aca="false">IF($C41&lt;&gt;"",(AK41*$D41*AL41),"")</f>
        <v>556.173</v>
      </c>
      <c r="AN41" s="199" t="n">
        <f aca="false">IF($C41&lt;&gt;"",(AM41-AK41),"")</f>
        <v>350.183</v>
      </c>
      <c r="AO41" s="199" t="n">
        <f aca="false">IF($C41&lt;&gt;"",(AM41/AK41),"")</f>
        <v>2.7</v>
      </c>
      <c r="AP41" s="205" t="n">
        <f aca="false">IF($C41&lt;&gt;"",(AM41/15),"")</f>
        <v>37.0782</v>
      </c>
    </row>
    <row r="42" customFormat="false" ht="18.5" hidden="false" customHeight="false" outlineLevel="0" collapsed="false">
      <c r="A42" s="128"/>
      <c r="B42" s="331" t="s">
        <v>162</v>
      </c>
      <c r="C42" s="183" t="n">
        <v>4.5</v>
      </c>
      <c r="D42" s="185" t="n">
        <v>3</v>
      </c>
      <c r="E42" s="194" t="n">
        <f aca="false">IF(C42&lt;&gt;"",(C42*D42),"")</f>
        <v>13.5</v>
      </c>
      <c r="F42" s="187" t="n">
        <v>1.28</v>
      </c>
      <c r="G42" s="188" t="n">
        <f aca="false">IF(C42&lt;&gt;"",(C42*F42),"")</f>
        <v>5.76</v>
      </c>
      <c r="H42" s="189" t="n">
        <f aca="false">IF(C42&lt;&gt;"",(G42*D42),"")</f>
        <v>17.28</v>
      </c>
      <c r="I42" s="413"/>
      <c r="J42" s="183" t="n">
        <f aca="false">$C$10</f>
        <v>0.28</v>
      </c>
      <c r="K42" s="185" t="n">
        <f aca="false">IF(C42&lt;&gt;"",((G42*0.25)+J42),"")</f>
        <v>1.72</v>
      </c>
      <c r="L42" s="194" t="n">
        <f aca="false">$C$6</f>
        <v>1.5</v>
      </c>
      <c r="M42" s="195" t="n">
        <f aca="false">IF(C42&lt;&gt;"",(K42*D42*L42),"")</f>
        <v>7.74</v>
      </c>
      <c r="N42" s="206" t="n">
        <f aca="false">IF(C42&lt;&gt;"",(M42-K42),"")</f>
        <v>6.02</v>
      </c>
      <c r="O42" s="198" t="n">
        <f aca="false">IF(C42&lt;&gt;"",(M42/K42),"")</f>
        <v>4.5</v>
      </c>
      <c r="P42" s="205" t="n">
        <f aca="false">IF($C42&lt;&gt;"",(M42/0.25),"")</f>
        <v>30.96</v>
      </c>
      <c r="Q42" s="200"/>
      <c r="R42" s="183" t="n">
        <f aca="false">$D$10</f>
        <v>0.32</v>
      </c>
      <c r="S42" s="185" t="n">
        <f aca="false">IF($C42&lt;&gt;"",(($G42*0.75)+R42),"")</f>
        <v>4.64</v>
      </c>
      <c r="T42" s="194" t="n">
        <f aca="false">$D$6</f>
        <v>1.2</v>
      </c>
      <c r="U42" s="414" t="n">
        <f aca="false">IF($C42&lt;&gt;"",(S42*$D42*T42),"")</f>
        <v>16.704</v>
      </c>
      <c r="V42" s="199" t="n">
        <f aca="false">IF($C42&lt;&gt;"",(U42-S42),"")</f>
        <v>12.064</v>
      </c>
      <c r="W42" s="198" t="n">
        <f aca="false">IF($C42&lt;&gt;"",(U42/S42),"")</f>
        <v>3.6</v>
      </c>
      <c r="X42" s="205" t="n">
        <f aca="false">IF($C42&lt;&gt;"",(U42/0.75),"")</f>
        <v>22.272</v>
      </c>
      <c r="Y42" s="200"/>
      <c r="Z42" s="202" t="str">
        <f aca="false">IF($B42&lt;&gt;"",($B42),"")</f>
        <v>ENEKRIL PLATA F</v>
      </c>
      <c r="AA42" s="415"/>
      <c r="AB42" s="183" t="n">
        <f aca="false">$E$10</f>
        <v>1.12</v>
      </c>
      <c r="AC42" s="185" t="n">
        <f aca="false">IF($C42&lt;&gt;"",(($G42*5)+AB42),"")</f>
        <v>29.92</v>
      </c>
      <c r="AD42" s="194" t="n">
        <f aca="false">$E$6</f>
        <v>1</v>
      </c>
      <c r="AE42" s="195" t="n">
        <f aca="false">IF($C42&lt;&gt;"",(AC42*$D42*AD42),"")</f>
        <v>89.76</v>
      </c>
      <c r="AF42" s="197" t="n">
        <f aca="false">IF($C42&lt;&gt;"",(AE42-AC42),"")</f>
        <v>59.84</v>
      </c>
      <c r="AG42" s="198" t="n">
        <f aca="false">IF($C42&lt;&gt;"",(AE42/AC42),"")</f>
        <v>3</v>
      </c>
      <c r="AH42" s="205" t="n">
        <f aca="false">IF($C42&lt;&gt;"",(AE42/5),"")</f>
        <v>17.952</v>
      </c>
      <c r="AI42" s="415"/>
      <c r="AJ42" s="183" t="n">
        <f aca="false">$F$10</f>
        <v>1.75</v>
      </c>
      <c r="AK42" s="185" t="n">
        <f aca="false">IF($C42&lt;&gt;"",(($G42*15)+AJ42),"")</f>
        <v>88.15</v>
      </c>
      <c r="AL42" s="185" t="n">
        <f aca="false">$F$6</f>
        <v>0.9</v>
      </c>
      <c r="AM42" s="204" t="n">
        <f aca="false">IF($C42&lt;&gt;"",(AK42*$D42*AL42),"")</f>
        <v>238.005</v>
      </c>
      <c r="AN42" s="199" t="n">
        <f aca="false">IF($C42&lt;&gt;"",(AM42-AK42),"")</f>
        <v>149.855</v>
      </c>
      <c r="AO42" s="199" t="n">
        <f aca="false">IF($C42&lt;&gt;"",(AM42/AK42),"")</f>
        <v>2.7</v>
      </c>
      <c r="AP42" s="205" t="n">
        <f aca="false">IF($C42&lt;&gt;"",(AM42/15),"")</f>
        <v>15.867</v>
      </c>
    </row>
    <row r="43" customFormat="false" ht="18.5" hidden="false" customHeight="false" outlineLevel="0" collapsed="false">
      <c r="A43" s="128"/>
      <c r="B43" s="331" t="s">
        <v>163</v>
      </c>
      <c r="C43" s="183" t="n">
        <v>11.2</v>
      </c>
      <c r="D43" s="185" t="n">
        <v>3</v>
      </c>
      <c r="E43" s="194" t="n">
        <f aca="false">IF(C43&lt;&gt;"",(C43*D43),"")</f>
        <v>33.6</v>
      </c>
      <c r="F43" s="187" t="n">
        <v>1.48</v>
      </c>
      <c r="G43" s="188" t="n">
        <f aca="false">IF(C43&lt;&gt;"",(C43*F43),"")</f>
        <v>16.576</v>
      </c>
      <c r="H43" s="189" t="n">
        <f aca="false">IF(C43&lt;&gt;"",(G43*D43),"")</f>
        <v>49.728</v>
      </c>
      <c r="I43" s="413"/>
      <c r="J43" s="183" t="n">
        <f aca="false">$C$10</f>
        <v>0.28</v>
      </c>
      <c r="K43" s="185" t="n">
        <f aca="false">IF(C43&lt;&gt;"",((G43*0.25)+J43),"")</f>
        <v>4.424</v>
      </c>
      <c r="L43" s="194" t="n">
        <f aca="false">$C$6</f>
        <v>1.5</v>
      </c>
      <c r="M43" s="195" t="n">
        <f aca="false">IF(C43&lt;&gt;"",(K43*D43*L43),"")</f>
        <v>19.908</v>
      </c>
      <c r="N43" s="206" t="n">
        <f aca="false">IF(C43&lt;&gt;"",(M43-K43),"")</f>
        <v>15.484</v>
      </c>
      <c r="O43" s="198" t="n">
        <f aca="false">IF(C43&lt;&gt;"",(M43/K43),"")</f>
        <v>4.5</v>
      </c>
      <c r="P43" s="205" t="n">
        <f aca="false">IF($C43&lt;&gt;"",(M43/0.25),"")</f>
        <v>79.632</v>
      </c>
      <c r="Q43" s="200"/>
      <c r="R43" s="183" t="n">
        <f aca="false">$D$10</f>
        <v>0.32</v>
      </c>
      <c r="S43" s="185" t="n">
        <f aca="false">IF($C43&lt;&gt;"",(($G43*0.75)+R43),"")</f>
        <v>12.752</v>
      </c>
      <c r="T43" s="194" t="n">
        <f aca="false">$D$6</f>
        <v>1.2</v>
      </c>
      <c r="U43" s="414" t="n">
        <f aca="false">IF($C43&lt;&gt;"",(S43*$D43*T43),"")</f>
        <v>45.9072</v>
      </c>
      <c r="V43" s="199" t="n">
        <f aca="false">IF($C43&lt;&gt;"",(U43-S43),"")</f>
        <v>33.1552</v>
      </c>
      <c r="W43" s="198" t="n">
        <f aca="false">IF($C43&lt;&gt;"",(U43/S43),"")</f>
        <v>3.6</v>
      </c>
      <c r="X43" s="205" t="n">
        <f aca="false">IF($C43&lt;&gt;"",(U43/0.75),"")</f>
        <v>61.2096</v>
      </c>
      <c r="Y43" s="200"/>
      <c r="Z43" s="202" t="str">
        <f aca="false">IF($B43&lt;&gt;"",($B43),"")</f>
        <v>ENEKRIL ORO F</v>
      </c>
      <c r="AA43" s="415"/>
      <c r="AB43" s="183" t="n">
        <f aca="false">$E$10</f>
        <v>1.12</v>
      </c>
      <c r="AC43" s="185" t="n">
        <f aca="false">IF($C43&lt;&gt;"",(($G43*5)+AB43),"")</f>
        <v>84</v>
      </c>
      <c r="AD43" s="194" t="n">
        <f aca="false">$E$6</f>
        <v>1</v>
      </c>
      <c r="AE43" s="195" t="n">
        <f aca="false">IF($C43&lt;&gt;"",(AC43*$D43*AD43),"")</f>
        <v>252</v>
      </c>
      <c r="AF43" s="197" t="n">
        <f aca="false">IF($C43&lt;&gt;"",(AE43-AC43),"")</f>
        <v>168</v>
      </c>
      <c r="AG43" s="198" t="n">
        <f aca="false">IF($C43&lt;&gt;"",(AE43/AC43),"")</f>
        <v>3</v>
      </c>
      <c r="AH43" s="205" t="n">
        <f aca="false">IF($C43&lt;&gt;"",(AE43/5),"")</f>
        <v>50.4</v>
      </c>
      <c r="AI43" s="415"/>
      <c r="AJ43" s="183" t="n">
        <f aca="false">$F$10</f>
        <v>1.75</v>
      </c>
      <c r="AK43" s="185" t="n">
        <f aca="false">IF($C43&lt;&gt;"",(($G43*15)+AJ43),"")</f>
        <v>250.39</v>
      </c>
      <c r="AL43" s="185" t="n">
        <f aca="false">$F$6</f>
        <v>0.9</v>
      </c>
      <c r="AM43" s="204" t="n">
        <f aca="false">IF($C43&lt;&gt;"",(AK43*$D43*AL43),"")</f>
        <v>676.053</v>
      </c>
      <c r="AN43" s="199" t="n">
        <f aca="false">IF($C43&lt;&gt;"",(AM43-AK43),"")</f>
        <v>425.663</v>
      </c>
      <c r="AO43" s="199" t="n">
        <f aca="false">IF($C43&lt;&gt;"",(AM43/AK43),"")</f>
        <v>2.7</v>
      </c>
      <c r="AP43" s="205" t="n">
        <f aca="false">IF($C43&lt;&gt;"",(AM43/15),"")</f>
        <v>45.0702</v>
      </c>
    </row>
    <row r="44" customFormat="false" ht="18.5" hidden="false" customHeight="false" outlineLevel="0" collapsed="false">
      <c r="A44" s="128"/>
      <c r="B44" s="331"/>
      <c r="C44" s="183"/>
      <c r="D44" s="185"/>
      <c r="E44" s="194" t="str">
        <f aca="false">IF(C44&lt;&gt;"",(C44*D44),"")</f>
        <v/>
      </c>
      <c r="F44" s="187"/>
      <c r="G44" s="188" t="str">
        <f aca="false">IF(C44&lt;&gt;"",(C44*F44),"")</f>
        <v/>
      </c>
      <c r="H44" s="189" t="str">
        <f aca="false">IF(C44&lt;&gt;"",(G44*D44),"")</f>
        <v/>
      </c>
      <c r="I44" s="413"/>
      <c r="J44" s="183" t="n">
        <f aca="false">$C$10</f>
        <v>0.28</v>
      </c>
      <c r="K44" s="185" t="str">
        <f aca="false">IF(C44&lt;&gt;"",((G44*0.25)+J44),"")</f>
        <v/>
      </c>
      <c r="L44" s="194" t="n">
        <f aca="false">$C$6</f>
        <v>1.5</v>
      </c>
      <c r="M44" s="195" t="str">
        <f aca="false">IF(C44&lt;&gt;"",(K44*D44*L44),"")</f>
        <v/>
      </c>
      <c r="N44" s="206" t="str">
        <f aca="false">IF(C44&lt;&gt;"",(M44-K44),"")</f>
        <v/>
      </c>
      <c r="O44" s="198" t="str">
        <f aca="false">IF(C44&lt;&gt;"",(M44/K44),"")</f>
        <v/>
      </c>
      <c r="P44" s="205" t="str">
        <f aca="false">IF($C44&lt;&gt;"",(M44/0.25),"")</f>
        <v/>
      </c>
      <c r="Q44" s="200"/>
      <c r="R44" s="183" t="n">
        <f aca="false">$D$10</f>
        <v>0.32</v>
      </c>
      <c r="S44" s="185" t="str">
        <f aca="false">IF($C44&lt;&gt;"",(($G44*0.75)+R44),"")</f>
        <v/>
      </c>
      <c r="T44" s="194" t="n">
        <f aca="false">$D$6</f>
        <v>1.2</v>
      </c>
      <c r="U44" s="414" t="str">
        <f aca="false">IF($C44&lt;&gt;"",(S44*$D44*T44),"")</f>
        <v/>
      </c>
      <c r="V44" s="199" t="str">
        <f aca="false">IF($C44&lt;&gt;"",(U44-S44),"")</f>
        <v/>
      </c>
      <c r="W44" s="198" t="str">
        <f aca="false">IF($C44&lt;&gt;"",(U44/S44),"")</f>
        <v/>
      </c>
      <c r="X44" s="205" t="str">
        <f aca="false">IF($C44&lt;&gt;"",(U44/0.75),"")</f>
        <v/>
      </c>
      <c r="Y44" s="200"/>
      <c r="Z44" s="202" t="str">
        <f aca="false">IF($B44&lt;&gt;"",($B44),"")</f>
        <v/>
      </c>
      <c r="AA44" s="415"/>
      <c r="AB44" s="183" t="n">
        <f aca="false">$E$10</f>
        <v>1.12</v>
      </c>
      <c r="AC44" s="185" t="str">
        <f aca="false">IF($C44&lt;&gt;"",(($G44*5)+AB44),"")</f>
        <v/>
      </c>
      <c r="AD44" s="194" t="n">
        <f aca="false">$E$6</f>
        <v>1</v>
      </c>
      <c r="AE44" s="195" t="str">
        <f aca="false">IF($C44&lt;&gt;"",(AC44*$D44*AD44),"")</f>
        <v/>
      </c>
      <c r="AF44" s="197" t="str">
        <f aca="false">IF($C44&lt;&gt;"",(AE44-AC44),"")</f>
        <v/>
      </c>
      <c r="AG44" s="198" t="str">
        <f aca="false">IF($C44&lt;&gt;"",(AE44/AC44),"")</f>
        <v/>
      </c>
      <c r="AH44" s="205" t="str">
        <f aca="false">IF($C44&lt;&gt;"",(AE44/5),"")</f>
        <v/>
      </c>
      <c r="AI44" s="415"/>
      <c r="AJ44" s="183" t="n">
        <f aca="false">$F$10</f>
        <v>1.75</v>
      </c>
      <c r="AK44" s="185" t="str">
        <f aca="false">IF($C44&lt;&gt;"",(($G44*15)+AJ44),"")</f>
        <v/>
      </c>
      <c r="AL44" s="185" t="n">
        <f aca="false">$F$6</f>
        <v>0.9</v>
      </c>
      <c r="AM44" s="204" t="str">
        <f aca="false">IF($C44&lt;&gt;"",(AK44*$D44*AL44),"")</f>
        <v/>
      </c>
      <c r="AN44" s="199" t="str">
        <f aca="false">IF($C44&lt;&gt;"",(AM44-AK44),"")</f>
        <v/>
      </c>
      <c r="AO44" s="199" t="str">
        <f aca="false">IF($C44&lt;&gt;"",(AM44/AK44),"")</f>
        <v/>
      </c>
      <c r="AP44" s="205" t="str">
        <f aca="false">IF($C44&lt;&gt;"",(AM44/15),"")</f>
        <v/>
      </c>
    </row>
    <row r="45" customFormat="false" ht="18.5" hidden="false" customHeight="false" outlineLevel="0" collapsed="false">
      <c r="A45" s="128"/>
      <c r="B45" s="331"/>
      <c r="C45" s="183"/>
      <c r="D45" s="185"/>
      <c r="E45" s="194" t="str">
        <f aca="false">IF(C45&lt;&gt;"",(C45*D45),"")</f>
        <v/>
      </c>
      <c r="F45" s="187"/>
      <c r="G45" s="188" t="str">
        <f aca="false">IF(C45&lt;&gt;"",(C45*F45),"")</f>
        <v/>
      </c>
      <c r="H45" s="189" t="str">
        <f aca="false">IF(C45&lt;&gt;"",(G45*D45),"")</f>
        <v/>
      </c>
      <c r="I45" s="413"/>
      <c r="J45" s="183" t="n">
        <f aca="false">$C$10</f>
        <v>0.28</v>
      </c>
      <c r="K45" s="185" t="str">
        <f aca="false">IF(C45&lt;&gt;"",((G45*0.25)+J45),"")</f>
        <v/>
      </c>
      <c r="L45" s="194" t="n">
        <f aca="false">$C$6</f>
        <v>1.5</v>
      </c>
      <c r="M45" s="195" t="str">
        <f aca="false">IF(C45&lt;&gt;"",(K45*D45*L45),"")</f>
        <v/>
      </c>
      <c r="N45" s="206" t="str">
        <f aca="false">IF(C45&lt;&gt;"",(M45-K45),"")</f>
        <v/>
      </c>
      <c r="O45" s="198" t="str">
        <f aca="false">IF(C45&lt;&gt;"",(M45/K45),"")</f>
        <v/>
      </c>
      <c r="P45" s="205" t="str">
        <f aca="false">IF($C45&lt;&gt;"",(M45/0.25),"")</f>
        <v/>
      </c>
      <c r="Q45" s="200"/>
      <c r="R45" s="183" t="n">
        <f aca="false">$D$10</f>
        <v>0.32</v>
      </c>
      <c r="S45" s="185" t="str">
        <f aca="false">IF($C45&lt;&gt;"",(($G45*0.75)+R45),"")</f>
        <v/>
      </c>
      <c r="T45" s="194" t="n">
        <f aca="false">$D$6</f>
        <v>1.2</v>
      </c>
      <c r="U45" s="414" t="str">
        <f aca="false">IF($C45&lt;&gt;"",(S45*$D45*T45),"")</f>
        <v/>
      </c>
      <c r="V45" s="199" t="str">
        <f aca="false">IF($C45&lt;&gt;"",(U45-S45),"")</f>
        <v/>
      </c>
      <c r="W45" s="198" t="str">
        <f aca="false">IF($C45&lt;&gt;"",(U45/S45),"")</f>
        <v/>
      </c>
      <c r="X45" s="205" t="str">
        <f aca="false">IF($C45&lt;&gt;"",(U45/0.75),"")</f>
        <v/>
      </c>
      <c r="Y45" s="200"/>
      <c r="Z45" s="202" t="str">
        <f aca="false">IF($B45&lt;&gt;"",($B45),"")</f>
        <v/>
      </c>
      <c r="AA45" s="415"/>
      <c r="AB45" s="183" t="n">
        <f aca="false">$E$10</f>
        <v>1.12</v>
      </c>
      <c r="AC45" s="185" t="str">
        <f aca="false">IF($C45&lt;&gt;"",(($G45*5)+AB45),"")</f>
        <v/>
      </c>
      <c r="AD45" s="194" t="n">
        <f aca="false">$E$6</f>
        <v>1</v>
      </c>
      <c r="AE45" s="195" t="str">
        <f aca="false">IF($C45&lt;&gt;"",(AC45*$D45*AD45),"")</f>
        <v/>
      </c>
      <c r="AF45" s="197" t="str">
        <f aca="false">IF($C45&lt;&gt;"",(AE45-AC45),"")</f>
        <v/>
      </c>
      <c r="AG45" s="198" t="str">
        <f aca="false">IF($C45&lt;&gt;"",(AE45/AC45),"")</f>
        <v/>
      </c>
      <c r="AH45" s="205" t="str">
        <f aca="false">IF($C45&lt;&gt;"",(AE45/5),"")</f>
        <v/>
      </c>
      <c r="AI45" s="415"/>
      <c r="AJ45" s="183" t="n">
        <f aca="false">$F$10</f>
        <v>1.75</v>
      </c>
      <c r="AK45" s="185" t="str">
        <f aca="false">IF($C45&lt;&gt;"",(($G45*15)+AJ45),"")</f>
        <v/>
      </c>
      <c r="AL45" s="185" t="n">
        <f aca="false">$F$6</f>
        <v>0.9</v>
      </c>
      <c r="AM45" s="204" t="str">
        <f aca="false">IF($C45&lt;&gt;"",(AK45*$D45*AL45),"")</f>
        <v/>
      </c>
      <c r="AN45" s="199" t="str">
        <f aca="false">IF($C45&lt;&gt;"",(AM45-AK45),"")</f>
        <v/>
      </c>
      <c r="AO45" s="199" t="str">
        <f aca="false">IF($C45&lt;&gt;"",(AM45/AK45),"")</f>
        <v/>
      </c>
      <c r="AP45" s="205" t="str">
        <f aca="false">IF($C45&lt;&gt;"",(AM45/15),"")</f>
        <v/>
      </c>
    </row>
    <row r="46" customFormat="false" ht="18.5" hidden="false" customHeight="false" outlineLevel="0" collapsed="false">
      <c r="A46" s="128"/>
      <c r="B46" s="331"/>
      <c r="C46" s="183"/>
      <c r="D46" s="185"/>
      <c r="E46" s="194" t="str">
        <f aca="false">IF(C46&lt;&gt;"",(C46*D46),"")</f>
        <v/>
      </c>
      <c r="F46" s="187"/>
      <c r="G46" s="188" t="str">
        <f aca="false">IF(C46&lt;&gt;"",(C46*F46),"")</f>
        <v/>
      </c>
      <c r="H46" s="189" t="str">
        <f aca="false">IF(C46&lt;&gt;"",(G46*D46),"")</f>
        <v/>
      </c>
      <c r="I46" s="413"/>
      <c r="J46" s="183" t="n">
        <f aca="false">$C$10</f>
        <v>0.28</v>
      </c>
      <c r="K46" s="185" t="str">
        <f aca="false">IF(C46&lt;&gt;"",((G46*0.25)+J46),"")</f>
        <v/>
      </c>
      <c r="L46" s="194" t="n">
        <f aca="false">$C$6</f>
        <v>1.5</v>
      </c>
      <c r="M46" s="195" t="str">
        <f aca="false">IF(C46&lt;&gt;"",(K46*D46*L46),"")</f>
        <v/>
      </c>
      <c r="N46" s="206" t="str">
        <f aca="false">IF(C46&lt;&gt;"",(M46-K46),"")</f>
        <v/>
      </c>
      <c r="O46" s="198" t="str">
        <f aca="false">IF(C46&lt;&gt;"",(M46/K46),"")</f>
        <v/>
      </c>
      <c r="P46" s="205" t="str">
        <f aca="false">IF($C46&lt;&gt;"",(M46/0.25),"")</f>
        <v/>
      </c>
      <c r="Q46" s="200"/>
      <c r="R46" s="183" t="n">
        <f aca="false">$D$10</f>
        <v>0.32</v>
      </c>
      <c r="S46" s="185" t="str">
        <f aca="false">IF($C46&lt;&gt;"",(($G46*0.75)+R46),"")</f>
        <v/>
      </c>
      <c r="T46" s="194" t="n">
        <f aca="false">$D$6</f>
        <v>1.2</v>
      </c>
      <c r="U46" s="414" t="str">
        <f aca="false">IF($C46&lt;&gt;"",(S46*$D46*T46),"")</f>
        <v/>
      </c>
      <c r="V46" s="199" t="str">
        <f aca="false">IF($C46&lt;&gt;"",(U46-S46),"")</f>
        <v/>
      </c>
      <c r="W46" s="198" t="str">
        <f aca="false">IF($C46&lt;&gt;"",(U46/S46),"")</f>
        <v/>
      </c>
      <c r="X46" s="205" t="str">
        <f aca="false">IF($C46&lt;&gt;"",(U46/0.75),"")</f>
        <v/>
      </c>
      <c r="Y46" s="200"/>
      <c r="Z46" s="202" t="str">
        <f aca="false">IF($B46&lt;&gt;"",($B46),"")</f>
        <v/>
      </c>
      <c r="AA46" s="415"/>
      <c r="AB46" s="183" t="n">
        <f aca="false">$E$10</f>
        <v>1.12</v>
      </c>
      <c r="AC46" s="185" t="str">
        <f aca="false">IF($C46&lt;&gt;"",(($G46*5)+AB46),"")</f>
        <v/>
      </c>
      <c r="AD46" s="194" t="n">
        <f aca="false">$E$6</f>
        <v>1</v>
      </c>
      <c r="AE46" s="195" t="str">
        <f aca="false">IF($C46&lt;&gt;"",(AC46*$D46*AD46),"")</f>
        <v/>
      </c>
      <c r="AF46" s="197" t="str">
        <f aca="false">IF($C46&lt;&gt;"",(AE46-AC46),"")</f>
        <v/>
      </c>
      <c r="AG46" s="198" t="str">
        <f aca="false">IF($C46&lt;&gt;"",(AE46/AC46),"")</f>
        <v/>
      </c>
      <c r="AH46" s="205" t="str">
        <f aca="false">IF($C46&lt;&gt;"",(AE46/5),"")</f>
        <v/>
      </c>
      <c r="AI46" s="415"/>
      <c r="AJ46" s="183" t="n">
        <f aca="false">$F$10</f>
        <v>1.75</v>
      </c>
      <c r="AK46" s="185" t="str">
        <f aca="false">IF($C46&lt;&gt;"",(($G46*15)+AJ46),"")</f>
        <v/>
      </c>
      <c r="AL46" s="185" t="n">
        <f aca="false">$F$6</f>
        <v>0.9</v>
      </c>
      <c r="AM46" s="204" t="str">
        <f aca="false">IF($C46&lt;&gt;"",(AK46*$D46*AL46),"")</f>
        <v/>
      </c>
      <c r="AN46" s="199" t="str">
        <f aca="false">IF($C46&lt;&gt;"",(AM46-AK46),"")</f>
        <v/>
      </c>
      <c r="AO46" s="199" t="str">
        <f aca="false">IF($C46&lt;&gt;"",(AM46/AK46),"")</f>
        <v/>
      </c>
      <c r="AP46" s="205" t="str">
        <f aca="false">IF($C46&lt;&gt;"",(AM46/15),"")</f>
        <v/>
      </c>
    </row>
    <row r="47" customFormat="false" ht="18.5" hidden="false" customHeight="false" outlineLevel="0" collapsed="false">
      <c r="A47" s="128"/>
      <c r="B47" s="331"/>
      <c r="C47" s="183"/>
      <c r="D47" s="185"/>
      <c r="E47" s="194" t="str">
        <f aca="false">IF(C47&lt;&gt;"",(C47*D47),"")</f>
        <v/>
      </c>
      <c r="F47" s="187"/>
      <c r="G47" s="188" t="str">
        <f aca="false">IF(C47&lt;&gt;"",(C47*F47),"")</f>
        <v/>
      </c>
      <c r="H47" s="189" t="str">
        <f aca="false">IF(C47&lt;&gt;"",(G47*D47),"")</f>
        <v/>
      </c>
      <c r="I47" s="442"/>
      <c r="J47" s="183" t="n">
        <f aca="false">$C$10</f>
        <v>0.28</v>
      </c>
      <c r="K47" s="185" t="str">
        <f aca="false">IF(C47&lt;&gt;"",((G47*0.25)+J47),"")</f>
        <v/>
      </c>
      <c r="L47" s="194" t="n">
        <f aca="false">$C$6</f>
        <v>1.5</v>
      </c>
      <c r="M47" s="195" t="str">
        <f aca="false">IF(C47&lt;&gt;"",(K47*D47*L47),"")</f>
        <v/>
      </c>
      <c r="N47" s="206" t="str">
        <f aca="false">IF(C47&lt;&gt;"",(M47-K47),"")</f>
        <v/>
      </c>
      <c r="O47" s="198" t="str">
        <f aca="false">IF(C47&lt;&gt;"",(M47/K47),"")</f>
        <v/>
      </c>
      <c r="P47" s="205" t="str">
        <f aca="false">IF($C47&lt;&gt;"",(M47/0.25),"")</f>
        <v/>
      </c>
      <c r="Q47" s="443"/>
      <c r="R47" s="183" t="n">
        <f aca="false">$D$10</f>
        <v>0.32</v>
      </c>
      <c r="S47" s="185" t="str">
        <f aca="false">IF($C47&lt;&gt;"",(($G47*0.75)+R47),"")</f>
        <v/>
      </c>
      <c r="T47" s="194" t="n">
        <f aca="false">$D$6</f>
        <v>1.2</v>
      </c>
      <c r="U47" s="414" t="str">
        <f aca="false">IF($C47&lt;&gt;"",(S47*$D47*T47),"")</f>
        <v/>
      </c>
      <c r="V47" s="199" t="str">
        <f aca="false">IF($C47&lt;&gt;"",(U47-S47),"")</f>
        <v/>
      </c>
      <c r="W47" s="198" t="str">
        <f aca="false">IF($C47&lt;&gt;"",(U47/S47),"")</f>
        <v/>
      </c>
      <c r="X47" s="205" t="str">
        <f aca="false">IF($C47&lt;&gt;"",(U47/0.75),"")</f>
        <v/>
      </c>
      <c r="Y47" s="443"/>
      <c r="Z47" s="202" t="str">
        <f aca="false">IF($B47&lt;&gt;"",($B47),"")</f>
        <v/>
      </c>
      <c r="AA47" s="444"/>
      <c r="AB47" s="183" t="n">
        <f aca="false">$E$10</f>
        <v>1.12</v>
      </c>
      <c r="AC47" s="185" t="str">
        <f aca="false">IF($C47&lt;&gt;"",(($G47*5)+AB47),"")</f>
        <v/>
      </c>
      <c r="AD47" s="194" t="n">
        <f aca="false">$E$6</f>
        <v>1</v>
      </c>
      <c r="AE47" s="195" t="str">
        <f aca="false">IF($C47&lt;&gt;"",(AC47*$D47*AD47),"")</f>
        <v/>
      </c>
      <c r="AF47" s="197" t="str">
        <f aca="false">IF($C47&lt;&gt;"",(AE47-AC47),"")</f>
        <v/>
      </c>
      <c r="AG47" s="198" t="str">
        <f aca="false">IF($C47&lt;&gt;"",(AE47/AC47),"")</f>
        <v/>
      </c>
      <c r="AH47" s="205" t="str">
        <f aca="false">IF($C47&lt;&gt;"",(AE47/5),"")</f>
        <v/>
      </c>
      <c r="AI47" s="444"/>
      <c r="AJ47" s="183" t="n">
        <f aca="false">$F$10</f>
        <v>1.75</v>
      </c>
      <c r="AK47" s="185" t="str">
        <f aca="false">IF($C47&lt;&gt;"",(($G47*15)+AJ47),"")</f>
        <v/>
      </c>
      <c r="AL47" s="185" t="n">
        <f aca="false">$F$6</f>
        <v>0.9</v>
      </c>
      <c r="AM47" s="204" t="str">
        <f aca="false">IF($C47&lt;&gt;"",(AK47*$D47*AL47),"")</f>
        <v/>
      </c>
      <c r="AN47" s="199" t="str">
        <f aca="false">IF($C47&lt;&gt;"",(AM47-AK47),"")</f>
        <v/>
      </c>
      <c r="AO47" s="199" t="str">
        <f aca="false">IF($C47&lt;&gt;"",(AM47/AK47),"")</f>
        <v/>
      </c>
      <c r="AP47" s="205" t="str">
        <f aca="false">IF($C47&lt;&gt;"",(AM47/15),"")</f>
        <v/>
      </c>
    </row>
    <row r="48" customFormat="false" ht="18.5" hidden="false" customHeight="false" outlineLevel="0" collapsed="false">
      <c r="A48" s="445"/>
      <c r="B48" s="57" t="s">
        <v>164</v>
      </c>
      <c r="C48" s="446"/>
      <c r="D48" s="447"/>
      <c r="E48" s="448" t="str">
        <f aca="false">IF(C48&lt;&gt;"",(C48*D48),"")</f>
        <v/>
      </c>
      <c r="F48" s="449"/>
      <c r="G48" s="449" t="str">
        <f aca="false">IF(C48&lt;&gt;"",(C48*F48),"")</f>
        <v/>
      </c>
      <c r="H48" s="450" t="str">
        <f aca="false">IF(C48&lt;&gt;"",(G48*D48),"")</f>
        <v/>
      </c>
      <c r="I48" s="442"/>
      <c r="J48" s="446"/>
      <c r="K48" s="447"/>
      <c r="L48" s="448"/>
      <c r="M48" s="451"/>
      <c r="N48" s="452"/>
      <c r="O48" s="453"/>
      <c r="P48" s="454"/>
      <c r="Q48" s="443"/>
      <c r="R48" s="446"/>
      <c r="S48" s="447"/>
      <c r="T48" s="448"/>
      <c r="U48" s="455"/>
      <c r="V48" s="456"/>
      <c r="W48" s="453"/>
      <c r="X48" s="454"/>
      <c r="Y48" s="443"/>
      <c r="Z48" s="57" t="str">
        <f aca="false">IF($B48&lt;&gt;"",($B48),"")</f>
        <v>EFECTOS</v>
      </c>
      <c r="AA48" s="444"/>
      <c r="AB48" s="446"/>
      <c r="AC48" s="447"/>
      <c r="AD48" s="448"/>
      <c r="AE48" s="451"/>
      <c r="AF48" s="457"/>
      <c r="AG48" s="453"/>
      <c r="AH48" s="454"/>
      <c r="AI48" s="444"/>
      <c r="AJ48" s="446"/>
      <c r="AK48" s="447"/>
      <c r="AL48" s="447"/>
      <c r="AM48" s="458"/>
      <c r="AN48" s="456"/>
      <c r="AO48" s="456"/>
      <c r="AP48" s="454"/>
    </row>
    <row r="49" customFormat="false" ht="18.5" hidden="false" customHeight="false" outlineLevel="0" collapsed="false">
      <c r="A49" s="128"/>
      <c r="B49" s="331" t="s">
        <v>165</v>
      </c>
      <c r="C49" s="183" t="n">
        <v>3.3</v>
      </c>
      <c r="D49" s="185" t="n">
        <v>4</v>
      </c>
      <c r="E49" s="194" t="n">
        <f aca="false">IF(C49&lt;&gt;"",(C49*D49),"")</f>
        <v>13.2</v>
      </c>
      <c r="F49" s="187" t="n">
        <v>1</v>
      </c>
      <c r="G49" s="188" t="n">
        <f aca="false">IF(C49&lt;&gt;"",(C49*F49),"")</f>
        <v>3.3</v>
      </c>
      <c r="H49" s="189" t="n">
        <f aca="false">IF(C49&lt;&gt;"",(G49*D49),"")</f>
        <v>13.2</v>
      </c>
      <c r="I49" s="442"/>
      <c r="J49" s="183" t="n">
        <f aca="false">$C$10</f>
        <v>0.28</v>
      </c>
      <c r="K49" s="185" t="n">
        <f aca="false">IF(C49&lt;&gt;"",((G49*0.25)+J49),"")</f>
        <v>1.105</v>
      </c>
      <c r="L49" s="194" t="n">
        <f aca="false">$C$6</f>
        <v>1.5</v>
      </c>
      <c r="M49" s="195" t="n">
        <f aca="false">IF(C49&lt;&gt;"",(K49*D49*L49),"")</f>
        <v>6.63</v>
      </c>
      <c r="N49" s="206" t="n">
        <f aca="false">IF(C49&lt;&gt;"",(M49-K49),"")</f>
        <v>5.525</v>
      </c>
      <c r="O49" s="198" t="n">
        <f aca="false">IF(C49&lt;&gt;"",(M49/K49),"")</f>
        <v>6</v>
      </c>
      <c r="P49" s="205" t="n">
        <f aca="false">IF($C49&lt;&gt;"",(M49/0.25),"")</f>
        <v>26.52</v>
      </c>
      <c r="Q49" s="443"/>
      <c r="R49" s="183" t="n">
        <f aca="false">$D$10</f>
        <v>0.32</v>
      </c>
      <c r="S49" s="185" t="n">
        <f aca="false">IF($C49&lt;&gt;"",(($G49*0.75)+R49),"")</f>
        <v>2.795</v>
      </c>
      <c r="T49" s="194" t="n">
        <f aca="false">$D$6</f>
        <v>1.2</v>
      </c>
      <c r="U49" s="414" t="n">
        <f aca="false">IF($C49&lt;&gt;"",(S49*$D49*T49),"")</f>
        <v>13.416</v>
      </c>
      <c r="V49" s="199" t="n">
        <f aca="false">IF($C49&lt;&gt;"",(U49-S49),"")</f>
        <v>10.621</v>
      </c>
      <c r="W49" s="198" t="n">
        <f aca="false">IF($C49&lt;&gt;"",(U49/S49),"")</f>
        <v>4.8</v>
      </c>
      <c r="X49" s="205" t="n">
        <f aca="false">IF($C49&lt;&gt;"",(U49/0.75),"")</f>
        <v>17.888</v>
      </c>
      <c r="Y49" s="443"/>
      <c r="Z49" s="202" t="str">
        <f aca="false">IF($B49&lt;&gt;"",($B49),"")</f>
        <v>ENESUEDE</v>
      </c>
      <c r="AA49" s="444"/>
      <c r="AB49" s="183" t="n">
        <f aca="false">$E$10</f>
        <v>1.12</v>
      </c>
      <c r="AC49" s="185" t="n">
        <f aca="false">IF($C49&lt;&gt;"",(($G49*5)+AB49),"")</f>
        <v>17.62</v>
      </c>
      <c r="AD49" s="194" t="n">
        <f aca="false">$E$6</f>
        <v>1</v>
      </c>
      <c r="AE49" s="195" t="n">
        <f aca="false">IF($C49&lt;&gt;"",(AC49*$D49*AD49),"")</f>
        <v>70.48</v>
      </c>
      <c r="AF49" s="197" t="n">
        <f aca="false">IF($C49&lt;&gt;"",(AE49-AC49),"")</f>
        <v>52.86</v>
      </c>
      <c r="AG49" s="198" t="n">
        <f aca="false">IF($C49&lt;&gt;"",(AE49/AC49),"")</f>
        <v>4</v>
      </c>
      <c r="AH49" s="205" t="n">
        <f aca="false">IF($C49&lt;&gt;"",(AE49/5),"")</f>
        <v>14.096</v>
      </c>
      <c r="AI49" s="444"/>
      <c r="AJ49" s="183" t="n">
        <f aca="false">$F$10</f>
        <v>1.75</v>
      </c>
      <c r="AK49" s="185" t="n">
        <f aca="false">IF($C49&lt;&gt;"",(($G49*15)+AJ49),"")</f>
        <v>51.25</v>
      </c>
      <c r="AL49" s="185" t="n">
        <f aca="false">$F$6</f>
        <v>0.9</v>
      </c>
      <c r="AM49" s="204" t="n">
        <f aca="false">IF($C49&lt;&gt;"",(AK49*$D49*AL49),"")</f>
        <v>184.5</v>
      </c>
      <c r="AN49" s="199" t="n">
        <f aca="false">IF($C49&lt;&gt;"",(AM49-AK49),"")</f>
        <v>133.25</v>
      </c>
      <c r="AO49" s="199" t="n">
        <f aca="false">IF($C49&lt;&gt;"",(AM49/AK49),"")</f>
        <v>3.6</v>
      </c>
      <c r="AP49" s="205" t="n">
        <f aca="false">IF($C49&lt;&gt;"",(AM49/15),"")</f>
        <v>12.3</v>
      </c>
    </row>
    <row r="50" customFormat="false" ht="18.5" hidden="false" customHeight="false" outlineLevel="0" collapsed="false">
      <c r="A50" s="128"/>
      <c r="B50" s="331" t="s">
        <v>166</v>
      </c>
      <c r="C50" s="183"/>
      <c r="D50" s="185"/>
      <c r="E50" s="194" t="str">
        <f aca="false">IF(C50&lt;&gt;"",(C50*D50),"")</f>
        <v/>
      </c>
      <c r="F50" s="187" t="n">
        <v>1</v>
      </c>
      <c r="G50" s="188" t="str">
        <f aca="false">IF(C50&lt;&gt;"",(C50*F50),"")</f>
        <v/>
      </c>
      <c r="H50" s="189" t="str">
        <f aca="false">IF(C50&lt;&gt;"",(G50*D50),"")</f>
        <v/>
      </c>
      <c r="I50" s="413"/>
      <c r="J50" s="183" t="n">
        <f aca="false">$C$10</f>
        <v>0.28</v>
      </c>
      <c r="K50" s="185" t="str">
        <f aca="false">IF(C50&lt;&gt;"",((G50*0.25)+J50),"")</f>
        <v/>
      </c>
      <c r="L50" s="194" t="n">
        <f aca="false">$C$6</f>
        <v>1.5</v>
      </c>
      <c r="M50" s="195" t="str">
        <f aca="false">IF(C50&lt;&gt;"",(K50*D50*L50),"")</f>
        <v/>
      </c>
      <c r="N50" s="206" t="str">
        <f aca="false">IF(C50&lt;&gt;"",(M50-K50),"")</f>
        <v/>
      </c>
      <c r="O50" s="198" t="str">
        <f aca="false">IF(C50&lt;&gt;"",(M50/K50),"")</f>
        <v/>
      </c>
      <c r="P50" s="205" t="str">
        <f aca="false">IF($C50&lt;&gt;"",(M50/0.25),"")</f>
        <v/>
      </c>
      <c r="Q50" s="200"/>
      <c r="R50" s="183" t="n">
        <f aca="false">$D$10</f>
        <v>0.32</v>
      </c>
      <c r="S50" s="185" t="str">
        <f aca="false">IF($C50&lt;&gt;"",(($G50*0.75)+R50),"")</f>
        <v/>
      </c>
      <c r="T50" s="194" t="n">
        <f aca="false">$D$6</f>
        <v>1.2</v>
      </c>
      <c r="U50" s="414" t="str">
        <f aca="false">IF($C50&lt;&gt;"",(S50*$D50*T50),"")</f>
        <v/>
      </c>
      <c r="V50" s="199" t="str">
        <f aca="false">IF($C50&lt;&gt;"",(U50-S50),"")</f>
        <v/>
      </c>
      <c r="W50" s="198" t="str">
        <f aca="false">IF($C50&lt;&gt;"",(U50/S50),"")</f>
        <v/>
      </c>
      <c r="X50" s="205" t="str">
        <f aca="false">IF($C50&lt;&gt;"",(U50/0.75),"")</f>
        <v/>
      </c>
      <c r="Y50" s="200"/>
      <c r="Z50" s="202" t="str">
        <f aca="false">IF($B50&lt;&gt;"",($B50),"")</f>
        <v>RETICULADOR ENESUEDE</v>
      </c>
      <c r="AA50" s="415"/>
      <c r="AB50" s="183" t="n">
        <f aca="false">$E$10</f>
        <v>1.12</v>
      </c>
      <c r="AC50" s="185" t="str">
        <f aca="false">IF($C50&lt;&gt;"",(($G50*5)+AB50),"")</f>
        <v/>
      </c>
      <c r="AD50" s="194" t="n">
        <f aca="false">$E$6</f>
        <v>1</v>
      </c>
      <c r="AE50" s="195" t="str">
        <f aca="false">IF($C50&lt;&gt;"",(AC50*$D50*AD50),"")</f>
        <v/>
      </c>
      <c r="AF50" s="197" t="str">
        <f aca="false">IF($C50&lt;&gt;"",(AE50-AC50),"")</f>
        <v/>
      </c>
      <c r="AG50" s="198" t="str">
        <f aca="false">IF($C50&lt;&gt;"",(AE50/AC50),"")</f>
        <v/>
      </c>
      <c r="AH50" s="205" t="str">
        <f aca="false">IF($C50&lt;&gt;"",(AE50/5),"")</f>
        <v/>
      </c>
      <c r="AI50" s="415"/>
      <c r="AJ50" s="183" t="n">
        <f aca="false">$F$10</f>
        <v>1.75</v>
      </c>
      <c r="AK50" s="185" t="str">
        <f aca="false">IF($C50&lt;&gt;"",(($G50*15)+AJ50),"")</f>
        <v/>
      </c>
      <c r="AL50" s="185" t="n">
        <f aca="false">$F$6</f>
        <v>0.9</v>
      </c>
      <c r="AM50" s="204" t="str">
        <f aca="false">IF($C50&lt;&gt;"",(AK50*$D50*AL50),"")</f>
        <v/>
      </c>
      <c r="AN50" s="199" t="str">
        <f aca="false">IF($C50&lt;&gt;"",(AM50-AK50),"")</f>
        <v/>
      </c>
      <c r="AO50" s="199" t="str">
        <f aca="false">IF($C50&lt;&gt;"",(AM50/AK50),"")</f>
        <v/>
      </c>
      <c r="AP50" s="205" t="str">
        <f aca="false">IF($C50&lt;&gt;"",(AM50/15),"")</f>
        <v/>
      </c>
    </row>
    <row r="51" customFormat="false" ht="18.5" hidden="false" customHeight="false" outlineLevel="0" collapsed="false">
      <c r="A51" s="128"/>
      <c r="B51" s="331"/>
      <c r="C51" s="183"/>
      <c r="D51" s="185"/>
      <c r="E51" s="194" t="str">
        <f aca="false">IF(C51&lt;&gt;"",(C51*D51),"")</f>
        <v/>
      </c>
      <c r="F51" s="187"/>
      <c r="G51" s="188" t="str">
        <f aca="false">IF(C51&lt;&gt;"",(C51*F51),"")</f>
        <v/>
      </c>
      <c r="H51" s="189" t="str">
        <f aca="false">IF(C51&lt;&gt;"",(G51*D51),"")</f>
        <v/>
      </c>
      <c r="I51" s="413"/>
      <c r="J51" s="183" t="n">
        <f aca="false">$C$10</f>
        <v>0.28</v>
      </c>
      <c r="K51" s="185" t="str">
        <f aca="false">IF(C51&lt;&gt;"",((G51*0.25)+J51),"")</f>
        <v/>
      </c>
      <c r="L51" s="194" t="n">
        <f aca="false">$C$6</f>
        <v>1.5</v>
      </c>
      <c r="M51" s="195" t="str">
        <f aca="false">IF(C51&lt;&gt;"",(K51*D51*L51),"")</f>
        <v/>
      </c>
      <c r="N51" s="206" t="str">
        <f aca="false">IF(C51&lt;&gt;"",(M51-K51),"")</f>
        <v/>
      </c>
      <c r="O51" s="198" t="str">
        <f aca="false">IF(C51&lt;&gt;"",(M51/K51),"")</f>
        <v/>
      </c>
      <c r="P51" s="205" t="str">
        <f aca="false">IF($C51&lt;&gt;"",(M51/0.25),"")</f>
        <v/>
      </c>
      <c r="Q51" s="200"/>
      <c r="R51" s="183" t="n">
        <f aca="false">$D$10</f>
        <v>0.32</v>
      </c>
      <c r="S51" s="185" t="str">
        <f aca="false">IF($C51&lt;&gt;"",(($G51*0.75)+R51),"")</f>
        <v/>
      </c>
      <c r="T51" s="194" t="n">
        <f aca="false">$D$6</f>
        <v>1.2</v>
      </c>
      <c r="U51" s="414" t="str">
        <f aca="false">IF($C51&lt;&gt;"",(S51*$D51*T51),"")</f>
        <v/>
      </c>
      <c r="V51" s="199" t="str">
        <f aca="false">IF($C51&lt;&gt;"",(U51-S51),"")</f>
        <v/>
      </c>
      <c r="W51" s="198" t="str">
        <f aca="false">IF($C51&lt;&gt;"",(U51/S51),"")</f>
        <v/>
      </c>
      <c r="X51" s="205" t="str">
        <f aca="false">IF($C51&lt;&gt;"",(U51/0.75),"")</f>
        <v/>
      </c>
      <c r="Y51" s="200"/>
      <c r="Z51" s="202" t="str">
        <f aca="false">IF($B51&lt;&gt;"",($B51),"")</f>
        <v/>
      </c>
      <c r="AA51" s="415"/>
      <c r="AB51" s="183" t="n">
        <f aca="false">$E$10</f>
        <v>1.12</v>
      </c>
      <c r="AC51" s="185" t="str">
        <f aca="false">IF($C51&lt;&gt;"",(($G51*5)+AB51),"")</f>
        <v/>
      </c>
      <c r="AD51" s="194" t="n">
        <f aca="false">$E$6</f>
        <v>1</v>
      </c>
      <c r="AE51" s="195" t="str">
        <f aca="false">IF($C51&lt;&gt;"",(AC51*$D51*AD51),"")</f>
        <v/>
      </c>
      <c r="AF51" s="197" t="str">
        <f aca="false">IF($C51&lt;&gt;"",(AE51-AC51),"")</f>
        <v/>
      </c>
      <c r="AG51" s="198" t="str">
        <f aca="false">IF($C51&lt;&gt;"",(AE51/AC51),"")</f>
        <v/>
      </c>
      <c r="AH51" s="205" t="str">
        <f aca="false">IF($C51&lt;&gt;"",(AE51/5),"")</f>
        <v/>
      </c>
      <c r="AI51" s="415"/>
      <c r="AJ51" s="183" t="n">
        <f aca="false">$F$10</f>
        <v>1.75</v>
      </c>
      <c r="AK51" s="185" t="str">
        <f aca="false">IF($C51&lt;&gt;"",(($G51*15)+AJ51),"")</f>
        <v/>
      </c>
      <c r="AL51" s="185" t="n">
        <f aca="false">$F$6</f>
        <v>0.9</v>
      </c>
      <c r="AM51" s="204" t="str">
        <f aca="false">IF($C51&lt;&gt;"",(AK51*$D51*AL51),"")</f>
        <v/>
      </c>
      <c r="AN51" s="199" t="str">
        <f aca="false">IF($C51&lt;&gt;"",(AM51-AK51),"")</f>
        <v/>
      </c>
      <c r="AO51" s="199" t="str">
        <f aca="false">IF($C51&lt;&gt;"",(AM51/AK51),"")</f>
        <v/>
      </c>
      <c r="AP51" s="205" t="str">
        <f aca="false">IF($C51&lt;&gt;"",(AM51/15),"")</f>
        <v/>
      </c>
    </row>
    <row r="52" customFormat="false" ht="18.5" hidden="false" customHeight="false" outlineLevel="0" collapsed="false">
      <c r="A52" s="128"/>
      <c r="B52" s="331" t="s">
        <v>167</v>
      </c>
      <c r="C52" s="183" t="n">
        <v>3.5</v>
      </c>
      <c r="D52" s="185" t="n">
        <v>4</v>
      </c>
      <c r="E52" s="194" t="n">
        <f aca="false">IF(C52&lt;&gt;"",(C52*D52),"")</f>
        <v>14</v>
      </c>
      <c r="F52" s="187" t="n">
        <v>1</v>
      </c>
      <c r="G52" s="188" t="n">
        <f aca="false">IF(C52&lt;&gt;"",(C52*F52),"")</f>
        <v>3.5</v>
      </c>
      <c r="H52" s="189" t="n">
        <f aca="false">IF(C52&lt;&gt;"",(G52*D52),"")</f>
        <v>14</v>
      </c>
      <c r="I52" s="413"/>
      <c r="J52" s="183" t="n">
        <f aca="false">$C$10</f>
        <v>0.28</v>
      </c>
      <c r="K52" s="185" t="n">
        <f aca="false">IF(C52&lt;&gt;"",((G52*0.25)+J52),"")</f>
        <v>1.155</v>
      </c>
      <c r="L52" s="194" t="n">
        <f aca="false">$C$6</f>
        <v>1.5</v>
      </c>
      <c r="M52" s="195" t="n">
        <f aca="false">IF(C52&lt;&gt;"",(K52*D52*L52),"")</f>
        <v>6.93</v>
      </c>
      <c r="N52" s="206" t="n">
        <f aca="false">IF(C52&lt;&gt;"",(M52-K52),"")</f>
        <v>5.775</v>
      </c>
      <c r="O52" s="198" t="n">
        <f aca="false">IF(C52&lt;&gt;"",(M52/K52),"")</f>
        <v>6</v>
      </c>
      <c r="P52" s="205" t="n">
        <f aca="false">IF($C52&lt;&gt;"",(M52/0.25),"")</f>
        <v>27.72</v>
      </c>
      <c r="Q52" s="200"/>
      <c r="R52" s="183" t="n">
        <f aca="false">$D$10</f>
        <v>0.32</v>
      </c>
      <c r="S52" s="185" t="n">
        <f aca="false">IF($C52&lt;&gt;"",(($G52*0.75)+R52),"")</f>
        <v>2.945</v>
      </c>
      <c r="T52" s="194" t="n">
        <f aca="false">$D$6</f>
        <v>1.2</v>
      </c>
      <c r="U52" s="414" t="n">
        <f aca="false">IF($C52&lt;&gt;"",(S52*$D52*T52),"")</f>
        <v>14.136</v>
      </c>
      <c r="V52" s="199" t="n">
        <f aca="false">IF($C52&lt;&gt;"",(U52-S52),"")</f>
        <v>11.191</v>
      </c>
      <c r="W52" s="198" t="n">
        <f aca="false">IF($C52&lt;&gt;"",(U52/S52),"")</f>
        <v>4.8</v>
      </c>
      <c r="X52" s="205" t="n">
        <f aca="false">IF($C52&lt;&gt;"",(U52/0.75),"")</f>
        <v>18.848</v>
      </c>
      <c r="Y52" s="200"/>
      <c r="Z52" s="202" t="str">
        <f aca="false">IF($B52&lt;&gt;"",($B52),"")</f>
        <v>ENEGLASS</v>
      </c>
      <c r="AA52" s="415"/>
      <c r="AB52" s="183" t="n">
        <f aca="false">$E$10</f>
        <v>1.12</v>
      </c>
      <c r="AC52" s="185" t="n">
        <f aca="false">IF($C52&lt;&gt;"",(($G52*5)+AB52),"")</f>
        <v>18.62</v>
      </c>
      <c r="AD52" s="194" t="n">
        <f aca="false">$E$6</f>
        <v>1</v>
      </c>
      <c r="AE52" s="195" t="n">
        <f aca="false">IF($C52&lt;&gt;"",(AC52*$D52*AD52),"")</f>
        <v>74.48</v>
      </c>
      <c r="AF52" s="197" t="n">
        <f aca="false">IF($C52&lt;&gt;"",(AE52-AC52),"")</f>
        <v>55.86</v>
      </c>
      <c r="AG52" s="198" t="n">
        <f aca="false">IF($C52&lt;&gt;"",(AE52/AC52),"")</f>
        <v>4</v>
      </c>
      <c r="AH52" s="205" t="n">
        <f aca="false">IF($C52&lt;&gt;"",(AE52/5),"")</f>
        <v>14.896</v>
      </c>
      <c r="AI52" s="415"/>
      <c r="AJ52" s="183" t="n">
        <f aca="false">$F$10</f>
        <v>1.75</v>
      </c>
      <c r="AK52" s="185" t="n">
        <f aca="false">IF($C52&lt;&gt;"",(($G52*15)+AJ52),"")</f>
        <v>54.25</v>
      </c>
      <c r="AL52" s="185" t="n">
        <f aca="false">$F$6</f>
        <v>0.9</v>
      </c>
      <c r="AM52" s="204" t="n">
        <f aca="false">IF($C52&lt;&gt;"",(AK52*$D52*AL52),"")</f>
        <v>195.3</v>
      </c>
      <c r="AN52" s="199" t="n">
        <f aca="false">IF($C52&lt;&gt;"",(AM52-AK52),"")</f>
        <v>141.05</v>
      </c>
      <c r="AO52" s="199" t="n">
        <f aca="false">IF($C52&lt;&gt;"",(AM52/AK52),"")</f>
        <v>3.6</v>
      </c>
      <c r="AP52" s="205" t="n">
        <f aca="false">IF($C52&lt;&gt;"",(AM52/15),"")</f>
        <v>13.02</v>
      </c>
    </row>
    <row r="53" customFormat="false" ht="19" hidden="false" customHeight="false" outlineLevel="0" collapsed="false">
      <c r="A53" s="459"/>
      <c r="B53" s="460"/>
      <c r="C53" s="461"/>
      <c r="D53" s="462"/>
      <c r="E53" s="463" t="str">
        <f aca="false">IF(C53&lt;&gt;"",(C53*D53),"")</f>
        <v/>
      </c>
      <c r="F53" s="464"/>
      <c r="G53" s="465" t="str">
        <f aca="false">IF(C53&lt;&gt;"",(C53*F53),"")</f>
        <v/>
      </c>
      <c r="H53" s="466" t="str">
        <f aca="false">IF(C53&lt;&gt;"",(G53*D53),"")</f>
        <v/>
      </c>
      <c r="I53" s="467"/>
      <c r="J53" s="461" t="n">
        <f aca="false">$C$10</f>
        <v>0.28</v>
      </c>
      <c r="K53" s="462" t="str">
        <f aca="false">IF(C53&lt;&gt;"",((G53*0.25)+J53),"")</f>
        <v/>
      </c>
      <c r="L53" s="463" t="n">
        <f aca="false">$C$6</f>
        <v>1.5</v>
      </c>
      <c r="M53" s="468"/>
      <c r="N53" s="469" t="str">
        <f aca="false">IF(C53&lt;&gt;"",(M53-K53),"")</f>
        <v/>
      </c>
      <c r="O53" s="470" t="str">
        <f aca="false">IF(C53&lt;&gt;"",(M53/K53),"")</f>
        <v/>
      </c>
      <c r="P53" s="471" t="str">
        <f aca="false">IF($C53&lt;&gt;"",(M53/0.25),"")</f>
        <v/>
      </c>
      <c r="Q53" s="472"/>
      <c r="R53" s="461" t="n">
        <f aca="false">$D$10</f>
        <v>0.32</v>
      </c>
      <c r="S53" s="462" t="str">
        <f aca="false">IF($C53&lt;&gt;"",(($G53*0.75)+R53),"")</f>
        <v/>
      </c>
      <c r="T53" s="463" t="n">
        <f aca="false">$D$6</f>
        <v>1.2</v>
      </c>
      <c r="U53" s="473" t="str">
        <f aca="false">IF($C53&lt;&gt;"",(S53*$D53*T53),"")</f>
        <v/>
      </c>
      <c r="V53" s="474" t="str">
        <f aca="false">IF($C53&lt;&gt;"",(U53-S53),"")</f>
        <v/>
      </c>
      <c r="W53" s="470" t="str">
        <f aca="false">IF($C53&lt;&gt;"",(U53/S53),"")</f>
        <v/>
      </c>
      <c r="X53" s="471" t="str">
        <f aca="false">IF($C53&lt;&gt;"",(U53/0.75),"")</f>
        <v/>
      </c>
      <c r="Y53" s="472"/>
      <c r="Z53" s="475" t="str">
        <f aca="false">IF($B53&lt;&gt;"",($B53),"")</f>
        <v/>
      </c>
      <c r="AA53" s="476"/>
      <c r="AB53" s="461" t="n">
        <f aca="false">$E$10</f>
        <v>1.12</v>
      </c>
      <c r="AC53" s="462" t="str">
        <f aca="false">IF($C53&lt;&gt;"",(($G53*5)+AB53),"")</f>
        <v/>
      </c>
      <c r="AD53" s="463" t="n">
        <f aca="false">$E$6</f>
        <v>1</v>
      </c>
      <c r="AE53" s="468" t="str">
        <f aca="false">IF($C53&lt;&gt;"",(AC53*$D53*AD53),"")</f>
        <v/>
      </c>
      <c r="AF53" s="477" t="str">
        <f aca="false">IF($C53&lt;&gt;"",(AE53-AC53),"")</f>
        <v/>
      </c>
      <c r="AG53" s="470" t="str">
        <f aca="false">IF($C53&lt;&gt;"",(AE53/AC53),"")</f>
        <v/>
      </c>
      <c r="AH53" s="471" t="str">
        <f aca="false">IF($C53&lt;&gt;"",(AE53/5),"")</f>
        <v/>
      </c>
      <c r="AI53" s="476"/>
      <c r="AJ53" s="461" t="n">
        <f aca="false">$F$10</f>
        <v>1.75</v>
      </c>
      <c r="AK53" s="462" t="str">
        <f aca="false">IF($C53&lt;&gt;"",(($G53*15)+AJ53),"")</f>
        <v/>
      </c>
      <c r="AL53" s="462" t="n">
        <f aca="false">$F$6</f>
        <v>0.9</v>
      </c>
      <c r="AM53" s="478" t="str">
        <f aca="false">IF($C53&lt;&gt;"",(AK53*$D53*AL53),"")</f>
        <v/>
      </c>
      <c r="AN53" s="474" t="str">
        <f aca="false">IF($C53&lt;&gt;"",(AM53-AK53),"")</f>
        <v/>
      </c>
      <c r="AO53" s="474" t="str">
        <f aca="false">IF($C53&lt;&gt;"",(AM53/AK53),"")</f>
        <v/>
      </c>
      <c r="AP53" s="471" t="str">
        <f aca="false">IF($C53&lt;&gt;"",(AM53/15),"")</f>
        <v/>
      </c>
    </row>
    <row r="61" customFormat="false" ht="15.5" hidden="false" customHeight="false" outlineLevel="0" collapsed="false">
      <c r="B61" s="479"/>
      <c r="C61" s="183"/>
    </row>
    <row r="62" customFormat="false" ht="15.5" hidden="false" customHeight="false" outlineLevel="0" collapsed="false">
      <c r="B62" s="479"/>
      <c r="C62" s="183"/>
    </row>
    <row r="63" customFormat="false" ht="15.5" hidden="false" customHeight="false" outlineLevel="0" collapsed="false">
      <c r="B63" s="479"/>
      <c r="C63" s="183"/>
    </row>
    <row r="64" customFormat="false" ht="15.5" hidden="false" customHeight="false" outlineLevel="0" collapsed="false">
      <c r="B64" s="479"/>
      <c r="C64" s="183"/>
    </row>
    <row r="65" customFormat="false" ht="15.5" hidden="false" customHeight="false" outlineLevel="0" collapsed="false">
      <c r="B65" s="479"/>
      <c r="C65" s="18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47"/>
  <sheetViews>
    <sheetView showFormulas="false" showGridLines="true" showRowColHeaders="true" showZeros="true" rightToLeft="false" tabSelected="false" showOutlineSymbols="true" defaultGridColor="true" view="normal" topLeftCell="P8" colorId="64" zoomScale="40" zoomScaleNormal="40" zoomScalePageLayoutView="100" workbookViewId="0">
      <selection pane="topLeft" activeCell="B21" activeCellId="0" sqref="B21"/>
    </sheetView>
  </sheetViews>
  <sheetFormatPr defaultColWidth="10.54296875" defaultRowHeight="14.5" zeroHeight="false" outlineLevelRow="0" outlineLevelCol="0"/>
  <cols>
    <col collapsed="false" customWidth="true" hidden="false" outlineLevel="0" max="1" min="1" style="0" width="4"/>
    <col collapsed="false" customWidth="true" hidden="false" outlineLevel="0" max="2" min="2" style="0" width="58"/>
    <col collapsed="false" customWidth="true" hidden="false" outlineLevel="0" max="3" min="3" style="0" width="16.45"/>
    <col collapsed="false" customWidth="true" hidden="false" outlineLevel="0" max="4" min="4" style="0" width="15"/>
    <col collapsed="false" customWidth="true" hidden="false" outlineLevel="0" max="5" min="5" style="0" width="12.17"/>
    <col collapsed="false" customWidth="true" hidden="false" outlineLevel="0" max="6" min="6" style="0" width="17.45"/>
    <col collapsed="false" customWidth="true" hidden="false" outlineLevel="0" max="7" min="7" style="0" width="9.82"/>
    <col collapsed="false" customWidth="true" hidden="false" outlineLevel="0" max="8" min="8" style="0" width="13.45"/>
    <col collapsed="false" customWidth="true" hidden="false" outlineLevel="0" max="9" min="9" style="0" width="5"/>
    <col collapsed="false" customWidth="true" hidden="false" outlineLevel="0" max="10" min="10" style="0" width="16.45"/>
    <col collapsed="false" customWidth="true" hidden="false" outlineLevel="0" max="11" min="11" style="0" width="15.54"/>
    <col collapsed="false" customWidth="true" hidden="false" outlineLevel="0" max="12" min="12" style="0" width="8.45"/>
    <col collapsed="false" customWidth="true" hidden="false" outlineLevel="0" max="13" min="13" style="0" width="19.45"/>
    <col collapsed="false" customWidth="true" hidden="false" outlineLevel="0" max="14" min="14" style="0" width="8.18"/>
    <col collapsed="false" customWidth="true" hidden="false" outlineLevel="0" max="15" min="15" style="0" width="9.45"/>
    <col collapsed="false" customWidth="true" hidden="false" outlineLevel="0" max="16" min="16" style="0" width="6.82"/>
    <col collapsed="false" customWidth="true" hidden="false" outlineLevel="0" max="17" min="17" style="0" width="5"/>
    <col collapsed="false" customWidth="true" hidden="false" outlineLevel="0" max="18" min="18" style="0" width="15.54"/>
    <col collapsed="false" customWidth="true" hidden="false" outlineLevel="0" max="19" min="19" style="0" width="12.45"/>
    <col collapsed="false" customWidth="true" hidden="false" outlineLevel="0" max="20" min="20" style="0" width="8.54"/>
    <col collapsed="false" customWidth="true" hidden="false" outlineLevel="0" max="21" min="21" style="0" width="23.55"/>
    <col collapsed="false" customWidth="true" hidden="false" outlineLevel="0" max="22" min="22" style="0" width="7.54"/>
    <col collapsed="false" customWidth="true" hidden="false" outlineLevel="0" max="24" min="23" style="0" width="8.82"/>
    <col collapsed="false" customWidth="true" hidden="false" outlineLevel="0" max="25" min="25" style="0" width="5.54"/>
    <col collapsed="false" customWidth="true" hidden="false" outlineLevel="0" max="26" min="26" style="0" width="41.54"/>
    <col collapsed="false" customWidth="true" hidden="false" outlineLevel="0" max="27" min="27" style="0" width="5.54"/>
    <col collapsed="false" customWidth="true" hidden="false" outlineLevel="0" max="28" min="28" style="0" width="15.54"/>
    <col collapsed="false" customWidth="true" hidden="false" outlineLevel="0" max="29" min="29" style="0" width="12.54"/>
    <col collapsed="false" customWidth="true" hidden="false" outlineLevel="0" max="30" min="30" style="0" width="9"/>
    <col collapsed="false" customWidth="true" hidden="false" outlineLevel="0" max="31" min="31" style="0" width="18.55"/>
    <col collapsed="false" customWidth="true" hidden="false" outlineLevel="0" max="32" min="32" style="0" width="9.45"/>
    <col collapsed="false" customWidth="true" hidden="false" outlineLevel="0" max="33" min="33" style="0" width="10.45"/>
    <col collapsed="false" customWidth="true" hidden="false" outlineLevel="0" max="34" min="34" style="0" width="7.54"/>
    <col collapsed="false" customWidth="true" hidden="false" outlineLevel="0" max="35" min="35" style="0" width="5.46"/>
    <col collapsed="false" customWidth="true" hidden="false" outlineLevel="0" max="36" min="36" style="0" width="13"/>
    <col collapsed="false" customWidth="true" hidden="false" outlineLevel="0" max="37" min="37" style="0" width="11.82"/>
    <col collapsed="false" customWidth="true" hidden="false" outlineLevel="0" max="38" min="38" style="0" width="9.54"/>
    <col collapsed="false" customWidth="true" hidden="false" outlineLevel="0" max="39" min="39" style="0" width="19.18"/>
    <col collapsed="false" customWidth="true" hidden="false" outlineLevel="0" max="40" min="40" style="0" width="8.18"/>
    <col collapsed="false" customWidth="true" hidden="false" outlineLevel="0" max="42" min="41" style="0" width="8.54"/>
  </cols>
  <sheetData>
    <row r="1" customFormat="false" ht="103.5" hidden="false" customHeight="true" outlineLevel="0" collapsed="false"/>
    <row r="2" s="3" customFormat="true" ht="46" hidden="false" customHeight="false" outlineLevel="0" collapsed="false">
      <c r="B2" s="3" t="s">
        <v>92</v>
      </c>
    </row>
    <row r="3" s="3" customFormat="true" ht="17.2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</row>
    <row r="4" s="5" customFormat="true" ht="15.5" hidden="false" customHeight="false" outlineLevel="0" collapsed="false">
      <c r="B4" s="7" t="s">
        <v>1</v>
      </c>
      <c r="C4" s="7"/>
      <c r="D4" s="7"/>
      <c r="E4" s="7"/>
      <c r="F4" s="7"/>
      <c r="G4" s="7"/>
      <c r="J4" s="333"/>
      <c r="K4" s="333"/>
      <c r="L4" s="333"/>
      <c r="M4" s="333"/>
      <c r="N4" s="333"/>
      <c r="O4" s="333"/>
    </row>
    <row r="5" s="5" customFormat="true" ht="15.5" hidden="false" customHeight="false" outlineLevel="0" collapsed="false">
      <c r="B5" s="10" t="s">
        <v>2</v>
      </c>
      <c r="C5" s="11" t="s">
        <v>3</v>
      </c>
      <c r="D5" s="11" t="s">
        <v>4</v>
      </c>
      <c r="E5" s="11" t="s">
        <v>5</v>
      </c>
      <c r="F5" s="11" t="s">
        <v>6</v>
      </c>
      <c r="G5" s="11" t="s">
        <v>123</v>
      </c>
      <c r="J5" s="15"/>
      <c r="K5" s="16"/>
      <c r="L5" s="16"/>
      <c r="M5" s="16"/>
      <c r="N5" s="16"/>
      <c r="O5" s="16"/>
    </row>
    <row r="6" s="5" customFormat="true" ht="15.5" hidden="false" customHeight="false" outlineLevel="0" collapsed="false">
      <c r="B6" s="10" t="s">
        <v>9</v>
      </c>
      <c r="C6" s="11" t="n">
        <v>1.5</v>
      </c>
      <c r="D6" s="11" t="n">
        <v>1.2</v>
      </c>
      <c r="E6" s="11" t="n">
        <v>1</v>
      </c>
      <c r="F6" s="11" t="n">
        <v>0.9</v>
      </c>
      <c r="G6" s="11" t="s">
        <v>124</v>
      </c>
      <c r="J6" s="15"/>
      <c r="K6" s="16"/>
      <c r="L6" s="16"/>
      <c r="M6" s="16"/>
      <c r="N6" s="16"/>
      <c r="O6" s="16"/>
    </row>
    <row r="7" s="5" customFormat="true" ht="15.5" hidden="false" customHeight="false" outlineLevel="0" collapsed="false">
      <c r="B7" s="15"/>
      <c r="C7" s="16"/>
      <c r="D7" s="16"/>
      <c r="E7" s="16"/>
      <c r="F7" s="16"/>
      <c r="G7" s="16"/>
      <c r="J7" s="15"/>
      <c r="K7" s="16"/>
      <c r="L7" s="16"/>
      <c r="M7" s="16"/>
      <c r="N7" s="16"/>
      <c r="O7" s="16"/>
    </row>
    <row r="8" s="5" customFormat="true" ht="15.5" hidden="false" customHeight="false" outlineLevel="0" collapsed="false">
      <c r="B8" s="7" t="s">
        <v>125</v>
      </c>
      <c r="C8" s="7"/>
      <c r="D8" s="7"/>
      <c r="E8" s="7"/>
      <c r="F8" s="7"/>
      <c r="G8" s="7"/>
      <c r="J8" s="15"/>
      <c r="K8" s="16"/>
      <c r="L8" s="16"/>
      <c r="M8" s="16"/>
      <c r="N8" s="16"/>
      <c r="O8" s="16"/>
    </row>
    <row r="9" s="5" customFormat="true" ht="15.5" hidden="false" customHeight="false" outlineLevel="0" collapsed="false">
      <c r="B9" s="10" t="s">
        <v>2</v>
      </c>
      <c r="C9" s="11" t="s">
        <v>3</v>
      </c>
      <c r="D9" s="11" t="s">
        <v>4</v>
      </c>
      <c r="E9" s="11" t="s">
        <v>5</v>
      </c>
      <c r="F9" s="11" t="s">
        <v>6</v>
      </c>
      <c r="G9" s="11" t="s">
        <v>123</v>
      </c>
      <c r="J9" s="15"/>
      <c r="K9" s="16"/>
      <c r="L9" s="16"/>
      <c r="M9" s="16"/>
      <c r="N9" s="16"/>
      <c r="O9" s="16"/>
    </row>
    <row r="10" s="5" customFormat="true" ht="15.5" hidden="false" customHeight="false" outlineLevel="0" collapsed="false">
      <c r="B10" s="10" t="s">
        <v>16</v>
      </c>
      <c r="C10" s="11" t="n">
        <v>0.28</v>
      </c>
      <c r="D10" s="11" t="n">
        <v>0.32</v>
      </c>
      <c r="E10" s="11" t="n">
        <v>1.12</v>
      </c>
      <c r="F10" s="11" t="n">
        <v>1.75</v>
      </c>
      <c r="G10" s="11" t="n">
        <v>2</v>
      </c>
      <c r="J10" s="15"/>
      <c r="K10" s="16"/>
      <c r="L10" s="16"/>
      <c r="M10" s="16"/>
      <c r="N10" s="16"/>
      <c r="O10" s="16"/>
    </row>
    <row r="11" s="5" customFormat="true" ht="16" hidden="false" customHeight="false" outlineLevel="0" collapsed="false">
      <c r="B11" s="15"/>
      <c r="C11" s="16"/>
      <c r="D11" s="16"/>
      <c r="E11" s="16"/>
      <c r="F11" s="16"/>
      <c r="G11" s="16"/>
    </row>
    <row r="12" customFormat="false" ht="24" hidden="false" customHeight="false" outlineLevel="0" collapsed="false">
      <c r="A12" s="20"/>
      <c r="B12" s="21" t="s">
        <v>126</v>
      </c>
      <c r="C12" s="22"/>
      <c r="D12" s="24" t="s">
        <v>17</v>
      </c>
      <c r="E12" s="22"/>
      <c r="F12" s="22"/>
      <c r="G12" s="22"/>
      <c r="H12" s="22"/>
      <c r="I12" s="26"/>
      <c r="J12" s="334"/>
      <c r="K12" s="335" t="s">
        <v>3</v>
      </c>
      <c r="L12" s="335"/>
      <c r="M12" s="335"/>
      <c r="N12" s="335"/>
      <c r="O12" s="335"/>
      <c r="P12" s="336"/>
      <c r="Q12" s="337"/>
      <c r="R12" s="338"/>
      <c r="S12" s="339" t="s">
        <v>4</v>
      </c>
      <c r="T12" s="338"/>
      <c r="U12" s="338"/>
      <c r="V12" s="338"/>
      <c r="W12" s="338"/>
      <c r="X12" s="340"/>
      <c r="Y12" s="26"/>
      <c r="Z12" s="341"/>
      <c r="AA12" s="342"/>
      <c r="AB12" s="27"/>
      <c r="AC12" s="28" t="s">
        <v>127</v>
      </c>
      <c r="AD12" s="29"/>
      <c r="AE12" s="29"/>
      <c r="AF12" s="29"/>
      <c r="AG12" s="29"/>
      <c r="AH12" s="343"/>
      <c r="AI12" s="344"/>
      <c r="AJ12" s="345"/>
      <c r="AK12" s="346" t="s">
        <v>128</v>
      </c>
      <c r="AL12" s="347"/>
      <c r="AM12" s="347"/>
      <c r="AN12" s="347"/>
      <c r="AO12" s="347"/>
      <c r="AP12" s="348"/>
    </row>
    <row r="13" customFormat="false" ht="16" hidden="false" customHeight="false" outlineLevel="0" collapsed="false">
      <c r="A13" s="36"/>
      <c r="B13" s="37"/>
      <c r="C13" s="38" t="s">
        <v>28</v>
      </c>
      <c r="D13" s="40" t="s">
        <v>29</v>
      </c>
      <c r="E13" s="40" t="s">
        <v>30</v>
      </c>
      <c r="F13" s="42" t="s">
        <v>31</v>
      </c>
      <c r="G13" s="42"/>
      <c r="H13" s="43"/>
      <c r="I13" s="44"/>
      <c r="J13" s="349" t="s">
        <v>32</v>
      </c>
      <c r="K13" s="42" t="s">
        <v>33</v>
      </c>
      <c r="L13" s="350"/>
      <c r="M13" s="293"/>
      <c r="N13" s="293"/>
      <c r="O13" s="293"/>
      <c r="P13" s="351"/>
      <c r="Q13" s="49"/>
      <c r="R13" s="42" t="s">
        <v>32</v>
      </c>
      <c r="S13" s="42" t="s">
        <v>33</v>
      </c>
      <c r="T13" s="352"/>
      <c r="U13" s="353"/>
      <c r="V13" s="353"/>
      <c r="W13" s="353"/>
      <c r="X13" s="354"/>
      <c r="Y13" s="49"/>
      <c r="Z13" s="50"/>
      <c r="AA13" s="355"/>
      <c r="AB13" s="45" t="s">
        <v>32</v>
      </c>
      <c r="AC13" s="42" t="s">
        <v>33</v>
      </c>
      <c r="AD13" s="46"/>
      <c r="AE13" s="46"/>
      <c r="AF13" s="46"/>
      <c r="AG13" s="47"/>
      <c r="AH13" s="48"/>
      <c r="AI13" s="355"/>
      <c r="AJ13" s="51" t="s">
        <v>32</v>
      </c>
      <c r="AK13" s="42" t="s">
        <v>33</v>
      </c>
      <c r="AL13" s="52"/>
      <c r="AM13" s="52"/>
      <c r="AN13" s="52"/>
      <c r="AO13" s="52"/>
      <c r="AP13" s="53"/>
    </row>
    <row r="14" s="86" customFormat="true" ht="21.5" hidden="false" customHeight="false" outlineLevel="0" collapsed="false">
      <c r="A14" s="56" t="s">
        <v>34</v>
      </c>
      <c r="B14" s="57" t="s">
        <v>58</v>
      </c>
      <c r="C14" s="356" t="s">
        <v>37</v>
      </c>
      <c r="D14" s="357" t="s">
        <v>38</v>
      </c>
      <c r="E14" s="358" t="s">
        <v>39</v>
      </c>
      <c r="F14" s="359" t="s">
        <v>40</v>
      </c>
      <c r="G14" s="359" t="s">
        <v>41</v>
      </c>
      <c r="H14" s="360" t="s">
        <v>42</v>
      </c>
      <c r="I14" s="361"/>
      <c r="J14" s="362" t="s">
        <v>129</v>
      </c>
      <c r="K14" s="363" t="s">
        <v>130</v>
      </c>
      <c r="L14" s="364" t="s">
        <v>49</v>
      </c>
      <c r="M14" s="365" t="s">
        <v>131</v>
      </c>
      <c r="N14" s="366" t="s">
        <v>52</v>
      </c>
      <c r="O14" s="367" t="s">
        <v>132</v>
      </c>
      <c r="P14" s="368" t="s">
        <v>133</v>
      </c>
      <c r="Q14" s="369"/>
      <c r="R14" s="370" t="s">
        <v>134</v>
      </c>
      <c r="S14" s="370" t="s">
        <v>135</v>
      </c>
      <c r="T14" s="371" t="s">
        <v>49</v>
      </c>
      <c r="U14" s="372" t="s">
        <v>136</v>
      </c>
      <c r="V14" s="373" t="s">
        <v>52</v>
      </c>
      <c r="W14" s="374" t="s">
        <v>132</v>
      </c>
      <c r="X14" s="375" t="s">
        <v>54</v>
      </c>
      <c r="Y14" s="74"/>
      <c r="Z14" s="57" t="s">
        <v>58</v>
      </c>
      <c r="AA14" s="376"/>
      <c r="AB14" s="377" t="s">
        <v>47</v>
      </c>
      <c r="AC14" s="378" t="s">
        <v>137</v>
      </c>
      <c r="AD14" s="379" t="s">
        <v>49</v>
      </c>
      <c r="AE14" s="380" t="s">
        <v>138</v>
      </c>
      <c r="AF14" s="381" t="s">
        <v>52</v>
      </c>
      <c r="AG14" s="382" t="s">
        <v>53</v>
      </c>
      <c r="AH14" s="383" t="s">
        <v>54</v>
      </c>
      <c r="AI14" s="384"/>
      <c r="AJ14" s="385" t="s">
        <v>59</v>
      </c>
      <c r="AK14" s="386" t="s">
        <v>139</v>
      </c>
      <c r="AL14" s="386" t="s">
        <v>49</v>
      </c>
      <c r="AM14" s="386" t="s">
        <v>140</v>
      </c>
      <c r="AN14" s="84" t="s">
        <v>52</v>
      </c>
      <c r="AO14" s="84" t="s">
        <v>53</v>
      </c>
      <c r="AP14" s="387" t="s">
        <v>54</v>
      </c>
    </row>
    <row r="15" s="86" customFormat="true" ht="18.5" hidden="false" customHeight="false" outlineLevel="0" collapsed="false">
      <c r="A15" s="388"/>
      <c r="B15" s="389" t="s">
        <v>185</v>
      </c>
      <c r="C15" s="390"/>
      <c r="D15" s="391"/>
      <c r="E15" s="392"/>
      <c r="F15" s="393"/>
      <c r="G15" s="393"/>
      <c r="H15" s="394"/>
      <c r="I15" s="395"/>
      <c r="J15" s="390"/>
      <c r="K15" s="391"/>
      <c r="L15" s="392"/>
      <c r="M15" s="393"/>
      <c r="N15" s="396"/>
      <c r="O15" s="392"/>
      <c r="P15" s="397"/>
      <c r="Q15" s="398"/>
      <c r="R15" s="399"/>
      <c r="S15" s="400"/>
      <c r="T15" s="401"/>
      <c r="U15" s="402"/>
      <c r="V15" s="403"/>
      <c r="W15" s="404"/>
      <c r="X15" s="405"/>
      <c r="Y15" s="398"/>
      <c r="Z15" s="389" t="str">
        <f aca="false">B15</f>
        <v>ENEKRIL FALLAS - acrilicas al agua para la industria de las fallas- Calidad media</v>
      </c>
      <c r="AA15" s="406"/>
      <c r="AB15" s="407"/>
      <c r="AC15" s="408"/>
      <c r="AD15" s="409"/>
      <c r="AE15" s="410"/>
      <c r="AF15" s="411"/>
      <c r="AG15" s="409"/>
      <c r="AH15" s="412"/>
      <c r="AI15" s="406"/>
      <c r="AJ15" s="390"/>
      <c r="AK15" s="391"/>
      <c r="AL15" s="391"/>
      <c r="AM15" s="391"/>
      <c r="AN15" s="391"/>
      <c r="AO15" s="391"/>
      <c r="AP15" s="397"/>
    </row>
    <row r="16" customFormat="false" ht="18.5" hidden="false" customHeight="false" outlineLevel="0" collapsed="false">
      <c r="A16" s="128"/>
      <c r="B16" s="480" t="s">
        <v>186</v>
      </c>
      <c r="C16" s="183" t="n">
        <v>1.7</v>
      </c>
      <c r="D16" s="185" t="n">
        <v>2.62</v>
      </c>
      <c r="E16" s="194" t="n">
        <f aca="false">IF(C16&lt;&gt;"",(C16*D16),"")</f>
        <v>4.454</v>
      </c>
      <c r="F16" s="187" t="n">
        <v>1.1</v>
      </c>
      <c r="G16" s="188" t="n">
        <f aca="false">IF(C16&lt;&gt;"",(C16*F16),"")</f>
        <v>1.87</v>
      </c>
      <c r="H16" s="189" t="n">
        <f aca="false">IF(C16&lt;&gt;"",(G16*D16),"")</f>
        <v>4.8994</v>
      </c>
      <c r="I16" s="413"/>
      <c r="J16" s="183" t="n">
        <f aca="false">$C$10</f>
        <v>0.28</v>
      </c>
      <c r="K16" s="185" t="n">
        <f aca="false">IF($C16&lt;&gt;"",(($G16*0.25)+J16),"")</f>
        <v>0.7475</v>
      </c>
      <c r="L16" s="194" t="n">
        <f aca="false">$C$6</f>
        <v>1.5</v>
      </c>
      <c r="M16" s="195" t="n">
        <f aca="false">IF(C16&lt;&gt;"",(K16*$D16*L16),"")</f>
        <v>2.937675</v>
      </c>
      <c r="N16" s="206" t="n">
        <f aca="false">IF($C16&lt;&gt;"",(M16-K16),"")</f>
        <v>2.190175</v>
      </c>
      <c r="O16" s="198" t="n">
        <f aca="false">IF(C16&lt;&gt;"",(M16/K16),"")</f>
        <v>3.93</v>
      </c>
      <c r="P16" s="205" t="n">
        <f aca="false">IF($C16&lt;&gt;"",(M16/0.25),"")</f>
        <v>11.7507</v>
      </c>
      <c r="Q16" s="200"/>
      <c r="R16" s="183" t="n">
        <f aca="false">$D$10</f>
        <v>0.32</v>
      </c>
      <c r="S16" s="185" t="n">
        <f aca="false">IF($C16&lt;&gt;"",(($G16*0.75)+R16),"")</f>
        <v>1.7225</v>
      </c>
      <c r="T16" s="194" t="n">
        <f aca="false">$D$6</f>
        <v>1.2</v>
      </c>
      <c r="U16" s="414" t="n">
        <f aca="false">IF($C16&lt;&gt;"",(S16*$D16*T16),"")</f>
        <v>5.41554</v>
      </c>
      <c r="V16" s="199" t="n">
        <f aca="false">IF($C16&lt;&gt;"",(U16-S16),"")</f>
        <v>3.69304</v>
      </c>
      <c r="W16" s="198" t="n">
        <f aca="false">IF($C16&lt;&gt;"",(U16/S16),"")</f>
        <v>3.144</v>
      </c>
      <c r="X16" s="205" t="n">
        <f aca="false">IF($C16&lt;&gt;"",(U16/0.75),"")</f>
        <v>7.22072</v>
      </c>
      <c r="Y16" s="200"/>
      <c r="Z16" s="202" t="str">
        <f aca="false">IF($B16&lt;&gt;"",($B16),"")</f>
        <v>ENEPOR GRIS-primer tapa poros</v>
      </c>
      <c r="AA16" s="415"/>
      <c r="AB16" s="183" t="n">
        <f aca="false">$E$10</f>
        <v>1.12</v>
      </c>
      <c r="AC16" s="185" t="n">
        <f aca="false">IF($C16&lt;&gt;"",(($G16*5)+AB16),"")</f>
        <v>10.47</v>
      </c>
      <c r="AD16" s="194" t="n">
        <f aca="false">$E$6</f>
        <v>1</v>
      </c>
      <c r="AE16" s="195" t="n">
        <f aca="false">IF($C16&lt;&gt;"",(AC16*$D16*AD16),"")</f>
        <v>27.4314</v>
      </c>
      <c r="AF16" s="197" t="n">
        <f aca="false">IF($C16&lt;&gt;"",(AE16-AC16),"")</f>
        <v>16.9614</v>
      </c>
      <c r="AG16" s="198" t="n">
        <f aca="false">IF($C16&lt;&gt;"",(AE16/AC16),"")</f>
        <v>2.62</v>
      </c>
      <c r="AH16" s="205" t="n">
        <f aca="false">IF($C16&lt;&gt;"",(AE16/5),"")</f>
        <v>5.48628</v>
      </c>
      <c r="AI16" s="415"/>
      <c r="AJ16" s="183" t="n">
        <f aca="false">$F$10</f>
        <v>1.75</v>
      </c>
      <c r="AK16" s="185" t="n">
        <f aca="false">IF($C16&lt;&gt;"",(($G16*15)+AJ16),"")</f>
        <v>29.8</v>
      </c>
      <c r="AL16" s="185" t="n">
        <f aca="false">$F$6</f>
        <v>0.9</v>
      </c>
      <c r="AM16" s="204" t="n">
        <f aca="false">IF($C16&lt;&gt;"",(AK16*$D16*AL16),"")</f>
        <v>70.2684</v>
      </c>
      <c r="AN16" s="199" t="n">
        <f aca="false">IF($C16&lt;&gt;"",(AM16-AK16),"")</f>
        <v>40.4684</v>
      </c>
      <c r="AO16" s="199" t="n">
        <f aca="false">IF($C16&lt;&gt;"",(AM16/AK16),"")</f>
        <v>2.358</v>
      </c>
      <c r="AP16" s="205" t="n">
        <f aca="false">IF($C16&lt;&gt;"",(AM16/15),"")</f>
        <v>4.68456</v>
      </c>
    </row>
    <row r="17" customFormat="false" ht="18.5" hidden="false" customHeight="false" outlineLevel="0" collapsed="false">
      <c r="A17" s="128"/>
      <c r="B17" s="331"/>
      <c r="C17" s="183"/>
      <c r="D17" s="185"/>
      <c r="E17" s="194" t="str">
        <f aca="false">IF(C17&lt;&gt;"",(C17*D17),"")</f>
        <v/>
      </c>
      <c r="F17" s="187"/>
      <c r="G17" s="188" t="str">
        <f aca="false">IF(C17&lt;&gt;"",(C17*F17),"")</f>
        <v/>
      </c>
      <c r="H17" s="189" t="str">
        <f aca="false">IF(C17&lt;&gt;"",(G17*D17),"")</f>
        <v/>
      </c>
      <c r="I17" s="413"/>
      <c r="J17" s="183" t="n">
        <f aca="false">$C$10</f>
        <v>0.28</v>
      </c>
      <c r="K17" s="185" t="str">
        <f aca="false">IF(C17&lt;&gt;"",((G17*0.25)+J17),"")</f>
        <v/>
      </c>
      <c r="L17" s="194" t="n">
        <f aca="false">$C$6</f>
        <v>1.5</v>
      </c>
      <c r="M17" s="195" t="str">
        <f aca="false">IF(C17&lt;&gt;"",(K17*D17*L17),"")</f>
        <v/>
      </c>
      <c r="N17" s="206" t="str">
        <f aca="false">IF(C17&lt;&gt;"",(M17-K17),"")</f>
        <v/>
      </c>
      <c r="O17" s="198" t="str">
        <f aca="false">IF(C17&lt;&gt;"",(M17/K17),"")</f>
        <v/>
      </c>
      <c r="P17" s="205" t="str">
        <f aca="false">IF($C17&lt;&gt;"",(M17/0.25),"")</f>
        <v/>
      </c>
      <c r="Q17" s="200"/>
      <c r="R17" s="183" t="n">
        <f aca="false">$D$10</f>
        <v>0.32</v>
      </c>
      <c r="S17" s="185" t="str">
        <f aca="false">IF($C17&lt;&gt;"",(($G17*0.75)+R17),"")</f>
        <v/>
      </c>
      <c r="T17" s="194" t="n">
        <f aca="false">$D$6</f>
        <v>1.2</v>
      </c>
      <c r="U17" s="414" t="str">
        <f aca="false">IF($C17&lt;&gt;"",(S17*$D17*T17),"")</f>
        <v/>
      </c>
      <c r="V17" s="199" t="str">
        <f aca="false">IF($C17&lt;&gt;"",(U17-S17),"")</f>
        <v/>
      </c>
      <c r="W17" s="198" t="str">
        <f aca="false">IF($C17&lt;&gt;"",(U17/S17),"")</f>
        <v/>
      </c>
      <c r="X17" s="205" t="str">
        <f aca="false">IF($C17&lt;&gt;"",(U17/0.75),"")</f>
        <v/>
      </c>
      <c r="Y17" s="200"/>
      <c r="Z17" s="202" t="str">
        <f aca="false">IF($B17&lt;&gt;"",($B17),"")</f>
        <v/>
      </c>
      <c r="AA17" s="415"/>
      <c r="AB17" s="183" t="n">
        <f aca="false">$E$10</f>
        <v>1.12</v>
      </c>
      <c r="AC17" s="185" t="str">
        <f aca="false">IF($C17&lt;&gt;"",(($G17*0.75)+AB17),"")</f>
        <v/>
      </c>
      <c r="AD17" s="194" t="n">
        <f aca="false">$E$6</f>
        <v>1</v>
      </c>
      <c r="AE17" s="195" t="str">
        <f aca="false">IF($C17&lt;&gt;"",(AC17*$D17*AD17),"")</f>
        <v/>
      </c>
      <c r="AF17" s="197" t="str">
        <f aca="false">IF($C17&lt;&gt;"",(AE17-AC17),"")</f>
        <v/>
      </c>
      <c r="AG17" s="198" t="str">
        <f aca="false">IF($C17&lt;&gt;"",(AE17/AC17),"")</f>
        <v/>
      </c>
      <c r="AH17" s="205" t="str">
        <f aca="false">IF($C17&lt;&gt;"",(AE17/5),"")</f>
        <v/>
      </c>
      <c r="AI17" s="415"/>
      <c r="AJ17" s="183" t="n">
        <f aca="false">$F$10</f>
        <v>1.75</v>
      </c>
      <c r="AK17" s="185" t="str">
        <f aca="false">IF($C17&lt;&gt;"",(($G17*0.75)+AJ17),"")</f>
        <v/>
      </c>
      <c r="AL17" s="185" t="n">
        <f aca="false">$F$6</f>
        <v>0.9</v>
      </c>
      <c r="AM17" s="204" t="str">
        <f aca="false">IF($C17&lt;&gt;"",(AK17*$D17*AL17),"")</f>
        <v/>
      </c>
      <c r="AN17" s="199" t="str">
        <f aca="false">IF($C17&lt;&gt;"",(AM17-AK17),"")</f>
        <v/>
      </c>
      <c r="AO17" s="199" t="str">
        <f aca="false">IF($C17&lt;&gt;"",(AM17/AK17),"")</f>
        <v/>
      </c>
      <c r="AP17" s="205" t="str">
        <f aca="false">IF($C17&lt;&gt;"",(AM17/15),"")</f>
        <v/>
      </c>
    </row>
    <row r="18" customFormat="false" ht="18.5" hidden="false" customHeight="false" outlineLevel="0" collapsed="false">
      <c r="A18" s="311"/>
      <c r="B18" s="312" t="s">
        <v>169</v>
      </c>
      <c r="C18" s="313"/>
      <c r="D18" s="416"/>
      <c r="E18" s="417"/>
      <c r="F18" s="418"/>
      <c r="G18" s="418"/>
      <c r="H18" s="419"/>
      <c r="I18" s="413"/>
      <c r="J18" s="313"/>
      <c r="K18" s="416"/>
      <c r="L18" s="417"/>
      <c r="M18" s="325"/>
      <c r="N18" s="420"/>
      <c r="O18" s="421"/>
      <c r="P18" s="422"/>
      <c r="Q18" s="200"/>
      <c r="R18" s="313"/>
      <c r="S18" s="416"/>
      <c r="T18" s="417"/>
      <c r="U18" s="316"/>
      <c r="V18" s="423"/>
      <c r="W18" s="421"/>
      <c r="X18" s="422"/>
      <c r="Y18" s="200"/>
      <c r="Z18" s="312" t="str">
        <f aca="false">IF($B18&lt;&gt;"",($B18),"")</f>
        <v>ENEKRYL CARTA COLORES</v>
      </c>
      <c r="AA18" s="415"/>
      <c r="AB18" s="313"/>
      <c r="AC18" s="416"/>
      <c r="AD18" s="417"/>
      <c r="AE18" s="325"/>
      <c r="AF18" s="424"/>
      <c r="AG18" s="421"/>
      <c r="AH18" s="422"/>
      <c r="AI18" s="415"/>
      <c r="AJ18" s="313"/>
      <c r="AK18" s="416"/>
      <c r="AL18" s="416"/>
      <c r="AM18" s="322"/>
      <c r="AN18" s="423"/>
      <c r="AO18" s="423"/>
      <c r="AP18" s="422"/>
    </row>
    <row r="19" customFormat="false" ht="18.5" hidden="false" customHeight="false" outlineLevel="0" collapsed="false">
      <c r="A19" s="128"/>
      <c r="B19" s="331" t="s">
        <v>187</v>
      </c>
      <c r="C19" s="183" t="n">
        <v>2.1</v>
      </c>
      <c r="D19" s="185" t="n">
        <v>3</v>
      </c>
      <c r="E19" s="194" t="n">
        <f aca="false">IF(C19&lt;&gt;"",(C19*D19),"")</f>
        <v>6.3</v>
      </c>
      <c r="F19" s="187" t="n">
        <v>1.53</v>
      </c>
      <c r="G19" s="188" t="n">
        <f aca="false">IF(C19&lt;&gt;"",(C19*F19),"")</f>
        <v>3.213</v>
      </c>
      <c r="H19" s="189" t="n">
        <f aca="false">IF(C19&lt;&gt;"",(G19*D19),"")</f>
        <v>9.639</v>
      </c>
      <c r="I19" s="413"/>
      <c r="J19" s="183" t="n">
        <f aca="false">$C$10</f>
        <v>0.28</v>
      </c>
      <c r="K19" s="185" t="n">
        <f aca="false">IF(C19&lt;&gt;"",((G19*0.25)+J19),"")</f>
        <v>1.08325</v>
      </c>
      <c r="L19" s="194" t="n">
        <f aca="false">$C$6</f>
        <v>1.5</v>
      </c>
      <c r="M19" s="195" t="n">
        <f aca="false">IF(C19&lt;&gt;"",(K19*D19*L19),"")</f>
        <v>4.874625</v>
      </c>
      <c r="N19" s="206" t="n">
        <f aca="false">IF(C19&lt;&gt;"",(M19-K19),"")</f>
        <v>3.791375</v>
      </c>
      <c r="O19" s="198" t="n">
        <f aca="false">IF(C19&lt;&gt;"",(M19/K19),"")</f>
        <v>4.5</v>
      </c>
      <c r="P19" s="205" t="n">
        <f aca="false">IF($C19&lt;&gt;"",(M19/0.25),"")</f>
        <v>19.4985</v>
      </c>
      <c r="Q19" s="200"/>
      <c r="R19" s="183" t="n">
        <f aca="false">$D$10</f>
        <v>0.32</v>
      </c>
      <c r="S19" s="185" t="n">
        <f aca="false">IF($C19&lt;&gt;"",(($G19*0.75)+R19),"")</f>
        <v>2.72975</v>
      </c>
      <c r="T19" s="194" t="n">
        <f aca="false">$D$6</f>
        <v>1.2</v>
      </c>
      <c r="U19" s="414" t="n">
        <f aca="false">IF($C19&lt;&gt;"",(S19*$D19*T19),"")</f>
        <v>9.8271</v>
      </c>
      <c r="V19" s="199" t="n">
        <f aca="false">IF($C19&lt;&gt;"",(U19-S19),"")</f>
        <v>7.09735</v>
      </c>
      <c r="W19" s="198" t="n">
        <f aca="false">IF($C19&lt;&gt;"",(U19/S19),"")</f>
        <v>3.6</v>
      </c>
      <c r="X19" s="205" t="n">
        <f aca="false">IF($C19&lt;&gt;"",(U19/0.75),"")</f>
        <v>13.1028</v>
      </c>
      <c r="Y19" s="200"/>
      <c r="Z19" s="202" t="str">
        <f aca="false">IF($B19&lt;&gt;"",($B19),"")</f>
        <v>ENEKRIL BLANCO ARTICO</v>
      </c>
      <c r="AA19" s="415"/>
      <c r="AB19" s="183" t="n">
        <f aca="false">$E$10</f>
        <v>1.12</v>
      </c>
      <c r="AC19" s="185" t="n">
        <f aca="false">IF($C19&lt;&gt;"",(($G19*5)+AB19),"")</f>
        <v>17.185</v>
      </c>
      <c r="AD19" s="194" t="n">
        <f aca="false">$E$6</f>
        <v>1</v>
      </c>
      <c r="AE19" s="195" t="n">
        <f aca="false">IF($C19&lt;&gt;"",(AC19*$D19*AD19),"")</f>
        <v>51.555</v>
      </c>
      <c r="AF19" s="197" t="n">
        <f aca="false">IF($C19&lt;&gt;"",(AE19-AC19),"")</f>
        <v>34.37</v>
      </c>
      <c r="AG19" s="198" t="n">
        <f aca="false">IF($C19&lt;&gt;"",(AE19/AC19),"")</f>
        <v>3</v>
      </c>
      <c r="AH19" s="205" t="n">
        <f aca="false">IF($C19&lt;&gt;"",(AE19/5),"")</f>
        <v>10.311</v>
      </c>
      <c r="AI19" s="415"/>
      <c r="AJ19" s="183" t="n">
        <f aca="false">$F$10</f>
        <v>1.75</v>
      </c>
      <c r="AK19" s="185" t="n">
        <f aca="false">IF($C19&lt;&gt;"",(($G19*15)+AJ19),"")</f>
        <v>49.945</v>
      </c>
      <c r="AL19" s="185" t="n">
        <f aca="false">$F$6</f>
        <v>0.9</v>
      </c>
      <c r="AM19" s="204" t="n">
        <f aca="false">IF($C19&lt;&gt;"",(AK19*$D19*AL19),"")</f>
        <v>134.8515</v>
      </c>
      <c r="AN19" s="199" t="n">
        <f aca="false">IF($C19&lt;&gt;"",(AM19-AK19),"")</f>
        <v>84.9065</v>
      </c>
      <c r="AO19" s="199" t="n">
        <f aca="false">IF($C19&lt;&gt;"",(AM19/AK19),"")</f>
        <v>2.7</v>
      </c>
      <c r="AP19" s="205" t="n">
        <f aca="false">IF($C19&lt;&gt;"",(AM19/15),"")</f>
        <v>8.9901</v>
      </c>
    </row>
    <row r="20" customFormat="false" ht="18.5" hidden="false" customHeight="false" outlineLevel="0" collapsed="false">
      <c r="A20" s="128"/>
      <c r="B20" s="331" t="s">
        <v>188</v>
      </c>
      <c r="C20" s="183" t="n">
        <v>2.1</v>
      </c>
      <c r="D20" s="185" t="n">
        <v>3</v>
      </c>
      <c r="E20" s="194" t="n">
        <f aca="false">IF(C20&lt;&gt;"",(C20*D20),"")</f>
        <v>6.3</v>
      </c>
      <c r="F20" s="187" t="n">
        <v>1.3</v>
      </c>
      <c r="G20" s="188" t="n">
        <f aca="false">IF(C20&lt;&gt;"",(C20*F20),"")</f>
        <v>2.73</v>
      </c>
      <c r="H20" s="189" t="n">
        <f aca="false">IF(C20&lt;&gt;"",(G20*D20),"")</f>
        <v>8.19</v>
      </c>
      <c r="I20" s="413"/>
      <c r="J20" s="183" t="n">
        <f aca="false">$C$10</f>
        <v>0.28</v>
      </c>
      <c r="K20" s="185" t="n">
        <f aca="false">IF(C20&lt;&gt;"",((G20*0.25)+J20),"")</f>
        <v>0.9625</v>
      </c>
      <c r="L20" s="194" t="n">
        <f aca="false">$C$6</f>
        <v>1.5</v>
      </c>
      <c r="M20" s="195" t="n">
        <f aca="false">IF(C20&lt;&gt;"",(K20*D20*L20),"")</f>
        <v>4.33125</v>
      </c>
      <c r="N20" s="206" t="n">
        <f aca="false">IF(C20&lt;&gt;"",(M20-K20),"")</f>
        <v>3.36875</v>
      </c>
      <c r="O20" s="198" t="n">
        <f aca="false">IF(C20&lt;&gt;"",(M20/K20),"")</f>
        <v>4.5</v>
      </c>
      <c r="P20" s="205" t="n">
        <f aca="false">IF($C20&lt;&gt;"",(M20/0.25),"")</f>
        <v>17.325</v>
      </c>
      <c r="Q20" s="200"/>
      <c r="R20" s="183" t="n">
        <f aca="false">$D$10</f>
        <v>0.32</v>
      </c>
      <c r="S20" s="185" t="n">
        <f aca="false">IF($C20&lt;&gt;"",(($G20*0.75)+R20),"")</f>
        <v>2.3675</v>
      </c>
      <c r="T20" s="194" t="n">
        <f aca="false">$D$6</f>
        <v>1.2</v>
      </c>
      <c r="U20" s="414" t="n">
        <f aca="false">IF($C20&lt;&gt;"",(S20*$D20*T20),"")</f>
        <v>8.523</v>
      </c>
      <c r="V20" s="199" t="n">
        <f aca="false">IF($C20&lt;&gt;"",(U20-S20),"")</f>
        <v>6.1555</v>
      </c>
      <c r="W20" s="198" t="n">
        <f aca="false">IF($C20&lt;&gt;"",(U20/S20),"")</f>
        <v>3.6</v>
      </c>
      <c r="X20" s="205" t="n">
        <f aca="false">IF($C20&lt;&gt;"",(U20/0.75),"")</f>
        <v>11.364</v>
      </c>
      <c r="Y20" s="200"/>
      <c r="Z20" s="202" t="str">
        <f aca="false">IF($B20&lt;&gt;"",($B20),"")</f>
        <v>ENEKRIL BEIGE</v>
      </c>
      <c r="AA20" s="415"/>
      <c r="AB20" s="183" t="n">
        <f aca="false">$E$10</f>
        <v>1.12</v>
      </c>
      <c r="AC20" s="185" t="n">
        <f aca="false">IF($C20&lt;&gt;"",(($G20*5)+AB20),"")</f>
        <v>14.77</v>
      </c>
      <c r="AD20" s="194" t="n">
        <f aca="false">$E$6</f>
        <v>1</v>
      </c>
      <c r="AE20" s="195" t="n">
        <f aca="false">IF($C20&lt;&gt;"",(AC20*$D20*AD20),"")</f>
        <v>44.31</v>
      </c>
      <c r="AF20" s="197" t="n">
        <f aca="false">IF($C20&lt;&gt;"",(AE20-AC20),"")</f>
        <v>29.54</v>
      </c>
      <c r="AG20" s="198" t="n">
        <f aca="false">IF($C20&lt;&gt;"",(AE20/AC20),"")</f>
        <v>3</v>
      </c>
      <c r="AH20" s="205" t="n">
        <f aca="false">IF($C20&lt;&gt;"",(AE20/5),"")</f>
        <v>8.862</v>
      </c>
      <c r="AI20" s="415"/>
      <c r="AJ20" s="183" t="n">
        <f aca="false">$F$10</f>
        <v>1.75</v>
      </c>
      <c r="AK20" s="185" t="n">
        <f aca="false">IF($C20&lt;&gt;"",(($G20*15)+AJ20),"")</f>
        <v>42.7</v>
      </c>
      <c r="AL20" s="185" t="n">
        <f aca="false">$F$6</f>
        <v>0.9</v>
      </c>
      <c r="AM20" s="204" t="n">
        <f aca="false">IF($C20&lt;&gt;"",(AK20*$D20*AL20),"")</f>
        <v>115.29</v>
      </c>
      <c r="AN20" s="199" t="n">
        <f aca="false">IF($C20&lt;&gt;"",(AM20-AK20),"")</f>
        <v>72.59</v>
      </c>
      <c r="AO20" s="199" t="n">
        <f aca="false">IF($C20&lt;&gt;"",(AM20/AK20),"")</f>
        <v>2.7</v>
      </c>
      <c r="AP20" s="205" t="n">
        <f aca="false">IF($C20&lt;&gt;"",(AM20/15),"")</f>
        <v>7.686</v>
      </c>
    </row>
    <row r="21" customFormat="false" ht="18.5" hidden="false" customHeight="false" outlineLevel="0" collapsed="false">
      <c r="A21" s="128"/>
      <c r="B21" s="331" t="s">
        <v>189</v>
      </c>
      <c r="C21" s="183" t="n">
        <v>2</v>
      </c>
      <c r="D21" s="185" t="n">
        <v>3</v>
      </c>
      <c r="E21" s="194" t="n">
        <f aca="false">IF(C21&lt;&gt;"",(C21*D21),"")</f>
        <v>6</v>
      </c>
      <c r="F21" s="187" t="n">
        <v>1.33</v>
      </c>
      <c r="G21" s="188" t="n">
        <f aca="false">IF(C21&lt;&gt;"",(C21*F21),"")</f>
        <v>2.66</v>
      </c>
      <c r="H21" s="189" t="n">
        <f aca="false">IF(C21&lt;&gt;"",(G21*D21),"")</f>
        <v>7.98</v>
      </c>
      <c r="I21" s="413"/>
      <c r="J21" s="183" t="n">
        <f aca="false">$C$10</f>
        <v>0.28</v>
      </c>
      <c r="K21" s="185" t="n">
        <f aca="false">IF(C21&lt;&gt;"",((G21*0.25)+J21),"")</f>
        <v>0.945</v>
      </c>
      <c r="L21" s="194" t="n">
        <f aca="false">$C$6</f>
        <v>1.5</v>
      </c>
      <c r="M21" s="195" t="n">
        <f aca="false">IF(C21&lt;&gt;"",(K21*D21*L21),"")</f>
        <v>4.2525</v>
      </c>
      <c r="N21" s="206" t="n">
        <f aca="false">IF(C21&lt;&gt;"",(M21-K21),"")</f>
        <v>3.3075</v>
      </c>
      <c r="O21" s="198" t="n">
        <f aca="false">IF(C21&lt;&gt;"",(M21/K21),"")</f>
        <v>4.5</v>
      </c>
      <c r="P21" s="205" t="n">
        <f aca="false">IF($C21&lt;&gt;"",(M21/0.25),"")</f>
        <v>17.01</v>
      </c>
      <c r="Q21" s="200"/>
      <c r="R21" s="183" t="n">
        <f aca="false">$D$10</f>
        <v>0.32</v>
      </c>
      <c r="S21" s="185" t="n">
        <f aca="false">IF($C21&lt;&gt;"",(($G21*0.75)+R21),"")</f>
        <v>2.315</v>
      </c>
      <c r="T21" s="194" t="n">
        <f aca="false">$D$6</f>
        <v>1.2</v>
      </c>
      <c r="U21" s="414" t="n">
        <f aca="false">IF($C21&lt;&gt;"",(S21*$D21*T21),"")</f>
        <v>8.334</v>
      </c>
      <c r="V21" s="199" t="n">
        <f aca="false">IF($C21&lt;&gt;"",(U21-S21),"")</f>
        <v>6.019</v>
      </c>
      <c r="W21" s="198" t="n">
        <f aca="false">IF($C21&lt;&gt;"",(U21/S21),"")</f>
        <v>3.6</v>
      </c>
      <c r="X21" s="205" t="n">
        <f aca="false">IF($C21&lt;&gt;"",(U21/0.75),"")</f>
        <v>11.112</v>
      </c>
      <c r="Y21" s="200"/>
      <c r="Z21" s="202" t="str">
        <f aca="false">IF($B21&lt;&gt;"",($B21),"")</f>
        <v>ENEKRIL AMARILLO LIMON</v>
      </c>
      <c r="AA21" s="415"/>
      <c r="AB21" s="183" t="n">
        <f aca="false">$E$10</f>
        <v>1.12</v>
      </c>
      <c r="AC21" s="185" t="n">
        <f aca="false">IF($C21&lt;&gt;"",(($G21*5)+AB21),"")</f>
        <v>14.42</v>
      </c>
      <c r="AD21" s="194" t="n">
        <f aca="false">$E$6</f>
        <v>1</v>
      </c>
      <c r="AE21" s="195" t="n">
        <f aca="false">IF($C21&lt;&gt;"",(AC21*$D21*AD21),"")</f>
        <v>43.26</v>
      </c>
      <c r="AF21" s="197" t="n">
        <f aca="false">IF($C21&lt;&gt;"",(AE21-AC21),"")</f>
        <v>28.84</v>
      </c>
      <c r="AG21" s="198" t="n">
        <f aca="false">IF($C21&lt;&gt;"",(AE21/AC21),"")</f>
        <v>3</v>
      </c>
      <c r="AH21" s="205" t="n">
        <f aca="false">IF($C21&lt;&gt;"",(AE21/5),"")</f>
        <v>8.652</v>
      </c>
      <c r="AI21" s="415"/>
      <c r="AJ21" s="183" t="n">
        <f aca="false">$F$10</f>
        <v>1.75</v>
      </c>
      <c r="AK21" s="185" t="n">
        <f aca="false">IF($C21&lt;&gt;"",(($G21*15)+AJ21),"")</f>
        <v>41.65</v>
      </c>
      <c r="AL21" s="185" t="n">
        <f aca="false">$F$6</f>
        <v>0.9</v>
      </c>
      <c r="AM21" s="204" t="n">
        <f aca="false">IF($C21&lt;&gt;"",(AK21*$D21*AL21),"")</f>
        <v>112.455</v>
      </c>
      <c r="AN21" s="199" t="n">
        <f aca="false">IF($C21&lt;&gt;"",(AM21-AK21),"")</f>
        <v>70.805</v>
      </c>
      <c r="AO21" s="199" t="n">
        <f aca="false">IF($C21&lt;&gt;"",(AM21/AK21),"")</f>
        <v>2.7</v>
      </c>
      <c r="AP21" s="205" t="n">
        <f aca="false">IF($C21&lt;&gt;"",(AM21/15),"")</f>
        <v>7.497</v>
      </c>
    </row>
    <row r="22" customFormat="false" ht="18.5" hidden="false" customHeight="false" outlineLevel="0" collapsed="false">
      <c r="A22" s="128"/>
      <c r="B22" s="331" t="s">
        <v>190</v>
      </c>
      <c r="C22" s="183" t="n">
        <v>2.1</v>
      </c>
      <c r="D22" s="185" t="n">
        <v>3</v>
      </c>
      <c r="E22" s="194" t="n">
        <f aca="false">IF(C22&lt;&gt;"",(C22*D22),"")</f>
        <v>6.3</v>
      </c>
      <c r="F22" s="187" t="n">
        <v>1.31</v>
      </c>
      <c r="G22" s="188" t="n">
        <f aca="false">IF(C22&lt;&gt;"",(C22*F22),"")</f>
        <v>2.751</v>
      </c>
      <c r="H22" s="189" t="n">
        <f aca="false">IF(C22&lt;&gt;"",(G22*D22),"")</f>
        <v>8.253</v>
      </c>
      <c r="I22" s="413"/>
      <c r="J22" s="183" t="n">
        <f aca="false">$C$10</f>
        <v>0.28</v>
      </c>
      <c r="K22" s="185" t="n">
        <f aca="false">IF(C22&lt;&gt;"",((G22*0.25)+J22),"")</f>
        <v>0.96775</v>
      </c>
      <c r="L22" s="194" t="n">
        <f aca="false">$C$6</f>
        <v>1.5</v>
      </c>
      <c r="M22" s="195" t="n">
        <f aca="false">IF(C22&lt;&gt;"",(K22*D22*L22),"")</f>
        <v>4.354875</v>
      </c>
      <c r="N22" s="206" t="n">
        <f aca="false">IF(C22&lt;&gt;"",(M22-K22),"")</f>
        <v>3.387125</v>
      </c>
      <c r="O22" s="198" t="n">
        <f aca="false">IF(C22&lt;&gt;"",(M22/K22),"")</f>
        <v>4.5</v>
      </c>
      <c r="P22" s="205" t="n">
        <f aca="false">IF($C22&lt;&gt;"",(M22/0.25),"")</f>
        <v>17.4195</v>
      </c>
      <c r="Q22" s="200"/>
      <c r="R22" s="183" t="n">
        <f aca="false">$D$10</f>
        <v>0.32</v>
      </c>
      <c r="S22" s="185" t="n">
        <f aca="false">IF($C22&lt;&gt;"",(($G22*0.75)+R22),"")</f>
        <v>2.38325</v>
      </c>
      <c r="T22" s="194" t="n">
        <f aca="false">$D$6</f>
        <v>1.2</v>
      </c>
      <c r="U22" s="414" t="n">
        <f aca="false">IF($C22&lt;&gt;"",(S22*$D22*T22),"")</f>
        <v>8.5797</v>
      </c>
      <c r="V22" s="199" t="n">
        <f aca="false">IF($C22&lt;&gt;"",(U22-S22),"")</f>
        <v>6.19645</v>
      </c>
      <c r="W22" s="198" t="n">
        <f aca="false">IF($C22&lt;&gt;"",(U22/S22),"")</f>
        <v>3.6</v>
      </c>
      <c r="X22" s="205" t="n">
        <f aca="false">IF($C22&lt;&gt;"",(U22/0.75),"")</f>
        <v>11.4396</v>
      </c>
      <c r="Y22" s="200"/>
      <c r="Z22" s="202" t="str">
        <f aca="false">IF($B22&lt;&gt;"",($B22),"")</f>
        <v>ENEKRIL AMARILLO OXIDO (3920)</v>
      </c>
      <c r="AA22" s="415"/>
      <c r="AB22" s="183" t="n">
        <f aca="false">$E$10</f>
        <v>1.12</v>
      </c>
      <c r="AC22" s="185" t="n">
        <f aca="false">IF($C22&lt;&gt;"",(($G22*5)+AB22),"")</f>
        <v>14.875</v>
      </c>
      <c r="AD22" s="194" t="n">
        <f aca="false">$E$6</f>
        <v>1</v>
      </c>
      <c r="AE22" s="195" t="n">
        <f aca="false">IF($C22&lt;&gt;"",(AC22*$D22*AD22),"")</f>
        <v>44.625</v>
      </c>
      <c r="AF22" s="197" t="n">
        <f aca="false">IF($C22&lt;&gt;"",(AE22-AC22),"")</f>
        <v>29.75</v>
      </c>
      <c r="AG22" s="198" t="n">
        <f aca="false">IF($C22&lt;&gt;"",(AE22/AC22),"")</f>
        <v>3</v>
      </c>
      <c r="AH22" s="205" t="n">
        <f aca="false">IF($C22&lt;&gt;"",(AE22/5),"")</f>
        <v>8.925</v>
      </c>
      <c r="AI22" s="415"/>
      <c r="AJ22" s="183" t="n">
        <f aca="false">$F$10</f>
        <v>1.75</v>
      </c>
      <c r="AK22" s="185" t="n">
        <f aca="false">IF($C22&lt;&gt;"",(($G22*15)+AJ22),"")</f>
        <v>43.015</v>
      </c>
      <c r="AL22" s="185" t="n">
        <f aca="false">$F$6</f>
        <v>0.9</v>
      </c>
      <c r="AM22" s="204" t="n">
        <f aca="false">IF($C22&lt;&gt;"",(AK22*$D22*AL22),"")</f>
        <v>116.1405</v>
      </c>
      <c r="AN22" s="199" t="n">
        <f aca="false">IF($C22&lt;&gt;"",(AM22-AK22),"")</f>
        <v>73.1255</v>
      </c>
      <c r="AO22" s="199" t="n">
        <f aca="false">IF($C22&lt;&gt;"",(AM22/AK22),"")</f>
        <v>2.7</v>
      </c>
      <c r="AP22" s="205" t="n">
        <f aca="false">IF($C22&lt;&gt;"",(AM22/15),"")</f>
        <v>7.7427</v>
      </c>
    </row>
    <row r="23" customFormat="false" ht="18.5" hidden="false" customHeight="false" outlineLevel="0" collapsed="false">
      <c r="A23" s="128"/>
      <c r="B23" s="331" t="s">
        <v>191</v>
      </c>
      <c r="C23" s="183" t="n">
        <v>1.9</v>
      </c>
      <c r="D23" s="185" t="n">
        <v>3</v>
      </c>
      <c r="E23" s="194" t="n">
        <f aca="false">IF(C23&lt;&gt;"",(C23*D23),"")</f>
        <v>5.7</v>
      </c>
      <c r="F23" s="187" t="n">
        <v>1.3</v>
      </c>
      <c r="G23" s="188" t="n">
        <f aca="false">IF(C23&lt;&gt;"",(C23*F23),"")</f>
        <v>2.47</v>
      </c>
      <c r="H23" s="189" t="n">
        <f aca="false">IF(C23&lt;&gt;"",(G23*D23),"")</f>
        <v>7.41</v>
      </c>
      <c r="I23" s="413"/>
      <c r="J23" s="183" t="n">
        <f aca="false">$C$10</f>
        <v>0.28</v>
      </c>
      <c r="K23" s="185" t="n">
        <f aca="false">IF(C23&lt;&gt;"",((G23*0.25)+J23),"")</f>
        <v>0.8975</v>
      </c>
      <c r="L23" s="194" t="n">
        <f aca="false">$C$6</f>
        <v>1.5</v>
      </c>
      <c r="M23" s="195" t="n">
        <f aca="false">IF(C23&lt;&gt;"",(K23*D23*L23),"")</f>
        <v>4.03875</v>
      </c>
      <c r="N23" s="206" t="n">
        <f aca="false">IF(C23&lt;&gt;"",(M23-K23),"")</f>
        <v>3.14125</v>
      </c>
      <c r="O23" s="198" t="n">
        <f aca="false">IF(C23&lt;&gt;"",(M23/K23),"")</f>
        <v>4.5</v>
      </c>
      <c r="P23" s="205" t="n">
        <f aca="false">IF($C23&lt;&gt;"",(M23/0.25),"")</f>
        <v>16.155</v>
      </c>
      <c r="Q23" s="200"/>
      <c r="R23" s="183" t="n">
        <f aca="false">$D$10</f>
        <v>0.32</v>
      </c>
      <c r="S23" s="185" t="n">
        <f aca="false">IF($C23&lt;&gt;"",(($G23*0.75)+R23),"")</f>
        <v>2.1725</v>
      </c>
      <c r="T23" s="194" t="n">
        <f aca="false">$D$6</f>
        <v>1.2</v>
      </c>
      <c r="U23" s="414" t="n">
        <f aca="false">IF($C23&lt;&gt;"",(S23*$D23*T23),"")</f>
        <v>7.821</v>
      </c>
      <c r="V23" s="199" t="n">
        <f aca="false">IF($C23&lt;&gt;"",(U23-S23),"")</f>
        <v>5.6485</v>
      </c>
      <c r="W23" s="198" t="n">
        <f aca="false">IF($C23&lt;&gt;"",(U23/S23),"")</f>
        <v>3.6</v>
      </c>
      <c r="X23" s="205" t="n">
        <f aca="false">IF($C23&lt;&gt;"",(U23/0.75),"")</f>
        <v>10.428</v>
      </c>
      <c r="Y23" s="200"/>
      <c r="Z23" s="202" t="str">
        <f aca="false">IF($B23&lt;&gt;"",($B23),"")</f>
        <v>ENEKRIL GRIS CLARO</v>
      </c>
      <c r="AA23" s="415"/>
      <c r="AB23" s="183" t="n">
        <f aca="false">$E$10</f>
        <v>1.12</v>
      </c>
      <c r="AC23" s="185" t="n">
        <f aca="false">IF($C23&lt;&gt;"",(($G23*5)+AB23),"")</f>
        <v>13.47</v>
      </c>
      <c r="AD23" s="194" t="n">
        <f aca="false">$E$6</f>
        <v>1</v>
      </c>
      <c r="AE23" s="195" t="n">
        <f aca="false">IF($C23&lt;&gt;"",(AC23*$D23*AD23),"")</f>
        <v>40.41</v>
      </c>
      <c r="AF23" s="197" t="n">
        <f aca="false">IF($C23&lt;&gt;"",(AE23-AC23),"")</f>
        <v>26.94</v>
      </c>
      <c r="AG23" s="198" t="n">
        <f aca="false">IF($C23&lt;&gt;"",(AE23/AC23),"")</f>
        <v>3</v>
      </c>
      <c r="AH23" s="205" t="n">
        <f aca="false">IF($C23&lt;&gt;"",(AE23/5),"")</f>
        <v>8.082</v>
      </c>
      <c r="AI23" s="415"/>
      <c r="AJ23" s="183" t="n">
        <f aca="false">$F$10</f>
        <v>1.75</v>
      </c>
      <c r="AK23" s="185" t="n">
        <f aca="false">IF($C23&lt;&gt;"",(($G23*15)+AJ23),"")</f>
        <v>38.8</v>
      </c>
      <c r="AL23" s="185" t="n">
        <f aca="false">$F$6</f>
        <v>0.9</v>
      </c>
      <c r="AM23" s="204" t="n">
        <f aca="false">IF($C23&lt;&gt;"",(AK23*$D23*AL23),"")</f>
        <v>104.76</v>
      </c>
      <c r="AN23" s="199" t="n">
        <f aca="false">IF($C23&lt;&gt;"",(AM23-AK23),"")</f>
        <v>65.96</v>
      </c>
      <c r="AO23" s="199" t="n">
        <f aca="false">IF($C23&lt;&gt;"",(AM23/AK23),"")</f>
        <v>2.7</v>
      </c>
      <c r="AP23" s="205" t="n">
        <f aca="false">IF($C23&lt;&gt;"",(AM23/15),"")</f>
        <v>6.984</v>
      </c>
    </row>
    <row r="24" customFormat="false" ht="18.5" hidden="false" customHeight="false" outlineLevel="0" collapsed="false">
      <c r="A24" s="128"/>
      <c r="B24" s="331" t="s">
        <v>192</v>
      </c>
      <c r="C24" s="183" t="n">
        <v>1.9</v>
      </c>
      <c r="D24" s="185" t="n">
        <v>3</v>
      </c>
      <c r="E24" s="194" t="n">
        <f aca="false">IF(C24&lt;&gt;"",(C24*D24),"")</f>
        <v>5.7</v>
      </c>
      <c r="F24" s="481" t="n">
        <v>1.49</v>
      </c>
      <c r="G24" s="188" t="n">
        <f aca="false">IF(C24&lt;&gt;"",(C24*F24),"")</f>
        <v>2.831</v>
      </c>
      <c r="H24" s="189" t="n">
        <f aca="false">IF(C24&lt;&gt;"",(G24*D24),"")</f>
        <v>8.493</v>
      </c>
      <c r="I24" s="413"/>
      <c r="J24" s="183" t="n">
        <f aca="false">$C$10</f>
        <v>0.28</v>
      </c>
      <c r="K24" s="185" t="n">
        <f aca="false">IF(C24&lt;&gt;"",((G24*0.25)+J24),"")</f>
        <v>0.98775</v>
      </c>
      <c r="L24" s="194" t="n">
        <f aca="false">$C$6</f>
        <v>1.5</v>
      </c>
      <c r="M24" s="195" t="n">
        <f aca="false">IF(C24&lt;&gt;"",(K24*D24*L24),"")</f>
        <v>4.444875</v>
      </c>
      <c r="N24" s="206" t="n">
        <f aca="false">IF(C24&lt;&gt;"",(M24-K24),"")</f>
        <v>3.457125</v>
      </c>
      <c r="O24" s="198" t="n">
        <f aca="false">IF(C24&lt;&gt;"",(M24/K24),"")</f>
        <v>4.5</v>
      </c>
      <c r="P24" s="205" t="n">
        <f aca="false">IF($C24&lt;&gt;"",(M24/0.25),"")</f>
        <v>17.7795</v>
      </c>
      <c r="Q24" s="200"/>
      <c r="R24" s="183" t="n">
        <f aca="false">$D$10</f>
        <v>0.32</v>
      </c>
      <c r="S24" s="185" t="n">
        <f aca="false">IF($C24&lt;&gt;"",(($G24*0.75)+R24),"")</f>
        <v>2.44325</v>
      </c>
      <c r="T24" s="194" t="n">
        <f aca="false">$D$6</f>
        <v>1.2</v>
      </c>
      <c r="U24" s="414" t="n">
        <f aca="false">IF($C24&lt;&gt;"",(S24*$D24*T24),"")</f>
        <v>8.7957</v>
      </c>
      <c r="V24" s="199" t="n">
        <f aca="false">IF($C24&lt;&gt;"",(U24-S24),"")</f>
        <v>6.35245</v>
      </c>
      <c r="W24" s="198" t="n">
        <f aca="false">IF($C24&lt;&gt;"",(U24/S24),"")</f>
        <v>3.6</v>
      </c>
      <c r="X24" s="205" t="n">
        <f aca="false">IF($C24&lt;&gt;"",(U24/0.75),"")</f>
        <v>11.7276</v>
      </c>
      <c r="Y24" s="200"/>
      <c r="Z24" s="202" t="str">
        <f aca="false">IF($B24&lt;&gt;"",($B24),"")</f>
        <v>ENEKRIL GRIS MEDIO</v>
      </c>
      <c r="AA24" s="415"/>
      <c r="AB24" s="183" t="n">
        <f aca="false">$E$10</f>
        <v>1.12</v>
      </c>
      <c r="AC24" s="185" t="n">
        <f aca="false">IF($C24&lt;&gt;"",(($G24*5)+AB24),"")</f>
        <v>15.275</v>
      </c>
      <c r="AD24" s="194" t="n">
        <f aca="false">$E$6</f>
        <v>1</v>
      </c>
      <c r="AE24" s="195" t="n">
        <f aca="false">IF($C24&lt;&gt;"",(AC24*$D24*AD24),"")</f>
        <v>45.825</v>
      </c>
      <c r="AF24" s="197" t="n">
        <f aca="false">IF($C24&lt;&gt;"",(AE24-AC24),"")</f>
        <v>30.55</v>
      </c>
      <c r="AG24" s="198" t="n">
        <f aca="false">IF($C24&lt;&gt;"",(AE24/AC24),"")</f>
        <v>3</v>
      </c>
      <c r="AH24" s="205" t="n">
        <f aca="false">IF($C24&lt;&gt;"",(AE24/5),"")</f>
        <v>9.165</v>
      </c>
      <c r="AI24" s="415"/>
      <c r="AJ24" s="183" t="n">
        <f aca="false">$F$10</f>
        <v>1.75</v>
      </c>
      <c r="AK24" s="185" t="n">
        <f aca="false">IF($C24&lt;&gt;"",(($G24*15)+AJ24),"")</f>
        <v>44.215</v>
      </c>
      <c r="AL24" s="185" t="n">
        <f aca="false">$F$6</f>
        <v>0.9</v>
      </c>
      <c r="AM24" s="204" t="n">
        <f aca="false">IF($C24&lt;&gt;"",(AK24*$D24*AL24),"")</f>
        <v>119.3805</v>
      </c>
      <c r="AN24" s="199" t="n">
        <f aca="false">IF($C24&lt;&gt;"",(AM24-AK24),"")</f>
        <v>75.1655</v>
      </c>
      <c r="AO24" s="199" t="n">
        <f aca="false">IF($C24&lt;&gt;"",(AM24/AK24),"")</f>
        <v>2.7</v>
      </c>
      <c r="AP24" s="205" t="n">
        <f aca="false">IF($C24&lt;&gt;"",(AM24/15),"")</f>
        <v>7.9587</v>
      </c>
    </row>
    <row r="25" customFormat="false" ht="18.5" hidden="false" customHeight="false" outlineLevel="0" collapsed="false">
      <c r="A25" s="128"/>
      <c r="B25" s="331" t="s">
        <v>193</v>
      </c>
      <c r="C25" s="183" t="n">
        <v>2</v>
      </c>
      <c r="D25" s="185" t="n">
        <v>3</v>
      </c>
      <c r="E25" s="194" t="n">
        <f aca="false">IF(C25&lt;&gt;"",(C25*D25),"")</f>
        <v>6</v>
      </c>
      <c r="F25" s="187" t="n">
        <v>1.31</v>
      </c>
      <c r="G25" s="188" t="n">
        <f aca="false">IF(C25&lt;&gt;"",(C25*F25),"")</f>
        <v>2.62</v>
      </c>
      <c r="H25" s="189" t="n">
        <f aca="false">IF(C25&lt;&gt;"",(G25*D25),"")</f>
        <v>7.86</v>
      </c>
      <c r="I25" s="413"/>
      <c r="J25" s="183" t="n">
        <f aca="false">$C$10</f>
        <v>0.28</v>
      </c>
      <c r="K25" s="185" t="n">
        <f aca="false">IF(C25&lt;&gt;"",((G25*0.25)+J25),"")</f>
        <v>0.935</v>
      </c>
      <c r="L25" s="194" t="n">
        <f aca="false">$C$6</f>
        <v>1.5</v>
      </c>
      <c r="M25" s="195" t="n">
        <f aca="false">IF(C25&lt;&gt;"",(K25*D25*L25),"")</f>
        <v>4.2075</v>
      </c>
      <c r="N25" s="206" t="n">
        <f aca="false">IF(C25&lt;&gt;"",(M25-K25),"")</f>
        <v>3.2725</v>
      </c>
      <c r="O25" s="198" t="n">
        <f aca="false">IF(C25&lt;&gt;"",(M25/K25),"")</f>
        <v>4.5</v>
      </c>
      <c r="P25" s="205" t="n">
        <f aca="false">IF($C25&lt;&gt;"",(M25/0.25),"")</f>
        <v>16.83</v>
      </c>
      <c r="Q25" s="200"/>
      <c r="R25" s="183" t="n">
        <f aca="false">$D$10</f>
        <v>0.32</v>
      </c>
      <c r="S25" s="185" t="n">
        <f aca="false">IF($C25&lt;&gt;"",(($G25*0.75)+R25),"")</f>
        <v>2.285</v>
      </c>
      <c r="T25" s="194" t="n">
        <f aca="false">$D$6</f>
        <v>1.2</v>
      </c>
      <c r="U25" s="414" t="n">
        <f aca="false">IF($C25&lt;&gt;"",(S25*$D25*T25),"")</f>
        <v>8.226</v>
      </c>
      <c r="V25" s="199" t="n">
        <f aca="false">IF($C25&lt;&gt;"",(U25-S25),"")</f>
        <v>5.941</v>
      </c>
      <c r="W25" s="198" t="n">
        <f aca="false">IF($C25&lt;&gt;"",(U25/S25),"")</f>
        <v>3.6</v>
      </c>
      <c r="X25" s="205" t="n">
        <f aca="false">IF($C25&lt;&gt;"",(U25/0.75),"")</f>
        <v>10.968</v>
      </c>
      <c r="Y25" s="200"/>
      <c r="Z25" s="202" t="str">
        <f aca="false">IF($B25&lt;&gt;"",($B25),"")</f>
        <v>ENEKRIL NARANJA</v>
      </c>
      <c r="AA25" s="415"/>
      <c r="AB25" s="183" t="n">
        <f aca="false">$E$10</f>
        <v>1.12</v>
      </c>
      <c r="AC25" s="185" t="n">
        <f aca="false">IF($C25&lt;&gt;"",(($G25*5)+AB25),"")</f>
        <v>14.22</v>
      </c>
      <c r="AD25" s="194" t="n">
        <f aca="false">$E$6</f>
        <v>1</v>
      </c>
      <c r="AE25" s="195" t="n">
        <f aca="false">IF($C25&lt;&gt;"",(AC25*$D25*AD25),"")</f>
        <v>42.66</v>
      </c>
      <c r="AF25" s="197" t="n">
        <f aca="false">IF($C25&lt;&gt;"",(AE25-AC25),"")</f>
        <v>28.44</v>
      </c>
      <c r="AG25" s="198" t="n">
        <f aca="false">IF($C25&lt;&gt;"",(AE25/AC25),"")</f>
        <v>3</v>
      </c>
      <c r="AH25" s="205" t="n">
        <f aca="false">IF($C25&lt;&gt;"",(AE25/5),"")</f>
        <v>8.532</v>
      </c>
      <c r="AI25" s="415"/>
      <c r="AJ25" s="183" t="n">
        <f aca="false">$F$10</f>
        <v>1.75</v>
      </c>
      <c r="AK25" s="185" t="n">
        <f aca="false">IF($C25&lt;&gt;"",(($G25*15)+AJ25),"")</f>
        <v>41.05</v>
      </c>
      <c r="AL25" s="185" t="n">
        <f aca="false">$F$6</f>
        <v>0.9</v>
      </c>
      <c r="AM25" s="204" t="n">
        <f aca="false">IF($C25&lt;&gt;"",(AK25*$D25*AL25),"")</f>
        <v>110.835</v>
      </c>
      <c r="AN25" s="199" t="n">
        <f aca="false">IF($C25&lt;&gt;"",(AM25-AK25),"")</f>
        <v>69.785</v>
      </c>
      <c r="AO25" s="199" t="n">
        <f aca="false">IF($C25&lt;&gt;"",(AM25/AK25),"")</f>
        <v>2.7</v>
      </c>
      <c r="AP25" s="205" t="n">
        <f aca="false">IF($C25&lt;&gt;"",(AM25/15),"")</f>
        <v>7.389</v>
      </c>
    </row>
    <row r="26" customFormat="false" ht="18.5" hidden="false" customHeight="false" outlineLevel="0" collapsed="false">
      <c r="A26" s="128"/>
      <c r="B26" s="331" t="s">
        <v>194</v>
      </c>
      <c r="C26" s="183" t="n">
        <v>1.7</v>
      </c>
      <c r="D26" s="185" t="n">
        <v>3</v>
      </c>
      <c r="E26" s="194" t="n">
        <f aca="false">IF(C26&lt;&gt;"",(C26*D26),"")</f>
        <v>5.1</v>
      </c>
      <c r="F26" s="481" t="n">
        <v>1.27</v>
      </c>
      <c r="G26" s="188" t="n">
        <f aca="false">IF(C26&lt;&gt;"",(C26*F26),"")</f>
        <v>2.159</v>
      </c>
      <c r="H26" s="189" t="n">
        <f aca="false">IF(C26&lt;&gt;"",(G26*D26),"")</f>
        <v>6.477</v>
      </c>
      <c r="I26" s="413"/>
      <c r="J26" s="183" t="n">
        <f aca="false">$C$10</f>
        <v>0.28</v>
      </c>
      <c r="K26" s="185" t="n">
        <f aca="false">IF(C26&lt;&gt;"",((G26*0.25)+J26),"")</f>
        <v>0.81975</v>
      </c>
      <c r="L26" s="194" t="n">
        <f aca="false">$C$6</f>
        <v>1.5</v>
      </c>
      <c r="M26" s="195" t="n">
        <f aca="false">IF(C26&lt;&gt;"",(K26*D26*L26),"")</f>
        <v>3.688875</v>
      </c>
      <c r="N26" s="206" t="n">
        <f aca="false">IF(C26&lt;&gt;"",(M26-K26),"")</f>
        <v>2.869125</v>
      </c>
      <c r="O26" s="198" t="n">
        <f aca="false">IF(C26&lt;&gt;"",(M26/K26),"")</f>
        <v>4.5</v>
      </c>
      <c r="P26" s="205" t="n">
        <f aca="false">IF($C26&lt;&gt;"",(M26/0.25),"")</f>
        <v>14.7555</v>
      </c>
      <c r="Q26" s="200"/>
      <c r="R26" s="183" t="n">
        <f aca="false">$D$10</f>
        <v>0.32</v>
      </c>
      <c r="S26" s="185" t="n">
        <f aca="false">IF($C26&lt;&gt;"",(($G26*0.75)+R26),"")</f>
        <v>1.93925</v>
      </c>
      <c r="T26" s="194" t="n">
        <f aca="false">$D$6</f>
        <v>1.2</v>
      </c>
      <c r="U26" s="414" t="n">
        <f aca="false">IF($C26&lt;&gt;"",(S26*$D26*T26),"")</f>
        <v>6.9813</v>
      </c>
      <c r="V26" s="199" t="n">
        <f aca="false">IF($C26&lt;&gt;"",(U26-S26),"")</f>
        <v>5.04205</v>
      </c>
      <c r="W26" s="198" t="n">
        <f aca="false">IF($C26&lt;&gt;"",(U26/S26),"")</f>
        <v>3.6</v>
      </c>
      <c r="X26" s="205" t="n">
        <f aca="false">IF($C26&lt;&gt;"",(U26/0.75),"")</f>
        <v>9.3084</v>
      </c>
      <c r="Y26" s="200"/>
      <c r="Z26" s="202" t="str">
        <f aca="false">IF($B26&lt;&gt;"",($B26),"")</f>
        <v>ENEKRIL NEGRO</v>
      </c>
      <c r="AA26" s="415"/>
      <c r="AB26" s="183" t="n">
        <f aca="false">$E$10</f>
        <v>1.12</v>
      </c>
      <c r="AC26" s="185" t="n">
        <f aca="false">IF($C26&lt;&gt;"",(($G26*5)+AB26),"")</f>
        <v>11.915</v>
      </c>
      <c r="AD26" s="194" t="n">
        <f aca="false">$E$6</f>
        <v>1</v>
      </c>
      <c r="AE26" s="195" t="n">
        <f aca="false">IF($C26&lt;&gt;"",(AC26*$D26*AD26),"")</f>
        <v>35.745</v>
      </c>
      <c r="AF26" s="197" t="n">
        <f aca="false">IF($C26&lt;&gt;"",(AE26-AC26),"")</f>
        <v>23.83</v>
      </c>
      <c r="AG26" s="198" t="n">
        <f aca="false">IF($C26&lt;&gt;"",(AE26/AC26),"")</f>
        <v>3</v>
      </c>
      <c r="AH26" s="205" t="n">
        <f aca="false">IF($C26&lt;&gt;"",(AE26/5),"")</f>
        <v>7.149</v>
      </c>
      <c r="AI26" s="415"/>
      <c r="AJ26" s="183" t="n">
        <f aca="false">$F$10</f>
        <v>1.75</v>
      </c>
      <c r="AK26" s="185" t="n">
        <f aca="false">IF($C26&lt;&gt;"",(($G26*15)+AJ26),"")</f>
        <v>34.135</v>
      </c>
      <c r="AL26" s="185" t="n">
        <f aca="false">$F$6</f>
        <v>0.9</v>
      </c>
      <c r="AM26" s="204" t="n">
        <f aca="false">IF($C26&lt;&gt;"",(AK26*$D26*AL26),"")</f>
        <v>92.1645</v>
      </c>
      <c r="AN26" s="199" t="n">
        <f aca="false">IF($C26&lt;&gt;"",(AM26-AK26),"")</f>
        <v>58.0295</v>
      </c>
      <c r="AO26" s="199" t="n">
        <f aca="false">IF($C26&lt;&gt;"",(AM26/AK26),"")</f>
        <v>2.7</v>
      </c>
      <c r="AP26" s="205" t="n">
        <f aca="false">IF($C26&lt;&gt;"",(AM26/15),"")</f>
        <v>6.1443</v>
      </c>
    </row>
    <row r="27" customFormat="false" ht="18.5" hidden="false" customHeight="false" outlineLevel="0" collapsed="false">
      <c r="A27" s="128"/>
      <c r="B27" s="331" t="s">
        <v>195</v>
      </c>
      <c r="C27" s="183" t="n">
        <v>2</v>
      </c>
      <c r="D27" s="185" t="n">
        <v>3</v>
      </c>
      <c r="E27" s="194" t="n">
        <f aca="false">IF(C27&lt;&gt;"",(C27*D27),"")</f>
        <v>6</v>
      </c>
      <c r="F27" s="481" t="n">
        <v>1.27</v>
      </c>
      <c r="G27" s="188" t="n">
        <f aca="false">IF(C27&lt;&gt;"",(C27*F27),"")</f>
        <v>2.54</v>
      </c>
      <c r="H27" s="189" t="n">
        <f aca="false">IF(C27&lt;&gt;"",(G27*D27),"")</f>
        <v>7.62</v>
      </c>
      <c r="I27" s="413"/>
      <c r="J27" s="183" t="n">
        <f aca="false">$C$10</f>
        <v>0.28</v>
      </c>
      <c r="K27" s="185" t="n">
        <f aca="false">IF(C27&lt;&gt;"",((G27*0.25)+J27),"")</f>
        <v>0.915</v>
      </c>
      <c r="L27" s="194" t="n">
        <f aca="false">$C$6</f>
        <v>1.5</v>
      </c>
      <c r="M27" s="195" t="n">
        <f aca="false">IF(C27&lt;&gt;"",(K27*D27*L27),"")</f>
        <v>4.1175</v>
      </c>
      <c r="N27" s="206" t="n">
        <f aca="false">IF(C27&lt;&gt;"",(M27-K27),"")</f>
        <v>3.2025</v>
      </c>
      <c r="O27" s="198" t="n">
        <f aca="false">IF(C27&lt;&gt;"",(M27/K27),"")</f>
        <v>4.5</v>
      </c>
      <c r="P27" s="205" t="n">
        <f aca="false">IF($C27&lt;&gt;"",(M27/0.25),"")</f>
        <v>16.47</v>
      </c>
      <c r="Q27" s="200"/>
      <c r="R27" s="183" t="n">
        <f aca="false">$D$10</f>
        <v>0.32</v>
      </c>
      <c r="S27" s="185" t="n">
        <f aca="false">IF($C27&lt;&gt;"",(($G27*0.75)+R27),"")</f>
        <v>2.225</v>
      </c>
      <c r="T27" s="194" t="n">
        <f aca="false">$D$6</f>
        <v>1.2</v>
      </c>
      <c r="U27" s="414" t="n">
        <f aca="false">IF($C27&lt;&gt;"",(S27*$D27*T27),"")</f>
        <v>8.01</v>
      </c>
      <c r="V27" s="199" t="n">
        <f aca="false">IF($C27&lt;&gt;"",(U27-S27),"")</f>
        <v>5.785</v>
      </c>
      <c r="W27" s="198" t="n">
        <f aca="false">IF($C27&lt;&gt;"",(U27/S27),"")</f>
        <v>3.6</v>
      </c>
      <c r="X27" s="205" t="n">
        <f aca="false">IF($C27&lt;&gt;"",(U27/0.75),"")</f>
        <v>10.68</v>
      </c>
      <c r="Y27" s="200"/>
      <c r="Z27" s="202" t="str">
        <f aca="false">IF($B27&lt;&gt;"",($B27),"")</f>
        <v>ENEKRIL OCRE</v>
      </c>
      <c r="AA27" s="415"/>
      <c r="AB27" s="183" t="n">
        <f aca="false">$E$10</f>
        <v>1.12</v>
      </c>
      <c r="AC27" s="185" t="n">
        <f aca="false">IF($C27&lt;&gt;"",(($G27*5)+AB27),"")</f>
        <v>13.82</v>
      </c>
      <c r="AD27" s="194" t="n">
        <f aca="false">$E$6</f>
        <v>1</v>
      </c>
      <c r="AE27" s="195" t="n">
        <f aca="false">IF($C27&lt;&gt;"",(AC27*$D27*AD27),"")</f>
        <v>41.46</v>
      </c>
      <c r="AF27" s="197" t="n">
        <f aca="false">IF($C27&lt;&gt;"",(AE27-AC27),"")</f>
        <v>27.64</v>
      </c>
      <c r="AG27" s="198" t="n">
        <f aca="false">IF($C27&lt;&gt;"",(AE27/AC27),"")</f>
        <v>3</v>
      </c>
      <c r="AH27" s="205" t="n">
        <f aca="false">IF($C27&lt;&gt;"",(AE27/5),"")</f>
        <v>8.292</v>
      </c>
      <c r="AI27" s="415"/>
      <c r="AJ27" s="183" t="n">
        <f aca="false">$F$10</f>
        <v>1.75</v>
      </c>
      <c r="AK27" s="185" t="n">
        <f aca="false">IF($C27&lt;&gt;"",(($G27*15)+AJ27),"")</f>
        <v>39.85</v>
      </c>
      <c r="AL27" s="185" t="n">
        <f aca="false">$F$6</f>
        <v>0.9</v>
      </c>
      <c r="AM27" s="204" t="n">
        <f aca="false">IF($C27&lt;&gt;"",(AK27*$D27*AL27),"")</f>
        <v>107.595</v>
      </c>
      <c r="AN27" s="199" t="n">
        <f aca="false">IF($C27&lt;&gt;"",(AM27-AK27),"")</f>
        <v>67.745</v>
      </c>
      <c r="AO27" s="199" t="n">
        <f aca="false">IF($C27&lt;&gt;"",(AM27/AK27),"")</f>
        <v>2.7</v>
      </c>
      <c r="AP27" s="205" t="n">
        <f aca="false">IF($C27&lt;&gt;"",(AM27/15),"")</f>
        <v>7.173</v>
      </c>
    </row>
    <row r="28" customFormat="false" ht="18.5" hidden="false" customHeight="false" outlineLevel="0" collapsed="false">
      <c r="A28" s="128"/>
      <c r="B28" s="331" t="s">
        <v>196</v>
      </c>
      <c r="C28" s="183" t="n">
        <v>1.9</v>
      </c>
      <c r="D28" s="185" t="n">
        <v>3</v>
      </c>
      <c r="E28" s="194" t="n">
        <f aca="false">IF(C28&lt;&gt;"",(C28*D28),"")</f>
        <v>5.7</v>
      </c>
      <c r="F28" s="481" t="n">
        <v>1.27</v>
      </c>
      <c r="G28" s="188" t="n">
        <f aca="false">IF(C28&lt;&gt;"",(C28*F28),"")</f>
        <v>2.413</v>
      </c>
      <c r="H28" s="189" t="n">
        <f aca="false">IF(C28&lt;&gt;"",(G28*D28),"")</f>
        <v>7.239</v>
      </c>
      <c r="I28" s="413"/>
      <c r="J28" s="183" t="n">
        <f aca="false">$C$10</f>
        <v>0.28</v>
      </c>
      <c r="K28" s="185" t="n">
        <f aca="false">IF(C28&lt;&gt;"",((G28*0.25)+J28),"")</f>
        <v>0.88325</v>
      </c>
      <c r="L28" s="194" t="n">
        <f aca="false">$C$6</f>
        <v>1.5</v>
      </c>
      <c r="M28" s="195" t="n">
        <f aca="false">IF(C28&lt;&gt;"",(K28*D28*L28),"")</f>
        <v>3.974625</v>
      </c>
      <c r="N28" s="206" t="n">
        <f aca="false">IF(C28&lt;&gt;"",(M28-K28),"")</f>
        <v>3.091375</v>
      </c>
      <c r="O28" s="198" t="n">
        <f aca="false">IF(C28&lt;&gt;"",(M28/K28),"")</f>
        <v>4.5</v>
      </c>
      <c r="P28" s="205" t="n">
        <f aca="false">IF($C28&lt;&gt;"",(M28/0.25),"")</f>
        <v>15.8985</v>
      </c>
      <c r="Q28" s="200"/>
      <c r="R28" s="183" t="n">
        <f aca="false">$D$10</f>
        <v>0.32</v>
      </c>
      <c r="S28" s="185" t="n">
        <f aca="false">IF($C28&lt;&gt;"",(($G28*0.75)+R28),"")</f>
        <v>2.12975</v>
      </c>
      <c r="T28" s="194" t="n">
        <f aca="false">$D$6</f>
        <v>1.2</v>
      </c>
      <c r="U28" s="414" t="n">
        <f aca="false">IF($C28&lt;&gt;"",(S28*$D28*T28),"")</f>
        <v>7.6671</v>
      </c>
      <c r="V28" s="199" t="n">
        <f aca="false">IF($C28&lt;&gt;"",(U28-S28),"")</f>
        <v>5.53735</v>
      </c>
      <c r="W28" s="198" t="n">
        <f aca="false">IF($C28&lt;&gt;"",(U28/S28),"")</f>
        <v>3.6</v>
      </c>
      <c r="X28" s="205" t="n">
        <f aca="false">IF($C28&lt;&gt;"",(U28/0.75),"")</f>
        <v>10.2228</v>
      </c>
      <c r="Y28" s="200"/>
      <c r="Z28" s="202" t="str">
        <f aca="false">IF($B28&lt;&gt;"",($B28),"")</f>
        <v>ENEKRIL MARRON PARDO</v>
      </c>
      <c r="AA28" s="415"/>
      <c r="AB28" s="183" t="n">
        <f aca="false">$E$10</f>
        <v>1.12</v>
      </c>
      <c r="AC28" s="185" t="n">
        <f aca="false">IF($C28&lt;&gt;"",(($G28*5)+AB28),"")</f>
        <v>13.185</v>
      </c>
      <c r="AD28" s="194" t="n">
        <f aca="false">$E$6</f>
        <v>1</v>
      </c>
      <c r="AE28" s="195" t="n">
        <f aca="false">IF($C28&lt;&gt;"",(AC28*$D28*AD28),"")</f>
        <v>39.555</v>
      </c>
      <c r="AF28" s="197" t="n">
        <f aca="false">IF($C28&lt;&gt;"",(AE28-AC28),"")</f>
        <v>26.37</v>
      </c>
      <c r="AG28" s="198" t="n">
        <f aca="false">IF($C28&lt;&gt;"",(AE28/AC28),"")</f>
        <v>3</v>
      </c>
      <c r="AH28" s="205" t="n">
        <f aca="false">IF($C28&lt;&gt;"",(AE28/5),"")</f>
        <v>7.911</v>
      </c>
      <c r="AI28" s="415"/>
      <c r="AJ28" s="183" t="n">
        <f aca="false">$F$10</f>
        <v>1.75</v>
      </c>
      <c r="AK28" s="185" t="n">
        <f aca="false">IF($C28&lt;&gt;"",(($G28*15)+AJ28),"")</f>
        <v>37.945</v>
      </c>
      <c r="AL28" s="185" t="n">
        <f aca="false">$F$6</f>
        <v>0.9</v>
      </c>
      <c r="AM28" s="204" t="n">
        <f aca="false">IF($C28&lt;&gt;"",(AK28*$D28*AL28),"")</f>
        <v>102.4515</v>
      </c>
      <c r="AN28" s="199" t="n">
        <f aca="false">IF($C28&lt;&gt;"",(AM28-AK28),"")</f>
        <v>64.5065</v>
      </c>
      <c r="AO28" s="199" t="n">
        <f aca="false">IF($C28&lt;&gt;"",(AM28/AK28),"")</f>
        <v>2.7</v>
      </c>
      <c r="AP28" s="205" t="n">
        <f aca="false">IF($C28&lt;&gt;"",(AM28/15),"")</f>
        <v>6.8301</v>
      </c>
    </row>
    <row r="29" customFormat="false" ht="18.5" hidden="false" customHeight="false" outlineLevel="0" collapsed="false">
      <c r="A29" s="128"/>
      <c r="B29" s="331" t="s">
        <v>197</v>
      </c>
      <c r="C29" s="183" t="n">
        <v>1.9</v>
      </c>
      <c r="D29" s="185" t="n">
        <v>3</v>
      </c>
      <c r="E29" s="194" t="n">
        <f aca="false">IF(C29&lt;&gt;"",(C29*D29),"")</f>
        <v>5.7</v>
      </c>
      <c r="F29" s="187" t="n">
        <v>1.27</v>
      </c>
      <c r="G29" s="188" t="n">
        <f aca="false">IF(C29&lt;&gt;"",(C29*F29),"")</f>
        <v>2.413</v>
      </c>
      <c r="H29" s="189" t="n">
        <f aca="false">IF(C29&lt;&gt;"",(G29*D29),"")</f>
        <v>7.239</v>
      </c>
      <c r="I29" s="413"/>
      <c r="J29" s="183" t="n">
        <f aca="false">$C$10</f>
        <v>0.28</v>
      </c>
      <c r="K29" s="185" t="n">
        <f aca="false">IF(C29&lt;&gt;"",((G29*0.25)+J29),"")</f>
        <v>0.88325</v>
      </c>
      <c r="L29" s="194" t="n">
        <f aca="false">$C$6</f>
        <v>1.5</v>
      </c>
      <c r="M29" s="195" t="n">
        <f aca="false">IF(C29&lt;&gt;"",(K29*D29*L29),"")</f>
        <v>3.974625</v>
      </c>
      <c r="N29" s="206" t="n">
        <f aca="false">IF(C29&lt;&gt;"",(M29-K29),"")</f>
        <v>3.091375</v>
      </c>
      <c r="O29" s="198" t="n">
        <f aca="false">IF(C29&lt;&gt;"",(M29/K29),"")</f>
        <v>4.5</v>
      </c>
      <c r="P29" s="205" t="n">
        <f aca="false">IF($C29&lt;&gt;"",(M29/0.25),"")</f>
        <v>15.8985</v>
      </c>
      <c r="Q29" s="200"/>
      <c r="R29" s="183" t="n">
        <f aca="false">$D$10</f>
        <v>0.32</v>
      </c>
      <c r="S29" s="185" t="n">
        <f aca="false">IF($C29&lt;&gt;"",(($G29*0.75)+R29),"")</f>
        <v>2.12975</v>
      </c>
      <c r="T29" s="194" t="n">
        <f aca="false">$D$6</f>
        <v>1.2</v>
      </c>
      <c r="U29" s="414" t="n">
        <f aca="false">IF($C29&lt;&gt;"",(S29*$D29*T29),"")</f>
        <v>7.6671</v>
      </c>
      <c r="V29" s="199" t="n">
        <f aca="false">IF($C29&lt;&gt;"",(U29-S29),"")</f>
        <v>5.53735</v>
      </c>
      <c r="W29" s="198" t="n">
        <f aca="false">IF($C29&lt;&gt;"",(U29/S29),"")</f>
        <v>3.6</v>
      </c>
      <c r="X29" s="205" t="n">
        <f aca="false">IF($C29&lt;&gt;"",(U29/0.75),"")</f>
        <v>10.2228</v>
      </c>
      <c r="Y29" s="200"/>
      <c r="Z29" s="202" t="str">
        <f aca="false">IF($B29&lt;&gt;"",($B29),"")</f>
        <v>ENEKRIL ROJO OXIDO</v>
      </c>
      <c r="AA29" s="415"/>
      <c r="AB29" s="183" t="n">
        <f aca="false">$E$10</f>
        <v>1.12</v>
      </c>
      <c r="AC29" s="185" t="n">
        <f aca="false">IF($C29&lt;&gt;"",(($G29*5)+AB29),"")</f>
        <v>13.185</v>
      </c>
      <c r="AD29" s="194" t="n">
        <f aca="false">$E$6</f>
        <v>1</v>
      </c>
      <c r="AE29" s="195" t="n">
        <f aca="false">IF($C29&lt;&gt;"",(AC29*$D29*AD29),"")</f>
        <v>39.555</v>
      </c>
      <c r="AF29" s="197" t="n">
        <f aca="false">IF($C29&lt;&gt;"",(AE29-AC29),"")</f>
        <v>26.37</v>
      </c>
      <c r="AG29" s="198" t="n">
        <f aca="false">IF($C29&lt;&gt;"",(AE29/AC29),"")</f>
        <v>3</v>
      </c>
      <c r="AH29" s="205" t="n">
        <f aca="false">IF($C29&lt;&gt;"",(AE29/5),"")</f>
        <v>7.911</v>
      </c>
      <c r="AI29" s="415"/>
      <c r="AJ29" s="183" t="n">
        <f aca="false">$F$10</f>
        <v>1.75</v>
      </c>
      <c r="AK29" s="185" t="n">
        <f aca="false">IF($C29&lt;&gt;"",(($G29*15)+AJ29),"")</f>
        <v>37.945</v>
      </c>
      <c r="AL29" s="185" t="n">
        <f aca="false">$F$6</f>
        <v>0.9</v>
      </c>
      <c r="AM29" s="204" t="n">
        <f aca="false">IF($C29&lt;&gt;"",(AK29*$D29*AL29),"")</f>
        <v>102.4515</v>
      </c>
      <c r="AN29" s="199" t="n">
        <f aca="false">IF($C29&lt;&gt;"",(AM29-AK29),"")</f>
        <v>64.5065</v>
      </c>
      <c r="AO29" s="199" t="n">
        <f aca="false">IF($C29&lt;&gt;"",(AM29/AK29),"")</f>
        <v>2.7</v>
      </c>
      <c r="AP29" s="205" t="n">
        <f aca="false">IF($C29&lt;&gt;"",(AM29/15),"")</f>
        <v>6.8301</v>
      </c>
    </row>
    <row r="30" customFormat="false" ht="18.5" hidden="false" customHeight="false" outlineLevel="0" collapsed="false">
      <c r="A30" s="128"/>
      <c r="B30" s="331" t="s">
        <v>198</v>
      </c>
      <c r="C30" s="183" t="n">
        <v>1.9</v>
      </c>
      <c r="D30" s="185" t="n">
        <v>3</v>
      </c>
      <c r="E30" s="194" t="n">
        <f aca="false">IF(C30&lt;&gt;"",(C30*D30),"")</f>
        <v>5.7</v>
      </c>
      <c r="F30" s="187"/>
      <c r="G30" s="188" t="n">
        <f aca="false">IF(C30&lt;&gt;"",(C30*F30),"")</f>
        <v>0</v>
      </c>
      <c r="H30" s="189" t="n">
        <f aca="false">IF(C30&lt;&gt;"",(G30*D30),"")</f>
        <v>0</v>
      </c>
      <c r="I30" s="413"/>
      <c r="J30" s="183" t="n">
        <f aca="false">$C$10</f>
        <v>0.28</v>
      </c>
      <c r="K30" s="185" t="n">
        <f aca="false">IF(C30&lt;&gt;"",((G30*0.25)+J30),"")</f>
        <v>0.28</v>
      </c>
      <c r="L30" s="194" t="n">
        <f aca="false">$C$6</f>
        <v>1.5</v>
      </c>
      <c r="M30" s="195" t="n">
        <f aca="false">IF(C30&lt;&gt;"",(K30*D30*L30),"")</f>
        <v>1.26</v>
      </c>
      <c r="N30" s="206" t="n">
        <f aca="false">IF(C30&lt;&gt;"",(M30-K30),"")</f>
        <v>0.98</v>
      </c>
      <c r="O30" s="198" t="n">
        <f aca="false">IF(C30&lt;&gt;"",(M30/K30),"")</f>
        <v>4.5</v>
      </c>
      <c r="P30" s="205" t="n">
        <f aca="false">IF($C30&lt;&gt;"",(M30/0.25),"")</f>
        <v>5.04</v>
      </c>
      <c r="Q30" s="200"/>
      <c r="R30" s="183" t="n">
        <f aca="false">$D$10</f>
        <v>0.32</v>
      </c>
      <c r="S30" s="185" t="n">
        <f aca="false">IF($C30&lt;&gt;"",(($G30*0.75)+R30),"")</f>
        <v>0.32</v>
      </c>
      <c r="T30" s="194" t="n">
        <f aca="false">$D$6</f>
        <v>1.2</v>
      </c>
      <c r="U30" s="414" t="n">
        <f aca="false">IF($C30&lt;&gt;"",(S30*$D30*T30),"")</f>
        <v>1.152</v>
      </c>
      <c r="V30" s="199" t="n">
        <f aca="false">IF($C30&lt;&gt;"",(U30-S30),"")</f>
        <v>0.832</v>
      </c>
      <c r="W30" s="198" t="n">
        <f aca="false">IF($C30&lt;&gt;"",(U30/S30),"")</f>
        <v>3.6</v>
      </c>
      <c r="X30" s="205" t="n">
        <f aca="false">IF($C30&lt;&gt;"",(U30/0.75),"")</f>
        <v>1.536</v>
      </c>
      <c r="Y30" s="200"/>
      <c r="Z30" s="202" t="str">
        <f aca="false">IF($B30&lt;&gt;"",($B30),"")</f>
        <v>ENEKRIL AZUL CIELO</v>
      </c>
      <c r="AA30" s="415"/>
      <c r="AB30" s="183" t="n">
        <f aca="false">$E$10</f>
        <v>1.12</v>
      </c>
      <c r="AC30" s="185" t="n">
        <f aca="false">IF($C30&lt;&gt;"",(($G30*5)+AB30),"")</f>
        <v>1.12</v>
      </c>
      <c r="AD30" s="194" t="n">
        <f aca="false">$E$6</f>
        <v>1</v>
      </c>
      <c r="AE30" s="195" t="n">
        <f aca="false">IF($C30&lt;&gt;"",(AC30*$D30*AD30),"")</f>
        <v>3.36</v>
      </c>
      <c r="AF30" s="197" t="n">
        <f aca="false">IF($C30&lt;&gt;"",(AE30-AC30),"")</f>
        <v>2.24</v>
      </c>
      <c r="AG30" s="198" t="n">
        <f aca="false">IF($C30&lt;&gt;"",(AE30/AC30),"")</f>
        <v>3</v>
      </c>
      <c r="AH30" s="205" t="n">
        <f aca="false">IF($C30&lt;&gt;"",(AE30/5),"")</f>
        <v>0.672</v>
      </c>
      <c r="AI30" s="415"/>
      <c r="AJ30" s="183" t="n">
        <f aca="false">$F$10</f>
        <v>1.75</v>
      </c>
      <c r="AK30" s="185" t="n">
        <f aca="false">IF($C30&lt;&gt;"",(($G30*15)+AJ30),"")</f>
        <v>1.75</v>
      </c>
      <c r="AL30" s="185" t="n">
        <f aca="false">$F$6</f>
        <v>0.9</v>
      </c>
      <c r="AM30" s="204" t="n">
        <f aca="false">IF($C30&lt;&gt;"",(AK30*$D30*AL30),"")</f>
        <v>4.725</v>
      </c>
      <c r="AN30" s="199" t="n">
        <f aca="false">IF($C30&lt;&gt;"",(AM30-AK30),"")</f>
        <v>2.975</v>
      </c>
      <c r="AO30" s="199" t="n">
        <f aca="false">IF($C30&lt;&gt;"",(AM30/AK30),"")</f>
        <v>2.7</v>
      </c>
      <c r="AP30" s="205" t="n">
        <f aca="false">IF($C30&lt;&gt;"",(AM30/15),"")</f>
        <v>0.315</v>
      </c>
    </row>
    <row r="31" customFormat="false" ht="18.5" hidden="false" customHeight="false" outlineLevel="0" collapsed="false">
      <c r="A31" s="128"/>
      <c r="B31" s="331" t="s">
        <v>199</v>
      </c>
      <c r="C31" s="183" t="n">
        <v>2.2</v>
      </c>
      <c r="D31" s="185" t="n">
        <v>3</v>
      </c>
      <c r="E31" s="194" t="n">
        <f aca="false">IF(C31&lt;&gt;"",(C31*D31),"")</f>
        <v>6.6</v>
      </c>
      <c r="F31" s="187"/>
      <c r="G31" s="188" t="n">
        <f aca="false">IF(C31&lt;&gt;"",(C31*F31),"")</f>
        <v>0</v>
      </c>
      <c r="H31" s="189" t="n">
        <f aca="false">IF(C31&lt;&gt;"",(G31*D31),"")</f>
        <v>0</v>
      </c>
      <c r="I31" s="413"/>
      <c r="J31" s="183" t="n">
        <f aca="false">$C$10</f>
        <v>0.28</v>
      </c>
      <c r="K31" s="185" t="n">
        <f aca="false">IF(C31&lt;&gt;"",((G31*0.25)+J31),"")</f>
        <v>0.28</v>
      </c>
      <c r="L31" s="194" t="n">
        <f aca="false">$C$6</f>
        <v>1.5</v>
      </c>
      <c r="M31" s="195" t="n">
        <f aca="false">IF(C31&lt;&gt;"",(K31*D31*L31),"")</f>
        <v>1.26</v>
      </c>
      <c r="N31" s="206" t="n">
        <f aca="false">IF(C31&lt;&gt;"",(M31-K31),"")</f>
        <v>0.98</v>
      </c>
      <c r="O31" s="198" t="n">
        <f aca="false">IF(C31&lt;&gt;"",(M31/K31),"")</f>
        <v>4.5</v>
      </c>
      <c r="P31" s="205" t="n">
        <f aca="false">IF($C31&lt;&gt;"",(M31/0.25),"")</f>
        <v>5.04</v>
      </c>
      <c r="Q31" s="200"/>
      <c r="R31" s="183" t="n">
        <f aca="false">$D$10</f>
        <v>0.32</v>
      </c>
      <c r="S31" s="185" t="n">
        <f aca="false">IF($C31&lt;&gt;"",(($G31*0.75)+R31),"")</f>
        <v>0.32</v>
      </c>
      <c r="T31" s="194" t="n">
        <f aca="false">$D$6</f>
        <v>1.2</v>
      </c>
      <c r="U31" s="414" t="n">
        <f aca="false">IF($C31&lt;&gt;"",(S31*$D31*T31),"")</f>
        <v>1.152</v>
      </c>
      <c r="V31" s="199" t="n">
        <f aca="false">IF($C31&lt;&gt;"",(U31-S31),"")</f>
        <v>0.832</v>
      </c>
      <c r="W31" s="198" t="n">
        <f aca="false">IF($C31&lt;&gt;"",(U31/S31),"")</f>
        <v>3.6</v>
      </c>
      <c r="X31" s="205" t="n">
        <f aca="false">IF($C31&lt;&gt;"",(U31/0.75),"")</f>
        <v>1.536</v>
      </c>
      <c r="Y31" s="200"/>
      <c r="Z31" s="202" t="str">
        <f aca="false">IF($B31&lt;&gt;"",($B31),"")</f>
        <v>ENEKRIL ROJO FUEGO</v>
      </c>
      <c r="AA31" s="415"/>
      <c r="AB31" s="183" t="n">
        <f aca="false">$E$10</f>
        <v>1.12</v>
      </c>
      <c r="AC31" s="185" t="n">
        <f aca="false">IF($C31&lt;&gt;"",(($G31*5)+AB31),"")</f>
        <v>1.12</v>
      </c>
      <c r="AD31" s="194" t="n">
        <f aca="false">$E$6</f>
        <v>1</v>
      </c>
      <c r="AE31" s="195" t="n">
        <f aca="false">IF($C31&lt;&gt;"",(AC31*$D31*AD31),"")</f>
        <v>3.36</v>
      </c>
      <c r="AF31" s="197" t="n">
        <f aca="false">IF($C31&lt;&gt;"",(AE31-AC31),"")</f>
        <v>2.24</v>
      </c>
      <c r="AG31" s="198" t="n">
        <f aca="false">IF($C31&lt;&gt;"",(AE31/AC31),"")</f>
        <v>3</v>
      </c>
      <c r="AH31" s="205" t="n">
        <f aca="false">IF($C31&lt;&gt;"",(AE31/5),"")</f>
        <v>0.672</v>
      </c>
      <c r="AI31" s="415"/>
      <c r="AJ31" s="183" t="n">
        <f aca="false">$F$10</f>
        <v>1.75</v>
      </c>
      <c r="AK31" s="185" t="n">
        <f aca="false">IF($C31&lt;&gt;"",(($G31*15)+AJ31),"")</f>
        <v>1.75</v>
      </c>
      <c r="AL31" s="185" t="n">
        <f aca="false">$F$6</f>
        <v>0.9</v>
      </c>
      <c r="AM31" s="204" t="n">
        <f aca="false">IF($C31&lt;&gt;"",(AK31*$D31*AL31),"")</f>
        <v>4.725</v>
      </c>
      <c r="AN31" s="199" t="n">
        <f aca="false">IF($C31&lt;&gt;"",(AM31-AK31),"")</f>
        <v>2.975</v>
      </c>
      <c r="AO31" s="199" t="n">
        <f aca="false">IF($C31&lt;&gt;"",(AM31/AK31),"")</f>
        <v>2.7</v>
      </c>
      <c r="AP31" s="205" t="n">
        <f aca="false">IF($C31&lt;&gt;"",(AM31/15),"")</f>
        <v>0.315</v>
      </c>
    </row>
    <row r="32" customFormat="false" ht="18.5" hidden="false" customHeight="false" outlineLevel="0" collapsed="false">
      <c r="A32" s="128"/>
      <c r="B32" s="331" t="s">
        <v>200</v>
      </c>
      <c r="C32" s="183" t="n">
        <v>2.2</v>
      </c>
      <c r="D32" s="185" t="n">
        <v>3</v>
      </c>
      <c r="E32" s="194" t="n">
        <f aca="false">IF(C32&lt;&gt;"",(C32*D32),"")</f>
        <v>6.6</v>
      </c>
      <c r="F32" s="187"/>
      <c r="G32" s="188" t="n">
        <f aca="false">IF(C32&lt;&gt;"",(C32*F32),"")</f>
        <v>0</v>
      </c>
      <c r="H32" s="189" t="n">
        <f aca="false">IF(C32&lt;&gt;"",(G32*D32),"")</f>
        <v>0</v>
      </c>
      <c r="I32" s="413"/>
      <c r="J32" s="183" t="n">
        <f aca="false">$C$10</f>
        <v>0.28</v>
      </c>
      <c r="K32" s="185" t="n">
        <f aca="false">IF(C32&lt;&gt;"",((G32*0.25)+J32),"")</f>
        <v>0.28</v>
      </c>
      <c r="L32" s="194" t="n">
        <f aca="false">$C$6</f>
        <v>1.5</v>
      </c>
      <c r="M32" s="195" t="n">
        <f aca="false">IF(C32&lt;&gt;"",(K32*D32*L32),"")</f>
        <v>1.26</v>
      </c>
      <c r="N32" s="206" t="n">
        <f aca="false">IF(C32&lt;&gt;"",(M32-K32),"")</f>
        <v>0.98</v>
      </c>
      <c r="O32" s="198" t="n">
        <f aca="false">IF(C32&lt;&gt;"",(M32/K32),"")</f>
        <v>4.5</v>
      </c>
      <c r="P32" s="205" t="n">
        <f aca="false">IF($C32&lt;&gt;"",(M32/0.25),"")</f>
        <v>5.04</v>
      </c>
      <c r="Q32" s="200"/>
      <c r="R32" s="183" t="n">
        <f aca="false">$D$10</f>
        <v>0.32</v>
      </c>
      <c r="S32" s="185" t="n">
        <f aca="false">IF($C32&lt;&gt;"",(($G32*0.75)+R32),"")</f>
        <v>0.32</v>
      </c>
      <c r="T32" s="194" t="n">
        <f aca="false">$D$6</f>
        <v>1.2</v>
      </c>
      <c r="U32" s="414" t="n">
        <f aca="false">IF($C32&lt;&gt;"",(S32*$D32*T32),"")</f>
        <v>1.152</v>
      </c>
      <c r="V32" s="199" t="n">
        <f aca="false">IF($C32&lt;&gt;"",(U32-S32),"")</f>
        <v>0.832</v>
      </c>
      <c r="W32" s="198" t="n">
        <f aca="false">IF($C32&lt;&gt;"",(U32/S32),"")</f>
        <v>3.6</v>
      </c>
      <c r="X32" s="205" t="n">
        <f aca="false">IF($C32&lt;&gt;"",(U32/0.75),"")</f>
        <v>1.536</v>
      </c>
      <c r="Y32" s="200"/>
      <c r="Z32" s="202" t="str">
        <f aca="false">IF($B32&lt;&gt;"",($B32),"")</f>
        <v>ENEKRIL ROJO VIVO</v>
      </c>
      <c r="AA32" s="415"/>
      <c r="AB32" s="183" t="n">
        <f aca="false">$E$10</f>
        <v>1.12</v>
      </c>
      <c r="AC32" s="185" t="n">
        <f aca="false">IF($C32&lt;&gt;"",(($G32*5)+AB32),"")</f>
        <v>1.12</v>
      </c>
      <c r="AD32" s="194" t="n">
        <f aca="false">$E$6</f>
        <v>1</v>
      </c>
      <c r="AE32" s="195" t="n">
        <f aca="false">IF($C32&lt;&gt;"",(AC32*$D32*AD32),"")</f>
        <v>3.36</v>
      </c>
      <c r="AF32" s="197" t="n">
        <f aca="false">IF($C32&lt;&gt;"",(AE32-AC32),"")</f>
        <v>2.24</v>
      </c>
      <c r="AG32" s="198" t="n">
        <f aca="false">IF($C32&lt;&gt;"",(AE32/AC32),"")</f>
        <v>3</v>
      </c>
      <c r="AH32" s="205" t="n">
        <f aca="false">IF($C32&lt;&gt;"",(AE32/5),"")</f>
        <v>0.672</v>
      </c>
      <c r="AI32" s="415"/>
      <c r="AJ32" s="183" t="n">
        <f aca="false">$F$10</f>
        <v>1.75</v>
      </c>
      <c r="AK32" s="185" t="n">
        <f aca="false">IF($C32&lt;&gt;"",(($G32*15)+AJ32),"")</f>
        <v>1.75</v>
      </c>
      <c r="AL32" s="185" t="n">
        <f aca="false">$F$6</f>
        <v>0.9</v>
      </c>
      <c r="AM32" s="204" t="n">
        <f aca="false">IF($C32&lt;&gt;"",(AK32*$D32*AL32),"")</f>
        <v>4.725</v>
      </c>
      <c r="AN32" s="199" t="n">
        <f aca="false">IF($C32&lt;&gt;"",(AM32-AK32),"")</f>
        <v>2.975</v>
      </c>
      <c r="AO32" s="199" t="n">
        <f aca="false">IF($C32&lt;&gt;"",(AM32/AK32),"")</f>
        <v>2.7</v>
      </c>
      <c r="AP32" s="205" t="n">
        <f aca="false">IF($C32&lt;&gt;"",(AM32/15),"")</f>
        <v>0.315</v>
      </c>
    </row>
    <row r="33" customFormat="false" ht="18.5" hidden="false" customHeight="false" outlineLevel="0" collapsed="false">
      <c r="A33" s="128"/>
      <c r="B33" s="331" t="s">
        <v>201</v>
      </c>
      <c r="C33" s="183" t="n">
        <v>2</v>
      </c>
      <c r="D33" s="185" t="n">
        <v>3</v>
      </c>
      <c r="E33" s="194" t="n">
        <f aca="false">IF(C33&lt;&gt;"",(C33*D33),"")</f>
        <v>6</v>
      </c>
      <c r="F33" s="187"/>
      <c r="G33" s="188" t="n">
        <f aca="false">IF(C33&lt;&gt;"",(C33*F33),"")</f>
        <v>0</v>
      </c>
      <c r="H33" s="189" t="n">
        <f aca="false">IF(C33&lt;&gt;"",(G33*D33),"")</f>
        <v>0</v>
      </c>
      <c r="I33" s="413"/>
      <c r="J33" s="183" t="n">
        <f aca="false">$C$10</f>
        <v>0.28</v>
      </c>
      <c r="K33" s="185" t="n">
        <f aca="false">IF(C33&lt;&gt;"",((G33*0.25)+J33),"")</f>
        <v>0.28</v>
      </c>
      <c r="L33" s="194" t="n">
        <f aca="false">$C$6</f>
        <v>1.5</v>
      </c>
      <c r="M33" s="195" t="n">
        <f aca="false">IF(C33&lt;&gt;"",(K33*D33*L33),"")</f>
        <v>1.26</v>
      </c>
      <c r="N33" s="206" t="n">
        <f aca="false">IF(C33&lt;&gt;"",(M33-K33),"")</f>
        <v>0.98</v>
      </c>
      <c r="O33" s="198" t="n">
        <f aca="false">IF(C33&lt;&gt;"",(M33/K33),"")</f>
        <v>4.5</v>
      </c>
      <c r="P33" s="205" t="n">
        <f aca="false">IF($C33&lt;&gt;"",(M33/0.25),"")</f>
        <v>5.04</v>
      </c>
      <c r="Q33" s="200"/>
      <c r="R33" s="183" t="n">
        <f aca="false">$D$10</f>
        <v>0.32</v>
      </c>
      <c r="S33" s="185" t="n">
        <f aca="false">IF($C33&lt;&gt;"",(($G33*0.75)+R33),"")</f>
        <v>0.32</v>
      </c>
      <c r="T33" s="194" t="n">
        <f aca="false">$D$6</f>
        <v>1.2</v>
      </c>
      <c r="U33" s="414" t="n">
        <f aca="false">IF($C33&lt;&gt;"",(S33*$D33*T33),"")</f>
        <v>1.152</v>
      </c>
      <c r="V33" s="199" t="n">
        <f aca="false">IF($C33&lt;&gt;"",(U33-S33),"")</f>
        <v>0.832</v>
      </c>
      <c r="W33" s="198" t="n">
        <f aca="false">IF($C33&lt;&gt;"",(U33/S33),"")</f>
        <v>3.6</v>
      </c>
      <c r="X33" s="205" t="n">
        <f aca="false">IF($C33&lt;&gt;"",(U33/0.75),"")</f>
        <v>1.536</v>
      </c>
      <c r="Y33" s="200"/>
      <c r="Z33" s="202" t="str">
        <f aca="false">IF($B33&lt;&gt;"",($B33),"")</f>
        <v>ENKRIL CREMA</v>
      </c>
      <c r="AA33" s="415"/>
      <c r="AB33" s="183" t="n">
        <f aca="false">$E$10</f>
        <v>1.12</v>
      </c>
      <c r="AC33" s="185" t="n">
        <f aca="false">IF($C33&lt;&gt;"",(($G33*5)+AB33),"")</f>
        <v>1.12</v>
      </c>
      <c r="AD33" s="194" t="n">
        <f aca="false">$E$6</f>
        <v>1</v>
      </c>
      <c r="AE33" s="195" t="n">
        <f aca="false">IF($C33&lt;&gt;"",(AC33*$D33*AD33),"")</f>
        <v>3.36</v>
      </c>
      <c r="AF33" s="197" t="n">
        <f aca="false">IF($C33&lt;&gt;"",(AE33-AC33),"")</f>
        <v>2.24</v>
      </c>
      <c r="AG33" s="198" t="n">
        <f aca="false">IF($C33&lt;&gt;"",(AE33/AC33),"")</f>
        <v>3</v>
      </c>
      <c r="AH33" s="205" t="n">
        <f aca="false">IF($C33&lt;&gt;"",(AE33/5),"")</f>
        <v>0.672</v>
      </c>
      <c r="AI33" s="415"/>
      <c r="AJ33" s="183" t="n">
        <f aca="false">$F$10</f>
        <v>1.75</v>
      </c>
      <c r="AK33" s="185" t="n">
        <f aca="false">IF($C33&lt;&gt;"",(($G33*15)+AJ33),"")</f>
        <v>1.75</v>
      </c>
      <c r="AL33" s="185" t="n">
        <f aca="false">$F$6</f>
        <v>0.9</v>
      </c>
      <c r="AM33" s="204" t="n">
        <f aca="false">IF($C33&lt;&gt;"",(AK33*$D33*AL33),"")</f>
        <v>4.725</v>
      </c>
      <c r="AN33" s="199" t="n">
        <f aca="false">IF($C33&lt;&gt;"",(AM33-AK33),"")</f>
        <v>2.975</v>
      </c>
      <c r="AO33" s="199" t="n">
        <f aca="false">IF($C33&lt;&gt;"",(AM33/AK33),"")</f>
        <v>2.7</v>
      </c>
      <c r="AP33" s="205" t="n">
        <f aca="false">IF($C33&lt;&gt;"",(AM33/15),"")</f>
        <v>0.315</v>
      </c>
    </row>
    <row r="34" customFormat="false" ht="18.5" hidden="false" customHeight="false" outlineLevel="0" collapsed="false">
      <c r="A34" s="128"/>
      <c r="B34" s="331" t="s">
        <v>202</v>
      </c>
      <c r="C34" s="183" t="n">
        <v>2</v>
      </c>
      <c r="D34" s="185" t="n">
        <v>3</v>
      </c>
      <c r="E34" s="194" t="n">
        <f aca="false">IF(C34&lt;&gt;"",(C34*D34),"")</f>
        <v>6</v>
      </c>
      <c r="F34" s="187"/>
      <c r="G34" s="188" t="n">
        <f aca="false">IF(C34&lt;&gt;"",(C34*F34),"")</f>
        <v>0</v>
      </c>
      <c r="H34" s="189" t="n">
        <f aca="false">IF(C34&lt;&gt;"",(G34*D34),"")</f>
        <v>0</v>
      </c>
      <c r="I34" s="413"/>
      <c r="J34" s="183" t="n">
        <f aca="false">$C$10</f>
        <v>0.28</v>
      </c>
      <c r="K34" s="185" t="n">
        <f aca="false">IF(C34&lt;&gt;"",((G34*0.25)+J34),"")</f>
        <v>0.28</v>
      </c>
      <c r="L34" s="194" t="n">
        <f aca="false">$C$6</f>
        <v>1.5</v>
      </c>
      <c r="M34" s="195" t="n">
        <f aca="false">IF(C34&lt;&gt;"",(K34*D34*L34),"")</f>
        <v>1.26</v>
      </c>
      <c r="N34" s="206" t="n">
        <f aca="false">IF(C34&lt;&gt;"",(M34-K34),"")</f>
        <v>0.98</v>
      </c>
      <c r="O34" s="198" t="n">
        <f aca="false">IF(C34&lt;&gt;"",(M34/K34),"")</f>
        <v>4.5</v>
      </c>
      <c r="P34" s="205" t="n">
        <f aca="false">IF($C34&lt;&gt;"",(M34/0.25),"")</f>
        <v>5.04</v>
      </c>
      <c r="Q34" s="200"/>
      <c r="R34" s="183" t="n">
        <f aca="false">$D$10</f>
        <v>0.32</v>
      </c>
      <c r="S34" s="185" t="n">
        <f aca="false">IF($C34&lt;&gt;"",(($G34*0.75)+R34),"")</f>
        <v>0.32</v>
      </c>
      <c r="T34" s="194" t="n">
        <f aca="false">$D$6</f>
        <v>1.2</v>
      </c>
      <c r="U34" s="414" t="n">
        <f aca="false">IF($C34&lt;&gt;"",(S34*$D34*T34),"")</f>
        <v>1.152</v>
      </c>
      <c r="V34" s="199" t="n">
        <f aca="false">IF($C34&lt;&gt;"",(U34-S34),"")</f>
        <v>0.832</v>
      </c>
      <c r="W34" s="198" t="n">
        <f aca="false">IF($C34&lt;&gt;"",(U34/S34),"")</f>
        <v>3.6</v>
      </c>
      <c r="X34" s="205" t="n">
        <f aca="false">IF($C34&lt;&gt;"",(U34/0.75),"")</f>
        <v>1.536</v>
      </c>
      <c r="Y34" s="200"/>
      <c r="Z34" s="202" t="str">
        <f aca="false">IF($B34&lt;&gt;"",($B34),"")</f>
        <v>ENEKRIL SALMON</v>
      </c>
      <c r="AA34" s="415"/>
      <c r="AB34" s="183" t="n">
        <f aca="false">$E$10</f>
        <v>1.12</v>
      </c>
      <c r="AC34" s="185" t="n">
        <f aca="false">IF($C34&lt;&gt;"",(($G34*5)+AB34),"")</f>
        <v>1.12</v>
      </c>
      <c r="AD34" s="194" t="n">
        <f aca="false">$E$6</f>
        <v>1</v>
      </c>
      <c r="AE34" s="195" t="n">
        <f aca="false">IF($C34&lt;&gt;"",(AC34*$D34*AD34),"")</f>
        <v>3.36</v>
      </c>
      <c r="AF34" s="197" t="n">
        <f aca="false">IF($C34&lt;&gt;"",(AE34-AC34),"")</f>
        <v>2.24</v>
      </c>
      <c r="AG34" s="198" t="n">
        <f aca="false">IF($C34&lt;&gt;"",(AE34/AC34),"")</f>
        <v>3</v>
      </c>
      <c r="AH34" s="205" t="n">
        <f aca="false">IF($C34&lt;&gt;"",(AE34/5),"")</f>
        <v>0.672</v>
      </c>
      <c r="AI34" s="415"/>
      <c r="AJ34" s="183" t="n">
        <f aca="false">$F$10</f>
        <v>1.75</v>
      </c>
      <c r="AK34" s="185" t="n">
        <f aca="false">IF($C34&lt;&gt;"",(($G34*15)+AJ34),"")</f>
        <v>1.75</v>
      </c>
      <c r="AL34" s="185" t="n">
        <f aca="false">$F$6</f>
        <v>0.9</v>
      </c>
      <c r="AM34" s="204" t="n">
        <f aca="false">IF($C34&lt;&gt;"",(AK34*$D34*AL34),"")</f>
        <v>4.725</v>
      </c>
      <c r="AN34" s="199" t="n">
        <f aca="false">IF($C34&lt;&gt;"",(AM34-AK34),"")</f>
        <v>2.975</v>
      </c>
      <c r="AO34" s="199" t="n">
        <f aca="false">IF($C34&lt;&gt;"",(AM34/AK34),"")</f>
        <v>2.7</v>
      </c>
      <c r="AP34" s="205" t="n">
        <f aca="false">IF($C34&lt;&gt;"",(AM34/15),"")</f>
        <v>0.315</v>
      </c>
    </row>
    <row r="35" customFormat="false" ht="18.5" hidden="false" customHeight="false" outlineLevel="0" collapsed="false">
      <c r="A35" s="128"/>
      <c r="B35" s="331" t="s">
        <v>203</v>
      </c>
      <c r="C35" s="183" t="n">
        <v>2</v>
      </c>
      <c r="D35" s="185" t="n">
        <v>3</v>
      </c>
      <c r="E35" s="194" t="n">
        <f aca="false">IF(C35&lt;&gt;"",(C35*D35),"")</f>
        <v>6</v>
      </c>
      <c r="F35" s="187"/>
      <c r="G35" s="188" t="n">
        <f aca="false">IF(C35&lt;&gt;"",(C35*F35),"")</f>
        <v>0</v>
      </c>
      <c r="H35" s="189" t="n">
        <f aca="false">IF(C35&lt;&gt;"",(G35*D35),"")</f>
        <v>0</v>
      </c>
      <c r="I35" s="413"/>
      <c r="J35" s="183" t="n">
        <f aca="false">$C$10</f>
        <v>0.28</v>
      </c>
      <c r="K35" s="185" t="n">
        <f aca="false">IF(C35&lt;&gt;"",((G35*0.25)+J35),"")</f>
        <v>0.28</v>
      </c>
      <c r="L35" s="194" t="n">
        <f aca="false">$C$6</f>
        <v>1.5</v>
      </c>
      <c r="M35" s="195" t="n">
        <f aca="false">IF(C35&lt;&gt;"",(K35*D35*L35),"")</f>
        <v>1.26</v>
      </c>
      <c r="N35" s="206" t="n">
        <f aca="false">IF(C35&lt;&gt;"",(M35-K35),"")</f>
        <v>0.98</v>
      </c>
      <c r="O35" s="198" t="n">
        <f aca="false">IF(C35&lt;&gt;"",(M35/K35),"")</f>
        <v>4.5</v>
      </c>
      <c r="P35" s="205" t="n">
        <f aca="false">IF($C35&lt;&gt;"",(M35/0.25),"")</f>
        <v>5.04</v>
      </c>
      <c r="Q35" s="200"/>
      <c r="R35" s="183" t="n">
        <f aca="false">$D$10</f>
        <v>0.32</v>
      </c>
      <c r="S35" s="185" t="n">
        <f aca="false">IF($C35&lt;&gt;"",(($G35*0.75)+R35),"")</f>
        <v>0.32</v>
      </c>
      <c r="T35" s="194" t="n">
        <f aca="false">$D$6</f>
        <v>1.2</v>
      </c>
      <c r="U35" s="414" t="n">
        <f aca="false">IF($C35&lt;&gt;"",(S35*$D35*T35),"")</f>
        <v>1.152</v>
      </c>
      <c r="V35" s="199" t="n">
        <f aca="false">IF($C35&lt;&gt;"",(U35-S35),"")</f>
        <v>0.832</v>
      </c>
      <c r="W35" s="198" t="n">
        <f aca="false">IF($C35&lt;&gt;"",(U35/S35),"")</f>
        <v>3.6</v>
      </c>
      <c r="X35" s="205" t="n">
        <f aca="false">IF($C35&lt;&gt;"",(U35/0.75),"")</f>
        <v>1.536</v>
      </c>
      <c r="Y35" s="200"/>
      <c r="Z35" s="202" t="str">
        <f aca="false">IF($B35&lt;&gt;"",($B35),"")</f>
        <v>ENEKRIL VERDE FORMENTERA</v>
      </c>
      <c r="AA35" s="415"/>
      <c r="AB35" s="183" t="n">
        <f aca="false">$E$10</f>
        <v>1.12</v>
      </c>
      <c r="AC35" s="185" t="n">
        <f aca="false">IF($C35&lt;&gt;"",(($G35*5)+AB35),"")</f>
        <v>1.12</v>
      </c>
      <c r="AD35" s="194" t="n">
        <f aca="false">$E$6</f>
        <v>1</v>
      </c>
      <c r="AE35" s="195" t="n">
        <f aca="false">IF($C35&lt;&gt;"",(AC35*$D35*AD35),"")</f>
        <v>3.36</v>
      </c>
      <c r="AF35" s="197" t="n">
        <f aca="false">IF($C35&lt;&gt;"",(AE35-AC35),"")</f>
        <v>2.24</v>
      </c>
      <c r="AG35" s="198" t="n">
        <f aca="false">IF($C35&lt;&gt;"",(AE35/AC35),"")</f>
        <v>3</v>
      </c>
      <c r="AH35" s="205" t="n">
        <f aca="false">IF($C35&lt;&gt;"",(AE35/5),"")</f>
        <v>0.672</v>
      </c>
      <c r="AI35" s="415"/>
      <c r="AJ35" s="183" t="n">
        <f aca="false">$F$10</f>
        <v>1.75</v>
      </c>
      <c r="AK35" s="185" t="n">
        <f aca="false">IF($C35&lt;&gt;"",(($G35*15)+AJ35),"")</f>
        <v>1.75</v>
      </c>
      <c r="AL35" s="185" t="n">
        <f aca="false">$F$6</f>
        <v>0.9</v>
      </c>
      <c r="AM35" s="204" t="n">
        <f aca="false">IF($C35&lt;&gt;"",(AK35*$D35*AL35),"")</f>
        <v>4.725</v>
      </c>
      <c r="AN35" s="199" t="n">
        <f aca="false">IF($C35&lt;&gt;"",(AM35-AK35),"")</f>
        <v>2.975</v>
      </c>
      <c r="AO35" s="199" t="n">
        <f aca="false">IF($C35&lt;&gt;"",(AM35/AK35),"")</f>
        <v>2.7</v>
      </c>
      <c r="AP35" s="205" t="n">
        <f aca="false">IF($C35&lt;&gt;"",(AM35/15),"")</f>
        <v>0.315</v>
      </c>
    </row>
    <row r="36" customFormat="false" ht="18.5" hidden="false" customHeight="false" outlineLevel="0" collapsed="false">
      <c r="A36" s="128"/>
      <c r="B36" s="331"/>
      <c r="C36" s="183"/>
      <c r="D36" s="185"/>
      <c r="E36" s="194" t="str">
        <f aca="false">IF(C36&lt;&gt;"",(C36*D36),"")</f>
        <v/>
      </c>
      <c r="F36" s="187"/>
      <c r="G36" s="188" t="str">
        <f aca="false">IF(C36&lt;&gt;"",(C36*F36),"")</f>
        <v/>
      </c>
      <c r="H36" s="189" t="str">
        <f aca="false">IF(C36&lt;&gt;"",(G36*D36),"")</f>
        <v/>
      </c>
      <c r="I36" s="413"/>
      <c r="J36" s="183" t="n">
        <f aca="false">$C$10</f>
        <v>0.28</v>
      </c>
      <c r="K36" s="185" t="str">
        <f aca="false">IF(C36&lt;&gt;"",((G36*0.25)+J36),"")</f>
        <v/>
      </c>
      <c r="L36" s="194" t="n">
        <f aca="false">$C$6</f>
        <v>1.5</v>
      </c>
      <c r="M36" s="195" t="str">
        <f aca="false">IF(C36&lt;&gt;"",(K36*D36*L36),"")</f>
        <v/>
      </c>
      <c r="N36" s="206" t="str">
        <f aca="false">IF(C36&lt;&gt;"",(M36-K36),"")</f>
        <v/>
      </c>
      <c r="O36" s="198" t="str">
        <f aca="false">IF(C36&lt;&gt;"",(M36/K36),"")</f>
        <v/>
      </c>
      <c r="P36" s="205" t="str">
        <f aca="false">IF($C36&lt;&gt;"",(M36/0.25),"")</f>
        <v/>
      </c>
      <c r="Q36" s="200"/>
      <c r="R36" s="183" t="n">
        <f aca="false">$D$10</f>
        <v>0.32</v>
      </c>
      <c r="S36" s="185" t="str">
        <f aca="false">IF($C36&lt;&gt;"",(($G36*0.75)+R36),"")</f>
        <v/>
      </c>
      <c r="T36" s="194" t="n">
        <f aca="false">$D$6</f>
        <v>1.2</v>
      </c>
      <c r="U36" s="414" t="str">
        <f aca="false">IF($C36&lt;&gt;"",(S36*$D36*T36),"")</f>
        <v/>
      </c>
      <c r="V36" s="199" t="str">
        <f aca="false">IF($C36&lt;&gt;"",(U36-S36),"")</f>
        <v/>
      </c>
      <c r="W36" s="198" t="str">
        <f aca="false">IF($C36&lt;&gt;"",(U36/S36),"")</f>
        <v/>
      </c>
      <c r="X36" s="205" t="str">
        <f aca="false">IF($C36&lt;&gt;"",(U36/0.75),"")</f>
        <v/>
      </c>
      <c r="Y36" s="200"/>
      <c r="Z36" s="202" t="str">
        <f aca="false">IF($B36&lt;&gt;"",($B36),"")</f>
        <v/>
      </c>
      <c r="AA36" s="415"/>
      <c r="AB36" s="183" t="n">
        <f aca="false">$E$10</f>
        <v>1.12</v>
      </c>
      <c r="AC36" s="185" t="str">
        <f aca="false">IF($C36&lt;&gt;"",(($G36*5)+AB36),"")</f>
        <v/>
      </c>
      <c r="AD36" s="194" t="n">
        <f aca="false">$E$6</f>
        <v>1</v>
      </c>
      <c r="AE36" s="195" t="str">
        <f aca="false">IF($C36&lt;&gt;"",(AC36*$D36*AD36),"")</f>
        <v/>
      </c>
      <c r="AF36" s="197" t="str">
        <f aca="false">IF($C36&lt;&gt;"",(AE36-AC36),"")</f>
        <v/>
      </c>
      <c r="AG36" s="198" t="str">
        <f aca="false">IF($C36&lt;&gt;"",(AE36/AC36),"")</f>
        <v/>
      </c>
      <c r="AH36" s="205" t="str">
        <f aca="false">IF($C36&lt;&gt;"",(AE36/5),"")</f>
        <v/>
      </c>
      <c r="AI36" s="415"/>
      <c r="AJ36" s="183" t="n">
        <f aca="false">$F$10</f>
        <v>1.75</v>
      </c>
      <c r="AK36" s="185" t="str">
        <f aca="false">IF($C36&lt;&gt;"",(($G36*15)+AJ36),"")</f>
        <v/>
      </c>
      <c r="AL36" s="185" t="n">
        <f aca="false">$F$6</f>
        <v>0.9</v>
      </c>
      <c r="AM36" s="204" t="str">
        <f aca="false">IF($C36&lt;&gt;"",(AK36*$D36*AL36),"")</f>
        <v/>
      </c>
      <c r="AN36" s="199" t="str">
        <f aca="false">IF($C36&lt;&gt;"",(AM36-AK36),"")</f>
        <v/>
      </c>
      <c r="AO36" s="199" t="str">
        <f aca="false">IF($C36&lt;&gt;"",(AM36/AK36),"")</f>
        <v/>
      </c>
      <c r="AP36" s="205" t="str">
        <f aca="false">IF($C36&lt;&gt;"",(AM36/15),"")</f>
        <v/>
      </c>
    </row>
    <row r="37" customFormat="false" ht="18.5" hidden="false" customHeight="false" outlineLevel="0" collapsed="false">
      <c r="A37" s="128"/>
      <c r="B37" s="331"/>
      <c r="C37" s="183"/>
      <c r="D37" s="185"/>
      <c r="E37" s="194" t="str">
        <f aca="false">IF(C37&lt;&gt;"",(C37*D37),"")</f>
        <v/>
      </c>
      <c r="F37" s="187"/>
      <c r="G37" s="188" t="str">
        <f aca="false">IF(C37&lt;&gt;"",(C37*F37),"")</f>
        <v/>
      </c>
      <c r="H37" s="189" t="str">
        <f aca="false">IF(C37&lt;&gt;"",(G37*D37),"")</f>
        <v/>
      </c>
      <c r="I37" s="413"/>
      <c r="J37" s="183" t="n">
        <f aca="false">$C$10</f>
        <v>0.28</v>
      </c>
      <c r="K37" s="185" t="str">
        <f aca="false">IF(C37&lt;&gt;"",((G37*0.25)+J37),"")</f>
        <v/>
      </c>
      <c r="L37" s="194" t="n">
        <f aca="false">$C$6</f>
        <v>1.5</v>
      </c>
      <c r="M37" s="195" t="str">
        <f aca="false">IF(C37&lt;&gt;"",(K37*D37*L37),"")</f>
        <v/>
      </c>
      <c r="N37" s="206" t="str">
        <f aca="false">IF(C37&lt;&gt;"",(M37-K37),"")</f>
        <v/>
      </c>
      <c r="O37" s="198" t="str">
        <f aca="false">IF(C37&lt;&gt;"",(M37/K37),"")</f>
        <v/>
      </c>
      <c r="P37" s="205" t="str">
        <f aca="false">IF($C37&lt;&gt;"",(M37/0.25),"")</f>
        <v/>
      </c>
      <c r="Q37" s="200"/>
      <c r="R37" s="183" t="n">
        <f aca="false">$D$10</f>
        <v>0.32</v>
      </c>
      <c r="S37" s="185" t="str">
        <f aca="false">IF($C37&lt;&gt;"",(($G37*0.75)+R37),"")</f>
        <v/>
      </c>
      <c r="T37" s="194" t="n">
        <f aca="false">$D$6</f>
        <v>1.2</v>
      </c>
      <c r="U37" s="414" t="str">
        <f aca="false">IF($C37&lt;&gt;"",(S37*$D37*T37),"")</f>
        <v/>
      </c>
      <c r="V37" s="199" t="str">
        <f aca="false">IF($C37&lt;&gt;"",(U37-S37),"")</f>
        <v/>
      </c>
      <c r="W37" s="198" t="str">
        <f aca="false">IF($C37&lt;&gt;"",(U37/S37),"")</f>
        <v/>
      </c>
      <c r="X37" s="205" t="str">
        <f aca="false">IF($C37&lt;&gt;"",(U37/0.75),"")</f>
        <v/>
      </c>
      <c r="Y37" s="200"/>
      <c r="Z37" s="202" t="str">
        <f aca="false">IF($B37&lt;&gt;"",($B37),"")</f>
        <v/>
      </c>
      <c r="AA37" s="415"/>
      <c r="AB37" s="183" t="n">
        <f aca="false">$E$10</f>
        <v>1.12</v>
      </c>
      <c r="AC37" s="185" t="str">
        <f aca="false">IF($C37&lt;&gt;"",(($G37*5)+AB37),"")</f>
        <v/>
      </c>
      <c r="AD37" s="194" t="n">
        <f aca="false">$E$6</f>
        <v>1</v>
      </c>
      <c r="AE37" s="195" t="str">
        <f aca="false">IF($C37&lt;&gt;"",(AC37*$D37*AD37),"")</f>
        <v/>
      </c>
      <c r="AF37" s="197" t="str">
        <f aca="false">IF($C37&lt;&gt;"",(AE37-AC37),"")</f>
        <v/>
      </c>
      <c r="AG37" s="198" t="str">
        <f aca="false">IF($C37&lt;&gt;"",(AE37/AC37),"")</f>
        <v/>
      </c>
      <c r="AH37" s="205" t="str">
        <f aca="false">IF($C37&lt;&gt;"",(AE37/5),"")</f>
        <v/>
      </c>
      <c r="AI37" s="415"/>
      <c r="AJ37" s="183" t="n">
        <f aca="false">$F$10</f>
        <v>1.75</v>
      </c>
      <c r="AK37" s="185" t="str">
        <f aca="false">IF($C37&lt;&gt;"",(($G37*15)+AJ37),"")</f>
        <v/>
      </c>
      <c r="AL37" s="185" t="n">
        <f aca="false">$F$6</f>
        <v>0.9</v>
      </c>
      <c r="AM37" s="204" t="str">
        <f aca="false">IF($C37&lt;&gt;"",(AK37*$D37*AL37),"")</f>
        <v/>
      </c>
      <c r="AN37" s="199" t="str">
        <f aca="false">IF($C37&lt;&gt;"",(AM37-AK37),"")</f>
        <v/>
      </c>
      <c r="AO37" s="199" t="str">
        <f aca="false">IF($C37&lt;&gt;"",(AM37/AK37),"")</f>
        <v/>
      </c>
      <c r="AP37" s="205" t="str">
        <f aca="false">IF($C37&lt;&gt;"",(AM37/15),"")</f>
        <v/>
      </c>
    </row>
    <row r="38" customFormat="false" ht="18.5" hidden="false" customHeight="false" outlineLevel="0" collapsed="false">
      <c r="A38" s="128"/>
      <c r="B38" s="331"/>
      <c r="C38" s="183"/>
      <c r="D38" s="185"/>
      <c r="E38" s="194" t="str">
        <f aca="false">IF(C38&lt;&gt;"",(C38*D38),"")</f>
        <v/>
      </c>
      <c r="F38" s="187"/>
      <c r="G38" s="188" t="str">
        <f aca="false">IF(C38&lt;&gt;"",(C38*F38),"")</f>
        <v/>
      </c>
      <c r="H38" s="189" t="str">
        <f aca="false">IF(C38&lt;&gt;"",(G38*D38),"")</f>
        <v/>
      </c>
      <c r="I38" s="413"/>
      <c r="J38" s="183" t="n">
        <f aca="false">$C$10</f>
        <v>0.28</v>
      </c>
      <c r="K38" s="185" t="str">
        <f aca="false">IF(C38&lt;&gt;"",((G38*0.25)+J38),"")</f>
        <v/>
      </c>
      <c r="L38" s="194" t="n">
        <f aca="false">$C$6</f>
        <v>1.5</v>
      </c>
      <c r="M38" s="195" t="str">
        <f aca="false">IF(C38&lt;&gt;"",(K38*D38*L38),"")</f>
        <v/>
      </c>
      <c r="N38" s="206" t="str">
        <f aca="false">IF(C38&lt;&gt;"",(M38-K38),"")</f>
        <v/>
      </c>
      <c r="O38" s="198" t="str">
        <f aca="false">IF(C38&lt;&gt;"",(M38/K38),"")</f>
        <v/>
      </c>
      <c r="P38" s="205" t="str">
        <f aca="false">IF($C38&lt;&gt;"",(M38/0.25),"")</f>
        <v/>
      </c>
      <c r="Q38" s="200"/>
      <c r="R38" s="183" t="n">
        <f aca="false">$D$10</f>
        <v>0.32</v>
      </c>
      <c r="S38" s="185" t="str">
        <f aca="false">IF($C38&lt;&gt;"",(($G38*0.75)+R38),"")</f>
        <v/>
      </c>
      <c r="T38" s="194" t="n">
        <f aca="false">$D$6</f>
        <v>1.2</v>
      </c>
      <c r="U38" s="414" t="str">
        <f aca="false">IF($C38&lt;&gt;"",(S38*$D38*T38),"")</f>
        <v/>
      </c>
      <c r="V38" s="199" t="str">
        <f aca="false">IF($C38&lt;&gt;"",(U38-S38),"")</f>
        <v/>
      </c>
      <c r="W38" s="198" t="str">
        <f aca="false">IF($C38&lt;&gt;"",(U38/S38),"")</f>
        <v/>
      </c>
      <c r="X38" s="205" t="str">
        <f aca="false">IF($C38&lt;&gt;"",(U38/0.75),"")</f>
        <v/>
      </c>
      <c r="Y38" s="200"/>
      <c r="Z38" s="202" t="str">
        <f aca="false">IF($B38&lt;&gt;"",($B38),"")</f>
        <v/>
      </c>
      <c r="AA38" s="415"/>
      <c r="AB38" s="183" t="n">
        <f aca="false">$E$10</f>
        <v>1.12</v>
      </c>
      <c r="AC38" s="185" t="str">
        <f aca="false">IF($C38&lt;&gt;"",(($G38*5)+AB38),"")</f>
        <v/>
      </c>
      <c r="AD38" s="194" t="n">
        <f aca="false">$E$6</f>
        <v>1</v>
      </c>
      <c r="AE38" s="195" t="str">
        <f aca="false">IF($C38&lt;&gt;"",(AC38*$D38*AD38),"")</f>
        <v/>
      </c>
      <c r="AF38" s="197" t="str">
        <f aca="false">IF($C38&lt;&gt;"",(AE38-AC38),"")</f>
        <v/>
      </c>
      <c r="AG38" s="198" t="str">
        <f aca="false">IF($C38&lt;&gt;"",(AE38/AC38),"")</f>
        <v/>
      </c>
      <c r="AH38" s="205" t="str">
        <f aca="false">IF($C38&lt;&gt;"",(AE38/5),"")</f>
        <v/>
      </c>
      <c r="AI38" s="415"/>
      <c r="AJ38" s="183" t="n">
        <f aca="false">$F$10</f>
        <v>1.75</v>
      </c>
      <c r="AK38" s="185" t="str">
        <f aca="false">IF($C38&lt;&gt;"",(($G38*15)+AJ38),"")</f>
        <v/>
      </c>
      <c r="AL38" s="185" t="n">
        <f aca="false">$F$6</f>
        <v>0.9</v>
      </c>
      <c r="AM38" s="204" t="str">
        <f aca="false">IF($C38&lt;&gt;"",(AK38*$D38*AL38),"")</f>
        <v/>
      </c>
      <c r="AN38" s="199" t="str">
        <f aca="false">IF($C38&lt;&gt;"",(AM38-AK38),"")</f>
        <v/>
      </c>
      <c r="AO38" s="199" t="str">
        <f aca="false">IF($C38&lt;&gt;"",(AM38/AK38),"")</f>
        <v/>
      </c>
      <c r="AP38" s="205" t="str">
        <f aca="false">IF($C38&lt;&gt;"",(AM38/15),"")</f>
        <v/>
      </c>
    </row>
    <row r="39" customFormat="false" ht="18.5" hidden="false" customHeight="false" outlineLevel="0" collapsed="false">
      <c r="A39" s="128"/>
      <c r="B39" s="331"/>
      <c r="C39" s="183"/>
      <c r="D39" s="185"/>
      <c r="E39" s="194" t="str">
        <f aca="false">IF(C39&lt;&gt;"",(C39*D39),"")</f>
        <v/>
      </c>
      <c r="F39" s="187"/>
      <c r="G39" s="188" t="str">
        <f aca="false">IF(C39&lt;&gt;"",(C39*F39),"")</f>
        <v/>
      </c>
      <c r="H39" s="189" t="str">
        <f aca="false">IF(C39&lt;&gt;"",(G39*D39),"")</f>
        <v/>
      </c>
      <c r="I39" s="413"/>
      <c r="J39" s="183" t="n">
        <f aca="false">$C$10</f>
        <v>0.28</v>
      </c>
      <c r="K39" s="185" t="str">
        <f aca="false">IF(C39&lt;&gt;"",((G39*0.25)+J39),"")</f>
        <v/>
      </c>
      <c r="L39" s="194" t="n">
        <f aca="false">$C$6</f>
        <v>1.5</v>
      </c>
      <c r="M39" s="195" t="str">
        <f aca="false">IF(C39&lt;&gt;"",(K39*D39*L39),"")</f>
        <v/>
      </c>
      <c r="N39" s="206" t="str">
        <f aca="false">IF(C39&lt;&gt;"",(M39-K39),"")</f>
        <v/>
      </c>
      <c r="O39" s="198" t="str">
        <f aca="false">IF(C39&lt;&gt;"",(M39/K39),"")</f>
        <v/>
      </c>
      <c r="P39" s="205" t="str">
        <f aca="false">IF($C39&lt;&gt;"",(M39/0.25),"")</f>
        <v/>
      </c>
      <c r="Q39" s="200"/>
      <c r="R39" s="183" t="n">
        <f aca="false">$D$10</f>
        <v>0.32</v>
      </c>
      <c r="S39" s="185" t="str">
        <f aca="false">IF($C39&lt;&gt;"",(($G39*0.75)+R39),"")</f>
        <v/>
      </c>
      <c r="T39" s="194" t="n">
        <f aca="false">$D$6</f>
        <v>1.2</v>
      </c>
      <c r="U39" s="414" t="str">
        <f aca="false">IF($C39&lt;&gt;"",(S39*$D39*T39),"")</f>
        <v/>
      </c>
      <c r="V39" s="199" t="str">
        <f aca="false">IF($C39&lt;&gt;"",(U39-S39),"")</f>
        <v/>
      </c>
      <c r="W39" s="198" t="str">
        <f aca="false">IF($C39&lt;&gt;"",(U39/S39),"")</f>
        <v/>
      </c>
      <c r="X39" s="205" t="str">
        <f aca="false">IF($C39&lt;&gt;"",(U39/0.75),"")</f>
        <v/>
      </c>
      <c r="Y39" s="200"/>
      <c r="Z39" s="202" t="str">
        <f aca="false">IF($B39&lt;&gt;"",($B39),"")</f>
        <v/>
      </c>
      <c r="AA39" s="415"/>
      <c r="AB39" s="183" t="n">
        <f aca="false">$E$10</f>
        <v>1.12</v>
      </c>
      <c r="AC39" s="185" t="str">
        <f aca="false">IF($C39&lt;&gt;"",(($G39*5)+AB39),"")</f>
        <v/>
      </c>
      <c r="AD39" s="194" t="n">
        <f aca="false">$E$6</f>
        <v>1</v>
      </c>
      <c r="AE39" s="195" t="str">
        <f aca="false">IF($C39&lt;&gt;"",(AC39*$D39*AD39),"")</f>
        <v/>
      </c>
      <c r="AF39" s="197" t="str">
        <f aca="false">IF($C39&lt;&gt;"",(AE39-AC39),"")</f>
        <v/>
      </c>
      <c r="AG39" s="198" t="str">
        <f aca="false">IF($C39&lt;&gt;"",(AE39/AC39),"")</f>
        <v/>
      </c>
      <c r="AH39" s="205" t="str">
        <f aca="false">IF($C39&lt;&gt;"",(AE39/5),"")</f>
        <v/>
      </c>
      <c r="AI39" s="415"/>
      <c r="AJ39" s="183" t="n">
        <f aca="false">$F$10</f>
        <v>1.75</v>
      </c>
      <c r="AK39" s="185" t="str">
        <f aca="false">IF($C39&lt;&gt;"",(($G39*15)+AJ39),"")</f>
        <v/>
      </c>
      <c r="AL39" s="185" t="n">
        <f aca="false">$F$6</f>
        <v>0.9</v>
      </c>
      <c r="AM39" s="204" t="str">
        <f aca="false">IF($C39&lt;&gt;"",(AK39*$D39*AL39),"")</f>
        <v/>
      </c>
      <c r="AN39" s="199" t="str">
        <f aca="false">IF($C39&lt;&gt;"",(AM39-AK39),"")</f>
        <v/>
      </c>
      <c r="AO39" s="199" t="str">
        <f aca="false">IF($C39&lt;&gt;"",(AM39/AK39),"")</f>
        <v/>
      </c>
      <c r="AP39" s="205" t="str">
        <f aca="false">IF($C39&lt;&gt;"",(AM39/15),"")</f>
        <v/>
      </c>
    </row>
    <row r="40" customFormat="false" ht="18.5" hidden="false" customHeight="false" outlineLevel="0" collapsed="false">
      <c r="A40" s="128"/>
      <c r="B40" s="331"/>
      <c r="C40" s="183"/>
      <c r="D40" s="185"/>
      <c r="E40" s="194" t="str">
        <f aca="false">IF(C40&lt;&gt;"",(C40*D40),"")</f>
        <v/>
      </c>
      <c r="F40" s="187"/>
      <c r="G40" s="188" t="str">
        <f aca="false">IF(C40&lt;&gt;"",(C40*F40),"")</f>
        <v/>
      </c>
      <c r="H40" s="189" t="str">
        <f aca="false">IF(C40&lt;&gt;"",(G40*D40),"")</f>
        <v/>
      </c>
      <c r="I40" s="413"/>
      <c r="J40" s="183" t="n">
        <f aca="false">$C$10</f>
        <v>0.28</v>
      </c>
      <c r="K40" s="185" t="str">
        <f aca="false">IF(C40&lt;&gt;"",((G40*0.25)+J40),"")</f>
        <v/>
      </c>
      <c r="L40" s="194" t="n">
        <f aca="false">$C$6</f>
        <v>1.5</v>
      </c>
      <c r="M40" s="195" t="str">
        <f aca="false">IF(C40&lt;&gt;"",(K40*D40*L40),"")</f>
        <v/>
      </c>
      <c r="N40" s="206" t="str">
        <f aca="false">IF(C40&lt;&gt;"",(M40-K40),"")</f>
        <v/>
      </c>
      <c r="O40" s="198" t="str">
        <f aca="false">IF(C40&lt;&gt;"",(M40/K40),"")</f>
        <v/>
      </c>
      <c r="P40" s="205" t="str">
        <f aca="false">IF($C40&lt;&gt;"",(M40/0.25),"")</f>
        <v/>
      </c>
      <c r="Q40" s="200"/>
      <c r="R40" s="183" t="n">
        <f aca="false">$D$10</f>
        <v>0.32</v>
      </c>
      <c r="S40" s="185" t="str">
        <f aca="false">IF($C40&lt;&gt;"",(($G40*0.75)+R40),"")</f>
        <v/>
      </c>
      <c r="T40" s="194" t="n">
        <f aca="false">$D$6</f>
        <v>1.2</v>
      </c>
      <c r="U40" s="414" t="str">
        <f aca="false">IF($C40&lt;&gt;"",(S40*$D40*T40),"")</f>
        <v/>
      </c>
      <c r="V40" s="199" t="str">
        <f aca="false">IF($C40&lt;&gt;"",(U40-S40),"")</f>
        <v/>
      </c>
      <c r="W40" s="198" t="str">
        <f aca="false">IF($C40&lt;&gt;"",(U40/S40),"")</f>
        <v/>
      </c>
      <c r="X40" s="205" t="str">
        <f aca="false">IF($C40&lt;&gt;"",(U40/0.75),"")</f>
        <v/>
      </c>
      <c r="Y40" s="200"/>
      <c r="Z40" s="202" t="str">
        <f aca="false">IF($B40&lt;&gt;"",($B40),"")</f>
        <v/>
      </c>
      <c r="AA40" s="415"/>
      <c r="AB40" s="183" t="n">
        <f aca="false">$E$10</f>
        <v>1.12</v>
      </c>
      <c r="AC40" s="185" t="str">
        <f aca="false">IF($C40&lt;&gt;"",(($G40*5)+AB40),"")</f>
        <v/>
      </c>
      <c r="AD40" s="194" t="n">
        <f aca="false">$E$6</f>
        <v>1</v>
      </c>
      <c r="AE40" s="195" t="str">
        <f aca="false">IF($C40&lt;&gt;"",(AC40*$D40*AD40),"")</f>
        <v/>
      </c>
      <c r="AF40" s="197" t="str">
        <f aca="false">IF($C40&lt;&gt;"",(AE40-AC40),"")</f>
        <v/>
      </c>
      <c r="AG40" s="198" t="str">
        <f aca="false">IF($C40&lt;&gt;"",(AE40/AC40),"")</f>
        <v/>
      </c>
      <c r="AH40" s="205" t="str">
        <f aca="false">IF($C40&lt;&gt;"",(AE40/5),"")</f>
        <v/>
      </c>
      <c r="AI40" s="415"/>
      <c r="AJ40" s="183" t="n">
        <f aca="false">$F$10</f>
        <v>1.75</v>
      </c>
      <c r="AK40" s="185" t="str">
        <f aca="false">IF($C40&lt;&gt;"",(($G40*15)+AJ40),"")</f>
        <v/>
      </c>
      <c r="AL40" s="185" t="n">
        <f aca="false">$F$6</f>
        <v>0.9</v>
      </c>
      <c r="AM40" s="204" t="str">
        <f aca="false">IF($C40&lt;&gt;"",(AK40*$D40*AL40),"")</f>
        <v/>
      </c>
      <c r="AN40" s="199" t="str">
        <f aca="false">IF($C40&lt;&gt;"",(AM40-AK40),"")</f>
        <v/>
      </c>
      <c r="AO40" s="199" t="str">
        <f aca="false">IF($C40&lt;&gt;"",(AM40/AK40),"")</f>
        <v/>
      </c>
      <c r="AP40" s="205" t="str">
        <f aca="false">IF($C40&lt;&gt;"",(AM40/15),"")</f>
        <v/>
      </c>
    </row>
    <row r="41" customFormat="false" ht="18.5" hidden="false" customHeight="false" outlineLevel="0" collapsed="false">
      <c r="A41" s="128"/>
      <c r="B41" s="331"/>
      <c r="C41" s="183"/>
      <c r="D41" s="185"/>
      <c r="E41" s="194" t="str">
        <f aca="false">IF(C41&lt;&gt;"",(C41*D41),"")</f>
        <v/>
      </c>
      <c r="F41" s="187"/>
      <c r="G41" s="188" t="str">
        <f aca="false">IF(C41&lt;&gt;"",(C41*F41),"")</f>
        <v/>
      </c>
      <c r="H41" s="189" t="str">
        <f aca="false">IF(C41&lt;&gt;"",(G41*D41),"")</f>
        <v/>
      </c>
      <c r="I41" s="442"/>
      <c r="J41" s="183" t="n">
        <f aca="false">$C$10</f>
        <v>0.28</v>
      </c>
      <c r="K41" s="185" t="str">
        <f aca="false">IF(C41&lt;&gt;"",((G41*0.25)+J41),"")</f>
        <v/>
      </c>
      <c r="L41" s="194" t="n">
        <f aca="false">$C$6</f>
        <v>1.5</v>
      </c>
      <c r="M41" s="195" t="str">
        <f aca="false">IF(C41&lt;&gt;"",(K41*D41*L41),"")</f>
        <v/>
      </c>
      <c r="N41" s="206" t="str">
        <f aca="false">IF(C41&lt;&gt;"",(M41-K41),"")</f>
        <v/>
      </c>
      <c r="O41" s="198" t="str">
        <f aca="false">IF(C41&lt;&gt;"",(M41/K41),"")</f>
        <v/>
      </c>
      <c r="P41" s="205" t="str">
        <f aca="false">IF($C41&lt;&gt;"",(M41/0.25),"")</f>
        <v/>
      </c>
      <c r="Q41" s="443"/>
      <c r="R41" s="183" t="n">
        <f aca="false">$D$10</f>
        <v>0.32</v>
      </c>
      <c r="S41" s="185" t="str">
        <f aca="false">IF($C41&lt;&gt;"",(($G41*0.75)+R41),"")</f>
        <v/>
      </c>
      <c r="T41" s="194" t="n">
        <f aca="false">$D$6</f>
        <v>1.2</v>
      </c>
      <c r="U41" s="414" t="str">
        <f aca="false">IF($C41&lt;&gt;"",(S41*$D41*T41),"")</f>
        <v/>
      </c>
      <c r="V41" s="199" t="str">
        <f aca="false">IF($C41&lt;&gt;"",(U41-S41),"")</f>
        <v/>
      </c>
      <c r="W41" s="198" t="str">
        <f aca="false">IF($C41&lt;&gt;"",(U41/S41),"")</f>
        <v/>
      </c>
      <c r="X41" s="205" t="str">
        <f aca="false">IF($C41&lt;&gt;"",(U41/0.75),"")</f>
        <v/>
      </c>
      <c r="Y41" s="443"/>
      <c r="Z41" s="202" t="str">
        <f aca="false">IF($B41&lt;&gt;"",($B41),"")</f>
        <v/>
      </c>
      <c r="AA41" s="444"/>
      <c r="AB41" s="183" t="n">
        <f aca="false">$E$10</f>
        <v>1.12</v>
      </c>
      <c r="AC41" s="185" t="str">
        <f aca="false">IF($C41&lt;&gt;"",(($G41*5)+AB41),"")</f>
        <v/>
      </c>
      <c r="AD41" s="194" t="n">
        <f aca="false">$E$6</f>
        <v>1</v>
      </c>
      <c r="AE41" s="195" t="str">
        <f aca="false">IF($C41&lt;&gt;"",(AC41*$D41*AD41),"")</f>
        <v/>
      </c>
      <c r="AF41" s="197" t="str">
        <f aca="false">IF($C41&lt;&gt;"",(AE41-AC41),"")</f>
        <v/>
      </c>
      <c r="AG41" s="198" t="str">
        <f aca="false">IF($C41&lt;&gt;"",(AE41/AC41),"")</f>
        <v/>
      </c>
      <c r="AH41" s="205" t="str">
        <f aca="false">IF($C41&lt;&gt;"",(AE41/5),"")</f>
        <v/>
      </c>
      <c r="AI41" s="444"/>
      <c r="AJ41" s="183" t="n">
        <f aca="false">$F$10</f>
        <v>1.75</v>
      </c>
      <c r="AK41" s="185" t="str">
        <f aca="false">IF($C41&lt;&gt;"",(($G41*15)+AJ41),"")</f>
        <v/>
      </c>
      <c r="AL41" s="185" t="n">
        <f aca="false">$F$6</f>
        <v>0.9</v>
      </c>
      <c r="AM41" s="204" t="str">
        <f aca="false">IF($C41&lt;&gt;"",(AK41*$D41*AL41),"")</f>
        <v/>
      </c>
      <c r="AN41" s="199" t="str">
        <f aca="false">IF($C41&lt;&gt;"",(AM41-AK41),"")</f>
        <v/>
      </c>
      <c r="AO41" s="199" t="str">
        <f aca="false">IF($C41&lt;&gt;"",(AM41/AK41),"")</f>
        <v/>
      </c>
      <c r="AP41" s="205" t="str">
        <f aca="false">IF($C41&lt;&gt;"",(AM41/15),"")</f>
        <v/>
      </c>
    </row>
    <row r="42" customFormat="false" ht="18.5" hidden="false" customHeight="false" outlineLevel="0" collapsed="false">
      <c r="A42" s="445"/>
      <c r="B42" s="57" t="s">
        <v>164</v>
      </c>
      <c r="C42" s="446"/>
      <c r="D42" s="447"/>
      <c r="E42" s="448" t="str">
        <f aca="false">IF(C42&lt;&gt;"",(C42*D42),"")</f>
        <v/>
      </c>
      <c r="F42" s="449"/>
      <c r="G42" s="449" t="str">
        <f aca="false">IF(C42&lt;&gt;"",(C42*F42),"")</f>
        <v/>
      </c>
      <c r="H42" s="450" t="str">
        <f aca="false">IF(C42&lt;&gt;"",(G42*D42),"")</f>
        <v/>
      </c>
      <c r="I42" s="442"/>
      <c r="J42" s="446"/>
      <c r="K42" s="447"/>
      <c r="L42" s="448"/>
      <c r="M42" s="451"/>
      <c r="N42" s="452"/>
      <c r="O42" s="453"/>
      <c r="P42" s="454"/>
      <c r="Q42" s="443"/>
      <c r="R42" s="446"/>
      <c r="S42" s="447"/>
      <c r="T42" s="448"/>
      <c r="U42" s="455"/>
      <c r="V42" s="456"/>
      <c r="W42" s="453"/>
      <c r="X42" s="454"/>
      <c r="Y42" s="443"/>
      <c r="Z42" s="57" t="str">
        <f aca="false">IF($B42&lt;&gt;"",($B42),"")</f>
        <v>EFECTOS</v>
      </c>
      <c r="AA42" s="444"/>
      <c r="AB42" s="446"/>
      <c r="AC42" s="447"/>
      <c r="AD42" s="448"/>
      <c r="AE42" s="451"/>
      <c r="AF42" s="457"/>
      <c r="AG42" s="453"/>
      <c r="AH42" s="454"/>
      <c r="AI42" s="444"/>
      <c r="AJ42" s="446"/>
      <c r="AK42" s="447"/>
      <c r="AL42" s="447"/>
      <c r="AM42" s="458"/>
      <c r="AN42" s="456"/>
      <c r="AO42" s="456"/>
      <c r="AP42" s="454"/>
    </row>
    <row r="43" customFormat="false" ht="18.5" hidden="false" customHeight="false" outlineLevel="0" collapsed="false">
      <c r="A43" s="128"/>
      <c r="B43" s="331" t="s">
        <v>165</v>
      </c>
      <c r="C43" s="183" t="n">
        <v>3.3</v>
      </c>
      <c r="D43" s="185" t="n">
        <v>4</v>
      </c>
      <c r="E43" s="194" t="n">
        <f aca="false">IF(C43&lt;&gt;"",(C43*D43),"")</f>
        <v>13.2</v>
      </c>
      <c r="F43" s="187" t="n">
        <v>1</v>
      </c>
      <c r="G43" s="188" t="n">
        <f aca="false">IF(C43&lt;&gt;"",(C43*F43),"")</f>
        <v>3.3</v>
      </c>
      <c r="H43" s="189" t="n">
        <f aca="false">IF(C43&lt;&gt;"",(G43*D43),"")</f>
        <v>13.2</v>
      </c>
      <c r="I43" s="442"/>
      <c r="J43" s="183" t="n">
        <f aca="false">$C$10</f>
        <v>0.28</v>
      </c>
      <c r="K43" s="185" t="n">
        <f aca="false">IF(C43&lt;&gt;"",((G43*0.25)+J43),"")</f>
        <v>1.105</v>
      </c>
      <c r="L43" s="194" t="n">
        <f aca="false">$C$6</f>
        <v>1.5</v>
      </c>
      <c r="M43" s="195" t="n">
        <f aca="false">IF(C43&lt;&gt;"",(K43*D43*L43),"")</f>
        <v>6.63</v>
      </c>
      <c r="N43" s="206" t="n">
        <f aca="false">IF(C43&lt;&gt;"",(M43-K43),"")</f>
        <v>5.525</v>
      </c>
      <c r="O43" s="198" t="n">
        <f aca="false">IF(C43&lt;&gt;"",(M43/K43),"")</f>
        <v>6</v>
      </c>
      <c r="P43" s="205" t="n">
        <f aca="false">IF($C43&lt;&gt;"",(M43/0.25),"")</f>
        <v>26.52</v>
      </c>
      <c r="Q43" s="443"/>
      <c r="R43" s="183" t="n">
        <f aca="false">$D$10</f>
        <v>0.32</v>
      </c>
      <c r="S43" s="185" t="n">
        <f aca="false">IF($C43&lt;&gt;"",(($G43*0.75)+R43),"")</f>
        <v>2.795</v>
      </c>
      <c r="T43" s="194" t="n">
        <f aca="false">$D$6</f>
        <v>1.2</v>
      </c>
      <c r="U43" s="414" t="n">
        <f aca="false">IF($C43&lt;&gt;"",(S43*$D43*T43),"")</f>
        <v>13.416</v>
      </c>
      <c r="V43" s="199" t="n">
        <f aca="false">IF($C43&lt;&gt;"",(U43-S43),"")</f>
        <v>10.621</v>
      </c>
      <c r="W43" s="198" t="n">
        <f aca="false">IF($C43&lt;&gt;"",(U43/S43),"")</f>
        <v>4.8</v>
      </c>
      <c r="X43" s="205" t="n">
        <f aca="false">IF($C43&lt;&gt;"",(U43/0.75),"")</f>
        <v>17.888</v>
      </c>
      <c r="Y43" s="443"/>
      <c r="Z43" s="202" t="str">
        <f aca="false">IF($B43&lt;&gt;"",($B43),"")</f>
        <v>ENESUEDE</v>
      </c>
      <c r="AA43" s="444"/>
      <c r="AB43" s="183" t="n">
        <f aca="false">$E$10</f>
        <v>1.12</v>
      </c>
      <c r="AC43" s="185" t="n">
        <f aca="false">IF($C43&lt;&gt;"",(($G43*5)+AB43),"")</f>
        <v>17.62</v>
      </c>
      <c r="AD43" s="194" t="n">
        <f aca="false">$E$6</f>
        <v>1</v>
      </c>
      <c r="AE43" s="195" t="n">
        <f aca="false">IF($C43&lt;&gt;"",(AC43*$D43*AD43),"")</f>
        <v>70.48</v>
      </c>
      <c r="AF43" s="197" t="n">
        <f aca="false">IF($C43&lt;&gt;"",(AE43-AC43),"")</f>
        <v>52.86</v>
      </c>
      <c r="AG43" s="198" t="n">
        <f aca="false">IF($C43&lt;&gt;"",(AE43/AC43),"")</f>
        <v>4</v>
      </c>
      <c r="AH43" s="205" t="n">
        <f aca="false">IF($C43&lt;&gt;"",(AE43/5),"")</f>
        <v>14.096</v>
      </c>
      <c r="AI43" s="444"/>
      <c r="AJ43" s="183" t="n">
        <f aca="false">$F$10</f>
        <v>1.75</v>
      </c>
      <c r="AK43" s="185" t="n">
        <f aca="false">IF($C43&lt;&gt;"",(($G43*15)+AJ43),"")</f>
        <v>51.25</v>
      </c>
      <c r="AL43" s="185" t="n">
        <f aca="false">$F$6</f>
        <v>0.9</v>
      </c>
      <c r="AM43" s="204" t="n">
        <f aca="false">IF($C43&lt;&gt;"",(AK43*$D43*AL43),"")</f>
        <v>184.5</v>
      </c>
      <c r="AN43" s="199" t="n">
        <f aca="false">IF($C43&lt;&gt;"",(AM43-AK43),"")</f>
        <v>133.25</v>
      </c>
      <c r="AO43" s="199" t="n">
        <f aca="false">IF($C43&lt;&gt;"",(AM43/AK43),"")</f>
        <v>3.6</v>
      </c>
      <c r="AP43" s="205" t="n">
        <f aca="false">IF($C43&lt;&gt;"",(AM43/15),"")</f>
        <v>12.3</v>
      </c>
    </row>
    <row r="44" customFormat="false" ht="18.5" hidden="false" customHeight="false" outlineLevel="0" collapsed="false">
      <c r="A44" s="128"/>
      <c r="B44" s="331" t="s">
        <v>166</v>
      </c>
      <c r="C44" s="183"/>
      <c r="D44" s="185"/>
      <c r="E44" s="194" t="str">
        <f aca="false">IF(C44&lt;&gt;"",(C44*D44),"")</f>
        <v/>
      </c>
      <c r="F44" s="187" t="n">
        <v>1</v>
      </c>
      <c r="G44" s="188" t="str">
        <f aca="false">IF(C44&lt;&gt;"",(C44*F44),"")</f>
        <v/>
      </c>
      <c r="H44" s="189" t="str">
        <f aca="false">IF(C44&lt;&gt;"",(G44*D44),"")</f>
        <v/>
      </c>
      <c r="I44" s="413"/>
      <c r="J44" s="183" t="n">
        <f aca="false">$C$10</f>
        <v>0.28</v>
      </c>
      <c r="K44" s="185" t="str">
        <f aca="false">IF(C44&lt;&gt;"",((G44*0.25)+J44),"")</f>
        <v/>
      </c>
      <c r="L44" s="194" t="n">
        <f aca="false">$C$6</f>
        <v>1.5</v>
      </c>
      <c r="M44" s="195" t="str">
        <f aca="false">IF(C44&lt;&gt;"",(K44*D44*L44),"")</f>
        <v/>
      </c>
      <c r="N44" s="206" t="str">
        <f aca="false">IF(C44&lt;&gt;"",(M44-K44),"")</f>
        <v/>
      </c>
      <c r="O44" s="198" t="str">
        <f aca="false">IF(C44&lt;&gt;"",(M44/K44),"")</f>
        <v/>
      </c>
      <c r="P44" s="205" t="str">
        <f aca="false">IF($C44&lt;&gt;"",(M44/0.25),"")</f>
        <v/>
      </c>
      <c r="Q44" s="200"/>
      <c r="R44" s="183" t="n">
        <f aca="false">$D$10</f>
        <v>0.32</v>
      </c>
      <c r="S44" s="185" t="str">
        <f aca="false">IF($C44&lt;&gt;"",(($G44*0.75)+R44),"")</f>
        <v/>
      </c>
      <c r="T44" s="194" t="n">
        <f aca="false">$D$6</f>
        <v>1.2</v>
      </c>
      <c r="U44" s="414" t="str">
        <f aca="false">IF($C44&lt;&gt;"",(S44*$D44*T44),"")</f>
        <v/>
      </c>
      <c r="V44" s="199" t="str">
        <f aca="false">IF($C44&lt;&gt;"",(U44-S44),"")</f>
        <v/>
      </c>
      <c r="W44" s="198" t="str">
        <f aca="false">IF($C44&lt;&gt;"",(U44/S44),"")</f>
        <v/>
      </c>
      <c r="X44" s="205" t="str">
        <f aca="false">IF($C44&lt;&gt;"",(U44/0.75),"")</f>
        <v/>
      </c>
      <c r="Y44" s="200"/>
      <c r="Z44" s="202" t="str">
        <f aca="false">IF($B44&lt;&gt;"",($B44),"")</f>
        <v>RETICULADOR ENESUEDE</v>
      </c>
      <c r="AA44" s="415"/>
      <c r="AB44" s="183" t="n">
        <f aca="false">$E$10</f>
        <v>1.12</v>
      </c>
      <c r="AC44" s="185" t="str">
        <f aca="false">IF($C44&lt;&gt;"",(($G44*5)+AB44),"")</f>
        <v/>
      </c>
      <c r="AD44" s="194" t="n">
        <f aca="false">$E$6</f>
        <v>1</v>
      </c>
      <c r="AE44" s="195" t="str">
        <f aca="false">IF($C44&lt;&gt;"",(AC44*$D44*AD44),"")</f>
        <v/>
      </c>
      <c r="AF44" s="197" t="str">
        <f aca="false">IF($C44&lt;&gt;"",(AE44-AC44),"")</f>
        <v/>
      </c>
      <c r="AG44" s="198" t="str">
        <f aca="false">IF($C44&lt;&gt;"",(AE44/AC44),"")</f>
        <v/>
      </c>
      <c r="AH44" s="205" t="str">
        <f aca="false">IF($C44&lt;&gt;"",(AE44/5),"")</f>
        <v/>
      </c>
      <c r="AI44" s="415"/>
      <c r="AJ44" s="183" t="n">
        <f aca="false">$F$10</f>
        <v>1.75</v>
      </c>
      <c r="AK44" s="185" t="str">
        <f aca="false">IF($C44&lt;&gt;"",(($G44*15)+AJ44),"")</f>
        <v/>
      </c>
      <c r="AL44" s="185" t="n">
        <f aca="false">$F$6</f>
        <v>0.9</v>
      </c>
      <c r="AM44" s="204" t="str">
        <f aca="false">IF($C44&lt;&gt;"",(AK44*$D44*AL44),"")</f>
        <v/>
      </c>
      <c r="AN44" s="199" t="str">
        <f aca="false">IF($C44&lt;&gt;"",(AM44-AK44),"")</f>
        <v/>
      </c>
      <c r="AO44" s="199" t="str">
        <f aca="false">IF($C44&lt;&gt;"",(AM44/AK44),"")</f>
        <v/>
      </c>
      <c r="AP44" s="205" t="str">
        <f aca="false">IF($C44&lt;&gt;"",(AM44/15),"")</f>
        <v/>
      </c>
    </row>
    <row r="45" customFormat="false" ht="18.5" hidden="false" customHeight="false" outlineLevel="0" collapsed="false">
      <c r="A45" s="128"/>
      <c r="B45" s="331"/>
      <c r="C45" s="183"/>
      <c r="D45" s="185"/>
      <c r="E45" s="194" t="str">
        <f aca="false">IF(C45&lt;&gt;"",(C45*D45),"")</f>
        <v/>
      </c>
      <c r="F45" s="187"/>
      <c r="G45" s="188" t="str">
        <f aca="false">IF(C45&lt;&gt;"",(C45*F45),"")</f>
        <v/>
      </c>
      <c r="H45" s="189" t="str">
        <f aca="false">IF(C45&lt;&gt;"",(G45*D45),"")</f>
        <v/>
      </c>
      <c r="I45" s="413"/>
      <c r="J45" s="183" t="n">
        <f aca="false">$C$10</f>
        <v>0.28</v>
      </c>
      <c r="K45" s="185" t="str">
        <f aca="false">IF(C45&lt;&gt;"",((G45*0.25)+J45),"")</f>
        <v/>
      </c>
      <c r="L45" s="194" t="n">
        <f aca="false">$C$6</f>
        <v>1.5</v>
      </c>
      <c r="M45" s="195" t="str">
        <f aca="false">IF(C45&lt;&gt;"",(K45*D45*L45),"")</f>
        <v/>
      </c>
      <c r="N45" s="206" t="str">
        <f aca="false">IF(C45&lt;&gt;"",(M45-K45),"")</f>
        <v/>
      </c>
      <c r="O45" s="198" t="str">
        <f aca="false">IF(C45&lt;&gt;"",(M45/K45),"")</f>
        <v/>
      </c>
      <c r="P45" s="205" t="str">
        <f aca="false">IF($C45&lt;&gt;"",(M45/0.25),"")</f>
        <v/>
      </c>
      <c r="Q45" s="200"/>
      <c r="R45" s="183" t="n">
        <f aca="false">$D$10</f>
        <v>0.32</v>
      </c>
      <c r="S45" s="185" t="str">
        <f aca="false">IF($C45&lt;&gt;"",(($G45*0.75)+R45),"")</f>
        <v/>
      </c>
      <c r="T45" s="194" t="n">
        <f aca="false">$D$6</f>
        <v>1.2</v>
      </c>
      <c r="U45" s="414" t="str">
        <f aca="false">IF($C45&lt;&gt;"",(S45*$D45*T45),"")</f>
        <v/>
      </c>
      <c r="V45" s="199" t="str">
        <f aca="false">IF($C45&lt;&gt;"",(U45-S45),"")</f>
        <v/>
      </c>
      <c r="W45" s="198" t="str">
        <f aca="false">IF($C45&lt;&gt;"",(U45/S45),"")</f>
        <v/>
      </c>
      <c r="X45" s="205" t="str">
        <f aca="false">IF($C45&lt;&gt;"",(U45/0.75),"")</f>
        <v/>
      </c>
      <c r="Y45" s="200"/>
      <c r="Z45" s="202" t="str">
        <f aca="false">IF($B45&lt;&gt;"",($B45),"")</f>
        <v/>
      </c>
      <c r="AA45" s="415"/>
      <c r="AB45" s="183" t="n">
        <f aca="false">$E$10</f>
        <v>1.12</v>
      </c>
      <c r="AC45" s="185" t="str">
        <f aca="false">IF($C45&lt;&gt;"",(($G45*5)+AB45),"")</f>
        <v/>
      </c>
      <c r="AD45" s="194" t="n">
        <f aca="false">$E$6</f>
        <v>1</v>
      </c>
      <c r="AE45" s="195" t="str">
        <f aca="false">IF($C45&lt;&gt;"",(AC45*$D45*AD45),"")</f>
        <v/>
      </c>
      <c r="AF45" s="197" t="str">
        <f aca="false">IF($C45&lt;&gt;"",(AE45-AC45),"")</f>
        <v/>
      </c>
      <c r="AG45" s="198" t="str">
        <f aca="false">IF($C45&lt;&gt;"",(AE45/AC45),"")</f>
        <v/>
      </c>
      <c r="AH45" s="205" t="str">
        <f aca="false">IF($C45&lt;&gt;"",(AE45/5),"")</f>
        <v/>
      </c>
      <c r="AI45" s="415"/>
      <c r="AJ45" s="183" t="n">
        <f aca="false">$F$10</f>
        <v>1.75</v>
      </c>
      <c r="AK45" s="185" t="str">
        <f aca="false">IF($C45&lt;&gt;"",(($G45*15)+AJ45),"")</f>
        <v/>
      </c>
      <c r="AL45" s="185" t="n">
        <f aca="false">$F$6</f>
        <v>0.9</v>
      </c>
      <c r="AM45" s="204" t="str">
        <f aca="false">IF($C45&lt;&gt;"",(AK45*$D45*AL45),"")</f>
        <v/>
      </c>
      <c r="AN45" s="199" t="str">
        <f aca="false">IF($C45&lt;&gt;"",(AM45-AK45),"")</f>
        <v/>
      </c>
      <c r="AO45" s="199" t="str">
        <f aca="false">IF($C45&lt;&gt;"",(AM45/AK45),"")</f>
        <v/>
      </c>
      <c r="AP45" s="205" t="str">
        <f aca="false">IF($C45&lt;&gt;"",(AM45/15),"")</f>
        <v/>
      </c>
    </row>
    <row r="46" customFormat="false" ht="18.5" hidden="false" customHeight="false" outlineLevel="0" collapsed="false">
      <c r="A46" s="128"/>
      <c r="B46" s="331" t="s">
        <v>167</v>
      </c>
      <c r="C46" s="183" t="n">
        <v>3.5</v>
      </c>
      <c r="D46" s="185" t="n">
        <v>4</v>
      </c>
      <c r="E46" s="194" t="n">
        <f aca="false">IF(C46&lt;&gt;"",(C46*D46),"")</f>
        <v>14</v>
      </c>
      <c r="F46" s="187" t="n">
        <v>1</v>
      </c>
      <c r="G46" s="188" t="n">
        <f aca="false">IF(C46&lt;&gt;"",(C46*F46),"")</f>
        <v>3.5</v>
      </c>
      <c r="H46" s="189" t="n">
        <f aca="false">IF(C46&lt;&gt;"",(G46*D46),"")</f>
        <v>14</v>
      </c>
      <c r="I46" s="413"/>
      <c r="J46" s="183" t="n">
        <f aca="false">$C$10</f>
        <v>0.28</v>
      </c>
      <c r="K46" s="185" t="n">
        <f aca="false">IF(C46&lt;&gt;"",((G46*0.25)+J46),"")</f>
        <v>1.155</v>
      </c>
      <c r="L46" s="194" t="n">
        <f aca="false">$C$6</f>
        <v>1.5</v>
      </c>
      <c r="M46" s="195" t="n">
        <f aca="false">IF(C46&lt;&gt;"",(K46*D46*L46),"")</f>
        <v>6.93</v>
      </c>
      <c r="N46" s="206" t="n">
        <f aca="false">IF(C46&lt;&gt;"",(M46-K46),"")</f>
        <v>5.775</v>
      </c>
      <c r="O46" s="198" t="n">
        <f aca="false">IF(C46&lt;&gt;"",(M46/K46),"")</f>
        <v>6</v>
      </c>
      <c r="P46" s="205" t="n">
        <f aca="false">IF($C46&lt;&gt;"",(M46/0.25),"")</f>
        <v>27.72</v>
      </c>
      <c r="Q46" s="200"/>
      <c r="R46" s="183" t="n">
        <f aca="false">$D$10</f>
        <v>0.32</v>
      </c>
      <c r="S46" s="185" t="n">
        <f aca="false">IF($C46&lt;&gt;"",(($G46*0.75)+R46),"")</f>
        <v>2.945</v>
      </c>
      <c r="T46" s="194" t="n">
        <f aca="false">$D$6</f>
        <v>1.2</v>
      </c>
      <c r="U46" s="414" t="n">
        <f aca="false">IF($C46&lt;&gt;"",(S46*$D46*T46),"")</f>
        <v>14.136</v>
      </c>
      <c r="V46" s="199" t="n">
        <f aca="false">IF($C46&lt;&gt;"",(U46-S46),"")</f>
        <v>11.191</v>
      </c>
      <c r="W46" s="198" t="n">
        <f aca="false">IF($C46&lt;&gt;"",(U46/S46),"")</f>
        <v>4.8</v>
      </c>
      <c r="X46" s="205" t="n">
        <f aca="false">IF($C46&lt;&gt;"",(U46/0.75),"")</f>
        <v>18.848</v>
      </c>
      <c r="Y46" s="200"/>
      <c r="Z46" s="202" t="str">
        <f aca="false">IF($B46&lt;&gt;"",($B46),"")</f>
        <v>ENEGLASS</v>
      </c>
      <c r="AA46" s="415"/>
      <c r="AB46" s="183" t="n">
        <f aca="false">$E$10</f>
        <v>1.12</v>
      </c>
      <c r="AC46" s="185" t="n">
        <f aca="false">IF($C46&lt;&gt;"",(($G46*5)+AB46),"")</f>
        <v>18.62</v>
      </c>
      <c r="AD46" s="194" t="n">
        <f aca="false">$E$6</f>
        <v>1</v>
      </c>
      <c r="AE46" s="195" t="n">
        <f aca="false">IF($C46&lt;&gt;"",(AC46*$D46*AD46),"")</f>
        <v>74.48</v>
      </c>
      <c r="AF46" s="197" t="n">
        <f aca="false">IF($C46&lt;&gt;"",(AE46-AC46),"")</f>
        <v>55.86</v>
      </c>
      <c r="AG46" s="198" t="n">
        <f aca="false">IF($C46&lt;&gt;"",(AE46/AC46),"")</f>
        <v>4</v>
      </c>
      <c r="AH46" s="205" t="n">
        <f aca="false">IF($C46&lt;&gt;"",(AE46/5),"")</f>
        <v>14.896</v>
      </c>
      <c r="AI46" s="415"/>
      <c r="AJ46" s="183" t="n">
        <f aca="false">$F$10</f>
        <v>1.75</v>
      </c>
      <c r="AK46" s="185" t="n">
        <f aca="false">IF($C46&lt;&gt;"",(($G46*15)+AJ46),"")</f>
        <v>54.25</v>
      </c>
      <c r="AL46" s="185" t="n">
        <f aca="false">$F$6</f>
        <v>0.9</v>
      </c>
      <c r="AM46" s="204" t="n">
        <f aca="false">IF($C46&lt;&gt;"",(AK46*$D46*AL46),"")</f>
        <v>195.3</v>
      </c>
      <c r="AN46" s="199" t="n">
        <f aca="false">IF($C46&lt;&gt;"",(AM46-AK46),"")</f>
        <v>141.05</v>
      </c>
      <c r="AO46" s="199" t="n">
        <f aca="false">IF($C46&lt;&gt;"",(AM46/AK46),"")</f>
        <v>3.6</v>
      </c>
      <c r="AP46" s="205" t="n">
        <f aca="false">IF($C46&lt;&gt;"",(AM46/15),"")</f>
        <v>13.02</v>
      </c>
    </row>
    <row r="47" customFormat="false" ht="19" hidden="false" customHeight="false" outlineLevel="0" collapsed="false">
      <c r="A47" s="459"/>
      <c r="B47" s="460"/>
      <c r="C47" s="461"/>
      <c r="D47" s="462"/>
      <c r="E47" s="463" t="str">
        <f aca="false">IF(C47&lt;&gt;"",(C47*D47),"")</f>
        <v/>
      </c>
      <c r="F47" s="464"/>
      <c r="G47" s="465" t="str">
        <f aca="false">IF(C47&lt;&gt;"",(C47*F47),"")</f>
        <v/>
      </c>
      <c r="H47" s="466" t="str">
        <f aca="false">IF(C47&lt;&gt;"",(G47*D47),"")</f>
        <v/>
      </c>
      <c r="I47" s="467"/>
      <c r="J47" s="461" t="n">
        <f aca="false">$C$10</f>
        <v>0.28</v>
      </c>
      <c r="K47" s="462" t="str">
        <f aca="false">IF(C47&lt;&gt;"",((G47*0.25)+J47),"")</f>
        <v/>
      </c>
      <c r="L47" s="463" t="n">
        <f aca="false">$C$6</f>
        <v>1.5</v>
      </c>
      <c r="M47" s="468"/>
      <c r="N47" s="469" t="str">
        <f aca="false">IF(C47&lt;&gt;"",(M47-K47),"")</f>
        <v/>
      </c>
      <c r="O47" s="470" t="str">
        <f aca="false">IF(C47&lt;&gt;"",(M47/K47),"")</f>
        <v/>
      </c>
      <c r="P47" s="471" t="str">
        <f aca="false">IF($C47&lt;&gt;"",(M47/0.25),"")</f>
        <v/>
      </c>
      <c r="Q47" s="472"/>
      <c r="R47" s="461" t="n">
        <f aca="false">$D$10</f>
        <v>0.32</v>
      </c>
      <c r="S47" s="462" t="str">
        <f aca="false">IF($C47&lt;&gt;"",(($G47*0.75)+R47),"")</f>
        <v/>
      </c>
      <c r="T47" s="463" t="n">
        <f aca="false">$D$6</f>
        <v>1.2</v>
      </c>
      <c r="U47" s="473" t="str">
        <f aca="false">IF($C47&lt;&gt;"",(S47*$D47*T47),"")</f>
        <v/>
      </c>
      <c r="V47" s="474" t="str">
        <f aca="false">IF($C47&lt;&gt;"",(U47-S47),"")</f>
        <v/>
      </c>
      <c r="W47" s="470" t="str">
        <f aca="false">IF($C47&lt;&gt;"",(U47/S47),"")</f>
        <v/>
      </c>
      <c r="X47" s="471" t="str">
        <f aca="false">IF($C47&lt;&gt;"",(U47/0.75),"")</f>
        <v/>
      </c>
      <c r="Y47" s="472"/>
      <c r="Z47" s="475" t="str">
        <f aca="false">IF($B47&lt;&gt;"",($B47),"")</f>
        <v/>
      </c>
      <c r="AA47" s="476"/>
      <c r="AB47" s="461" t="n">
        <f aca="false">$E$10</f>
        <v>1.12</v>
      </c>
      <c r="AC47" s="462" t="str">
        <f aca="false">IF($C47&lt;&gt;"",(($G47*5)+AB47),"")</f>
        <v/>
      </c>
      <c r="AD47" s="463" t="n">
        <f aca="false">$E$6</f>
        <v>1</v>
      </c>
      <c r="AE47" s="468" t="str">
        <f aca="false">IF($C47&lt;&gt;"",(AC47*$D47*AD47),"")</f>
        <v/>
      </c>
      <c r="AF47" s="477" t="str">
        <f aca="false">IF($C47&lt;&gt;"",(AE47-AC47),"")</f>
        <v/>
      </c>
      <c r="AG47" s="470" t="str">
        <f aca="false">IF($C47&lt;&gt;"",(AE47/AC47),"")</f>
        <v/>
      </c>
      <c r="AH47" s="471" t="str">
        <f aca="false">IF($C47&lt;&gt;"",(AE47/5),"")</f>
        <v/>
      </c>
      <c r="AI47" s="476"/>
      <c r="AJ47" s="461" t="n">
        <f aca="false">$F$10</f>
        <v>1.75</v>
      </c>
      <c r="AK47" s="462" t="str">
        <f aca="false">IF($C47&lt;&gt;"",(($G47*15)+AJ47),"")</f>
        <v/>
      </c>
      <c r="AL47" s="462" t="n">
        <f aca="false">$F$6</f>
        <v>0.9</v>
      </c>
      <c r="AM47" s="478" t="str">
        <f aca="false">IF($C47&lt;&gt;"",(AK47*$D47*AL47),"")</f>
        <v/>
      </c>
      <c r="AN47" s="474" t="str">
        <f aca="false">IF($C47&lt;&gt;"",(AM47-AK47),"")</f>
        <v/>
      </c>
      <c r="AO47" s="474" t="str">
        <f aca="false">IF($C47&lt;&gt;"",(AM47/AK47),"")</f>
        <v/>
      </c>
      <c r="AP47" s="471" t="str">
        <f aca="false">IF($C47&lt;&gt;"",(AM47/15),"")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2014-11-25T19:46:24Z</dcterms:created>
  <dc:creator>Joaquin</dc:creator>
  <dc:description/>
  <dc:language>en-US</dc:language>
  <cp:lastModifiedBy/>
  <cp:lastPrinted>2018-04-24T18:37:26Z</cp:lastPrinted>
  <dcterms:modified xsi:type="dcterms:W3CDTF">2020-12-18T14:11:28Z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