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9440" windowHeight="952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M6" i="1" l="1"/>
  <c r="M5" i="1"/>
  <c r="AB6" i="1" l="1"/>
  <c r="Y6" i="1" s="1"/>
  <c r="Z6" i="1" s="1"/>
  <c r="K6" i="1" s="1"/>
  <c r="L6" i="1" s="1"/>
  <c r="O6" i="1"/>
  <c r="H6" i="1"/>
  <c r="I6" i="1" s="1"/>
  <c r="G6" i="1"/>
  <c r="R4" i="1" l="1"/>
  <c r="G4" i="1" s="1"/>
  <c r="R3" i="1"/>
  <c r="G3" i="1" s="1"/>
  <c r="R9" i="1" l="1"/>
  <c r="R8" i="1"/>
  <c r="AB12" i="1" l="1"/>
  <c r="Y12" i="1" s="1"/>
  <c r="Z12" i="1" s="1"/>
  <c r="K12" i="1" s="1"/>
  <c r="L12" i="1" s="1"/>
  <c r="M12" i="1" s="1"/>
  <c r="O12" i="1"/>
  <c r="G12" i="1"/>
  <c r="H12" i="1" s="1"/>
  <c r="I12" i="1" s="1"/>
  <c r="AB11" i="1"/>
  <c r="Y11" i="1"/>
  <c r="Z11" i="1" s="1"/>
  <c r="K11" i="1" s="1"/>
  <c r="L11" i="1" s="1"/>
  <c r="M11" i="1" s="1"/>
  <c r="O11" i="1"/>
  <c r="G11" i="1"/>
  <c r="H11" i="1" s="1"/>
  <c r="I11" i="1" s="1"/>
  <c r="AB10" i="1"/>
  <c r="Z10" i="1"/>
  <c r="K10" i="1" s="1"/>
  <c r="L10" i="1" s="1"/>
  <c r="M10" i="1" s="1"/>
  <c r="Y10" i="1"/>
  <c r="O10" i="1"/>
  <c r="G10" i="1"/>
  <c r="H10" i="1" s="1"/>
  <c r="I10" i="1" s="1"/>
  <c r="AB9" i="1"/>
  <c r="Y9" i="1" s="1"/>
  <c r="Z9" i="1" s="1"/>
  <c r="K9" i="1" s="1"/>
  <c r="L9" i="1" s="1"/>
  <c r="M9" i="1" s="1"/>
  <c r="O9" i="1"/>
  <c r="G9" i="1"/>
  <c r="H9" i="1" s="1"/>
  <c r="I9" i="1" s="1"/>
  <c r="AB8" i="1"/>
  <c r="Y8" i="1"/>
  <c r="Z8" i="1" s="1"/>
  <c r="K8" i="1" s="1"/>
  <c r="L8" i="1" s="1"/>
  <c r="M8" i="1" s="1"/>
  <c r="O8" i="1"/>
  <c r="G8" i="1"/>
  <c r="H8" i="1" s="1"/>
  <c r="I8" i="1" s="1"/>
  <c r="AB7" i="1"/>
  <c r="Y7" i="1" s="1"/>
  <c r="Z7" i="1" s="1"/>
  <c r="K7" i="1" s="1"/>
  <c r="L7" i="1" s="1"/>
  <c r="M7" i="1" s="1"/>
  <c r="O7" i="1"/>
  <c r="G7" i="1"/>
  <c r="H7" i="1" s="1"/>
  <c r="I7" i="1" s="1"/>
  <c r="AB5" i="1"/>
  <c r="Y5" i="1" s="1"/>
  <c r="Z5" i="1" s="1"/>
  <c r="K5" i="1" s="1"/>
  <c r="L5" i="1" s="1"/>
  <c r="O5" i="1"/>
  <c r="G5" i="1"/>
  <c r="H5" i="1" s="1"/>
  <c r="I5" i="1" s="1"/>
  <c r="AB4" i="1" l="1"/>
  <c r="Y4" i="1" s="1"/>
  <c r="Z4" i="1" s="1"/>
  <c r="O4" i="1"/>
  <c r="H4" i="1"/>
  <c r="I4" i="1" s="1"/>
  <c r="AB3" i="1"/>
  <c r="Y3" i="1" s="1"/>
  <c r="Z3" i="1" s="1"/>
  <c r="O3" i="1"/>
  <c r="H3" i="1"/>
  <c r="I3" i="1" s="1"/>
  <c r="K3" i="1" l="1"/>
  <c r="L3" i="1" s="1"/>
  <c r="M3" i="1" s="1"/>
  <c r="K4" i="1"/>
  <c r="L4" i="1" s="1"/>
  <c r="M4" i="1" s="1"/>
</calcChain>
</file>

<file path=xl/comments1.xml><?xml version="1.0" encoding="utf-8"?>
<comments xmlns="http://schemas.openxmlformats.org/spreadsheetml/2006/main">
  <authors>
    <author>Пользователь</author>
  </authors>
  <commentList>
    <comment ref="S2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Срок поставки поставщика</t>
        </r>
      </text>
    </comment>
    <comment ref="T2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Указывать от когого поставщика предложение </t>
        </r>
      </text>
    </comment>
    <comment ref="W2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Срок поставки поставщика</t>
        </r>
      </text>
    </comment>
    <comment ref="X2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Указывать от кокого поставщика предложение </t>
        </r>
      </text>
    </comment>
  </commentList>
</comments>
</file>

<file path=xl/sharedStrings.xml><?xml version="1.0" encoding="utf-8"?>
<sst xmlns="http://schemas.openxmlformats.org/spreadsheetml/2006/main" count="115" uniqueCount="76">
  <si>
    <t>№</t>
  </si>
  <si>
    <t>Наименование</t>
  </si>
  <si>
    <t>Цена,$</t>
  </si>
  <si>
    <t>Цена,Руб</t>
  </si>
  <si>
    <t>Себес,$</t>
  </si>
  <si>
    <t>Доставка</t>
  </si>
  <si>
    <t>Ставка $/кг</t>
  </si>
  <si>
    <t>Наценка</t>
  </si>
  <si>
    <t>Курс доллара</t>
  </si>
  <si>
    <t>Пошлина</t>
  </si>
  <si>
    <t>Вес,кг</t>
  </si>
  <si>
    <t>Вес,грм</t>
  </si>
  <si>
    <t>% (0,05=5%)</t>
  </si>
  <si>
    <t>Поставщик</t>
  </si>
  <si>
    <t>кол,шт.</t>
  </si>
  <si>
    <t>ИТОГО,Руб</t>
  </si>
  <si>
    <t xml:space="preserve">Примечание </t>
  </si>
  <si>
    <t xml:space="preserve">Условия Гет чипс, Компэл </t>
  </si>
  <si>
    <t xml:space="preserve">Срок поставки </t>
  </si>
  <si>
    <t xml:space="preserve"> Условия Китай, Avnet, Digi-Key, Mouser</t>
  </si>
  <si>
    <t>Курс $ +3%</t>
  </si>
  <si>
    <t xml:space="preserve">Срок поставки  </t>
  </si>
  <si>
    <t>Производитель</t>
  </si>
  <si>
    <t>Партномер</t>
  </si>
  <si>
    <t>Китай</t>
  </si>
  <si>
    <t>Срок поставки</t>
  </si>
  <si>
    <t>Продажа: условия  РФ поставщиков</t>
  </si>
  <si>
    <t>Продажа: условия Китай</t>
  </si>
  <si>
    <t>Описание</t>
  </si>
  <si>
    <t>Конденсатор</t>
  </si>
  <si>
    <t>NCV8460ADR2G</t>
  </si>
  <si>
    <t>Микросхема</t>
  </si>
  <si>
    <t>SOIC8</t>
  </si>
  <si>
    <t>Держатели предохранителей</t>
  </si>
  <si>
    <t>Предохранитель</t>
  </si>
  <si>
    <t>Дроссель</t>
  </si>
  <si>
    <t>SM15T33CA</t>
  </si>
  <si>
    <t>диод</t>
  </si>
  <si>
    <t xml:space="preserve"> do-214ab/smc</t>
  </si>
  <si>
    <t>IRF4905SPBF</t>
  </si>
  <si>
    <t>Транзистор</t>
  </si>
  <si>
    <t xml:space="preserve"> d2pak</t>
  </si>
  <si>
    <t>121.500</t>
  </si>
  <si>
    <t>ESKA</t>
  </si>
  <si>
    <t>TI</t>
  </si>
  <si>
    <r>
      <t>MSP430G2230ID</t>
    </r>
    <r>
      <rPr>
        <sz val="11"/>
        <color rgb="FFFF0000"/>
        <rFont val="Calibri"/>
        <family val="2"/>
        <charset val="204"/>
        <scheme val="minor"/>
      </rPr>
      <t>R</t>
    </r>
  </si>
  <si>
    <t>2-3 недели</t>
  </si>
  <si>
    <t>гетчипс(TI Store)</t>
  </si>
  <si>
    <t>3-4 недели</t>
  </si>
  <si>
    <t>склад</t>
  </si>
  <si>
    <t>промка</t>
  </si>
  <si>
    <t>1-2 недели</t>
  </si>
  <si>
    <t>189020.10</t>
  </si>
  <si>
    <t>SIBA</t>
  </si>
  <si>
    <t>STM</t>
  </si>
  <si>
    <t>гетчипс(эрроу)</t>
  </si>
  <si>
    <t>7 дней</t>
  </si>
  <si>
    <t>гетчипс(арвис)</t>
  </si>
  <si>
    <t>10 мкГн  Radial</t>
  </si>
  <si>
    <t xml:space="preserve">RCH110NP-100M </t>
  </si>
  <si>
    <t>SUMIDA</t>
  </si>
  <si>
    <t>1 неделя</t>
  </si>
  <si>
    <t>гетчипс(компэл)</t>
  </si>
  <si>
    <t>IF</t>
  </si>
  <si>
    <t>ONS</t>
  </si>
  <si>
    <t>1206 10 мкФ 10% 50В X7R</t>
  </si>
  <si>
    <t>CL31B106KBHNNNE</t>
  </si>
  <si>
    <t>SAMSUNG</t>
  </si>
  <si>
    <t>0805 2200 пФ 10% 50В X7R </t>
  </si>
  <si>
    <t>0805B222K500NT</t>
  </si>
  <si>
    <t>FENGHUA</t>
  </si>
  <si>
    <t>триатрон</t>
  </si>
  <si>
    <t>2 недели</t>
  </si>
  <si>
    <t>упаковка</t>
  </si>
  <si>
    <t>14+</t>
    <phoneticPr fontId="1" type="noConversion"/>
  </si>
  <si>
    <t>Stock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</si>
</sst>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#,##0.00&quot; &quot;[$€-407];[Red]&quot;-&quot;#,##0.00&quot; &quot;[$€-407]"/>
    <numFmt numFmtId="166" formatCode="#,##0.00\ &quot;₽&quot;"/>
  </numFmts>
  <fonts count="3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  <font>
      <u/>
      <sz val="11"/>
      <color theme="10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1"/>
      <color indexed="8"/>
      <name val="宋体"/>
      <charset val="134"/>
    </font>
    <font>
      <sz val="8"/>
      <name val="Arial"/>
      <family val="2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u/>
      <sz val="11"/>
      <color indexed="12"/>
      <name val="宋体"/>
      <charset val="134"/>
    </font>
    <font>
      <sz val="11"/>
      <color indexed="17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sz val="10"/>
      <color indexed="8"/>
      <name val="Helvetica"/>
      <family val="2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212529"/>
      <name val="PFDinDisplayPro"/>
    </font>
    <font>
      <sz val="10"/>
      <color rgb="FF212529"/>
      <name val="PFDinDisplayPro"/>
    </font>
    <font>
      <sz val="10"/>
      <name val="PFDinDisplayPro"/>
    </font>
    <font>
      <b/>
      <sz val="10"/>
      <name val="PFDinDisplayPro"/>
    </font>
    <font>
      <b/>
      <sz val="10"/>
      <name val="Tahoma"/>
      <family val="2"/>
      <charset val="204"/>
    </font>
    <font>
      <sz val="10"/>
      <color rgb="FFFF0000"/>
      <name val="PFDinDisplayPro"/>
    </font>
    <font>
      <b/>
      <sz val="10"/>
      <color rgb="FF333333"/>
      <name val="Tahoma"/>
      <family val="2"/>
      <charset val="204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9">
    <xf numFmtId="0" fontId="0" fillId="0" borderId="0"/>
    <xf numFmtId="0" fontId="1" fillId="0" borderId="0"/>
    <xf numFmtId="0" fontId="1" fillId="0" borderId="0"/>
    <xf numFmtId="0" fontId="8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1" fillId="0" borderId="0"/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3" fillId="0" borderId="0"/>
    <xf numFmtId="0" fontId="8" fillId="0" borderId="0">
      <alignment vertical="center"/>
    </xf>
    <xf numFmtId="0" fontId="4" fillId="0" borderId="0"/>
    <xf numFmtId="0" fontId="3" fillId="0" borderId="0"/>
    <xf numFmtId="0" fontId="4" fillId="0" borderId="0"/>
    <xf numFmtId="0" fontId="8" fillId="0" borderId="0">
      <alignment vertical="center"/>
    </xf>
    <xf numFmtId="0" fontId="4" fillId="0" borderId="0"/>
    <xf numFmtId="0" fontId="3" fillId="0" borderId="0"/>
    <xf numFmtId="0" fontId="4" fillId="0" borderId="0"/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4" borderId="0" applyNumberFormat="0" applyBorder="0" applyAlignment="0" applyProtection="0"/>
    <xf numFmtId="0" fontId="14" fillId="0" borderId="0"/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3" fillId="0" borderId="0"/>
    <xf numFmtId="0" fontId="8" fillId="0" borderId="0">
      <alignment vertical="center"/>
    </xf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/>
    <xf numFmtId="0" fontId="4" fillId="0" borderId="0"/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3" fillId="0" borderId="0"/>
    <xf numFmtId="0" fontId="8" fillId="0" borderId="0">
      <alignment vertical="center"/>
    </xf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3" fillId="0" borderId="0"/>
    <xf numFmtId="0" fontId="8" fillId="0" borderId="0">
      <alignment vertical="center"/>
    </xf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3" fillId="0" borderId="0"/>
    <xf numFmtId="0" fontId="8" fillId="0" borderId="0">
      <alignment vertical="center"/>
    </xf>
    <xf numFmtId="0" fontId="7" fillId="0" borderId="0" applyNumberFormat="0" applyFill="0" applyBorder="0" applyAlignment="0" applyProtection="0"/>
    <xf numFmtId="0" fontId="4" fillId="0" borderId="0"/>
    <xf numFmtId="0" fontId="3" fillId="0" borderId="0"/>
    <xf numFmtId="0" fontId="8" fillId="0" borderId="0">
      <alignment vertical="center"/>
    </xf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4" fillId="0" borderId="0"/>
    <xf numFmtId="0" fontId="3" fillId="0" borderId="0"/>
    <xf numFmtId="164" fontId="1" fillId="0" borderId="0" applyFont="0" applyFill="0" applyBorder="0" applyAlignment="0" applyProtection="0"/>
    <xf numFmtId="0" fontId="16" fillId="0" borderId="0"/>
    <xf numFmtId="0" fontId="8" fillId="0" borderId="0">
      <alignment vertical="center"/>
    </xf>
    <xf numFmtId="0" fontId="4" fillId="0" borderId="0">
      <alignment vertical="center"/>
    </xf>
    <xf numFmtId="0" fontId="5" fillId="0" borderId="0"/>
    <xf numFmtId="0" fontId="17" fillId="0" borderId="0">
      <alignment horizontal="center"/>
    </xf>
    <xf numFmtId="0" fontId="17" fillId="0" borderId="0">
      <alignment horizontal="center" textRotation="90"/>
    </xf>
    <xf numFmtId="0" fontId="18" fillId="0" borderId="0"/>
    <xf numFmtId="165" fontId="18" fillId="0" borderId="0"/>
    <xf numFmtId="0" fontId="15" fillId="0" borderId="0">
      <alignment horizontal="left"/>
    </xf>
    <xf numFmtId="0" fontId="15" fillId="0" borderId="0">
      <alignment horizontal="left"/>
    </xf>
    <xf numFmtId="0" fontId="1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9" fillId="0" borderId="0" applyFill="0" applyProtection="0"/>
  </cellStyleXfs>
  <cellXfs count="105"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/>
    <xf numFmtId="0" fontId="0" fillId="0" borderId="0" xfId="0" applyFill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6" fillId="5" borderId="1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166" fontId="25" fillId="0" borderId="14" xfId="0" applyNumberFormat="1" applyFont="1" applyBorder="1" applyAlignment="1">
      <alignment horizontal="center" vertical="center"/>
    </xf>
    <xf numFmtId="2" fontId="25" fillId="7" borderId="4" xfId="0" applyNumberFormat="1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25" fillId="7" borderId="11" xfId="0" applyNumberFormat="1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2" fontId="25" fillId="7" borderId="12" xfId="0" applyNumberFormat="1" applyFont="1" applyFill="1" applyBorder="1" applyAlignment="1">
      <alignment horizontal="center" vertical="center"/>
    </xf>
    <xf numFmtId="166" fontId="25" fillId="7" borderId="13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166" fontId="25" fillId="7" borderId="14" xfId="0" applyNumberFormat="1" applyFont="1" applyFill="1" applyBorder="1" applyAlignment="1">
      <alignment horizontal="center" vertical="center"/>
    </xf>
    <xf numFmtId="0" fontId="37" fillId="3" borderId="17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9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2" fontId="25" fillId="7" borderId="22" xfId="0" applyNumberFormat="1" applyFont="1" applyFill="1" applyBorder="1" applyAlignment="1">
      <alignment horizontal="center" vertical="center"/>
    </xf>
    <xf numFmtId="2" fontId="25" fillId="7" borderId="20" xfId="0" applyNumberFormat="1" applyFont="1" applyFill="1" applyBorder="1" applyAlignment="1">
      <alignment horizontal="center" vertical="center"/>
    </xf>
    <xf numFmtId="0" fontId="27" fillId="7" borderId="23" xfId="0" applyFont="1" applyFill="1" applyBorder="1" applyAlignment="1">
      <alignment horizontal="center" vertical="center"/>
    </xf>
    <xf numFmtId="2" fontId="25" fillId="7" borderId="19" xfId="0" applyNumberFormat="1" applyFont="1" applyFill="1" applyBorder="1" applyAlignment="1">
      <alignment horizontal="center" vertical="center"/>
    </xf>
    <xf numFmtId="166" fontId="25" fillId="7" borderId="23" xfId="0" applyNumberFormat="1" applyFont="1" applyFill="1" applyBorder="1" applyAlignment="1">
      <alignment horizontal="center" vertical="center"/>
    </xf>
    <xf numFmtId="166" fontId="25" fillId="0" borderId="18" xfId="0" applyNumberFormat="1" applyFont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66" fontId="25" fillId="7" borderId="18" xfId="0" applyNumberFormat="1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9" fillId="6" borderId="4" xfId="0" applyFont="1" applyFill="1" applyBorder="1" applyAlignment="1">
      <alignment horizontal="center" vertical="center" wrapText="1"/>
    </xf>
    <xf numFmtId="0" fontId="29" fillId="6" borderId="4" xfId="0" applyFont="1" applyFill="1" applyBorder="1" applyAlignment="1">
      <alignment horizontal="center" vertical="center"/>
    </xf>
    <xf numFmtId="0" fontId="31" fillId="6" borderId="4" xfId="0" applyFont="1" applyFill="1" applyBorder="1" applyAlignment="1">
      <alignment horizontal="center" vertical="center"/>
    </xf>
    <xf numFmtId="0" fontId="25" fillId="6" borderId="19" xfId="0" applyFont="1" applyFill="1" applyBorder="1" applyAlignment="1">
      <alignment horizontal="center" vertical="center"/>
    </xf>
    <xf numFmtId="0" fontId="29" fillId="6" borderId="20" xfId="0" applyFont="1" applyFill="1" applyBorder="1" applyAlignment="1">
      <alignment horizontal="center" vertical="center" wrapText="1"/>
    </xf>
    <xf numFmtId="0" fontId="29" fillId="6" borderId="20" xfId="0" applyFont="1" applyFill="1" applyBorder="1" applyAlignment="1">
      <alignment horizontal="center" vertical="center"/>
    </xf>
    <xf numFmtId="0" fontId="31" fillId="6" borderId="20" xfId="0" applyFont="1" applyFill="1" applyBorder="1" applyAlignment="1">
      <alignment horizontal="center" vertical="center"/>
    </xf>
    <xf numFmtId="0" fontId="28" fillId="6" borderId="20" xfId="0" applyFont="1" applyFill="1" applyBorder="1" applyAlignment="1">
      <alignment horizontal="center" vertical="center"/>
    </xf>
    <xf numFmtId="2" fontId="25" fillId="8" borderId="12" xfId="0" applyNumberFormat="1" applyFont="1" applyFill="1" applyBorder="1" applyAlignment="1">
      <alignment horizontal="center" vertical="center"/>
    </xf>
    <xf numFmtId="2" fontId="25" fillId="8" borderId="4" xfId="0" applyNumberFormat="1" applyFont="1" applyFill="1" applyBorder="1" applyAlignment="1">
      <alignment horizontal="center" vertical="center"/>
    </xf>
    <xf numFmtId="166" fontId="25" fillId="8" borderId="13" xfId="0" applyNumberFormat="1" applyFont="1" applyFill="1" applyBorder="1" applyAlignment="1">
      <alignment horizontal="center" vertical="center"/>
    </xf>
    <xf numFmtId="2" fontId="25" fillId="8" borderId="19" xfId="0" applyNumberFormat="1" applyFont="1" applyFill="1" applyBorder="1" applyAlignment="1">
      <alignment horizontal="center" vertical="center"/>
    </xf>
    <xf numFmtId="2" fontId="25" fillId="8" borderId="20" xfId="0" applyNumberFormat="1" applyFont="1" applyFill="1" applyBorder="1" applyAlignment="1">
      <alignment horizontal="center" vertical="center"/>
    </xf>
    <xf numFmtId="166" fontId="25" fillId="8" borderId="23" xfId="0" applyNumberFormat="1" applyFont="1" applyFill="1" applyBorder="1" applyAlignment="1">
      <alignment horizontal="center" vertical="center"/>
    </xf>
    <xf numFmtId="2" fontId="25" fillId="8" borderId="11" xfId="0" applyNumberFormat="1" applyFont="1" applyFill="1" applyBorder="1" applyAlignment="1">
      <alignment horizontal="center" vertical="center"/>
    </xf>
    <xf numFmtId="0" fontId="27" fillId="8" borderId="13" xfId="0" applyFont="1" applyFill="1" applyBorder="1" applyAlignment="1">
      <alignment horizontal="center" vertical="center"/>
    </xf>
    <xf numFmtId="2" fontId="25" fillId="8" borderId="22" xfId="0" applyNumberFormat="1" applyFont="1" applyFill="1" applyBorder="1" applyAlignment="1">
      <alignment horizontal="center" vertical="center"/>
    </xf>
    <xf numFmtId="0" fontId="27" fillId="8" borderId="23" xfId="0" applyFont="1" applyFill="1" applyBorder="1" applyAlignment="1">
      <alignment horizontal="center" vertical="center"/>
    </xf>
    <xf numFmtId="2" fontId="0" fillId="0" borderId="0" xfId="0" applyNumberFormat="1"/>
    <xf numFmtId="0" fontId="20" fillId="3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</cellXfs>
  <cellStyles count="219">
    <cellStyle name="Excel_BuiltIn_Хороший" xfId="37"/>
    <cellStyle name="Heading" xfId="208"/>
    <cellStyle name="Heading1" xfId="209"/>
    <cellStyle name="Normal 2" xfId="41"/>
    <cellStyle name="Normal 3" xfId="15"/>
    <cellStyle name="Result" xfId="210"/>
    <cellStyle name="Result2" xfId="211"/>
    <cellStyle name="TableStyleLight1" xfId="38"/>
    <cellStyle name="TableStyleLight1 2" xfId="215"/>
    <cellStyle name="Гиперссылка 2" xfId="18"/>
    <cellStyle name="Гиперссылка 2 10" xfId="70"/>
    <cellStyle name="Гиперссылка 2 11" xfId="74"/>
    <cellStyle name="Гиперссылка 2 12" xfId="77"/>
    <cellStyle name="Гиперссылка 2 13" xfId="81"/>
    <cellStyle name="Гиперссылка 2 14" xfId="85"/>
    <cellStyle name="Гиперссылка 2 15" xfId="92"/>
    <cellStyle name="Гиперссылка 2 16" xfId="95"/>
    <cellStyle name="Гиперссылка 2 17" xfId="99"/>
    <cellStyle name="Гиперссылка 2 18" xfId="103"/>
    <cellStyle name="Гиперссылка 2 19" xfId="107"/>
    <cellStyle name="Гиперссылка 2 2" xfId="19"/>
    <cellStyle name="Гиперссылка 2 20" xfId="111"/>
    <cellStyle name="Гиперссылка 2 21" xfId="114"/>
    <cellStyle name="Гиперссылка 2 22" xfId="118"/>
    <cellStyle name="Гиперссылка 2 23" xfId="122"/>
    <cellStyle name="Гиперссылка 2 24" xfId="125"/>
    <cellStyle name="Гиперссылка 2 25" xfId="129"/>
    <cellStyle name="Гиперссылка 2 26" xfId="133"/>
    <cellStyle name="Гиперссылка 2 27" xfId="137"/>
    <cellStyle name="Гиперссылка 2 28" xfId="141"/>
    <cellStyle name="Гиперссылка 2 29" xfId="145"/>
    <cellStyle name="Гиперссылка 2 3" xfId="43"/>
    <cellStyle name="Гиперссылка 2 30" xfId="149"/>
    <cellStyle name="Гиперссылка 2 31" xfId="153"/>
    <cellStyle name="Гиперссылка 2 32" xfId="157"/>
    <cellStyle name="Гиперссылка 2 33" xfId="161"/>
    <cellStyle name="Гиперссылка 2 34" xfId="165"/>
    <cellStyle name="Гиперссылка 2 35" xfId="169"/>
    <cellStyle name="Гиперссылка 2 36" xfId="173"/>
    <cellStyle name="Гиперссылка 2 37" xfId="176"/>
    <cellStyle name="Гиперссылка 2 38" xfId="180"/>
    <cellStyle name="Гиперссылка 2 39" xfId="184"/>
    <cellStyle name="Гиперссылка 2 4" xfId="47"/>
    <cellStyle name="Гиперссылка 2 40" xfId="188"/>
    <cellStyle name="Гиперссылка 2 41" xfId="192"/>
    <cellStyle name="Гиперссылка 2 42" xfId="196"/>
    <cellStyle name="Гиперссылка 2 43" xfId="200"/>
    <cellStyle name="Гиперссылка 2 5" xfId="50"/>
    <cellStyle name="Гиперссылка 2 6" xfId="54"/>
    <cellStyle name="Гиперссылка 2 7" xfId="58"/>
    <cellStyle name="Гиперссылка 2 8" xfId="62"/>
    <cellStyle name="Гиперссылка 2 9" xfId="66"/>
    <cellStyle name="Гиперссылка 6" xfId="5"/>
    <cellStyle name="Гиперссылка 7" xfId="4"/>
    <cellStyle name="Обычный" xfId="0" builtinId="0"/>
    <cellStyle name="Обычный 10" xfId="39"/>
    <cellStyle name="Обычный 11" xfId="45"/>
    <cellStyle name="Обычный 12" xfId="65"/>
    <cellStyle name="Обычный 13" xfId="52"/>
    <cellStyle name="Обычный 14" xfId="56"/>
    <cellStyle name="Обычный 15" xfId="60"/>
    <cellStyle name="Обычный 16" xfId="68"/>
    <cellStyle name="Обычный 17" xfId="72"/>
    <cellStyle name="Обычный 18" xfId="90"/>
    <cellStyle name="Обычный 19" xfId="79"/>
    <cellStyle name="Обычный 2" xfId="6"/>
    <cellStyle name="Обычный 2 10" xfId="59"/>
    <cellStyle name="Обычный 2 11" xfId="63"/>
    <cellStyle name="Обычный 2 12" xfId="67"/>
    <cellStyle name="Обычный 2 13" xfId="71"/>
    <cellStyle name="Обычный 2 14" xfId="75"/>
    <cellStyle name="Обычный 2 15" xfId="78"/>
    <cellStyle name="Обычный 2 16" xfId="82"/>
    <cellStyle name="Обычный 2 17" xfId="86"/>
    <cellStyle name="Обычный 2 18" xfId="93"/>
    <cellStyle name="Обычный 2 19" xfId="96"/>
    <cellStyle name="Обычный 2 2" xfId="7"/>
    <cellStyle name="Обычный 2 2 2" xfId="20"/>
    <cellStyle name="Обычный 2 2 2 2" xfId="21"/>
    <cellStyle name="Обычный 2 2 2 2 2" xfId="22"/>
    <cellStyle name="Обычный 2 2 2 3" xfId="27"/>
    <cellStyle name="Обычный 2 2 2 4" xfId="31"/>
    <cellStyle name="Обычный 2 2 3" xfId="26"/>
    <cellStyle name="Обычный 2 2 4" xfId="30"/>
    <cellStyle name="Обычный 2 20" xfId="100"/>
    <cellStyle name="Обычный 2 21" xfId="104"/>
    <cellStyle name="Обычный 2 22" xfId="108"/>
    <cellStyle name="Обычный 2 23" xfId="112"/>
    <cellStyle name="Обычный 2 24" xfId="115"/>
    <cellStyle name="Обычный 2 25" xfId="119"/>
    <cellStyle name="Обычный 2 26" xfId="123"/>
    <cellStyle name="Обычный 2 27" xfId="126"/>
    <cellStyle name="Обычный 2 28" xfId="130"/>
    <cellStyle name="Обычный 2 29" xfId="134"/>
    <cellStyle name="Обычный 2 3" xfId="3"/>
    <cellStyle name="Обычный 2 3 10" xfId="73"/>
    <cellStyle name="Обычный 2 3 11" xfId="76"/>
    <cellStyle name="Обычный 2 3 12" xfId="80"/>
    <cellStyle name="Обычный 2 3 13" xfId="84"/>
    <cellStyle name="Обычный 2 3 14" xfId="87"/>
    <cellStyle name="Обычный 2 3 15" xfId="94"/>
    <cellStyle name="Обычный 2 3 16" xfId="98"/>
    <cellStyle name="Обычный 2 3 17" xfId="102"/>
    <cellStyle name="Обычный 2 3 18" xfId="106"/>
    <cellStyle name="Обычный 2 3 19" xfId="110"/>
    <cellStyle name="Обычный 2 3 2" xfId="23"/>
    <cellStyle name="Обычный 2 3 20" xfId="113"/>
    <cellStyle name="Обычный 2 3 21" xfId="117"/>
    <cellStyle name="Обычный 2 3 22" xfId="121"/>
    <cellStyle name="Обычный 2 3 23" xfId="124"/>
    <cellStyle name="Обычный 2 3 24" xfId="128"/>
    <cellStyle name="Обычный 2 3 25" xfId="132"/>
    <cellStyle name="Обычный 2 3 26" xfId="136"/>
    <cellStyle name="Обычный 2 3 27" xfId="139"/>
    <cellStyle name="Обычный 2 3 28" xfId="144"/>
    <cellStyle name="Обычный 2 3 29" xfId="148"/>
    <cellStyle name="Обычный 2 3 3" xfId="46"/>
    <cellStyle name="Обычный 2 3 30" xfId="152"/>
    <cellStyle name="Обычный 2 3 31" xfId="155"/>
    <cellStyle name="Обычный 2 3 32" xfId="160"/>
    <cellStyle name="Обычный 2 3 33" xfId="164"/>
    <cellStyle name="Обычный 2 3 34" xfId="168"/>
    <cellStyle name="Обычный 2 3 35" xfId="172"/>
    <cellStyle name="Обычный 2 3 36" xfId="175"/>
    <cellStyle name="Обычный 2 3 37" xfId="178"/>
    <cellStyle name="Обычный 2 3 38" xfId="182"/>
    <cellStyle name="Обычный 2 3 39" xfId="187"/>
    <cellStyle name="Обычный 2 3 4" xfId="49"/>
    <cellStyle name="Обычный 2 3 40" xfId="191"/>
    <cellStyle name="Обычный 2 3 41" xfId="195"/>
    <cellStyle name="Обычный 2 3 42" xfId="199"/>
    <cellStyle name="Обычный 2 3 43" xfId="202"/>
    <cellStyle name="Обычный 2 3 5" xfId="53"/>
    <cellStyle name="Обычный 2 3 6" xfId="57"/>
    <cellStyle name="Обычный 2 3 7" xfId="61"/>
    <cellStyle name="Обычный 2 3 8" xfId="64"/>
    <cellStyle name="Обычный 2 3 9" xfId="69"/>
    <cellStyle name="Обычный 2 30" xfId="138"/>
    <cellStyle name="Обычный 2 31" xfId="142"/>
    <cellStyle name="Обычный 2 32" xfId="146"/>
    <cellStyle name="Обычный 2 33" xfId="150"/>
    <cellStyle name="Обычный 2 34" xfId="154"/>
    <cellStyle name="Обычный 2 35" xfId="158"/>
    <cellStyle name="Обычный 2 36" xfId="162"/>
    <cellStyle name="Обычный 2 37" xfId="166"/>
    <cellStyle name="Обычный 2 38" xfId="170"/>
    <cellStyle name="Обычный 2 39" xfId="174"/>
    <cellStyle name="Обычный 2 4" xfId="11"/>
    <cellStyle name="Обычный 2 4 2" xfId="25"/>
    <cellStyle name="Обычный 2 4 3" xfId="216"/>
    <cellStyle name="Обычный 2 40" xfId="177"/>
    <cellStyle name="Обычный 2 41" xfId="181"/>
    <cellStyle name="Обычный 2 42" xfId="185"/>
    <cellStyle name="Обычный 2 43" xfId="189"/>
    <cellStyle name="Обычный 2 44" xfId="193"/>
    <cellStyle name="Обычный 2 45" xfId="197"/>
    <cellStyle name="Обычный 2 46" xfId="201"/>
    <cellStyle name="Обычный 2 47" xfId="213"/>
    <cellStyle name="Обычный 2 5" xfId="17"/>
    <cellStyle name="Обычный 2 5 2" xfId="29"/>
    <cellStyle name="Обычный 2 6" xfId="44"/>
    <cellStyle name="Обычный 2 7" xfId="48"/>
    <cellStyle name="Обычный 2 8" xfId="51"/>
    <cellStyle name="Обычный 2 9" xfId="55"/>
    <cellStyle name="Обычный 20" xfId="83"/>
    <cellStyle name="Обычный 21" xfId="156"/>
    <cellStyle name="Обычный 22" xfId="97"/>
    <cellStyle name="Обычный 23" xfId="101"/>
    <cellStyle name="Обычный 24" xfId="105"/>
    <cellStyle name="Обычный 25" xfId="109"/>
    <cellStyle name="Обычный 26" xfId="91"/>
    <cellStyle name="Обычный 27" xfId="116"/>
    <cellStyle name="Обычный 28" xfId="120"/>
    <cellStyle name="Обычный 29" xfId="127"/>
    <cellStyle name="Обычный 3" xfId="1"/>
    <cellStyle name="Обычный 3 2" xfId="8"/>
    <cellStyle name="Обычный 3 3" xfId="24"/>
    <cellStyle name="Обычный 3 4" xfId="12"/>
    <cellStyle name="Обычный 3 5" xfId="204"/>
    <cellStyle name="Обычный 3 6" xfId="217"/>
    <cellStyle name="Обычный 30" xfId="131"/>
    <cellStyle name="Обычный 31" xfId="135"/>
    <cellStyle name="Обычный 32" xfId="140"/>
    <cellStyle name="Обычный 33" xfId="143"/>
    <cellStyle name="Обычный 34" xfId="147"/>
    <cellStyle name="Обычный 35" xfId="151"/>
    <cellStyle name="Обычный 36" xfId="159"/>
    <cellStyle name="Обычный 37" xfId="163"/>
    <cellStyle name="Обычный 38" xfId="167"/>
    <cellStyle name="Обычный 39" xfId="171"/>
    <cellStyle name="Обычный 4" xfId="2"/>
    <cellStyle name="Обычный 4 2" xfId="9"/>
    <cellStyle name="Обычный 4 3" xfId="28"/>
    <cellStyle name="Обычный 4 4" xfId="13"/>
    <cellStyle name="Обычный 40" xfId="206"/>
    <cellStyle name="Обычный 41" xfId="179"/>
    <cellStyle name="Обычный 42" xfId="183"/>
    <cellStyle name="Обычный 43" xfId="186"/>
    <cellStyle name="Обычный 44" xfId="190"/>
    <cellStyle name="Обычный 45" xfId="194"/>
    <cellStyle name="Обычный 46" xfId="198"/>
    <cellStyle name="Обычный 47" xfId="207"/>
    <cellStyle name="Обычный 48" xfId="212"/>
    <cellStyle name="Обычный 49" xfId="218"/>
    <cellStyle name="Обычный 5" xfId="33"/>
    <cellStyle name="Обычный 5 2" xfId="10"/>
    <cellStyle name="Обычный 5 4" xfId="14"/>
    <cellStyle name="Обычный 6" xfId="32"/>
    <cellStyle name="Обычный 7" xfId="34"/>
    <cellStyle name="Обычный 8" xfId="35"/>
    <cellStyle name="Обычный 9" xfId="42"/>
    <cellStyle name="Финансовый 2" xfId="203"/>
    <cellStyle name="常规 2" xfId="36"/>
    <cellStyle name="常规 3" xfId="88"/>
    <cellStyle name="常规 4" xfId="40"/>
    <cellStyle name="常规 5" xfId="89"/>
    <cellStyle name="常规 6" xfId="205"/>
    <cellStyle name="常规_Sheet1" xfId="16"/>
    <cellStyle name="超链接 4" xfId="2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7"/>
  <sheetViews>
    <sheetView tabSelected="1" zoomScale="85" zoomScaleNormal="85" workbookViewId="0">
      <selection activeCell="I7" sqref="I7"/>
    </sheetView>
  </sheetViews>
  <sheetFormatPr defaultRowHeight="15"/>
  <cols>
    <col min="1" max="1" width="3.28515625" bestFit="1" customWidth="1"/>
    <col min="2" max="2" width="15" bestFit="1" customWidth="1"/>
    <col min="3" max="3" width="21.42578125" style="1" bestFit="1" customWidth="1"/>
    <col min="4" max="4" width="18" style="1" customWidth="1"/>
    <col min="5" max="5" width="18.28515625" style="1" customWidth="1"/>
    <col min="6" max="6" width="7.85546875" bestFit="1" customWidth="1"/>
    <col min="7" max="7" width="9.140625" style="1"/>
    <col min="8" max="8" width="14.28515625" style="1" customWidth="1"/>
    <col min="9" max="9" width="11.5703125" style="1" customWidth="1"/>
    <col min="10" max="10" width="16.28515625" style="1" customWidth="1"/>
    <col min="13" max="13" width="11.28515625" customWidth="1"/>
    <col min="14" max="14" width="14.5703125" style="1" bestFit="1" customWidth="1"/>
    <col min="15" max="15" width="13.5703125" style="1" bestFit="1" customWidth="1"/>
    <col min="16" max="16" width="16.28515625" style="5" customWidth="1"/>
    <col min="17" max="17" width="8.7109375" style="5" bestFit="1" customWidth="1"/>
    <col min="18" max="18" width="8" style="5" bestFit="1" customWidth="1"/>
    <col min="19" max="19" width="13.28515625" style="5" bestFit="1" customWidth="1"/>
    <col min="20" max="20" width="12.42578125" style="5" customWidth="1"/>
    <col min="21" max="21" width="8.7109375" style="3" bestFit="1" customWidth="1"/>
    <col min="22" max="22" width="8" style="3" bestFit="1" customWidth="1"/>
    <col min="23" max="23" width="12.7109375" style="6" bestFit="1" customWidth="1"/>
    <col min="24" max="24" width="9.5703125" style="6" bestFit="1" customWidth="1"/>
    <col min="25" max="25" width="9.28515625" bestFit="1" customWidth="1"/>
    <col min="26" max="26" width="9.42578125" style="1" bestFit="1" customWidth="1"/>
    <col min="27" max="27" width="8.140625" style="3" bestFit="1" customWidth="1"/>
    <col min="28" max="28" width="6.42578125" style="4" bestFit="1" customWidth="1"/>
    <col min="29" max="29" width="11" style="3" bestFit="1" customWidth="1"/>
    <col min="30" max="30" width="10.5703125" style="2" bestFit="1" customWidth="1"/>
    <col min="31" max="31" width="12.85546875" style="3" customWidth="1"/>
  </cols>
  <sheetData>
    <row r="1" spans="1:33" s="1" customFormat="1" ht="27.75" customHeight="1" thickBot="1">
      <c r="G1" s="99" t="s">
        <v>26</v>
      </c>
      <c r="H1" s="100"/>
      <c r="I1" s="100"/>
      <c r="J1" s="101"/>
      <c r="K1" s="102" t="s">
        <v>27</v>
      </c>
      <c r="L1" s="103"/>
      <c r="M1" s="103"/>
      <c r="N1" s="104"/>
      <c r="P1" s="5"/>
      <c r="Q1" s="96" t="s">
        <v>17</v>
      </c>
      <c r="R1" s="97"/>
      <c r="S1" s="97"/>
      <c r="T1" s="98"/>
      <c r="U1" s="93" t="s">
        <v>19</v>
      </c>
      <c r="V1" s="94"/>
      <c r="W1" s="94"/>
      <c r="X1" s="94"/>
      <c r="Y1" s="94"/>
      <c r="Z1" s="94"/>
      <c r="AA1" s="94"/>
      <c r="AB1" s="94"/>
      <c r="AC1" s="94"/>
      <c r="AD1" s="94"/>
      <c r="AE1" s="95"/>
    </row>
    <row r="2" spans="1:33" ht="15.75" thickBot="1">
      <c r="A2" s="8" t="s">
        <v>0</v>
      </c>
      <c r="B2" s="23" t="s">
        <v>1</v>
      </c>
      <c r="C2" s="23" t="s">
        <v>23</v>
      </c>
      <c r="D2" s="23" t="s">
        <v>28</v>
      </c>
      <c r="E2" s="23" t="s">
        <v>22</v>
      </c>
      <c r="F2" s="22" t="s">
        <v>14</v>
      </c>
      <c r="G2" s="9" t="s">
        <v>2</v>
      </c>
      <c r="H2" s="9" t="s">
        <v>3</v>
      </c>
      <c r="I2" s="8" t="s">
        <v>15</v>
      </c>
      <c r="J2" s="8" t="s">
        <v>25</v>
      </c>
      <c r="K2" s="9" t="s">
        <v>2</v>
      </c>
      <c r="L2" s="9" t="s">
        <v>3</v>
      </c>
      <c r="M2" s="8" t="s">
        <v>15</v>
      </c>
      <c r="N2" s="8" t="s">
        <v>18</v>
      </c>
      <c r="O2" s="8" t="s">
        <v>8</v>
      </c>
      <c r="P2" s="8" t="s">
        <v>16</v>
      </c>
      <c r="Q2" s="10" t="s">
        <v>7</v>
      </c>
      <c r="R2" s="43" t="s">
        <v>4</v>
      </c>
      <c r="S2" s="43" t="s">
        <v>21</v>
      </c>
      <c r="T2" s="43" t="s">
        <v>13</v>
      </c>
      <c r="U2" s="11" t="s">
        <v>7</v>
      </c>
      <c r="V2" s="11" t="s">
        <v>4</v>
      </c>
      <c r="W2" s="12" t="s">
        <v>18</v>
      </c>
      <c r="X2" s="12" t="s">
        <v>13</v>
      </c>
      <c r="Y2" s="8" t="s">
        <v>5</v>
      </c>
      <c r="Z2" s="8" t="s">
        <v>9</v>
      </c>
      <c r="AA2" s="11" t="s">
        <v>11</v>
      </c>
      <c r="AB2" s="11" t="s">
        <v>10</v>
      </c>
      <c r="AC2" s="11" t="s">
        <v>6</v>
      </c>
      <c r="AD2" s="13" t="s">
        <v>20</v>
      </c>
      <c r="AE2" s="14" t="s">
        <v>12</v>
      </c>
    </row>
    <row r="3" spans="1:33" s="1" customFormat="1" ht="43.5" customHeight="1">
      <c r="A3" s="26">
        <v>1</v>
      </c>
      <c r="B3" s="33" t="s">
        <v>29</v>
      </c>
      <c r="C3" s="49" t="s">
        <v>69</v>
      </c>
      <c r="D3" s="33" t="s">
        <v>68</v>
      </c>
      <c r="E3" s="48" t="s">
        <v>70</v>
      </c>
      <c r="F3" s="49">
        <v>4000</v>
      </c>
      <c r="G3" s="88">
        <f>R3*Q3*1.03+300/AD3/F3</f>
        <v>6.6481635709157872E-3</v>
      </c>
      <c r="H3" s="83">
        <f t="shared" ref="H3" si="0">G3*AD3</f>
        <v>0.50348000000000004</v>
      </c>
      <c r="I3" s="83">
        <f t="shared" ref="I3:I4" si="1">H3*F3</f>
        <v>2013.92</v>
      </c>
      <c r="J3" s="89" t="s">
        <v>72</v>
      </c>
      <c r="K3" s="30">
        <f t="shared" ref="K3:K4" si="2">((V3+Y3+Z3)/100*120)*U3*1.03</f>
        <v>0</v>
      </c>
      <c r="L3" s="20">
        <f t="shared" ref="L3" si="3">K3*AD3</f>
        <v>0</v>
      </c>
      <c r="M3" s="20">
        <f t="shared" ref="M3:M4" si="4">L3*F3</f>
        <v>0</v>
      </c>
      <c r="N3" s="31"/>
      <c r="O3" s="19">
        <f t="shared" ref="O3" si="5">AD3</f>
        <v>75.732191999999998</v>
      </c>
      <c r="P3" s="51" t="s">
        <v>73</v>
      </c>
      <c r="Q3" s="15">
        <v>1.3</v>
      </c>
      <c r="R3" s="50">
        <f>0.32/AD3</f>
        <v>4.2254157914774207E-3</v>
      </c>
      <c r="S3" s="44" t="s">
        <v>49</v>
      </c>
      <c r="T3" s="45" t="s">
        <v>71</v>
      </c>
      <c r="U3" s="42">
        <v>1.3</v>
      </c>
      <c r="V3" s="29"/>
      <c r="W3" s="29"/>
      <c r="X3" s="16" t="s">
        <v>24</v>
      </c>
      <c r="Y3" s="16">
        <f t="shared" ref="Y3" si="6">AB3*AC3</f>
        <v>0</v>
      </c>
      <c r="Z3" s="16">
        <f t="shared" ref="Z3" si="7">(V3+Y3)*AE3</f>
        <v>0</v>
      </c>
      <c r="AA3" s="16"/>
      <c r="AB3" s="16">
        <f t="shared" ref="AB3" si="8">AA3/1000</f>
        <v>0</v>
      </c>
      <c r="AC3" s="17">
        <v>17</v>
      </c>
      <c r="AD3" s="18">
        <v>75.732191999999998</v>
      </c>
      <c r="AE3" s="21"/>
      <c r="AF3" s="7"/>
      <c r="AG3" s="7"/>
    </row>
    <row r="4" spans="1:33" s="1" customFormat="1" ht="50.25" customHeight="1" thickBot="1">
      <c r="A4" s="55">
        <v>2</v>
      </c>
      <c r="B4" s="56" t="s">
        <v>29</v>
      </c>
      <c r="C4" s="57" t="s">
        <v>66</v>
      </c>
      <c r="D4" s="56" t="s">
        <v>65</v>
      </c>
      <c r="E4" s="58" t="s">
        <v>67</v>
      </c>
      <c r="F4" s="59">
        <v>2000</v>
      </c>
      <c r="G4" s="90">
        <f>R4*Q4*1.03+300/AD4/F4</f>
        <v>9.3213200536965843E-2</v>
      </c>
      <c r="H4" s="86">
        <f t="shared" ref="H4:H5" si="9">G4*AD4</f>
        <v>7.05924</v>
      </c>
      <c r="I4" s="86">
        <f t="shared" si="1"/>
        <v>14118.48</v>
      </c>
      <c r="J4" s="91" t="s">
        <v>72</v>
      </c>
      <c r="K4" s="63">
        <f t="shared" si="2"/>
        <v>0</v>
      </c>
      <c r="L4" s="61">
        <f t="shared" ref="L4:L5" si="10">K4*AD4</f>
        <v>0</v>
      </c>
      <c r="M4" s="61">
        <f t="shared" si="4"/>
        <v>0</v>
      </c>
      <c r="N4" s="64"/>
      <c r="O4" s="65">
        <f t="shared" ref="O4:O5" si="11">AD4</f>
        <v>75.732191999999998</v>
      </c>
      <c r="P4" s="66" t="s">
        <v>73</v>
      </c>
      <c r="Q4" s="15">
        <v>1.3</v>
      </c>
      <c r="R4" s="50">
        <f>5.16/AD4</f>
        <v>6.8134829637573419E-2</v>
      </c>
      <c r="S4" s="44" t="s">
        <v>49</v>
      </c>
      <c r="T4" s="45" t="s">
        <v>71</v>
      </c>
      <c r="U4" s="42">
        <v>1.3</v>
      </c>
      <c r="V4" s="29"/>
      <c r="W4" s="29"/>
      <c r="X4" s="16" t="s">
        <v>24</v>
      </c>
      <c r="Y4" s="16">
        <f t="shared" ref="Y4:Y5" si="12">AB4*AC4</f>
        <v>0</v>
      </c>
      <c r="Z4" s="16">
        <f t="shared" ref="Z4:Z5" si="13">(V4+Y4)*AE4</f>
        <v>0</v>
      </c>
      <c r="AA4" s="16"/>
      <c r="AB4" s="16">
        <f t="shared" ref="AB4:AB5" si="14">AA4/1000</f>
        <v>0</v>
      </c>
      <c r="AC4" s="17">
        <v>17</v>
      </c>
      <c r="AD4" s="18">
        <v>75.732191999999998</v>
      </c>
      <c r="AE4" s="21"/>
      <c r="AF4" s="7"/>
      <c r="AG4" s="7"/>
    </row>
    <row r="5" spans="1:33" s="1" customFormat="1" ht="43.5" customHeight="1">
      <c r="A5" s="73">
        <v>3</v>
      </c>
      <c r="B5" s="74" t="s">
        <v>31</v>
      </c>
      <c r="C5" s="75" t="s">
        <v>30</v>
      </c>
      <c r="D5" s="75" t="s">
        <v>32</v>
      </c>
      <c r="E5" s="76" t="s">
        <v>64</v>
      </c>
      <c r="F5" s="75">
        <v>60</v>
      </c>
      <c r="G5" s="24">
        <f>R5*Q5*1.03</f>
        <v>0</v>
      </c>
      <c r="H5" s="20">
        <f t="shared" si="9"/>
        <v>0</v>
      </c>
      <c r="I5" s="20">
        <f t="shared" ref="I5:I9" si="15">H5*F5</f>
        <v>0</v>
      </c>
      <c r="J5" s="25"/>
      <c r="K5" s="82">
        <f t="shared" ref="K5:K9" si="16">((V5+Y5+Z5)/100*120)*U5*1.03</f>
        <v>2.5466543999999995</v>
      </c>
      <c r="L5" s="83">
        <f t="shared" si="10"/>
        <v>192.86371997844475</v>
      </c>
      <c r="M5" s="83">
        <f>L5*F5</f>
        <v>11571.823198706685</v>
      </c>
      <c r="N5" s="84" t="s">
        <v>46</v>
      </c>
      <c r="O5" s="52">
        <f t="shared" si="11"/>
        <v>75.732191999999998</v>
      </c>
      <c r="P5" s="54" t="s">
        <v>74</v>
      </c>
      <c r="Q5" s="15">
        <v>1.3</v>
      </c>
      <c r="R5" s="46"/>
      <c r="S5" s="44"/>
      <c r="T5" s="45"/>
      <c r="U5" s="42">
        <v>1.2</v>
      </c>
      <c r="V5" s="53">
        <v>1.7</v>
      </c>
      <c r="W5" s="53" t="s">
        <v>75</v>
      </c>
      <c r="X5" s="16" t="s">
        <v>24</v>
      </c>
      <c r="Y5" s="16">
        <f t="shared" si="12"/>
        <v>1.7000000000000001E-2</v>
      </c>
      <c r="Z5" s="16">
        <f t="shared" si="13"/>
        <v>0</v>
      </c>
      <c r="AA5" s="16">
        <v>1</v>
      </c>
      <c r="AB5" s="16">
        <f t="shared" si="14"/>
        <v>1E-3</v>
      </c>
      <c r="AC5" s="17">
        <v>17</v>
      </c>
      <c r="AD5" s="18">
        <v>75.732191999999998</v>
      </c>
      <c r="AE5" s="21"/>
      <c r="AF5" s="7"/>
      <c r="AG5" s="7"/>
    </row>
    <row r="6" spans="1:33" s="1" customFormat="1" ht="43.5" customHeight="1" thickBot="1">
      <c r="A6" s="77">
        <v>4</v>
      </c>
      <c r="B6" s="78" t="s">
        <v>31</v>
      </c>
      <c r="C6" s="79" t="s">
        <v>30</v>
      </c>
      <c r="D6" s="79" t="s">
        <v>32</v>
      </c>
      <c r="E6" s="80" t="s">
        <v>64</v>
      </c>
      <c r="F6" s="81">
        <v>200</v>
      </c>
      <c r="G6" s="60">
        <f>R6*Q6*1.03</f>
        <v>0</v>
      </c>
      <c r="H6" s="61">
        <f t="shared" ref="H6" si="17">G6*AD6</f>
        <v>0</v>
      </c>
      <c r="I6" s="61">
        <f t="shared" ref="I6" si="18">H6*F6</f>
        <v>0</v>
      </c>
      <c r="J6" s="62"/>
      <c r="K6" s="85">
        <f t="shared" ref="K6" si="19">((V6+Y6+Z6)/100*120)*U6*1.03</f>
        <v>1.9533744</v>
      </c>
      <c r="L6" s="86">
        <f t="shared" ref="L6" si="20">K6*AD6</f>
        <v>147.93332510868478</v>
      </c>
      <c r="M6" s="86">
        <f>L6*F6</f>
        <v>29586.665021736957</v>
      </c>
      <c r="N6" s="87" t="s">
        <v>46</v>
      </c>
      <c r="O6" s="71">
        <f t="shared" ref="O6" si="21">AD6</f>
        <v>75.732191999999998</v>
      </c>
      <c r="P6" s="72" t="s">
        <v>74</v>
      </c>
      <c r="Q6" s="15">
        <v>1.3</v>
      </c>
      <c r="R6" s="46"/>
      <c r="S6" s="44"/>
      <c r="T6" s="45"/>
      <c r="U6" s="42">
        <v>1.2</v>
      </c>
      <c r="V6" s="53">
        <v>1.3</v>
      </c>
      <c r="W6" s="53" t="s">
        <v>75</v>
      </c>
      <c r="X6" s="16" t="s">
        <v>24</v>
      </c>
      <c r="Y6" s="16">
        <f t="shared" ref="Y6" si="22">AB6*AC6</f>
        <v>1.7000000000000001E-2</v>
      </c>
      <c r="Z6" s="16">
        <f t="shared" ref="Z6" si="23">(V6+Y6)*AE6</f>
        <v>0</v>
      </c>
      <c r="AA6" s="16">
        <v>1</v>
      </c>
      <c r="AB6" s="16">
        <f t="shared" ref="AB6" si="24">AA6/1000</f>
        <v>1E-3</v>
      </c>
      <c r="AC6" s="17">
        <v>17</v>
      </c>
      <c r="AD6" s="18">
        <v>75.732191999999998</v>
      </c>
      <c r="AE6" s="21"/>
      <c r="AF6" s="7"/>
      <c r="AG6" s="7"/>
    </row>
    <row r="7" spans="1:33" s="1" customFormat="1" ht="50.25" customHeight="1">
      <c r="A7" s="26">
        <v>5</v>
      </c>
      <c r="B7" s="67" t="s">
        <v>31</v>
      </c>
      <c r="C7" s="68" t="s">
        <v>45</v>
      </c>
      <c r="D7" s="68" t="s">
        <v>32</v>
      </c>
      <c r="E7" s="69" t="s">
        <v>44</v>
      </c>
      <c r="F7" s="68">
        <v>100</v>
      </c>
      <c r="G7" s="88">
        <f t="shared" ref="G7" si="25">R7*Q7*1.03</f>
        <v>0.9508548</v>
      </c>
      <c r="H7" s="83">
        <f t="shared" ref="H7:H10" si="26">G7*AD7</f>
        <v>72.010318277721595</v>
      </c>
      <c r="I7" s="83">
        <f t="shared" si="15"/>
        <v>7201.0318277721599</v>
      </c>
      <c r="J7" s="89" t="s">
        <v>48</v>
      </c>
      <c r="K7" s="30">
        <f t="shared" si="16"/>
        <v>0</v>
      </c>
      <c r="L7" s="20">
        <f t="shared" ref="L7:L10" si="27">K7*AD7</f>
        <v>0</v>
      </c>
      <c r="M7" s="20">
        <f t="shared" ref="M5:M9" si="28">L7*F7</f>
        <v>0</v>
      </c>
      <c r="N7" s="31"/>
      <c r="O7" s="19">
        <f t="shared" ref="O7:O10" si="29">AD7</f>
        <v>75.732191999999998</v>
      </c>
      <c r="P7" s="70"/>
      <c r="Q7" s="15">
        <v>1.2</v>
      </c>
      <c r="R7" s="40">
        <v>0.76929999999999998</v>
      </c>
      <c r="S7" s="41" t="s">
        <v>46</v>
      </c>
      <c r="T7" s="45" t="s">
        <v>47</v>
      </c>
      <c r="U7" s="42">
        <v>1.3</v>
      </c>
      <c r="V7" s="29"/>
      <c r="W7" s="29"/>
      <c r="X7" s="16" t="s">
        <v>24</v>
      </c>
      <c r="Y7" s="16">
        <f t="shared" ref="Y7:Y10" si="30">AB7*AC7</f>
        <v>0</v>
      </c>
      <c r="Z7" s="16">
        <f t="shared" ref="Z7:Z10" si="31">(V7+Y7)*AE7</f>
        <v>0</v>
      </c>
      <c r="AA7" s="16"/>
      <c r="AB7" s="16">
        <f t="shared" ref="AB7:AB10" si="32">AA7/1000</f>
        <v>0</v>
      </c>
      <c r="AC7" s="17">
        <v>17</v>
      </c>
      <c r="AD7" s="18">
        <v>75.732191999999998</v>
      </c>
      <c r="AE7" s="21"/>
      <c r="AF7" s="7"/>
      <c r="AG7" s="7"/>
    </row>
    <row r="8" spans="1:33" s="1" customFormat="1" ht="43.5" customHeight="1">
      <c r="A8" s="26">
        <v>6</v>
      </c>
      <c r="B8" s="33" t="s">
        <v>33</v>
      </c>
      <c r="C8" s="32" t="s">
        <v>42</v>
      </c>
      <c r="D8" s="32"/>
      <c r="E8" s="27" t="s">
        <v>43</v>
      </c>
      <c r="F8" s="32">
        <v>200</v>
      </c>
      <c r="G8" s="88">
        <f>R8*Q8*1.03</f>
        <v>0.18653164033598821</v>
      </c>
      <c r="H8" s="83">
        <f t="shared" si="26"/>
        <v>14.126450000000004</v>
      </c>
      <c r="I8" s="83">
        <f t="shared" si="15"/>
        <v>2825.2900000000009</v>
      </c>
      <c r="J8" s="89" t="s">
        <v>51</v>
      </c>
      <c r="K8" s="30">
        <f t="shared" si="16"/>
        <v>0</v>
      </c>
      <c r="L8" s="20">
        <f t="shared" si="27"/>
        <v>0</v>
      </c>
      <c r="M8" s="20">
        <f t="shared" si="28"/>
        <v>0</v>
      </c>
      <c r="N8" s="31"/>
      <c r="O8" s="19">
        <f t="shared" si="29"/>
        <v>75.732191999999998</v>
      </c>
      <c r="P8" s="28"/>
      <c r="Q8" s="15">
        <v>1.3</v>
      </c>
      <c r="R8" s="46">
        <f>10.55/AD8</f>
        <v>0.13930667687527123</v>
      </c>
      <c r="S8" s="44" t="s">
        <v>49</v>
      </c>
      <c r="T8" s="45" t="s">
        <v>50</v>
      </c>
      <c r="U8" s="42">
        <v>1.3</v>
      </c>
      <c r="V8" s="29"/>
      <c r="W8" s="29"/>
      <c r="X8" s="16" t="s">
        <v>24</v>
      </c>
      <c r="Y8" s="16">
        <f t="shared" si="30"/>
        <v>0</v>
      </c>
      <c r="Z8" s="16">
        <f t="shared" si="31"/>
        <v>0</v>
      </c>
      <c r="AA8" s="16"/>
      <c r="AB8" s="16">
        <f t="shared" si="32"/>
        <v>0</v>
      </c>
      <c r="AC8" s="17">
        <v>17</v>
      </c>
      <c r="AD8" s="18">
        <v>75.732191999999998</v>
      </c>
      <c r="AE8" s="21"/>
      <c r="AF8" s="7"/>
      <c r="AG8" s="7"/>
    </row>
    <row r="9" spans="1:33" s="1" customFormat="1" ht="50.25" customHeight="1">
      <c r="A9" s="26">
        <v>7</v>
      </c>
      <c r="B9" s="36" t="s">
        <v>34</v>
      </c>
      <c r="C9" s="37" t="s">
        <v>52</v>
      </c>
      <c r="D9" s="37"/>
      <c r="E9" s="38" t="s">
        <v>53</v>
      </c>
      <c r="F9" s="37">
        <v>100</v>
      </c>
      <c r="G9" s="88">
        <f t="shared" ref="G9" si="33">R9*Q9*1.03</f>
        <v>0.50266298907603257</v>
      </c>
      <c r="H9" s="83">
        <f t="shared" si="26"/>
        <v>38.067770000000003</v>
      </c>
      <c r="I9" s="83">
        <f t="shared" si="15"/>
        <v>3806.7770000000005</v>
      </c>
      <c r="J9" s="89" t="s">
        <v>51</v>
      </c>
      <c r="K9" s="30">
        <f t="shared" si="16"/>
        <v>0</v>
      </c>
      <c r="L9" s="20">
        <f t="shared" si="27"/>
        <v>0</v>
      </c>
      <c r="M9" s="20">
        <f t="shared" si="28"/>
        <v>0</v>
      </c>
      <c r="N9" s="31"/>
      <c r="O9" s="19">
        <f t="shared" si="29"/>
        <v>75.732191999999998</v>
      </c>
      <c r="P9" s="28"/>
      <c r="Q9" s="15">
        <v>1.3</v>
      </c>
      <c r="R9" s="46">
        <f>28.43/AD9</f>
        <v>0.37540178422407211</v>
      </c>
      <c r="S9" s="44" t="s">
        <v>49</v>
      </c>
      <c r="T9" s="45" t="s">
        <v>50</v>
      </c>
      <c r="U9" s="42">
        <v>1.3</v>
      </c>
      <c r="V9" s="29"/>
      <c r="W9" s="29"/>
      <c r="X9" s="16" t="s">
        <v>24</v>
      </c>
      <c r="Y9" s="16">
        <f t="shared" si="30"/>
        <v>0</v>
      </c>
      <c r="Z9" s="16">
        <f t="shared" si="31"/>
        <v>0</v>
      </c>
      <c r="AA9" s="16"/>
      <c r="AB9" s="16">
        <f t="shared" si="32"/>
        <v>0</v>
      </c>
      <c r="AC9" s="17">
        <v>17</v>
      </c>
      <c r="AD9" s="18">
        <v>75.732191999999998</v>
      </c>
      <c r="AE9" s="21"/>
      <c r="AF9" s="7"/>
      <c r="AG9" s="7"/>
    </row>
    <row r="10" spans="1:33" s="1" customFormat="1" ht="43.5" customHeight="1">
      <c r="A10" s="26">
        <v>8</v>
      </c>
      <c r="B10" s="33" t="s">
        <v>35</v>
      </c>
      <c r="C10" s="33" t="s">
        <v>59</v>
      </c>
      <c r="D10" s="32" t="s">
        <v>58</v>
      </c>
      <c r="E10" s="47" t="s">
        <v>60</v>
      </c>
      <c r="F10" s="32">
        <v>100</v>
      </c>
      <c r="G10" s="88">
        <f>R10*Q10*1.03</f>
        <v>0.5896956000000001</v>
      </c>
      <c r="H10" s="83">
        <f t="shared" si="26"/>
        <v>44.658940400755206</v>
      </c>
      <c r="I10" s="83">
        <f t="shared" ref="I10:I12" si="34">H10*F10</f>
        <v>4465.8940400755209</v>
      </c>
      <c r="J10" s="89" t="s">
        <v>46</v>
      </c>
      <c r="K10" s="30">
        <f t="shared" ref="K10:K12" si="35">((V10+Y10+Z10)/100*120)*U10*1.03</f>
        <v>0</v>
      </c>
      <c r="L10" s="20">
        <f t="shared" si="27"/>
        <v>0</v>
      </c>
      <c r="M10" s="20">
        <f t="shared" ref="M10:M12" si="36">L10*F10</f>
        <v>0</v>
      </c>
      <c r="N10" s="31"/>
      <c r="O10" s="19">
        <f t="shared" si="29"/>
        <v>75.732191999999998</v>
      </c>
      <c r="P10" s="28"/>
      <c r="Q10" s="15">
        <v>1.3</v>
      </c>
      <c r="R10" s="34">
        <v>0.44040000000000001</v>
      </c>
      <c r="S10" s="35" t="s">
        <v>61</v>
      </c>
      <c r="T10" s="45" t="s">
        <v>62</v>
      </c>
      <c r="U10" s="42">
        <v>1.3</v>
      </c>
      <c r="V10" s="29"/>
      <c r="W10" s="29"/>
      <c r="X10" s="16" t="s">
        <v>24</v>
      </c>
      <c r="Y10" s="16">
        <f t="shared" si="30"/>
        <v>0</v>
      </c>
      <c r="Z10" s="16">
        <f t="shared" si="31"/>
        <v>0</v>
      </c>
      <c r="AA10" s="16"/>
      <c r="AB10" s="16">
        <f t="shared" si="32"/>
        <v>0</v>
      </c>
      <c r="AC10" s="17">
        <v>17</v>
      </c>
      <c r="AD10" s="18">
        <v>75.732191999999998</v>
      </c>
      <c r="AE10" s="21"/>
      <c r="AF10" s="7"/>
      <c r="AG10" s="7"/>
    </row>
    <row r="11" spans="1:33" s="1" customFormat="1" ht="50.25" customHeight="1">
      <c r="A11" s="26">
        <v>9</v>
      </c>
      <c r="B11" s="33" t="s">
        <v>37</v>
      </c>
      <c r="C11" s="32" t="s">
        <v>36</v>
      </c>
      <c r="D11" s="32" t="s">
        <v>38</v>
      </c>
      <c r="E11" s="39" t="s">
        <v>54</v>
      </c>
      <c r="F11" s="32">
        <v>100</v>
      </c>
      <c r="G11" s="88">
        <f t="shared" ref="G11" si="37">R11*Q11*1.03</f>
        <v>0.32390410000000003</v>
      </c>
      <c r="H11" s="83">
        <f t="shared" ref="H11:H12" si="38">G11*AD11</f>
        <v>24.5299674907872</v>
      </c>
      <c r="I11" s="83">
        <f t="shared" si="34"/>
        <v>2452.9967490787199</v>
      </c>
      <c r="J11" s="89" t="s">
        <v>48</v>
      </c>
      <c r="K11" s="30">
        <f t="shared" si="35"/>
        <v>0</v>
      </c>
      <c r="L11" s="20">
        <f t="shared" ref="L11:L12" si="39">K11*AD11</f>
        <v>0</v>
      </c>
      <c r="M11" s="20">
        <f t="shared" si="36"/>
        <v>0</v>
      </c>
      <c r="N11" s="31"/>
      <c r="O11" s="19">
        <f t="shared" ref="O11:O12" si="40">AD11</f>
        <v>75.732191999999998</v>
      </c>
      <c r="P11" s="28"/>
      <c r="Q11" s="15">
        <v>1.3</v>
      </c>
      <c r="R11" s="40">
        <v>0.2419</v>
      </c>
      <c r="S11" s="41" t="s">
        <v>46</v>
      </c>
      <c r="T11" s="45" t="s">
        <v>55</v>
      </c>
      <c r="U11" s="42">
        <v>1.3</v>
      </c>
      <c r="V11" s="29"/>
      <c r="W11" s="29"/>
      <c r="X11" s="16" t="s">
        <v>24</v>
      </c>
      <c r="Y11" s="16">
        <f t="shared" ref="Y11:Y12" si="41">AB11*AC11</f>
        <v>0</v>
      </c>
      <c r="Z11" s="16">
        <f t="shared" ref="Z11:Z12" si="42">(V11+Y11)*AE11</f>
        <v>0</v>
      </c>
      <c r="AA11" s="16"/>
      <c r="AB11" s="16">
        <f t="shared" ref="AB11:AB12" si="43">AA11/1000</f>
        <v>0</v>
      </c>
      <c r="AC11" s="17">
        <v>17</v>
      </c>
      <c r="AD11" s="18">
        <v>75.732191999999998</v>
      </c>
      <c r="AE11" s="21"/>
      <c r="AF11" s="7"/>
      <c r="AG11" s="7"/>
    </row>
    <row r="12" spans="1:33" s="1" customFormat="1" ht="43.5" customHeight="1">
      <c r="A12" s="26">
        <v>10</v>
      </c>
      <c r="B12" s="33" t="s">
        <v>40</v>
      </c>
      <c r="C12" s="32" t="s">
        <v>39</v>
      </c>
      <c r="D12" s="32" t="s">
        <v>41</v>
      </c>
      <c r="E12" s="27" t="s">
        <v>63</v>
      </c>
      <c r="F12" s="32">
        <v>100</v>
      </c>
      <c r="G12" s="88">
        <f>R12*Q12*1.03</f>
        <v>0.60830770000000001</v>
      </c>
      <c r="H12" s="83">
        <f t="shared" si="38"/>
        <v>46.068475531478398</v>
      </c>
      <c r="I12" s="83">
        <f t="shared" si="34"/>
        <v>4606.8475531478398</v>
      </c>
      <c r="J12" s="89" t="s">
        <v>46</v>
      </c>
      <c r="K12" s="30">
        <f t="shared" si="35"/>
        <v>0</v>
      </c>
      <c r="L12" s="20">
        <f t="shared" si="39"/>
        <v>0</v>
      </c>
      <c r="M12" s="20">
        <f t="shared" si="36"/>
        <v>0</v>
      </c>
      <c r="N12" s="31"/>
      <c r="O12" s="19">
        <f t="shared" si="40"/>
        <v>75.732191999999998</v>
      </c>
      <c r="P12" s="28"/>
      <c r="Q12" s="15">
        <v>1.3</v>
      </c>
      <c r="R12" s="40">
        <v>0.45429999999999998</v>
      </c>
      <c r="S12" s="41" t="s">
        <v>56</v>
      </c>
      <c r="T12" s="45" t="s">
        <v>57</v>
      </c>
      <c r="U12" s="42">
        <v>1.3</v>
      </c>
      <c r="V12" s="29"/>
      <c r="W12" s="29"/>
      <c r="X12" s="16" t="s">
        <v>24</v>
      </c>
      <c r="Y12" s="16">
        <f t="shared" si="41"/>
        <v>0</v>
      </c>
      <c r="Z12" s="16">
        <f t="shared" si="42"/>
        <v>0</v>
      </c>
      <c r="AA12" s="16"/>
      <c r="AB12" s="16">
        <f t="shared" si="43"/>
        <v>0</v>
      </c>
      <c r="AC12" s="17">
        <v>17</v>
      </c>
      <c r="AD12" s="18">
        <v>75.732191999999998</v>
      </c>
      <c r="AE12" s="21"/>
      <c r="AF12" s="7"/>
      <c r="AG12" s="7"/>
    </row>
    <row r="13" spans="1:33">
      <c r="B13" s="1"/>
      <c r="F13" s="1"/>
      <c r="AD13" s="18">
        <v>75.732191999999998</v>
      </c>
    </row>
    <row r="14" spans="1:33">
      <c r="AD14" s="18">
        <v>75.732191999999998</v>
      </c>
    </row>
    <row r="15" spans="1:33">
      <c r="AD15" s="18">
        <v>75.732191999999998</v>
      </c>
    </row>
    <row r="17" spans="9:9">
      <c r="I17" s="92"/>
    </row>
  </sheetData>
  <mergeCells count="4">
    <mergeCell ref="U1:AE1"/>
    <mergeCell ref="Q1:T1"/>
    <mergeCell ref="G1:J1"/>
    <mergeCell ref="K1:N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2018-04-05T06:05:51Z</dcterms:created>
  <dcterms:modified xsi:type="dcterms:W3CDTF">2021-01-14T05:56:07Z</dcterms:modified>
</cp:coreProperties>
</file>