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Udacity-Business-Analyst-Course\"/>
    </mc:Choice>
  </mc:AlternateContent>
  <xr:revisionPtr revIDLastSave="0" documentId="13_ncr:1_{FDB4B388-C1C6-4A0D-BAEF-CB8E0324C0C2}" xr6:coauthVersionLast="47" xr6:coauthVersionMax="47" xr10:uidLastSave="{00000000-0000-0000-0000-000000000000}"/>
  <bookViews>
    <workbookView xWindow="59220" yWindow="108" windowWidth="16896" windowHeight="12612" activeTab="3" xr2:uid="{00000000-000D-0000-FFFF-FFFF00000000}"/>
  </bookViews>
  <sheets>
    <sheet name="Raw Data" sheetId="1" r:id="rId1"/>
    <sheet name="Sheet2" sheetId="2" r:id="rId2"/>
    <sheet name="Sheet1" sheetId="4" r:id="rId3"/>
    <sheet name="Completed_Dashboard" sheetId="3" r:id="rId4"/>
  </sheets>
  <definedNames>
    <definedName name="company_list">'Raw Data'!$B$2:$B$13</definedName>
    <definedName name="cost_of_revenue">'Raw Data'!$F$2:$F$13</definedName>
    <definedName name="gross_margin">'Raw Data'!$K$2:$K$13</definedName>
    <definedName name="gross_margin_scenarios">Completed_Dashboard!$B$32:$B$34</definedName>
    <definedName name="gross_profit">'Raw Data'!$I$2:$I$13</definedName>
    <definedName name="operating_margin">'Raw Data'!$L$2:$L$13</definedName>
    <definedName name="operating_margin_scenarios">Completed_Dashboard!$B$36:$B$38</definedName>
    <definedName name="operating_profit">'Raw Data'!$J$2:$J$13</definedName>
    <definedName name="other_operating_items">'Raw Data'!$H$2:$H$13</definedName>
    <definedName name="revenue_scenario">Completed_Dashboard!$B$28:$B$30</definedName>
    <definedName name="revenue_scenarios">Completed_Dashboard!$B$28:$B$30</definedName>
    <definedName name="scenarios">Sheet1!$A$4:$A$6</definedName>
    <definedName name="sga">'Raw Data'!$G$2:$G$13</definedName>
    <definedName name="ticker">Sheet2!$D$6:$D$9</definedName>
    <definedName name="total_revenue">'Raw Data'!$E$2:$E$13</definedName>
    <definedName name="year">'Raw Data'!$C$2:$C$13</definedName>
    <definedName name="years">'Raw Data'!$C$2:$C$13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 a="1"/>
  <c r="E19" i="3" s="1"/>
  <c r="F20" i="3" l="1" a="1"/>
  <c r="F20" i="3" s="1"/>
  <c r="G20" i="3" a="1"/>
  <c r="G20" i="3" s="1"/>
  <c r="E20" i="3" a="1"/>
  <c r="E20" i="3" s="1"/>
  <c r="F19" i="3" a="1"/>
  <c r="F19" i="3" s="1"/>
  <c r="G19" i="3" a="1"/>
  <c r="G19" i="3" s="1"/>
  <c r="L3" i="1"/>
  <c r="L4" i="1"/>
  <c r="L5" i="1"/>
  <c r="L6" i="1"/>
  <c r="L7" i="1"/>
  <c r="L8" i="1"/>
  <c r="L9" i="1"/>
  <c r="L10" i="1"/>
  <c r="L11" i="1"/>
  <c r="L12" i="1"/>
  <c r="L13" i="1"/>
  <c r="L2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F11" i="3" a="1"/>
  <c r="F11" i="3" s="1"/>
  <c r="G11" i="3" a="1"/>
  <c r="G11" i="3" s="1"/>
  <c r="F10" i="3" a="1"/>
  <c r="F10" i="3" s="1"/>
  <c r="G10" i="3" a="1"/>
  <c r="G10" i="3" s="1"/>
  <c r="F8" i="3" a="1"/>
  <c r="F8" i="3" s="1"/>
  <c r="G8" i="3" a="1"/>
  <c r="G8" i="3" s="1"/>
  <c r="F7" i="3" a="1"/>
  <c r="F7" i="3" s="1"/>
  <c r="G7" i="3" a="1"/>
  <c r="G7" i="3" s="1"/>
  <c r="E11" i="3" a="1"/>
  <c r="E11" i="3" s="1"/>
  <c r="E10" i="3" a="1"/>
  <c r="E10" i="3" s="1"/>
  <c r="E8" i="3" a="1"/>
  <c r="E8" i="3" s="1"/>
  <c r="E7" i="3" a="1"/>
  <c r="E7" i="3" s="1"/>
  <c r="F18" i="3" l="1"/>
  <c r="G18" i="3"/>
  <c r="G12" i="3"/>
  <c r="F12" i="3"/>
  <c r="G9" i="3"/>
  <c r="F9" i="3"/>
  <c r="E12" i="3"/>
  <c r="E9" i="3"/>
  <c r="F13" i="3" l="1"/>
  <c r="G13" i="3"/>
  <c r="E13" i="3"/>
  <c r="I18" i="3" l="1"/>
  <c r="H18" i="3"/>
  <c r="H7" i="3" s="1"/>
  <c r="I19" i="3"/>
  <c r="H19" i="3"/>
  <c r="I20" i="3"/>
  <c r="H20" i="3"/>
  <c r="I7" i="3" l="1"/>
  <c r="H13" i="3"/>
  <c r="H9" i="3"/>
  <c r="I9" i="3" l="1"/>
  <c r="I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<sst xmlns="http://schemas.openxmlformats.org/spreadsheetml/2006/main" count="90" uniqueCount="43">
  <si>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</si>
  <si>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</si>
  <si>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</si>
  <si>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</si>
  <si>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</si>
  <si>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</si>
  <si>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</si>
  <si>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</si>
  <si>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</si>
  <si>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</si>
  <si>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</si>
  <si>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</si>
  <si>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</si>
  <si>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</si>
  <si>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</si>
  <si>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</si>
  <si>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</si>
  <si>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</si>
  <si>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</si>
  <si>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</si>
  <si>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</si>
  <si>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</si>
  <si>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</si>
  <si>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income/EBIT</t>
  </si>
  <si>
    <t>Forecast</t>
  </si>
  <si>
    <t>Year 4</t>
  </si>
  <si>
    <t>Year 5</t>
  </si>
  <si>
    <t>Operating Statistics</t>
  </si>
  <si>
    <t>Assumptions</t>
  </si>
  <si>
    <t>Revenue growth (%)</t>
  </si>
  <si>
    <t>Gross margin</t>
  </si>
  <si>
    <t>Operating margin</t>
  </si>
  <si>
    <t>Operating Profit</t>
  </si>
  <si>
    <t>Gross Margin [1-(cost of Revenue/Total Revenue)]</t>
  </si>
  <si>
    <t>Operating Margin [Operating Income/Total Revenue]</t>
  </si>
  <si>
    <t>Scenario</t>
  </si>
  <si>
    <t>Operating Scenarios - sensitivity analysis</t>
  </si>
  <si>
    <t>Revenue Growth (%)</t>
  </si>
  <si>
    <t>Strong Case</t>
  </si>
  <si>
    <t>Base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</si>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</sst>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1" applyNumberFormat="1" applyFont="1"/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5" fillId="4" borderId="0" xfId="0" applyFont="1" applyFill="1"/>
    <xf numFmtId="0" fontId="6" fillId="0" borderId="0" xfId="0" applyFont="1"/>
    <xf numFmtId="164" fontId="6" fillId="0" borderId="0" xfId="1" applyNumberFormat="1" applyFont="1"/>
    <xf numFmtId="0" fontId="5" fillId="2" borderId="0" xfId="0" applyFont="1" applyFill="1"/>
    <xf numFmtId="164" fontId="5" fillId="0" borderId="0" xfId="1" applyNumberFormat="1" applyFont="1"/>
    <xf numFmtId="0" fontId="5" fillId="0" borderId="3" xfId="0" applyFont="1" applyBorder="1"/>
    <xf numFmtId="0" fontId="5" fillId="0" borderId="2" xfId="0" applyFont="1" applyBorder="1"/>
    <xf numFmtId="0" fontId="5" fillId="0" borderId="0" xfId="0" applyFont="1"/>
    <xf numFmtId="164" fontId="7" fillId="0" borderId="0" xfId="1" applyNumberFormat="1" applyFont="1"/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164" fontId="5" fillId="3" borderId="0" xfId="1" applyNumberFormat="1" applyFont="1" applyFill="1"/>
    <xf numFmtId="0" fontId="6" fillId="0" borderId="4" xfId="0" applyFont="1" applyBorder="1"/>
    <xf numFmtId="44" fontId="4" fillId="0" borderId="0" xfId="1" applyFont="1"/>
    <xf numFmtId="44" fontId="9" fillId="0" borderId="0" xfId="1" applyFont="1"/>
    <xf numFmtId="44" fontId="9" fillId="0" borderId="0" xfId="0" applyNumberFormat="1" applyFont="1"/>
    <xf numFmtId="0" fontId="3" fillId="5" borderId="0" xfId="0" applyFont="1" applyFill="1" applyAlignment="1">
      <alignment horizontal="center" vertical="center" wrapText="1"/>
    </xf>
    <xf numFmtId="165" fontId="9" fillId="0" borderId="0" xfId="0" applyNumberFormat="1" applyFont="1"/>
    <xf numFmtId="0" fontId="3" fillId="0" borderId="0" xfId="0" applyFont="1" applyAlignment="1">
      <alignment horizontal="center" vertical="center" wrapText="1"/>
    </xf>
    <xf numFmtId="14" fontId="3" fillId="0" borderId="0" xfId="1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44" fontId="3" fillId="0" borderId="0" xfId="1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3" xfId="0" applyFont="1" applyBorder="1"/>
    <xf numFmtId="164" fontId="6" fillId="0" borderId="0" xfId="1" applyNumberFormat="1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0" xfId="0" quotePrefix="1" applyFont="1"/>
    <xf numFmtId="166" fontId="6" fillId="0" borderId="0" xfId="2" applyNumberFormat="1" applyFont="1" applyBorder="1"/>
    <xf numFmtId="0" fontId="6" fillId="0" borderId="12" xfId="0" applyFont="1" applyBorder="1"/>
    <xf numFmtId="164" fontId="6" fillId="0" borderId="12" xfId="1" applyNumberFormat="1" applyFont="1" applyBorder="1"/>
    <xf numFmtId="0" fontId="6" fillId="2" borderId="0" xfId="0" applyFont="1" applyFill="1"/>
    <xf numFmtId="164" fontId="6" fillId="2" borderId="0" xfId="1" applyNumberFormat="1" applyFont="1" applyFill="1"/>
    <xf numFmtId="0" fontId="6" fillId="0" borderId="13" xfId="0" applyFont="1" applyBorder="1"/>
    <xf numFmtId="0" fontId="5" fillId="0" borderId="12" xfId="0" applyFont="1" applyBorder="1"/>
    <xf numFmtId="164" fontId="5" fillId="0" borderId="12" xfId="1" applyNumberFormat="1" applyFont="1" applyBorder="1"/>
    <xf numFmtId="166" fontId="6" fillId="0" borderId="0" xfId="2" applyNumberFormat="1" applyFont="1"/>
    <xf numFmtId="0" fontId="6" fillId="0" borderId="14" xfId="0" applyFont="1" applyBorder="1"/>
    <xf numFmtId="0" fontId="6" fillId="0" borderId="15" xfId="0" applyFont="1" applyBorder="1"/>
    <xf numFmtId="164" fontId="6" fillId="0" borderId="15" xfId="1" applyNumberFormat="1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5" fillId="2" borderId="17" xfId="0" applyFont="1" applyFill="1" applyBorder="1"/>
    <xf numFmtId="164" fontId="5" fillId="2" borderId="0" xfId="1" applyNumberFormat="1" applyFont="1" applyFill="1" applyBorder="1"/>
    <xf numFmtId="0" fontId="5" fillId="2" borderId="18" xfId="0" applyFont="1" applyFill="1" applyBorder="1"/>
    <xf numFmtId="0" fontId="5" fillId="0" borderId="19" xfId="0" applyFont="1" applyBorder="1"/>
    <xf numFmtId="0" fontId="5" fillId="0" borderId="20" xfId="0" applyFont="1" applyBorder="1"/>
    <xf numFmtId="0" fontId="6" fillId="0" borderId="19" xfId="0" applyFont="1" applyBorder="1"/>
    <xf numFmtId="0" fontId="6" fillId="6" borderId="13" xfId="0" applyFont="1" applyFill="1" applyBorder="1"/>
    <xf numFmtId="0" fontId="10" fillId="4" borderId="0" xfId="0" applyFont="1" applyFill="1"/>
    <xf numFmtId="164" fontId="11" fillId="0" borderId="0" xfId="1" applyNumberFormat="1" applyFont="1"/>
    <xf numFmtId="164" fontId="5" fillId="3" borderId="0" xfId="0" applyNumberFormat="1" applyFont="1" applyFill="1"/>
    <xf numFmtId="164" fontId="11" fillId="0" borderId="0" xfId="0" applyNumberFormat="1" applyFont="1"/>
    <xf numFmtId="2" fontId="7" fillId="0" borderId="0" xfId="1" applyNumberFormat="1" applyFont="1" applyBorder="1"/>
    <xf numFmtId="2" fontId="7" fillId="0" borderId="1" xfId="1" applyNumberFormat="1" applyFont="1" applyBorder="1"/>
    <xf numFmtId="166" fontId="12" fillId="0" borderId="0" xfId="2" applyNumberFormat="1" applyFont="1" applyBorder="1"/>
    <xf numFmtId="166" fontId="12" fillId="0" borderId="2" xfId="2" applyNumberFormat="1" applyFont="1" applyBorder="1"/>
    <xf numFmtId="2" fontId="12" fillId="0" borderId="0" xfId="2" applyNumberFormat="1" applyFont="1" applyBorder="1"/>
    <xf numFmtId="2" fontId="12" fillId="0" borderId="2" xfId="2" applyNumberFormat="1" applyFont="1" applyBorder="1"/>
    <xf numFmtId="2" fontId="12" fillId="0" borderId="1" xfId="2" applyNumberFormat="1" applyFont="1" applyBorder="1"/>
    <xf numFmtId="2" fontId="12" fillId="0" borderId="11" xfId="0" applyNumberFormat="1" applyFont="1" applyBorder="1"/>
    <xf numFmtId="166" fontId="12" fillId="0" borderId="18" xfId="0" applyNumberFormat="1" applyFont="1" applyBorder="1"/>
    <xf numFmtId="166" fontId="10" fillId="0" borderId="12" xfId="2" applyNumberFormat="1" applyFont="1" applyBorder="1"/>
    <xf numFmtId="0" fontId="10" fillId="0" borderId="20" xfId="0" applyFont="1" applyBorder="1"/>
    <xf numFmtId="2" fontId="12" fillId="0" borderId="18" xfId="2" applyNumberFormat="1" applyFont="1" applyBorder="1"/>
    <xf numFmtId="2" fontId="10" fillId="0" borderId="12" xfId="2" applyNumberFormat="1" applyFont="1" applyBorder="1"/>
    <xf numFmtId="2" fontId="12" fillId="0" borderId="18" xfId="0" applyNumberFormat="1" applyFont="1" applyBorder="1"/>
    <xf numFmtId="2" fontId="12" fillId="0" borderId="12" xfId="2" applyNumberFormat="1" applyFont="1" applyBorder="1"/>
    <xf numFmtId="2" fontId="12" fillId="0" borderId="20" xfId="0" applyNumberFormat="1" applyFont="1" applyBorder="1"/>
    <xf numFmtId="0" fontId="5" fillId="0" borderId="1" xfId="0" applyFont="1" applyBorder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164" fontId="5" fillId="0" borderId="4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0" xfId="0" applyFont="1" applyAlignment="1">
      <alignment horizontal="left" indent="1"/>
    </xf>
    <xf numFmtId="0" fontId="8" fillId="0" borderId="0" xfId="0" applyFont="1" applyAlignment="1">
      <alignment horizontal="left" indent="1"/>
    </xf>
    <xf numFmtId="0" fontId="5" fillId="3" borderId="0" xfId="0" applyFont="1" applyFill="1" applyAlignment="1">
      <alignment horizontal="left" inden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Long" refreshedDate="44931.169321990739" createdVersion="8" refreshedVersion="8" minRefreshableVersion="3" recordCount="12" xr:uid="{891127EC-C019-4286-A59E-27279790B0CE}">
  <cacheSource type="worksheet">
    <worksheetSource ref="B1:C13" sheet="Raw Data"/>
  </cacheSource>
  <cacheFields count="2">
    <cacheField name="Ticker Symbol" numFmtId="0">
      <sharedItems count="4">
        <s v="NAVI"/>
        <s v="PYPL"/>
        <s v="QRVO"/>
        <s v="WRK"/>
      </sharedItems>
    </cacheField>
    <cacheField name="Years" numFmtId="0">
      <sharedItems count="3">
        <s v="Year 1"/>
        <s v="Year 2"/>
        <s v="Year 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Long" refreshedDate="44938.068614814816" createdVersion="8" refreshedVersion="8" minRefreshableVersion="3" recordCount="3" xr:uid="{8109D6E2-C1F7-4EFE-8003-565AD66DFFE1}">
  <cacheSource type="worksheet">
    <worksheetSource ref="B27:B30" sheet="Completed_Dashboard"/>
  </cacheSource>
  <cacheFields count="1">
    <cacheField name="Revenue Growth (%)" numFmtId="0">
      <sharedItems count="3">
        <s v="Strong Case"/>
        <s v="Base Case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</r>
  <r>
    <x v="0"/>
    <x v="1"/>
  </r>
  <r>
    <x v="0"/>
    <x v="2"/>
  </r>
  <r>
    <x v="1"/>
    <x v="0"/>
  </r>
  <r>
    <x v="1"/>
    <x v="1"/>
  </r>
  <r>
    <x v="1"/>
    <x v="2"/>
  </r>
  <r>
    <x v="2"/>
    <x v="0"/>
  </r>
  <r>
    <x v="2"/>
    <x v="1"/>
  </r>
  <r>
    <x v="2"/>
    <x v="2"/>
  </r>
  <r>
    <x v="3"/>
    <x v="0"/>
  </r>
  <r>
    <x v="3"/>
    <x v="1"/>
  </r>
  <r>
    <x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3276F-03BA-40DA-AA7C-5904D8D9EF8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/>
  <pivotFields count="2">
    <pivotField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7F5CC-4875-47BC-8369-3E863885677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opLeftCell="E1" workbookViewId="0">
      <selection activeCell="K2" sqref="K2"/>
    </sheetView>
  </sheetViews>
  <sheetFormatPr defaultRowHeight="14.4" x14ac:dyDescent="0.55000000000000004"/>
  <cols>
    <col min="4" max="4" width="15.68359375" customWidth="1"/>
    <col min="5" max="5" width="20.15625" customWidth="1"/>
    <col min="6" max="6" width="17.47265625" customWidth="1"/>
    <col min="7" max="7" width="21.89453125" customWidth="1"/>
    <col min="8" max="8" width="19.3671875" customWidth="1"/>
    <col min="9" max="9" width="19.3671875" style="20" customWidth="1"/>
    <col min="10" max="12" width="19.3671875" customWidth="1"/>
  </cols>
  <sheetData>
    <row r="1" spans="1:12" s="25" customFormat="1" ht="88" customHeight="1" x14ac:dyDescent="0.55000000000000004">
      <c r="B1" s="25" t="s">
        <v>0</v>
      </c>
      <c r="C1" s="25" t="s">
        <v>1</v>
      </c>
      <c r="D1" s="26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8" t="s">
        <v>20</v>
      </c>
      <c r="J1" s="25" t="s">
        <v>32</v>
      </c>
      <c r="K1" s="23" t="s">
        <v>33</v>
      </c>
      <c r="L1" s="23" t="s">
        <v>34</v>
      </c>
    </row>
    <row r="2" spans="1:12" x14ac:dyDescent="0.55000000000000004">
      <c r="A2">
        <v>1</v>
      </c>
      <c r="B2" t="s">
        <v>7</v>
      </c>
      <c r="C2" t="s">
        <v>8</v>
      </c>
      <c r="D2" s="1">
        <v>41639</v>
      </c>
      <c r="E2" s="2">
        <v>5015000000</v>
      </c>
      <c r="F2" s="2">
        <v>1844000000</v>
      </c>
      <c r="G2" s="2">
        <v>446000000</v>
      </c>
      <c r="H2" s="2">
        <v>104000000</v>
      </c>
      <c r="I2" s="21">
        <f>E2-F2</f>
        <v>3171000000</v>
      </c>
      <c r="J2" s="22">
        <f>I2-(G2+H2)</f>
        <v>2621000000</v>
      </c>
      <c r="K2" s="24">
        <f>1-(F2/E2)</f>
        <v>0.63230309072781654</v>
      </c>
      <c r="L2" s="24">
        <f>J2/E2</f>
        <v>0.5226321036889332</v>
      </c>
    </row>
    <row r="3" spans="1:12" x14ac:dyDescent="0.55000000000000004">
      <c r="A3">
        <v>2</v>
      </c>
      <c r="B3" t="s">
        <v>7</v>
      </c>
      <c r="C3" t="s">
        <v>9</v>
      </c>
      <c r="D3" s="1">
        <v>42004</v>
      </c>
      <c r="E3" s="2">
        <v>5115000000</v>
      </c>
      <c r="F3" s="2">
        <v>1945000000</v>
      </c>
      <c r="G3" s="2">
        <v>495000000</v>
      </c>
      <c r="H3" s="2">
        <v>122000000</v>
      </c>
      <c r="I3" s="21">
        <f t="shared" ref="I3:I13" si="0">E3-F3</f>
        <v>3170000000</v>
      </c>
      <c r="J3" s="22">
        <f t="shared" ref="J3:J13" si="1">I3-(G3+H3)</f>
        <v>2553000000</v>
      </c>
      <c r="K3" s="24">
        <f t="shared" ref="K3:K13" si="2">1-(F3/E3)</f>
        <v>0.61974584555229717</v>
      </c>
      <c r="L3" s="24">
        <f t="shared" ref="L3:L13" si="3">J3/E3</f>
        <v>0.49912023460410559</v>
      </c>
    </row>
    <row r="4" spans="1:12" x14ac:dyDescent="0.55000000000000004">
      <c r="A4">
        <v>3</v>
      </c>
      <c r="B4" t="s">
        <v>7</v>
      </c>
      <c r="C4" t="s">
        <v>10</v>
      </c>
      <c r="D4" s="1">
        <v>42369</v>
      </c>
      <c r="E4" s="2">
        <v>4183000000</v>
      </c>
      <c r="F4" s="2">
        <v>1479000000</v>
      </c>
      <c r="G4" s="2">
        <v>545000000</v>
      </c>
      <c r="H4" s="2">
        <v>137000000</v>
      </c>
      <c r="I4" s="21">
        <f t="shared" si="0"/>
        <v>2704000000</v>
      </c>
      <c r="J4" s="22">
        <f t="shared" si="1"/>
        <v>2022000000</v>
      </c>
      <c r="K4" s="24">
        <f t="shared" si="2"/>
        <v>0.64642601004064071</v>
      </c>
      <c r="L4" s="24">
        <f t="shared" si="3"/>
        <v>0.48338513028926605</v>
      </c>
    </row>
    <row r="5" spans="1:12" x14ac:dyDescent="0.55000000000000004">
      <c r="A5">
        <v>4</v>
      </c>
      <c r="B5" t="s">
        <v>11</v>
      </c>
      <c r="C5" t="s">
        <v>8</v>
      </c>
      <c r="D5" s="1">
        <v>42004</v>
      </c>
      <c r="E5" s="3">
        <v>8025000000</v>
      </c>
      <c r="F5" s="3">
        <v>747000000</v>
      </c>
      <c r="G5" s="3">
        <v>5494000000</v>
      </c>
      <c r="H5" s="4">
        <v>516000000</v>
      </c>
      <c r="I5" s="21">
        <f t="shared" si="0"/>
        <v>7278000000</v>
      </c>
      <c r="J5" s="22">
        <f t="shared" si="1"/>
        <v>1268000000</v>
      </c>
      <c r="K5" s="24">
        <f t="shared" si="2"/>
        <v>0.90691588785046728</v>
      </c>
      <c r="L5" s="24">
        <f t="shared" si="3"/>
        <v>0.158006230529595</v>
      </c>
    </row>
    <row r="6" spans="1:12" x14ac:dyDescent="0.55000000000000004">
      <c r="A6">
        <v>5</v>
      </c>
      <c r="B6" t="s">
        <v>11</v>
      </c>
      <c r="C6" t="s">
        <v>9</v>
      </c>
      <c r="D6" s="1">
        <v>42369</v>
      </c>
      <c r="E6" s="3">
        <v>9248000000</v>
      </c>
      <c r="F6" s="3">
        <v>792000000</v>
      </c>
      <c r="G6" s="3">
        <v>6339000000</v>
      </c>
      <c r="H6" s="4">
        <v>608000000</v>
      </c>
      <c r="I6" s="21">
        <f t="shared" si="0"/>
        <v>8456000000</v>
      </c>
      <c r="J6" s="22">
        <f t="shared" si="1"/>
        <v>1509000000</v>
      </c>
      <c r="K6" s="24">
        <f t="shared" si="2"/>
        <v>0.91435986159169547</v>
      </c>
      <c r="L6" s="24">
        <f t="shared" si="3"/>
        <v>0.16317041522491349</v>
      </c>
    </row>
    <row r="7" spans="1:12" x14ac:dyDescent="0.55000000000000004">
      <c r="A7">
        <v>6</v>
      </c>
      <c r="B7" t="s">
        <v>11</v>
      </c>
      <c r="C7" t="s">
        <v>10</v>
      </c>
      <c r="D7" s="1">
        <v>42735</v>
      </c>
      <c r="E7" s="3">
        <v>10842000000</v>
      </c>
      <c r="F7" s="3">
        <v>834000000</v>
      </c>
      <c r="G7" s="3">
        <v>7698000000</v>
      </c>
      <c r="H7" s="4">
        <v>724000000</v>
      </c>
      <c r="I7" s="21">
        <f t="shared" si="0"/>
        <v>10008000000</v>
      </c>
      <c r="J7" s="22">
        <f t="shared" si="1"/>
        <v>1586000000</v>
      </c>
      <c r="K7" s="24">
        <f t="shared" si="2"/>
        <v>0.92307692307692313</v>
      </c>
      <c r="L7" s="24">
        <f t="shared" si="3"/>
        <v>0.14628297362110312</v>
      </c>
    </row>
    <row r="8" spans="1:12" x14ac:dyDescent="0.55000000000000004">
      <c r="A8">
        <v>7</v>
      </c>
      <c r="B8" t="s">
        <v>12</v>
      </c>
      <c r="C8" t="s">
        <v>8</v>
      </c>
      <c r="D8" s="1">
        <v>41727</v>
      </c>
      <c r="E8" s="3">
        <v>1148231000</v>
      </c>
      <c r="F8" s="3">
        <v>940573000</v>
      </c>
      <c r="G8" s="3">
        <v>180317000</v>
      </c>
      <c r="H8" s="4">
        <v>0</v>
      </c>
      <c r="I8" s="21">
        <f t="shared" si="0"/>
        <v>207658000</v>
      </c>
      <c r="J8" s="22">
        <f t="shared" si="1"/>
        <v>27341000</v>
      </c>
      <c r="K8" s="24">
        <f t="shared" si="2"/>
        <v>0.18085036895885931</v>
      </c>
      <c r="L8" s="24">
        <f t="shared" si="3"/>
        <v>2.3811410770132491E-2</v>
      </c>
    </row>
    <row r="9" spans="1:12" x14ac:dyDescent="0.55000000000000004">
      <c r="A9">
        <v>8</v>
      </c>
      <c r="B9" t="s">
        <v>12</v>
      </c>
      <c r="C9" t="s">
        <v>9</v>
      </c>
      <c r="D9" s="1">
        <v>42091</v>
      </c>
      <c r="E9" s="3">
        <v>1710966000</v>
      </c>
      <c r="F9" s="3">
        <v>1279152000</v>
      </c>
      <c r="G9" s="3">
        <v>309348000</v>
      </c>
      <c r="H9" s="4">
        <v>0</v>
      </c>
      <c r="I9" s="21">
        <f t="shared" si="0"/>
        <v>431814000</v>
      </c>
      <c r="J9" s="22">
        <f t="shared" si="1"/>
        <v>122466000</v>
      </c>
      <c r="K9" s="24">
        <f t="shared" si="2"/>
        <v>0.25238023432376799</v>
      </c>
      <c r="L9" s="24">
        <f t="shared" si="3"/>
        <v>7.1577109071717382E-2</v>
      </c>
    </row>
    <row r="10" spans="1:12" x14ac:dyDescent="0.55000000000000004">
      <c r="A10">
        <v>9</v>
      </c>
      <c r="B10" t="s">
        <v>12</v>
      </c>
      <c r="C10" t="s">
        <v>10</v>
      </c>
      <c r="D10" s="1">
        <v>42462</v>
      </c>
      <c r="E10" s="3">
        <v>2610726000</v>
      </c>
      <c r="F10" s="3">
        <v>2009936000</v>
      </c>
      <c r="G10" s="3">
        <v>588822000</v>
      </c>
      <c r="H10" s="4">
        <v>0</v>
      </c>
      <c r="I10" s="21">
        <f t="shared" si="0"/>
        <v>600790000</v>
      </c>
      <c r="J10" s="22">
        <f t="shared" si="1"/>
        <v>11968000</v>
      </c>
      <c r="K10" s="24">
        <f t="shared" si="2"/>
        <v>0.23012372803580305</v>
      </c>
      <c r="L10" s="24">
        <f t="shared" si="3"/>
        <v>4.5841654773423179E-3</v>
      </c>
    </row>
    <row r="11" spans="1:12" x14ac:dyDescent="0.55000000000000004">
      <c r="A11">
        <v>10</v>
      </c>
      <c r="B11" t="s">
        <v>13</v>
      </c>
      <c r="C11" t="s">
        <v>8</v>
      </c>
      <c r="D11" s="1">
        <v>41912</v>
      </c>
      <c r="E11" s="3">
        <v>9895100000</v>
      </c>
      <c r="F11" s="3">
        <v>7961500000</v>
      </c>
      <c r="G11" s="3">
        <v>937600000</v>
      </c>
      <c r="H11" s="4">
        <v>86000000</v>
      </c>
      <c r="I11" s="21">
        <f t="shared" si="0"/>
        <v>1933600000</v>
      </c>
      <c r="J11" s="22">
        <f t="shared" si="1"/>
        <v>910000000</v>
      </c>
      <c r="K11" s="24">
        <f t="shared" si="2"/>
        <v>0.19540984931936012</v>
      </c>
      <c r="L11" s="24">
        <f t="shared" si="3"/>
        <v>9.1964709805863507E-2</v>
      </c>
    </row>
    <row r="12" spans="1:12" x14ac:dyDescent="0.55000000000000004">
      <c r="A12">
        <v>11</v>
      </c>
      <c r="B12" t="s">
        <v>13</v>
      </c>
      <c r="C12" t="s">
        <v>9</v>
      </c>
      <c r="D12" s="1">
        <v>42277</v>
      </c>
      <c r="E12" s="3">
        <v>11124800000</v>
      </c>
      <c r="F12" s="3">
        <v>8986500000</v>
      </c>
      <c r="G12" s="3">
        <v>1026100000</v>
      </c>
      <c r="H12" s="4">
        <v>118900000</v>
      </c>
      <c r="I12" s="21">
        <f t="shared" si="0"/>
        <v>2138300000</v>
      </c>
      <c r="J12" s="22">
        <f t="shared" si="1"/>
        <v>993300000</v>
      </c>
      <c r="K12" s="24">
        <f t="shared" si="2"/>
        <v>0.19221019703725006</v>
      </c>
      <c r="L12" s="24">
        <f t="shared" si="3"/>
        <v>8.9286998417949084E-2</v>
      </c>
    </row>
    <row r="13" spans="1:12" x14ac:dyDescent="0.55000000000000004">
      <c r="A13">
        <v>12</v>
      </c>
      <c r="B13" t="s">
        <v>13</v>
      </c>
      <c r="C13" t="s">
        <v>10</v>
      </c>
      <c r="D13" s="1">
        <v>42643</v>
      </c>
      <c r="E13" s="3">
        <v>14171800000</v>
      </c>
      <c r="F13" s="3">
        <v>11413200000</v>
      </c>
      <c r="G13" s="3">
        <v>1750100000</v>
      </c>
      <c r="H13" s="4">
        <v>211800000</v>
      </c>
      <c r="I13" s="21">
        <f t="shared" si="0"/>
        <v>2758600000</v>
      </c>
      <c r="J13" s="22">
        <f t="shared" si="1"/>
        <v>796700000</v>
      </c>
      <c r="K13" s="24">
        <f t="shared" si="2"/>
        <v>0.19465417237048221</v>
      </c>
      <c r="L13" s="24">
        <f t="shared" si="3"/>
        <v>5.6217276563315884E-2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5669-9202-47EC-87C7-6F8C492C9C70}">
  <dimension ref="A3:G9"/>
  <sheetViews>
    <sheetView workbookViewId="0">
      <selection activeCell="F6" sqref="F6"/>
    </sheetView>
  </sheetViews>
  <sheetFormatPr defaultRowHeight="14.4" x14ac:dyDescent="0.55000000000000004"/>
  <cols>
    <col min="1" max="1" width="12.1015625" bestFit="1" customWidth="1"/>
  </cols>
  <sheetData>
    <row r="3" spans="1:7" x14ac:dyDescent="0.55000000000000004">
      <c r="A3" s="5" t="s">
        <v>14</v>
      </c>
    </row>
    <row r="4" spans="1:7" x14ac:dyDescent="0.55000000000000004">
      <c r="A4" s="6" t="s">
        <v>8</v>
      </c>
    </row>
    <row r="5" spans="1:7" x14ac:dyDescent="0.55000000000000004">
      <c r="A5" s="6" t="s">
        <v>9</v>
      </c>
    </row>
    <row r="6" spans="1:7" x14ac:dyDescent="0.55000000000000004">
      <c r="A6" s="6" t="s">
        <v>10</v>
      </c>
      <c r="D6" s="6" t="s">
        <v>7</v>
      </c>
      <c r="G6" s="6" t="s">
        <v>8</v>
      </c>
    </row>
    <row r="7" spans="1:7" x14ac:dyDescent="0.55000000000000004">
      <c r="A7" s="6" t="s">
        <v>15</v>
      </c>
      <c r="D7" s="6" t="s">
        <v>11</v>
      </c>
      <c r="G7" s="6" t="s">
        <v>9</v>
      </c>
    </row>
    <row r="8" spans="1:7" x14ac:dyDescent="0.55000000000000004">
      <c r="D8" s="6" t="s">
        <v>12</v>
      </c>
      <c r="G8" s="6" t="s">
        <v>10</v>
      </c>
    </row>
    <row r="9" spans="1:7" x14ac:dyDescent="0.55000000000000004">
      <c r="D9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B994-2721-4E82-8048-DA706B273436}">
  <dimension ref="A3:A7"/>
  <sheetViews>
    <sheetView workbookViewId="0">
      <selection activeCell="A4" sqref="A4:A6"/>
    </sheetView>
  </sheetViews>
  <sheetFormatPr defaultRowHeight="14.4" x14ac:dyDescent="0.55000000000000004"/>
  <cols>
    <col min="1" max="1" width="12.1015625" bestFit="1" customWidth="1"/>
  </cols>
  <sheetData>
    <row r="3" spans="1:1" x14ac:dyDescent="0.55000000000000004">
      <c r="A3" s="5" t="s">
        <v>14</v>
      </c>
    </row>
    <row r="4" spans="1:1" x14ac:dyDescent="0.55000000000000004">
      <c r="A4" s="6" t="s">
        <v>39</v>
      </c>
    </row>
    <row r="5" spans="1:1" x14ac:dyDescent="0.55000000000000004">
      <c r="A5" s="6" t="s">
        <v>38</v>
      </c>
    </row>
    <row r="6" spans="1:1" x14ac:dyDescent="0.55000000000000004">
      <c r="A6" s="6" t="s">
        <v>40</v>
      </c>
    </row>
    <row r="7" spans="1:1" x14ac:dyDescent="0.55000000000000004">
      <c r="A7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67AF-1340-4CD4-86CE-8B31A572DAFC}">
  <dimension ref="A1:I39"/>
  <sheetViews>
    <sheetView tabSelected="1" topLeftCell="B1" workbookViewId="0">
      <selection activeCell="H37" sqref="H37"/>
    </sheetView>
  </sheetViews>
  <sheetFormatPr defaultColWidth="8.9453125" defaultRowHeight="15.6" x14ac:dyDescent="0.6"/>
  <cols>
    <col min="1" max="1" width="17" style="8" customWidth="1"/>
    <col min="2" max="2" width="17.83984375" style="8" customWidth="1"/>
    <col min="3" max="3" width="11.89453125" style="8" customWidth="1"/>
    <col min="4" max="4" width="8.9453125" style="8"/>
    <col min="5" max="7" width="20.578125" style="9" customWidth="1"/>
    <col min="8" max="9" width="20.578125" style="8" customWidth="1"/>
    <col min="10" max="16384" width="8.9453125" style="8"/>
  </cols>
  <sheetData>
    <row r="1" spans="1:9" ht="15.9" thickBot="1" x14ac:dyDescent="0.65"/>
    <row r="2" spans="1:9" ht="15.9" thickBot="1" x14ac:dyDescent="0.65">
      <c r="A2" s="7" t="s">
        <v>0</v>
      </c>
      <c r="B2" s="40" t="s">
        <v>7</v>
      </c>
    </row>
    <row r="4" spans="1:9" x14ac:dyDescent="0.6">
      <c r="B4" s="10" t="s">
        <v>16</v>
      </c>
      <c r="C4" s="38"/>
      <c r="D4" s="38"/>
      <c r="E4" s="39"/>
      <c r="F4" s="39"/>
      <c r="G4" s="39"/>
      <c r="H4" s="38"/>
      <c r="I4" s="38"/>
    </row>
    <row r="5" spans="1:9" x14ac:dyDescent="0.6">
      <c r="E5" s="77" t="s">
        <v>17</v>
      </c>
      <c r="F5" s="77"/>
      <c r="G5" s="77"/>
      <c r="H5" s="77" t="s">
        <v>24</v>
      </c>
      <c r="I5" s="77"/>
    </row>
    <row r="6" spans="1:9" x14ac:dyDescent="0.6">
      <c r="E6" s="11" t="s">
        <v>8</v>
      </c>
      <c r="F6" s="11" t="s">
        <v>9</v>
      </c>
      <c r="G6" s="11" t="s">
        <v>10</v>
      </c>
      <c r="H6" s="12" t="s">
        <v>25</v>
      </c>
      <c r="I6" s="13" t="s">
        <v>26</v>
      </c>
    </row>
    <row r="7" spans="1:9" x14ac:dyDescent="0.6">
      <c r="B7" s="14" t="s">
        <v>18</v>
      </c>
      <c r="E7" s="15" cm="1">
        <f t="array" ref="E7">INDEX(total_revenue,MATCH(1,($B$2=company_list)*(E6=year),0))</f>
        <v>5015000000</v>
      </c>
      <c r="F7" s="15" cm="1">
        <f t="array" ref="F7">INDEX(total_revenue,MATCH(1,($B$2=company_list)*(F6=year),0))</f>
        <v>5115000000</v>
      </c>
      <c r="G7" s="15" cm="1">
        <f t="array" ref="G7">INDEX(total_revenue,MATCH(1,($B$2=company_list)*(G6=year),0))</f>
        <v>4183000000</v>
      </c>
      <c r="H7" s="60">
        <f ca="1">G7*(H18+1)</f>
        <v>4831365000</v>
      </c>
      <c r="I7" s="60">
        <f ca="1">H7*(I18+1)</f>
        <v>5580226575</v>
      </c>
    </row>
    <row r="8" spans="1:9" x14ac:dyDescent="0.6">
      <c r="B8" s="16" t="s">
        <v>19</v>
      </c>
      <c r="E8" s="15" cm="1">
        <f t="array" ref="E8">INDEX(cost_of_revenue,MATCH(1,($B$2=company_list)*(E6=year),0))</f>
        <v>1844000000</v>
      </c>
      <c r="F8" s="15" cm="1">
        <f t="array" ref="F8">INDEX(cost_of_revenue,MATCH(1,($B$2=company_list)*(F6=year),0))</f>
        <v>1945000000</v>
      </c>
      <c r="G8" s="15" cm="1">
        <f t="array" ref="G8">INDEX(cost_of_revenue,MATCH(1,($B$2=company_list)*(G6=year),0))</f>
        <v>1479000000</v>
      </c>
      <c r="H8" s="57"/>
      <c r="I8" s="57"/>
    </row>
    <row r="9" spans="1:9" x14ac:dyDescent="0.6">
      <c r="B9" s="17" t="s">
        <v>20</v>
      </c>
      <c r="E9" s="58">
        <f>E7-E8</f>
        <v>3171000000</v>
      </c>
      <c r="F9" s="58">
        <f t="shared" ref="F9:G9" si="0">F7-F8</f>
        <v>3170000000</v>
      </c>
      <c r="G9" s="58">
        <f t="shared" si="0"/>
        <v>2704000000</v>
      </c>
      <c r="H9" s="60">
        <f ca="1">H7*H19</f>
        <v>4444855800</v>
      </c>
      <c r="I9" s="60">
        <f ca="1">I7*I19</f>
        <v>5133808449</v>
      </c>
    </row>
    <row r="10" spans="1:9" x14ac:dyDescent="0.6">
      <c r="B10" s="84" t="s">
        <v>5</v>
      </c>
      <c r="C10" s="84"/>
      <c r="D10" s="84"/>
      <c r="E10" s="15" cm="1">
        <f t="array" ref="E10">INDEX(sga,MATCH(1,($B$2=company_list)*(E6=year),0))</f>
        <v>446000000</v>
      </c>
      <c r="F10" s="15" cm="1">
        <f t="array" ref="F10">INDEX(sga,MATCH(1,($B$2=company_list)*(F6=year),0))</f>
        <v>495000000</v>
      </c>
      <c r="G10" s="15" cm="1">
        <f t="array" ref="G10">INDEX(sga,MATCH(1,($B$2=company_list)*(G6=year),0))</f>
        <v>545000000</v>
      </c>
      <c r="H10" s="57"/>
      <c r="I10" s="57"/>
    </row>
    <row r="11" spans="1:9" x14ac:dyDescent="0.6">
      <c r="B11" s="84" t="s">
        <v>21</v>
      </c>
      <c r="C11" s="84"/>
      <c r="D11" s="84"/>
      <c r="E11" s="15" cm="1">
        <f t="array" ref="E11">INDEX(other_operating_items,MATCH(1,($B$2=company_list)*(E6=year),0))</f>
        <v>104000000</v>
      </c>
      <c r="F11" s="15" cm="1">
        <f t="array" ref="F11">INDEX(other_operating_items,MATCH(1,($B$2=company_list)*(F6=year),0))</f>
        <v>122000000</v>
      </c>
      <c r="G11" s="15" cm="1">
        <f t="array" ref="G11">INDEX(other_operating_items,MATCH(1,($B$2=company_list)*(G6=year),0))</f>
        <v>137000000</v>
      </c>
      <c r="H11" s="57"/>
      <c r="I11" s="57"/>
    </row>
    <row r="12" spans="1:9" x14ac:dyDescent="0.6">
      <c r="B12" s="85" t="s">
        <v>22</v>
      </c>
      <c r="C12" s="85"/>
      <c r="D12" s="85"/>
      <c r="E12" s="9">
        <f>SUM(E10:E11)</f>
        <v>550000000</v>
      </c>
      <c r="F12" s="9">
        <f t="shared" ref="F12:G12" si="1">SUM(F10:F11)</f>
        <v>617000000</v>
      </c>
      <c r="G12" s="9">
        <f t="shared" si="1"/>
        <v>682000000</v>
      </c>
      <c r="H12" s="7"/>
      <c r="I12" s="7"/>
    </row>
    <row r="13" spans="1:9" x14ac:dyDescent="0.6">
      <c r="B13" s="86" t="s">
        <v>23</v>
      </c>
      <c r="C13" s="86"/>
      <c r="D13" s="86"/>
      <c r="E13" s="18">
        <f>E9-E12</f>
        <v>2621000000</v>
      </c>
      <c r="F13" s="18">
        <f t="shared" ref="F13:G13" si="2">F9-F12</f>
        <v>2553000000</v>
      </c>
      <c r="G13" s="18">
        <f t="shared" si="2"/>
        <v>2022000000</v>
      </c>
      <c r="H13" s="59">
        <f ca="1">H7*H20</f>
        <v>724704750</v>
      </c>
      <c r="I13" s="59">
        <f ca="1">I7*I20</f>
        <v>837033986.25</v>
      </c>
    </row>
    <row r="16" spans="1:9" x14ac:dyDescent="0.6">
      <c r="B16" s="78" t="s">
        <v>27</v>
      </c>
      <c r="C16" s="79"/>
      <c r="D16" s="79"/>
      <c r="E16" s="79"/>
      <c r="F16" s="79"/>
      <c r="G16" s="79"/>
      <c r="H16" s="79"/>
      <c r="I16" s="80"/>
    </row>
    <row r="17" spans="1:9" ht="15.9" thickBot="1" x14ac:dyDescent="0.65">
      <c r="B17" s="29"/>
      <c r="C17" s="19"/>
      <c r="D17" s="19"/>
      <c r="E17" s="81" t="s">
        <v>17</v>
      </c>
      <c r="F17" s="81"/>
      <c r="G17" s="81"/>
      <c r="H17" s="82" t="s">
        <v>28</v>
      </c>
      <c r="I17" s="83"/>
    </row>
    <row r="18" spans="1:9" ht="15.9" thickTop="1" x14ac:dyDescent="0.6">
      <c r="B18" s="30" t="s">
        <v>29</v>
      </c>
      <c r="C18" s="34"/>
      <c r="E18" s="31"/>
      <c r="F18" s="35">
        <f>(F7/E7)-1</f>
        <v>1.9940179461615193E-2</v>
      </c>
      <c r="G18" s="35">
        <f>(G7/F7)-1</f>
        <v>-0.1822091886608016</v>
      </c>
      <c r="H18" s="63">
        <f ca="1">OFFSET(H27,MATCH(C23,revenue_scenario,0),0)</f>
        <v>0.155</v>
      </c>
      <c r="I18" s="64">
        <f ca="1">OFFSET(H27,MATCH(C23,revenue_scenario,0),1)</f>
        <v>0.155</v>
      </c>
    </row>
    <row r="19" spans="1:9" x14ac:dyDescent="0.6">
      <c r="B19" s="30" t="s">
        <v>30</v>
      </c>
      <c r="E19" s="61" cm="1">
        <f t="array" ref="E19">INDEX(gross_margin,MATCH(1,($B$2=company_list)*(E6=year),0))</f>
        <v>0.63230309072781654</v>
      </c>
      <c r="F19" s="61" cm="1">
        <f t="array" ref="F19">INDEX(gross_margin,MATCH(1,($B$2=company_list)*(F6=year),0))</f>
        <v>0.61974584555229717</v>
      </c>
      <c r="G19" s="61" cm="1">
        <f t="array" ref="G19">INDEX(gross_margin,MATCH(1,($B$2=company_list)*(G6=year),0))</f>
        <v>0.64642601004064071</v>
      </c>
      <c r="H19" s="65">
        <f ca="1">OFFSET(H31,MATCH(C23,gross_margin_scenarios,0),0)</f>
        <v>0.92</v>
      </c>
      <c r="I19" s="66">
        <f ca="1">OFFSET(H31,MATCH(C23,gross_margin_scenarios,0),1)</f>
        <v>0.92</v>
      </c>
    </row>
    <row r="20" spans="1:9" x14ac:dyDescent="0.6">
      <c r="B20" s="32" t="s">
        <v>31</v>
      </c>
      <c r="C20" s="33"/>
      <c r="D20" s="33"/>
      <c r="E20" s="62" cm="1">
        <f t="array" ref="E20">INDEX(operating_margin,MATCH(1,($B$2=company_list)*(E6=year),0))</f>
        <v>0.5226321036889332</v>
      </c>
      <c r="F20" s="62" cm="1">
        <f t="array" ref="F20">INDEX(operating_margin,MATCH(1,($B$2=company_list)*(F6=year),0))</f>
        <v>0.49912023460410559</v>
      </c>
      <c r="G20" s="62" cm="1">
        <f t="array" ref="G20">INDEX(operating_margin,MATCH(1,($B$2=company_list)*(G6=year),0))</f>
        <v>0.48338513028926605</v>
      </c>
      <c r="H20" s="67">
        <f ca="1">OFFSET(H35,MATCH(C23,operating_margin_scenarios,0),0)</f>
        <v>0.15</v>
      </c>
      <c r="I20" s="68">
        <f ca="1">OFFSET(H35,MATCH(C23,operating_margin_scenarios,0),1)</f>
        <v>0.15</v>
      </c>
    </row>
    <row r="22" spans="1:9" ht="15.9" thickBot="1" x14ac:dyDescent="0.65"/>
    <row r="23" spans="1:9" ht="15.9" thickBot="1" x14ac:dyDescent="0.65">
      <c r="B23" s="44" t="s">
        <v>35</v>
      </c>
      <c r="C23" s="56" t="s">
        <v>39</v>
      </c>
      <c r="D23" s="45"/>
      <c r="E23" s="46"/>
      <c r="F23" s="46"/>
      <c r="G23" s="46"/>
      <c r="H23" s="45"/>
      <c r="I23" s="47"/>
    </row>
    <row r="24" spans="1:9" x14ac:dyDescent="0.6">
      <c r="B24" s="48"/>
      <c r="E24" s="31"/>
      <c r="F24" s="31"/>
      <c r="G24" s="31"/>
      <c r="I24" s="49"/>
    </row>
    <row r="25" spans="1:9" x14ac:dyDescent="0.6">
      <c r="B25" s="50" t="s">
        <v>36</v>
      </c>
      <c r="C25" s="10"/>
      <c r="D25" s="10"/>
      <c r="E25" s="51"/>
      <c r="F25" s="51"/>
      <c r="G25" s="51"/>
      <c r="H25" s="10"/>
      <c r="I25" s="52"/>
    </row>
    <row r="26" spans="1:9" x14ac:dyDescent="0.6">
      <c r="B26" s="48"/>
      <c r="E26" s="31"/>
      <c r="F26" s="31"/>
      <c r="G26" s="31"/>
      <c r="I26" s="49"/>
    </row>
    <row r="27" spans="1:9" ht="15.9" thickBot="1" x14ac:dyDescent="0.65">
      <c r="B27" s="53" t="s">
        <v>37</v>
      </c>
      <c r="C27" s="41"/>
      <c r="D27" s="41"/>
      <c r="E27" s="42"/>
      <c r="F27" s="42"/>
      <c r="G27" s="42"/>
      <c r="H27" s="41"/>
      <c r="I27" s="54"/>
    </row>
    <row r="28" spans="1:9" x14ac:dyDescent="0.6">
      <c r="A28" s="8">
        <v>1</v>
      </c>
      <c r="B28" s="48" t="s">
        <v>38</v>
      </c>
      <c r="D28" s="8">
        <v>1</v>
      </c>
      <c r="E28" s="31"/>
      <c r="F28" s="31"/>
      <c r="G28" s="31"/>
      <c r="H28" s="63">
        <v>0.16</v>
      </c>
      <c r="I28" s="69">
        <v>0.17</v>
      </c>
    </row>
    <row r="29" spans="1:9" x14ac:dyDescent="0.6">
      <c r="A29" s="8">
        <v>2</v>
      </c>
      <c r="B29" s="48" t="s">
        <v>39</v>
      </c>
      <c r="D29" s="8">
        <v>2</v>
      </c>
      <c r="E29" s="31"/>
      <c r="F29" s="31"/>
      <c r="G29" s="31"/>
      <c r="H29" s="63">
        <v>0.155</v>
      </c>
      <c r="I29" s="69">
        <v>0.155</v>
      </c>
    </row>
    <row r="30" spans="1:9" x14ac:dyDescent="0.6">
      <c r="A30" s="8">
        <v>3</v>
      </c>
      <c r="B30" s="48" t="s">
        <v>40</v>
      </c>
      <c r="D30" s="8">
        <v>3</v>
      </c>
      <c r="E30" s="31"/>
      <c r="F30" s="31"/>
      <c r="G30" s="31"/>
      <c r="H30" s="63">
        <v>0.14000000000000001</v>
      </c>
      <c r="I30" s="69">
        <v>0.14000000000000001</v>
      </c>
    </row>
    <row r="31" spans="1:9" ht="15.9" thickBot="1" x14ac:dyDescent="0.65">
      <c r="B31" s="53" t="s">
        <v>41</v>
      </c>
      <c r="C31" s="41"/>
      <c r="D31" s="41"/>
      <c r="E31" s="42"/>
      <c r="F31" s="42"/>
      <c r="G31" s="42"/>
      <c r="H31" s="70"/>
      <c r="I31" s="71"/>
    </row>
    <row r="32" spans="1:9" x14ac:dyDescent="0.6">
      <c r="A32" s="8">
        <v>1</v>
      </c>
      <c r="B32" s="48" t="s">
        <v>38</v>
      </c>
      <c r="D32" s="8">
        <v>1</v>
      </c>
      <c r="E32" s="31"/>
      <c r="F32" s="31"/>
      <c r="G32" s="31"/>
      <c r="H32" s="65">
        <v>0.93</v>
      </c>
      <c r="I32" s="72">
        <v>0.93</v>
      </c>
    </row>
    <row r="33" spans="1:9" x14ac:dyDescent="0.6">
      <c r="A33" s="8">
        <v>2</v>
      </c>
      <c r="B33" s="48" t="s">
        <v>39</v>
      </c>
      <c r="D33" s="8">
        <v>2</v>
      </c>
      <c r="E33" s="31"/>
      <c r="F33" s="31"/>
      <c r="G33" s="31"/>
      <c r="H33" s="65">
        <v>0.92</v>
      </c>
      <c r="I33" s="72">
        <v>0.92</v>
      </c>
    </row>
    <row r="34" spans="1:9" x14ac:dyDescent="0.6">
      <c r="A34" s="8">
        <v>3</v>
      </c>
      <c r="B34" s="48" t="s">
        <v>40</v>
      </c>
      <c r="D34" s="8">
        <v>3</v>
      </c>
      <c r="E34" s="31"/>
      <c r="F34" s="31"/>
      <c r="G34" s="31"/>
      <c r="H34" s="65">
        <v>0.9</v>
      </c>
      <c r="I34" s="72">
        <v>0.9</v>
      </c>
    </row>
    <row r="35" spans="1:9" ht="15.9" thickBot="1" x14ac:dyDescent="0.65">
      <c r="B35" s="53" t="s">
        <v>42</v>
      </c>
      <c r="C35" s="41"/>
      <c r="D35" s="41"/>
      <c r="E35" s="42"/>
      <c r="F35" s="42"/>
      <c r="G35" s="42"/>
      <c r="H35" s="73"/>
      <c r="I35" s="71"/>
    </row>
    <row r="36" spans="1:9" x14ac:dyDescent="0.6">
      <c r="A36" s="8">
        <v>1</v>
      </c>
      <c r="B36" s="48" t="s">
        <v>38</v>
      </c>
      <c r="D36" s="8">
        <v>1</v>
      </c>
      <c r="E36" s="31"/>
      <c r="F36" s="31"/>
      <c r="G36" s="31"/>
      <c r="H36" s="65">
        <v>0.17</v>
      </c>
      <c r="I36" s="74">
        <v>0.17</v>
      </c>
    </row>
    <row r="37" spans="1:9" x14ac:dyDescent="0.6">
      <c r="A37" s="8">
        <v>2</v>
      </c>
      <c r="B37" s="48" t="s">
        <v>39</v>
      </c>
      <c r="D37" s="8">
        <v>2</v>
      </c>
      <c r="E37" s="31"/>
      <c r="F37" s="31"/>
      <c r="G37" s="31"/>
      <c r="H37" s="65">
        <v>0.15</v>
      </c>
      <c r="I37" s="74">
        <v>0.15</v>
      </c>
    </row>
    <row r="38" spans="1:9" ht="15.9" thickBot="1" x14ac:dyDescent="0.65">
      <c r="A38" s="8">
        <v>3</v>
      </c>
      <c r="B38" s="55" t="s">
        <v>40</v>
      </c>
      <c r="C38" s="36"/>
      <c r="D38" s="36">
        <v>3</v>
      </c>
      <c r="E38" s="37"/>
      <c r="F38" s="37"/>
      <c r="G38" s="37"/>
      <c r="H38" s="75">
        <v>0.14000000000000001</v>
      </c>
      <c r="I38" s="76">
        <v>0.14000000000000001</v>
      </c>
    </row>
    <row r="39" spans="1:9" x14ac:dyDescent="0.6">
      <c r="H39" s="43"/>
    </row>
  </sheetData>
  <mergeCells count="9">
    <mergeCell ref="H5:I5"/>
    <mergeCell ref="B16:I16"/>
    <mergeCell ref="E17:G17"/>
    <mergeCell ref="H17:I17"/>
    <mergeCell ref="E5:G5"/>
    <mergeCell ref="B10:D10"/>
    <mergeCell ref="B11:D11"/>
    <mergeCell ref="B12:D12"/>
    <mergeCell ref="B13:D13"/>
  </mergeCells>
  <dataValidations count="2">
    <dataValidation type="list" allowBlank="1" showInputMessage="1" showErrorMessage="1" sqref="B2" xr:uid="{495E20EE-0CDC-4C37-BE6C-56C7279ACF6A}">
      <formula1>ticker</formula1>
    </dataValidation>
    <dataValidation type="list" allowBlank="1" showInputMessage="1" showErrorMessage="1" sqref="C23" xr:uid="{FADFCAC2-9F2C-4547-A9D6-D844C4D3D322}">
      <formula1>scenarios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Raw Data</vt:lpstr>
      <vt:lpstr>Sheet2</vt:lpstr>
      <vt:lpstr>Sheet1</vt:lpstr>
      <vt:lpstr>Completed_Dashboard</vt:lpstr>
      <vt:lpstr>company_list</vt:lpstr>
      <vt:lpstr>cost_of_revenue</vt:lpstr>
      <vt:lpstr>gross_margin</vt:lpstr>
      <vt:lpstr>gross_margin_scenarios</vt:lpstr>
      <vt:lpstr>gross_profit</vt:lpstr>
      <vt:lpstr>operating_margin</vt:lpstr>
      <vt:lpstr>operating_margin_scenarios</vt:lpstr>
      <vt:lpstr>operating_profit</vt:lpstr>
      <vt:lpstr>other_operating_items</vt:lpstr>
      <vt:lpstr>revenue_scenario</vt:lpstr>
      <vt:lpstr>revenue_scenarios</vt:lpstr>
      <vt:lpstr>scenarios</vt:lpstr>
      <vt:lpstr>sga</vt:lpstr>
      <vt:lpstr>ticker</vt:lpstr>
      <vt:lpstr>total_revenue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Rashad Long</cp:lastModifiedBy>
  <dcterms:created xsi:type="dcterms:W3CDTF">2018-11-12T02:46:02Z</dcterms:created>
  <dcterms:modified xsi:type="dcterms:W3CDTF">2023-01-14T05:58:33Z</dcterms:modified>
</cp:coreProperties>
</file>