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Udacity-Business-Analyst-Course\"/>
    </mc:Choice>
  </mc:AlternateContent>
  <xr:revisionPtr revIDLastSave="0" documentId="13_ncr:1_{E02A9B0A-4415-485A-BD15-86CCD556A942}" xr6:coauthVersionLast="47" xr6:coauthVersionMax="47" xr10:uidLastSave="{00000000-0000-0000-0000-000000000000}"/>
  <bookViews>
    <workbookView xWindow="58560" yWindow="576" windowWidth="17268" windowHeight="11772" tabRatio="790" activeTab="1" xr2:uid="{00000000-000D-0000-FFFF-FFFF00000000}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2" l="1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G18" i="12" s="1"/>
  <c r="F7" i="12" a="1"/>
  <c r="F7" i="12" s="1"/>
  <c r="E7" i="12" a="1"/>
  <c r="E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F18" i="12" l="1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<sst xmlns="http://schemas.openxmlformats.org/spreadsheetml/2006/main" count="79" uniqueCount="42">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</sst>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Font="1" applyFill="1" applyBorder="1"/>
    <xf numFmtId="0" fontId="0" fillId="5" borderId="2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167" fontId="6" fillId="0" borderId="0" xfId="0" applyNumberFormat="1" applyFont="1"/>
    <xf numFmtId="0" fontId="0" fillId="4" borderId="0" xfId="0" applyFill="1"/>
    <xf numFmtId="2" fontId="0" fillId="0" borderId="0" xfId="0" applyNumberFormat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/>
    <xf numFmtId="2" fontId="6" fillId="4" borderId="0" xfId="0" quotePrefix="1" applyNumberFormat="1" applyFont="1" applyFill="1"/>
    <xf numFmtId="166" fontId="9" fillId="0" borderId="0" xfId="0" applyNumberFormat="1" applyFont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/>
    <xf numFmtId="166" fontId="6" fillId="0" borderId="4" xfId="0" applyNumberFormat="1" applyFont="1" applyBorder="1"/>
    <xf numFmtId="2" fontId="9" fillId="0" borderId="8" xfId="2" applyNumberFormat="1" applyFont="1" applyFill="1" applyBorder="1"/>
    <xf numFmtId="2" fontId="9" fillId="0" borderId="8" xfId="0" applyNumberFormat="1" applyFont="1" applyBorder="1"/>
    <xf numFmtId="2" fontId="10" fillId="4" borderId="0" xfId="0" applyNumberFormat="1" applyFont="1" applyFill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opLeftCell="F1" workbookViewId="0">
      <selection activeCell="I17" sqref="I17"/>
    </sheetView>
  </sheetViews>
  <sheetFormatPr defaultRowHeight="14.4" x14ac:dyDescent="0.55000000000000004"/>
  <cols>
    <col min="4" max="4" width="13.68359375" hidden="1" customWidth="1"/>
    <col min="5" max="5" width="15.62890625" customWidth="1"/>
    <col min="6" max="10" width="15.47265625" style="10" customWidth="1"/>
    <col min="11" max="12" width="16.62890625" customWidth="1"/>
    <col min="22" max="22" width="13.68359375" hidden="1" customWidth="1"/>
    <col min="23" max="23" width="12.3125" customWidth="1"/>
    <col min="26" max="26" width="17.3125" customWidth="1"/>
    <col min="27" max="27" width="12.05078125" customWidth="1"/>
    <col min="28" max="28" width="18" customWidth="1"/>
  </cols>
  <sheetData>
    <row r="1" spans="1:17" s="1" customFormat="1" ht="57.6" x14ac:dyDescent="0.55000000000000004">
      <c r="A1" s="22"/>
      <c r="B1" s="22" t="s">
        <v>14</v>
      </c>
      <c r="C1" s="22" t="s">
        <v>15</v>
      </c>
      <c r="D1" s="23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1" t="s">
        <v>9</v>
      </c>
      <c r="J1" s="21" t="s">
        <v>37</v>
      </c>
      <c r="K1" s="25" t="s">
        <v>35</v>
      </c>
      <c r="L1" s="25" t="s">
        <v>36</v>
      </c>
      <c r="M1" s="26"/>
      <c r="N1" s="26"/>
      <c r="O1" s="26"/>
      <c r="P1" s="26"/>
      <c r="Q1" s="26"/>
    </row>
    <row r="2" spans="1:17" x14ac:dyDescent="0.55000000000000004">
      <c r="A2">
        <v>1</v>
      </c>
      <c r="B2" t="s">
        <v>38</v>
      </c>
      <c r="C2" t="s">
        <v>3</v>
      </c>
      <c r="D2" s="9">
        <v>41639</v>
      </c>
      <c r="E2" s="39">
        <v>5015000000</v>
      </c>
      <c r="F2" s="39">
        <v>1844000000</v>
      </c>
      <c r="G2" s="39">
        <v>446000000</v>
      </c>
      <c r="H2" s="39">
        <v>104000000</v>
      </c>
      <c r="I2" s="20">
        <f>E2-F2</f>
        <v>3171000000</v>
      </c>
      <c r="J2" s="20">
        <f t="shared" ref="J2:J13" si="0">I2-SUM(G2:H2)</f>
        <v>2621000000</v>
      </c>
      <c r="K2" s="27">
        <f t="shared" ref="K2:K13" si="1">1-(F2/E2)</f>
        <v>0.63230309072781654</v>
      </c>
      <c r="L2" s="27">
        <f t="shared" ref="L2:L13" si="2">J2/E2</f>
        <v>0.5226321036889332</v>
      </c>
    </row>
    <row r="3" spans="1:17" x14ac:dyDescent="0.55000000000000004">
      <c r="A3">
        <v>2</v>
      </c>
      <c r="B3" t="s">
        <v>38</v>
      </c>
      <c r="C3" t="s">
        <v>4</v>
      </c>
      <c r="D3" s="9">
        <v>42004</v>
      </c>
      <c r="E3" s="39">
        <v>5115000000</v>
      </c>
      <c r="F3" s="39">
        <v>1945000000</v>
      </c>
      <c r="G3" s="39">
        <v>495000000</v>
      </c>
      <c r="H3" s="39">
        <v>122000000</v>
      </c>
      <c r="I3" s="20">
        <f t="shared" ref="I3:I7" si="3">E3-F3</f>
        <v>3170000000</v>
      </c>
      <c r="J3" s="20">
        <f t="shared" si="0"/>
        <v>2553000000</v>
      </c>
      <c r="K3" s="27">
        <f t="shared" si="1"/>
        <v>0.61974584555229717</v>
      </c>
      <c r="L3" s="27">
        <f t="shared" si="2"/>
        <v>0.49912023460410559</v>
      </c>
    </row>
    <row r="4" spans="1:17" x14ac:dyDescent="0.55000000000000004">
      <c r="A4">
        <v>3</v>
      </c>
      <c r="B4" t="s">
        <v>38</v>
      </c>
      <c r="C4" t="s">
        <v>5</v>
      </c>
      <c r="D4" s="9">
        <v>42369</v>
      </c>
      <c r="E4" s="39">
        <v>4183000000</v>
      </c>
      <c r="F4" s="39">
        <v>1479000000</v>
      </c>
      <c r="G4" s="39">
        <v>545000000</v>
      </c>
      <c r="H4" s="39">
        <v>137000000</v>
      </c>
      <c r="I4" s="20">
        <f t="shared" si="3"/>
        <v>2704000000</v>
      </c>
      <c r="J4" s="20">
        <f t="shared" si="0"/>
        <v>2022000000</v>
      </c>
      <c r="K4" s="27">
        <f t="shared" si="1"/>
        <v>0.64642601004064071</v>
      </c>
      <c r="L4" s="27">
        <f t="shared" si="2"/>
        <v>0.48338513028926605</v>
      </c>
    </row>
    <row r="5" spans="1:17" x14ac:dyDescent="0.55000000000000004">
      <c r="A5">
        <v>4</v>
      </c>
      <c r="B5" t="s">
        <v>39</v>
      </c>
      <c r="C5" t="s">
        <v>3</v>
      </c>
      <c r="D5" s="9">
        <v>42004</v>
      </c>
      <c r="E5" s="40">
        <v>8025000000</v>
      </c>
      <c r="F5" s="41">
        <v>747000000</v>
      </c>
      <c r="G5" s="40">
        <v>5494000000</v>
      </c>
      <c r="H5" s="44">
        <v>516000000</v>
      </c>
      <c r="I5" s="20">
        <f t="shared" si="3"/>
        <v>7278000000</v>
      </c>
      <c r="J5" s="20">
        <f t="shared" si="0"/>
        <v>1268000000</v>
      </c>
      <c r="K5" s="27">
        <f t="shared" si="1"/>
        <v>0.90691588785046728</v>
      </c>
      <c r="L5" s="27">
        <f t="shared" si="2"/>
        <v>0.158006230529595</v>
      </c>
    </row>
    <row r="6" spans="1:17" x14ac:dyDescent="0.55000000000000004">
      <c r="A6">
        <v>5</v>
      </c>
      <c r="B6" t="s">
        <v>39</v>
      </c>
      <c r="C6" t="s">
        <v>4</v>
      </c>
      <c r="D6" s="9">
        <v>42369</v>
      </c>
      <c r="E6" s="40">
        <v>9248000000</v>
      </c>
      <c r="F6" s="41">
        <v>792000000</v>
      </c>
      <c r="G6" s="40">
        <v>6339000000</v>
      </c>
      <c r="H6" s="44">
        <v>608000000</v>
      </c>
      <c r="I6" s="20">
        <f t="shared" si="3"/>
        <v>8456000000</v>
      </c>
      <c r="J6" s="20">
        <f t="shared" si="0"/>
        <v>1509000000</v>
      </c>
      <c r="K6" s="27">
        <f t="shared" si="1"/>
        <v>0.91435986159169547</v>
      </c>
      <c r="L6" s="27">
        <f t="shared" si="2"/>
        <v>0.16317041522491349</v>
      </c>
    </row>
    <row r="7" spans="1:17" x14ac:dyDescent="0.55000000000000004">
      <c r="A7">
        <v>6</v>
      </c>
      <c r="B7" t="s">
        <v>39</v>
      </c>
      <c r="C7" t="s">
        <v>5</v>
      </c>
      <c r="D7" s="9">
        <v>42735</v>
      </c>
      <c r="E7" s="40">
        <v>10842000000</v>
      </c>
      <c r="F7" s="41">
        <v>834000000</v>
      </c>
      <c r="G7" s="40">
        <v>7698000000</v>
      </c>
      <c r="H7" s="44">
        <v>724000000</v>
      </c>
      <c r="I7" s="20">
        <f t="shared" si="3"/>
        <v>10008000000</v>
      </c>
      <c r="J7" s="20">
        <f t="shared" si="0"/>
        <v>1586000000</v>
      </c>
      <c r="K7" s="27">
        <f t="shared" si="1"/>
        <v>0.92307692307692313</v>
      </c>
      <c r="L7" s="27">
        <f t="shared" si="2"/>
        <v>0.14628297362110312</v>
      </c>
    </row>
    <row r="8" spans="1:17" x14ac:dyDescent="0.55000000000000004">
      <c r="A8">
        <v>7</v>
      </c>
      <c r="B8" t="s">
        <v>40</v>
      </c>
      <c r="C8" t="s">
        <v>3</v>
      </c>
      <c r="D8" s="9">
        <v>41727</v>
      </c>
      <c r="E8" s="40">
        <v>1148231000</v>
      </c>
      <c r="F8" s="40">
        <v>940573000</v>
      </c>
      <c r="G8" s="40">
        <v>180317000</v>
      </c>
      <c r="H8" s="43">
        <v>0</v>
      </c>
      <c r="I8" s="20">
        <f t="shared" ref="I8:I13" si="4">E8-F8</f>
        <v>207658000</v>
      </c>
      <c r="J8" s="20">
        <f t="shared" si="0"/>
        <v>27341000</v>
      </c>
      <c r="K8" s="27">
        <f t="shared" si="1"/>
        <v>0.18085036895885931</v>
      </c>
      <c r="L8" s="27">
        <f t="shared" si="2"/>
        <v>2.3811410770132491E-2</v>
      </c>
    </row>
    <row r="9" spans="1:17" x14ac:dyDescent="0.55000000000000004">
      <c r="A9">
        <v>8</v>
      </c>
      <c r="B9" t="s">
        <v>40</v>
      </c>
      <c r="C9" t="s">
        <v>4</v>
      </c>
      <c r="D9" s="9">
        <v>42091</v>
      </c>
      <c r="E9" s="40">
        <v>1710966000</v>
      </c>
      <c r="F9" s="40">
        <v>1279152000</v>
      </c>
      <c r="G9" s="40">
        <v>309348000</v>
      </c>
      <c r="H9" s="43">
        <v>0</v>
      </c>
      <c r="I9" s="20">
        <f t="shared" si="4"/>
        <v>431814000</v>
      </c>
      <c r="J9" s="20">
        <f t="shared" si="0"/>
        <v>122466000</v>
      </c>
      <c r="K9" s="27">
        <f t="shared" si="1"/>
        <v>0.25238023432376799</v>
      </c>
      <c r="L9" s="27">
        <f t="shared" si="2"/>
        <v>7.1577109071717382E-2</v>
      </c>
    </row>
    <row r="10" spans="1:17" x14ac:dyDescent="0.55000000000000004">
      <c r="A10">
        <v>9</v>
      </c>
      <c r="B10" t="s">
        <v>40</v>
      </c>
      <c r="C10" t="s">
        <v>5</v>
      </c>
      <c r="D10" s="9">
        <v>42462</v>
      </c>
      <c r="E10" s="40">
        <v>2610726000</v>
      </c>
      <c r="F10" s="40">
        <v>2009936000</v>
      </c>
      <c r="G10" s="40">
        <v>588822000</v>
      </c>
      <c r="H10" s="43">
        <v>0</v>
      </c>
      <c r="I10" s="20">
        <f t="shared" si="4"/>
        <v>600790000</v>
      </c>
      <c r="J10" s="20">
        <f t="shared" si="0"/>
        <v>11968000</v>
      </c>
      <c r="K10" s="27">
        <f t="shared" si="1"/>
        <v>0.23012372803580305</v>
      </c>
      <c r="L10" s="27">
        <f t="shared" si="2"/>
        <v>4.5841654773423179E-3</v>
      </c>
    </row>
    <row r="11" spans="1:17" x14ac:dyDescent="0.55000000000000004">
      <c r="A11">
        <v>10</v>
      </c>
      <c r="B11" t="s">
        <v>41</v>
      </c>
      <c r="C11" t="s">
        <v>3</v>
      </c>
      <c r="D11" s="9">
        <v>41912</v>
      </c>
      <c r="E11" s="40">
        <v>9895100000</v>
      </c>
      <c r="F11" s="40">
        <v>7961500000</v>
      </c>
      <c r="G11" s="40">
        <v>937600000</v>
      </c>
      <c r="H11" s="42">
        <v>86000000</v>
      </c>
      <c r="I11" s="20">
        <f t="shared" si="4"/>
        <v>1933600000</v>
      </c>
      <c r="J11" s="20">
        <f t="shared" si="0"/>
        <v>910000000</v>
      </c>
      <c r="K11" s="27">
        <f t="shared" si="1"/>
        <v>0.19540984931936012</v>
      </c>
      <c r="L11" s="27">
        <f t="shared" si="2"/>
        <v>9.1964709805863507E-2</v>
      </c>
    </row>
    <row r="12" spans="1:17" x14ac:dyDescent="0.55000000000000004">
      <c r="A12">
        <v>11</v>
      </c>
      <c r="B12" t="s">
        <v>41</v>
      </c>
      <c r="C12" t="s">
        <v>4</v>
      </c>
      <c r="D12" s="9">
        <v>42277</v>
      </c>
      <c r="E12" s="40">
        <v>11124800000</v>
      </c>
      <c r="F12" s="40">
        <v>8986500000</v>
      </c>
      <c r="G12" s="40">
        <v>1026100000</v>
      </c>
      <c r="H12" s="42">
        <v>118900000</v>
      </c>
      <c r="I12" s="20">
        <f t="shared" si="4"/>
        <v>2138300000</v>
      </c>
      <c r="J12" s="20">
        <f t="shared" si="0"/>
        <v>993300000</v>
      </c>
      <c r="K12" s="27">
        <f t="shared" si="1"/>
        <v>0.19221019703725006</v>
      </c>
      <c r="L12" s="27">
        <f t="shared" si="2"/>
        <v>8.9286998417949084E-2</v>
      </c>
    </row>
    <row r="13" spans="1:17" x14ac:dyDescent="0.55000000000000004">
      <c r="A13">
        <v>12</v>
      </c>
      <c r="B13" t="s">
        <v>41</v>
      </c>
      <c r="C13" t="s">
        <v>5</v>
      </c>
      <c r="D13" s="9">
        <v>42643</v>
      </c>
      <c r="E13" s="40">
        <v>14171800000</v>
      </c>
      <c r="F13" s="40">
        <v>11413200000</v>
      </c>
      <c r="G13" s="40">
        <v>1750100000</v>
      </c>
      <c r="H13" s="42">
        <v>211800000</v>
      </c>
      <c r="I13" s="20">
        <f t="shared" si="4"/>
        <v>2758600000</v>
      </c>
      <c r="J13" s="20">
        <f t="shared" si="0"/>
        <v>796700000</v>
      </c>
      <c r="K13" s="27">
        <f t="shared" si="1"/>
        <v>0.19465417237048221</v>
      </c>
      <c r="L13" s="27">
        <f t="shared" si="2"/>
        <v>5.6217276563315884E-2</v>
      </c>
    </row>
    <row r="15" spans="1:17" x14ac:dyDescent="0.55000000000000004">
      <c r="B15" t="s">
        <v>38</v>
      </c>
    </row>
    <row r="16" spans="1:17" x14ac:dyDescent="0.55000000000000004">
      <c r="B16" t="s">
        <v>39</v>
      </c>
    </row>
    <row r="17" spans="2:2" x14ac:dyDescent="0.55000000000000004">
      <c r="B17" t="s">
        <v>40</v>
      </c>
    </row>
    <row r="18" spans="2:2" x14ac:dyDescent="0.55000000000000004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7" workbookViewId="0">
      <selection activeCell="B2" sqref="B2"/>
    </sheetView>
  </sheetViews>
  <sheetFormatPr defaultRowHeight="14.4" x14ac:dyDescent="0.55000000000000004"/>
  <cols>
    <col min="1" max="1" width="12.47265625" customWidth="1"/>
    <col min="3" max="3" width="13.3671875" customWidth="1"/>
    <col min="5" max="6" width="15.89453125" customWidth="1"/>
    <col min="7" max="7" width="18.62890625" customWidth="1"/>
    <col min="8" max="8" width="17.3671875" customWidth="1"/>
    <col min="9" max="9" width="20.62890625" customWidth="1"/>
  </cols>
  <sheetData>
    <row r="1" spans="1:9" x14ac:dyDescent="0.55000000000000004">
      <c r="D1" s="1"/>
    </row>
    <row r="2" spans="1:9" x14ac:dyDescent="0.55000000000000004">
      <c r="A2" s="1" t="s">
        <v>0</v>
      </c>
      <c r="B2" s="19" t="s">
        <v>38</v>
      </c>
    </row>
    <row r="4" spans="1:9" x14ac:dyDescent="0.55000000000000004">
      <c r="B4" s="2" t="s">
        <v>1</v>
      </c>
      <c r="C4" s="3"/>
      <c r="D4" s="3"/>
      <c r="E4" s="3"/>
      <c r="F4" s="3"/>
      <c r="G4" s="3"/>
      <c r="H4" s="3"/>
      <c r="I4" s="3"/>
    </row>
    <row r="5" spans="1:9" x14ac:dyDescent="0.55000000000000004">
      <c r="E5" s="64" t="s">
        <v>2</v>
      </c>
      <c r="F5" s="64"/>
      <c r="G5" s="64"/>
      <c r="H5" s="65" t="s">
        <v>21</v>
      </c>
      <c r="I5" s="65"/>
    </row>
    <row r="6" spans="1:9" x14ac:dyDescent="0.55000000000000004">
      <c r="B6" s="4"/>
      <c r="E6" s="12" t="s">
        <v>3</v>
      </c>
      <c r="F6" s="12" t="s">
        <v>4</v>
      </c>
      <c r="G6" s="12" t="s">
        <v>5</v>
      </c>
      <c r="H6" s="31" t="s">
        <v>6</v>
      </c>
      <c r="I6" s="30" t="s">
        <v>22</v>
      </c>
    </row>
    <row r="7" spans="1:9" x14ac:dyDescent="0.55000000000000004">
      <c r="B7" s="1" t="s">
        <v>7</v>
      </c>
      <c r="E7" s="63">
        <f t="array" ref="E7">INDEX(total_revenue,MATCH(1,(B2 =tickersymbol)*(E6= years),0))</f>
        <v>5015000000</v>
      </c>
      <c r="F7" s="63">
        <f t="array" ref="F7">INDEX(total_revenue,MATCH(1,(B2 =tickersymbol)*(F6= years),0))</f>
        <v>5115000000</v>
      </c>
      <c r="G7" s="63">
        <f t="array" ref="G7">INDEX(total_revenue,MATCH(1,(B2 =tickersymbol)*(G6= years),0))</f>
        <v>4183000000</v>
      </c>
      <c r="H7" s="13">
        <f ca="1">G7*(1+H18)</f>
        <v>4768620000.000001</v>
      </c>
      <c r="I7" s="13">
        <f ca="1">H7*(1+I18)</f>
        <v>5436226800.0000019</v>
      </c>
    </row>
    <row r="8" spans="1:9" x14ac:dyDescent="0.55000000000000004">
      <c r="B8" s="6" t="s">
        <v>8</v>
      </c>
      <c r="E8" s="63">
        <f t="array" ref="E8">INDEX(COGS,MATCH(1,(B2 =tickersymbol)*(E6= years),0))</f>
        <v>1844000000</v>
      </c>
      <c r="F8" s="63">
        <f t="array" ref="F8">INDEX(COGS,MATCH(1,(B2 =tickersymbol)*(F6= years),0))</f>
        <v>1945000000</v>
      </c>
      <c r="G8" s="63">
        <f t="array" ref="G8">INDEX(COGS,MATCH(1,(B2 =tickersymbol)*(G6= years),0))</f>
        <v>1479000000</v>
      </c>
      <c r="H8" s="14"/>
      <c r="I8" s="14"/>
    </row>
    <row r="9" spans="1:9" x14ac:dyDescent="0.55000000000000004">
      <c r="B9" s="1" t="s">
        <v>9</v>
      </c>
      <c r="E9" s="46">
        <f>E7-E8</f>
        <v>3171000000</v>
      </c>
      <c r="F9" s="46">
        <f t="shared" ref="F9:G9" si="0">F7-F8</f>
        <v>3170000000</v>
      </c>
      <c r="G9" s="46">
        <f t="shared" si="0"/>
        <v>2704000000</v>
      </c>
      <c r="H9" s="13">
        <f ca="1">H7*H19</f>
        <v>4291758000.000001</v>
      </c>
      <c r="I9" s="13">
        <f ca="1">I7*I19</f>
        <v>4892604120.0000019</v>
      </c>
    </row>
    <row r="10" spans="1:9" x14ac:dyDescent="0.55000000000000004">
      <c r="B10" s="7" t="s">
        <v>10</v>
      </c>
      <c r="E10" s="63">
        <f t="array" ref="E10">INDEX(SGAs,MATCH(1,(B2 =tickersymbol)*(E6 = years),0))</f>
        <v>446000000</v>
      </c>
      <c r="F10" s="63">
        <f t="array" ref="F10">INDEX(SGAs,MATCH(1,(B2 =tickersymbol)*(F6 = years),0))</f>
        <v>495000000</v>
      </c>
      <c r="G10" s="63">
        <f t="array" ref="G10">INDEX(SGAs,MATCH(1,(B2 =tickersymbol)*(G6 = years),0))</f>
        <v>545000000</v>
      </c>
      <c r="H10" s="14"/>
      <c r="I10" s="14"/>
    </row>
    <row r="11" spans="1:9" x14ac:dyDescent="0.55000000000000004">
      <c r="B11" s="6" t="s">
        <v>11</v>
      </c>
      <c r="E11" s="63">
        <f t="array" ref="E11">INDEX(OtherOpItems,MATCH(1,(B2 =tickersymbol)*(E6 = years),0))</f>
        <v>104000000</v>
      </c>
      <c r="F11" s="63">
        <f t="array" ref="F11">INDEX(OtherOpItems,MATCH(1,(B2 =tickersymbol)*(F6 = years),0))</f>
        <v>122000000</v>
      </c>
      <c r="G11" s="63">
        <f t="array" ref="G11">INDEX(OtherOpItems,MATCH(1,(B2 =tickersymbol)*(G6 = years),0))</f>
        <v>137000000</v>
      </c>
      <c r="H11" s="14"/>
      <c r="I11" s="14"/>
    </row>
    <row r="12" spans="1:9" x14ac:dyDescent="0.55000000000000004">
      <c r="B12" s="8" t="s">
        <v>12</v>
      </c>
      <c r="E12" s="5">
        <f>SUM(E10:E11)</f>
        <v>550000000</v>
      </c>
      <c r="F12" s="5">
        <f>SUM(F10:F11)</f>
        <v>617000000</v>
      </c>
      <c r="G12" s="5">
        <f>SUM(G10:G11)</f>
        <v>682000000</v>
      </c>
      <c r="H12" s="15"/>
      <c r="I12" s="15"/>
    </row>
    <row r="13" spans="1:9" x14ac:dyDescent="0.55000000000000004">
      <c r="B13" s="36" t="s">
        <v>13</v>
      </c>
      <c r="C13" s="37"/>
      <c r="D13" s="37"/>
      <c r="E13" s="47">
        <f>E9-(SUM(E10:E11))</f>
        <v>2621000000</v>
      </c>
      <c r="F13" s="47">
        <f>F9-SUM(F10:F11)</f>
        <v>2553000000</v>
      </c>
      <c r="G13" s="47">
        <f>G9-SUM(G10:G11)</f>
        <v>2022000000</v>
      </c>
      <c r="H13" s="38">
        <f ca="1">H7*H20</f>
        <v>667606800.00000024</v>
      </c>
      <c r="I13" s="38">
        <f ca="1">I7*I20</f>
        <v>761071752.00000036</v>
      </c>
    </row>
    <row r="16" spans="1:9" x14ac:dyDescent="0.55000000000000004">
      <c r="B16" s="2" t="s">
        <v>25</v>
      </c>
      <c r="C16" s="3"/>
      <c r="D16" s="3"/>
      <c r="E16" s="3"/>
      <c r="F16" s="2"/>
      <c r="G16" s="2"/>
      <c r="H16" s="2"/>
      <c r="I16" s="2"/>
    </row>
    <row r="17" spans="1:9" ht="14.7" thickBot="1" x14ac:dyDescent="0.6">
      <c r="B17" s="32"/>
      <c r="C17" s="32"/>
      <c r="D17" s="66" t="s">
        <v>2</v>
      </c>
      <c r="E17" s="66"/>
      <c r="F17" s="66"/>
      <c r="G17" s="66"/>
      <c r="H17" s="66" t="s">
        <v>26</v>
      </c>
      <c r="I17" s="66"/>
    </row>
    <row r="18" spans="1:9" ht="14.7" thickTop="1" x14ac:dyDescent="0.55000000000000004">
      <c r="B18" s="28" t="s">
        <v>27</v>
      </c>
      <c r="E18" s="28"/>
      <c r="F18" s="49">
        <f>$F$7/$E$7-1</f>
        <v>1.9940179461615193E-2</v>
      </c>
      <c r="G18" s="49">
        <f>$G$7/$F$7-1</f>
        <v>-0.1822091886608016</v>
      </c>
      <c r="H18" s="50">
        <f ca="1">OFFSET($H$27,MATCH($C$23,$B$28:$B$30,0),0)</f>
        <v>0.14000000000000001</v>
      </c>
      <c r="I18" s="50">
        <f ca="1">OFFSET($H$27,MATCH($C$23,$B$28:$B$30,0),1)</f>
        <v>0.14000000000000001</v>
      </c>
    </row>
    <row r="19" spans="1:9" x14ac:dyDescent="0.55000000000000004">
      <c r="B19" s="28" t="s">
        <v>28</v>
      </c>
      <c r="E19" s="61">
        <f t="array" ref="E19">INDEX(grossmargin,MATCH(1,(B2 = tickersymbol)*(E6= years),0))</f>
        <v>0.63230309072781654</v>
      </c>
      <c r="F19" s="61">
        <f t="array" ref="F19">INDEX(grossmargin,MATCH(1,(B2 = tickersymbol)*(F6= years),0))</f>
        <v>0.61974584555229717</v>
      </c>
      <c r="G19" s="61">
        <f t="array" ref="G19">INDEX(grossmargin,MATCH(1,(B2 = tickersymbol)*(G6= years),0))</f>
        <v>0.64642601004064071</v>
      </c>
      <c r="H19" s="51">
        <f t="array" aca="1" ref="H19" ca="1">OFFSET($H$31,MATCH($C$23,$B$32:$B$34,0),0)</f>
        <v>0.9</v>
      </c>
      <c r="I19" s="51">
        <f t="array" aca="1" ref="I19" ca="1">OFFSET($H$31,MATCH($C$23,$B$32:$B$34,0),1)</f>
        <v>0.9</v>
      </c>
    </row>
    <row r="20" spans="1:9" x14ac:dyDescent="0.55000000000000004">
      <c r="B20" s="34" t="s">
        <v>29</v>
      </c>
      <c r="C20" s="35"/>
      <c r="D20" s="35"/>
      <c r="E20" s="62">
        <f t="array" ref="E20">INDEX(oper_margin,MATCH(1,(B2=tickersymbol)*(E6=years),0))</f>
        <v>0.5226321036889332</v>
      </c>
      <c r="F20" s="62">
        <f t="array" ref="F20">INDEX(oper_margin,MATCH(1,(B2=tickersymbol)*(F6=years),0))</f>
        <v>0.49912023460410559</v>
      </c>
      <c r="G20" s="62">
        <f t="array" ref="G20">INDEX(oper_margin,MATCH(1,(B2=tickersymbol)*(G6=years),0))</f>
        <v>0.48338513028926605</v>
      </c>
      <c r="H20" s="48">
        <f t="array" aca="1" ref="H20" ca="1">OFFSET($H$35,MATCH($C$23,$B$36:$B$38,0),0)</f>
        <v>0.14000000000000001</v>
      </c>
      <c r="I20" s="48">
        <f ca="1">OFFSET($H$35,MATCH($C$23,$B$36:$B$38,0),1)</f>
        <v>0.14000000000000001</v>
      </c>
    </row>
    <row r="22" spans="1:9" ht="14.7" thickBot="1" x14ac:dyDescent="0.6"/>
    <row r="23" spans="1:9" ht="14.7" thickBot="1" x14ac:dyDescent="0.6">
      <c r="B23" t="s">
        <v>23</v>
      </c>
      <c r="C23" s="16" t="s">
        <v>32</v>
      </c>
    </row>
    <row r="25" spans="1:9" x14ac:dyDescent="0.55000000000000004">
      <c r="B25" s="2" t="s">
        <v>30</v>
      </c>
      <c r="C25" s="3"/>
      <c r="D25" s="3"/>
      <c r="E25" s="3"/>
      <c r="F25" s="3"/>
      <c r="G25" s="3"/>
      <c r="H25" s="3"/>
      <c r="I25" s="3"/>
    </row>
    <row r="27" spans="1:9" ht="14.7" thickBot="1" x14ac:dyDescent="0.6">
      <c r="B27" s="18" t="s">
        <v>27</v>
      </c>
      <c r="C27" s="17"/>
      <c r="D27" s="17"/>
      <c r="E27" s="17"/>
      <c r="F27" s="17"/>
      <c r="G27" s="18"/>
      <c r="H27" s="33" t="s">
        <v>6</v>
      </c>
      <c r="I27" s="45" t="s">
        <v>22</v>
      </c>
    </row>
    <row r="28" spans="1:9" ht="14.7" thickTop="1" x14ac:dyDescent="0.55000000000000004">
      <c r="A28" s="11"/>
      <c r="B28" t="s">
        <v>24</v>
      </c>
      <c r="D28">
        <v>1</v>
      </c>
      <c r="H28" s="52">
        <v>0.16</v>
      </c>
      <c r="I28" s="52">
        <v>0.17</v>
      </c>
    </row>
    <row r="29" spans="1:9" x14ac:dyDescent="0.55000000000000004">
      <c r="A29" s="11"/>
      <c r="B29" t="s">
        <v>31</v>
      </c>
      <c r="D29">
        <v>2</v>
      </c>
      <c r="H29" s="52">
        <v>0.155</v>
      </c>
      <c r="I29" s="52">
        <v>0.155</v>
      </c>
    </row>
    <row r="30" spans="1:9" x14ac:dyDescent="0.55000000000000004">
      <c r="A30" s="11"/>
      <c r="B30" t="s">
        <v>32</v>
      </c>
      <c r="D30">
        <v>3</v>
      </c>
      <c r="H30" s="53">
        <v>0.14000000000000001</v>
      </c>
      <c r="I30" s="52">
        <v>0.14000000000000001</v>
      </c>
    </row>
    <row r="31" spans="1:9" ht="14.7" thickBot="1" x14ac:dyDescent="0.6">
      <c r="A31" s="11"/>
      <c r="B31" s="18" t="s">
        <v>33</v>
      </c>
      <c r="C31" s="17"/>
      <c r="D31" s="17"/>
      <c r="E31" s="17"/>
      <c r="F31" s="17"/>
      <c r="G31" s="18"/>
      <c r="H31" s="54"/>
      <c r="I31" s="55"/>
    </row>
    <row r="32" spans="1:9" ht="14.7" thickTop="1" x14ac:dyDescent="0.55000000000000004">
      <c r="A32" s="11"/>
      <c r="B32" t="s">
        <v>24</v>
      </c>
      <c r="D32">
        <v>1</v>
      </c>
      <c r="H32" s="56">
        <v>0.93</v>
      </c>
      <c r="I32" s="57">
        <v>0.93</v>
      </c>
    </row>
    <row r="33" spans="1:9" x14ac:dyDescent="0.55000000000000004">
      <c r="A33" s="11"/>
      <c r="B33" t="s">
        <v>31</v>
      </c>
      <c r="D33">
        <v>2</v>
      </c>
      <c r="E33" s="29"/>
      <c r="F33" s="29"/>
      <c r="H33" s="56">
        <v>0.92</v>
      </c>
      <c r="I33" s="57">
        <v>0.92</v>
      </c>
    </row>
    <row r="34" spans="1:9" x14ac:dyDescent="0.55000000000000004">
      <c r="A34" s="11"/>
      <c r="B34" t="s">
        <v>32</v>
      </c>
      <c r="D34">
        <v>3</v>
      </c>
      <c r="H34" s="56">
        <v>0.9</v>
      </c>
      <c r="I34" s="57">
        <v>0.9</v>
      </c>
    </row>
    <row r="35" spans="1:9" ht="14.7" thickBot="1" x14ac:dyDescent="0.6">
      <c r="B35" s="18" t="s">
        <v>34</v>
      </c>
      <c r="C35" s="17"/>
      <c r="D35" s="17"/>
      <c r="E35" s="17"/>
      <c r="F35" s="17"/>
      <c r="G35" s="18"/>
      <c r="H35" s="55"/>
      <c r="I35" s="58"/>
    </row>
    <row r="36" spans="1:9" ht="14.7" thickTop="1" x14ac:dyDescent="0.55000000000000004">
      <c r="A36" s="11"/>
      <c r="B36" t="s">
        <v>24</v>
      </c>
      <c r="D36">
        <v>1</v>
      </c>
      <c r="H36" s="57">
        <v>0.17</v>
      </c>
      <c r="I36" s="57">
        <v>0.17</v>
      </c>
    </row>
    <row r="37" spans="1:9" x14ac:dyDescent="0.55000000000000004">
      <c r="A37" s="11"/>
      <c r="B37" t="s">
        <v>31</v>
      </c>
      <c r="D37">
        <v>2</v>
      </c>
      <c r="E37" s="29"/>
      <c r="F37" s="29"/>
      <c r="H37" s="57">
        <v>0.15</v>
      </c>
      <c r="I37" s="57">
        <v>0.15</v>
      </c>
    </row>
    <row r="38" spans="1:9" x14ac:dyDescent="0.55000000000000004">
      <c r="A38" s="11"/>
      <c r="B38" s="35" t="s">
        <v>32</v>
      </c>
      <c r="C38" s="35"/>
      <c r="D38" s="35">
        <v>3</v>
      </c>
      <c r="E38" s="35"/>
      <c r="F38" s="35"/>
      <c r="G38" s="35"/>
      <c r="H38" s="59">
        <v>0.14000000000000001</v>
      </c>
      <c r="I38" s="60">
        <v>0.14000000000000001</v>
      </c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Rashad Long</cp:lastModifiedBy>
  <dcterms:created xsi:type="dcterms:W3CDTF">2018-11-12T18:10:26Z</dcterms:created>
  <dcterms:modified xsi:type="dcterms:W3CDTF">2023-01-14T06:01:26Z</dcterms:modified>
</cp:coreProperties>
</file>