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Jane Street\"/>
    </mc:Choice>
  </mc:AlternateContent>
  <xr:revisionPtr revIDLastSave="0" documentId="8_{EED11B7F-F5CC-4BB0-9364-A886CDA083EB}" xr6:coauthVersionLast="47" xr6:coauthVersionMax="47" xr10:uidLastSave="{00000000-0000-0000-0000-000000000000}"/>
  <bookViews>
    <workbookView xWindow="58560" yWindow="420" windowWidth="20535" windowHeight="14715" xr2:uid="{00000000-000D-0000-FFFF-FFFF00000000}"/>
  </bookViews>
  <sheets>
    <sheet name="Bond Positions" sheetId="1" r:id="rId1"/>
    <sheet name="Sheet1" sheetId="5" r:id="rId2"/>
    <sheet name="Bond &amp; Ratings Information" sheetId="4" r:id="rId3"/>
  </sheets>
  <definedNames>
    <definedName name="Maturity">'Bond &amp; Ratings Information'!$B$3:$B$10</definedName>
    <definedName name="Moody_s">'Bond &amp; Ratings Information'!$C$3:$C$9</definedName>
    <definedName name="Symbol">Sheet1!$A$2:$A$8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8" i="1" a="1"/>
  <c r="K8" i="1" s="1"/>
  <c r="H3" i="1" l="1"/>
  <c r="I3" i="1"/>
  <c r="K3" i="1" s="1" a="1"/>
  <c r="K3" i="1" s="1"/>
  <c r="K6" i="1" a="1"/>
  <c r="K6" i="1" s="1"/>
  <c r="K5" i="1" a="1"/>
  <c r="K5" i="1" s="1"/>
  <c r="K7" i="1" a="1"/>
  <c r="K7" i="1" s="1"/>
  <c r="K4" i="1" a="1"/>
  <c r="K4" i="1" s="1"/>
  <c r="F4" i="1"/>
  <c r="F5" i="1"/>
  <c r="F6" i="1"/>
  <c r="F7" i="1"/>
  <c r="F8" i="1"/>
  <c r="F3" i="1"/>
  <c r="J4" i="1"/>
  <c r="J5" i="1"/>
  <c r="J6" i="1"/>
  <c r="J7" i="1"/>
  <c r="J8" i="1"/>
  <c r="J3" i="1"/>
  <c r="J5" i="4"/>
  <c r="J6" i="4"/>
  <c r="J7" i="4"/>
  <c r="J8" i="4"/>
  <c r="J9" i="4"/>
  <c r="J4" i="4"/>
  <c r="I5" i="4"/>
  <c r="I6" i="4"/>
  <c r="I7" i="4"/>
  <c r="I8" i="4"/>
  <c r="I9" i="4"/>
  <c r="I4" i="4"/>
  <c r="H5" i="4"/>
  <c r="H6" i="4"/>
  <c r="H7" i="4"/>
  <c r="H8" i="4"/>
  <c r="H9" i="4"/>
  <c r="H4" i="4"/>
  <c r="G4" i="4"/>
  <c r="G5" i="4"/>
  <c r="G6" i="4"/>
  <c r="G7" i="4"/>
  <c r="G8" i="4"/>
  <c r="G9" i="4"/>
  <c r="I4" i="1"/>
  <c r="I5" i="1"/>
  <c r="I6" i="1"/>
  <c r="I7" i="1"/>
  <c r="I8" i="1"/>
  <c r="H4" i="1" l="1"/>
  <c r="H5" i="1"/>
  <c r="H6" i="1"/>
  <c r="H7" i="1"/>
  <c r="H8" i="1"/>
  <c r="G4" i="1"/>
  <c r="G5" i="1"/>
  <c r="G6" i="1"/>
  <c r="G7" i="1"/>
  <c r="G8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<sst xmlns="http://schemas.openxmlformats.org/spreadsheetml/2006/main" count="164" uniqueCount="101">
  <si>
    <t>BB</t>
  </si>
  <si>
    <t>Currency</t>
  </si>
  <si>
    <t>Quantity</t>
  </si>
  <si>
    <t>USD</t>
  </si>
  <si>
    <t>073902PP7 Corp</t>
  </si>
  <si>
    <t>38144LAB6 Corp</t>
  </si>
  <si>
    <t>605360QF6 Muni</t>
  </si>
  <si>
    <t>794458CM9 Muni</t>
  </si>
  <si>
    <t>929903CF7 Corp</t>
  </si>
  <si>
    <t>Position Symbol</t>
  </si>
  <si>
    <t>Aa3</t>
  </si>
  <si>
    <t>AA-</t>
  </si>
  <si>
    <t>Baa1</t>
  </si>
  <si>
    <t>BBB</t>
  </si>
  <si>
    <t>A1</t>
  </si>
  <si>
    <t>A+</t>
  </si>
  <si>
    <t>Ba2</t>
  </si>
  <si>
    <t>BBB-</t>
  </si>
  <si>
    <t>BB+</t>
  </si>
  <si>
    <t>Maturity</t>
  </si>
  <si>
    <t>Moody's</t>
  </si>
  <si>
    <t>S&amp;P</t>
  </si>
  <si>
    <t>Fitch</t>
  </si>
  <si>
    <t>Issue Size</t>
  </si>
  <si>
    <t>AAA</t>
  </si>
  <si>
    <t>AA</t>
  </si>
  <si>
    <t>A</t>
  </si>
  <si>
    <t>B</t>
  </si>
  <si>
    <t>AA+</t>
  </si>
  <si>
    <t>BBB+</t>
  </si>
  <si>
    <t>BB-</t>
  </si>
  <si>
    <t>B+</t>
  </si>
  <si>
    <t>B-</t>
  </si>
  <si>
    <t>Aaa</t>
  </si>
  <si>
    <t>Aa1</t>
  </si>
  <si>
    <t>Aa2</t>
  </si>
  <si>
    <t>A2</t>
  </si>
  <si>
    <t>A3</t>
  </si>
  <si>
    <t>A-</t>
  </si>
  <si>
    <t>Ba1</t>
  </si>
  <si>
    <t>Ba3</t>
  </si>
  <si>
    <t>B1</t>
  </si>
  <si>
    <t>B2</t>
  </si>
  <si>
    <t>B3</t>
  </si>
  <si>
    <t>Baa2</t>
  </si>
  <si>
    <t>Baa3</t>
  </si>
  <si>
    <t>007903AS6 Corp</t>
  </si>
  <si>
    <t>Investment grade</t>
  </si>
  <si>
    <t>Speculative grade ("junk")</t>
  </si>
  <si>
    <t>Ratings scale</t>
  </si>
  <si>
    <t>Bond &amp; Ratings Information</t>
  </si>
  <si>
    <t>Price (USD)</t>
  </si>
  <si>
    <t>Market Value (USD)</t>
  </si>
  <si>
    <t>Symbol</t>
  </si>
  <si>
    <t>CCC+</t>
  </si>
  <si>
    <t>CCC</t>
  </si>
  <si>
    <t>CCC-</t>
  </si>
  <si>
    <t>CC</t>
  </si>
  <si>
    <t>C</t>
  </si>
  <si>
    <t>D</t>
  </si>
  <si>
    <t>Caa1</t>
  </si>
  <si>
    <t>Caa2</t>
  </si>
  <si>
    <t>Caa3</t>
  </si>
  <si>
    <t>Ca</t>
  </si>
  <si>
    <t>DDD</t>
  </si>
  <si>
    <t>DD</t>
  </si>
  <si>
    <t>ABS Market Value (USD)</t>
  </si>
  <si>
    <t>Corp or Muni</t>
  </si>
  <si>
    <t>Days to Maturity</t>
  </si>
  <si>
    <t>As of Date</t>
  </si>
  <si>
    <t>Index</t>
  </si>
  <si>
    <t>Moody's Grade</t>
  </si>
  <si>
    <t>S&amp;P Grade</t>
  </si>
  <si>
    <t>Fitch Grade</t>
  </si>
  <si>
    <t>Qualified Grade</t>
  </si>
  <si>
    <t>One Year in Days</t>
  </si>
  <si>
    <t>Less than 1 year to maturity</t>
  </si>
  <si>
    <t>2 years but less than 3 years to maturity</t>
  </si>
  <si>
    <t>1 year but less than 2 years to maturity</t>
  </si>
  <si>
    <t>3 years but less than 5 years to maturity</t>
  </si>
  <si>
    <t>5 years but less than 10 years to maturity</t>
  </si>
  <si>
    <t>10 years but less than 15 years to maturity</t>
  </si>
  <si>
    <t>15 years but less than 20 years to maturity</t>
  </si>
  <si>
    <t xml:space="preserve"> 20 years but less than 25 years to maturity</t>
  </si>
  <si>
    <t>25 years or more to maturity</t>
  </si>
  <si>
    <t>Corporate Investment Grade Bonds</t>
  </si>
  <si>
    <t>Corporate Junk Grade</t>
  </si>
  <si>
    <t>Issuance</t>
  </si>
  <si>
    <t>An initial issuance of at least $100 million</t>
  </si>
  <si>
    <t>An initial issuance of at least $75 million and less than $100 million</t>
  </si>
  <si>
    <t>An initial issuance of at least $50 million and less than $75 million</t>
  </si>
  <si>
    <t>An initial issuance of at least $20 million and less than $50 million</t>
  </si>
  <si>
    <t>An initial issuance of less than $20 million or have been held in inventory for more than 90 days as the result of the failure to complete an underwriting</t>
  </si>
  <si>
    <t>Coprorate Muni Bonds</t>
  </si>
  <si>
    <t>2 years but less than 3 ½ years to maturity</t>
  </si>
  <si>
    <t>3 ½ years but less than 5 years to maturity</t>
  </si>
  <si>
    <t>5 years but less than 7 years to maturity</t>
  </si>
  <si>
    <t>7 years but less than 10 years to maturity</t>
  </si>
  <si>
    <t>20 years or more to maturity</t>
  </si>
  <si>
    <t>Haircut</t>
  </si>
  <si>
    <t>Total Haircut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</si>
</sst>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5" formatCode="_(&quot;$&quot;* #,##0_);_(&quot;$&quot;* \(#,##0\);_(&quot;$&quot;* &quot;-&quot;??_);_(@_)"/>
    <numFmt numFmtId="171" formatCode="_(&quot;$&quot;* #,##0.000_);_(&quot;$&quot;* \(#,##0.000\);_(&quot;$&quot;* &quot;-&quot;???_);_(@_)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b/>
      <sz val="10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0" borderId="0" xfId="0" applyFont="1"/>
    <xf numFmtId="43" fontId="4" fillId="0" borderId="0" xfId="1" applyFont="1" applyFill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8" fontId="5" fillId="0" borderId="0" xfId="0" applyNumberFormat="1" applyFont="1" applyAlignment="1">
      <alignment horizontal="center"/>
    </xf>
    <xf numFmtId="43" fontId="5" fillId="0" borderId="0" xfId="1" applyFont="1" applyFill="1" applyAlignment="1">
      <alignment horizontal="center"/>
    </xf>
    <xf numFmtId="14" fontId="4" fillId="0" borderId="0" xfId="0" applyNumberFormat="1" applyFont="1"/>
    <xf numFmtId="0" fontId="4" fillId="0" borderId="0" xfId="0" quotePrefix="1" applyFont="1"/>
    <xf numFmtId="38" fontId="4" fillId="0" borderId="0" xfId="0" applyNumberFormat="1" applyFont="1"/>
    <xf numFmtId="40" fontId="4" fillId="0" borderId="0" xfId="1" applyNumberFormat="1" applyFont="1" applyFill="1"/>
    <xf numFmtId="0" fontId="6" fillId="0" borderId="0" xfId="0" applyFont="1"/>
    <xf numFmtId="0" fontId="7" fillId="0" borderId="0" xfId="0" applyFont="1"/>
    <xf numFmtId="43" fontId="7" fillId="0" borderId="0" xfId="1" applyFont="1" applyFill="1" applyAlignment="1">
      <alignment horizontal="right"/>
    </xf>
    <xf numFmtId="43" fontId="7" fillId="0" borderId="0" xfId="1" applyFont="1" applyFill="1"/>
    <xf numFmtId="43" fontId="7" fillId="0" borderId="0" xfId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8" fillId="0" borderId="0" xfId="0" applyNumberFormat="1" applyFont="1" applyAlignment="1">
      <alignment horizontal="center"/>
    </xf>
    <xf numFmtId="43" fontId="8" fillId="0" borderId="0" xfId="1" applyFont="1" applyFill="1" applyAlignment="1">
      <alignment horizontal="center"/>
    </xf>
    <xf numFmtId="14" fontId="7" fillId="0" borderId="0" xfId="0" applyNumberFormat="1" applyFont="1"/>
    <xf numFmtId="38" fontId="7" fillId="0" borderId="0" xfId="0" applyNumberFormat="1" applyFont="1" applyAlignment="1">
      <alignment horizontal="right"/>
    </xf>
    <xf numFmtId="165" fontId="7" fillId="0" borderId="0" xfId="2" applyNumberFormat="1" applyFont="1" applyFill="1"/>
    <xf numFmtId="0" fontId="7" fillId="0" borderId="0" xfId="0" quotePrefix="1" applyFont="1"/>
    <xf numFmtId="0" fontId="9" fillId="0" borderId="0" xfId="0" applyFont="1"/>
    <xf numFmtId="0" fontId="8" fillId="0" borderId="0" xfId="0" applyFont="1"/>
    <xf numFmtId="0" fontId="7" fillId="0" borderId="1" xfId="0" applyFont="1" applyBorder="1"/>
    <xf numFmtId="44" fontId="4" fillId="0" borderId="0" xfId="0" applyNumberFormat="1" applyFont="1" applyFill="1"/>
    <xf numFmtId="0" fontId="4" fillId="0" borderId="0" xfId="0" applyFont="1" applyFill="1"/>
    <xf numFmtId="38" fontId="4" fillId="0" borderId="0" xfId="0" applyNumberFormat="1" applyFont="1" applyFill="1"/>
    <xf numFmtId="0" fontId="5" fillId="2" borderId="0" xfId="0" applyFont="1" applyFill="1" applyAlignment="1">
      <alignment horizontal="center"/>
    </xf>
    <xf numFmtId="0" fontId="1" fillId="0" borderId="0" xfId="0" applyFont="1"/>
    <xf numFmtId="0" fontId="4" fillId="0" borderId="0" xfId="0" applyNumberFormat="1" applyFont="1"/>
    <xf numFmtId="43" fontId="10" fillId="2" borderId="0" xfId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9" fontId="4" fillId="0" borderId="0" xfId="0" applyNumberFormat="1" applyFont="1"/>
    <xf numFmtId="10" fontId="4" fillId="0" borderId="0" xfId="0" applyNumberFormat="1" applyFont="1"/>
    <xf numFmtId="0" fontId="5" fillId="0" borderId="0" xfId="0" applyFont="1" applyAlignment="1">
      <alignment horizontal="center" vertical="center" wrapText="1"/>
    </xf>
    <xf numFmtId="38" fontId="5" fillId="0" borderId="0" xfId="0" applyNumberFormat="1" applyFont="1" applyAlignment="1">
      <alignment horizontal="center" vertical="center" wrapText="1"/>
    </xf>
    <xf numFmtId="44" fontId="5" fillId="2" borderId="0" xfId="2" applyFont="1" applyFill="1" applyAlignment="1">
      <alignment horizontal="center"/>
    </xf>
    <xf numFmtId="44" fontId="4" fillId="0" borderId="0" xfId="2" applyFont="1" applyFill="1"/>
    <xf numFmtId="44" fontId="4" fillId="0" borderId="0" xfId="2" applyFont="1"/>
    <xf numFmtId="9" fontId="4" fillId="0" borderId="0" xfId="1" applyNumberFormat="1" applyFont="1" applyFill="1"/>
    <xf numFmtId="38" fontId="4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43" fontId="4" fillId="0" borderId="0" xfId="1" applyFont="1" applyFill="1" applyAlignment="1">
      <alignment wrapText="1"/>
    </xf>
    <xf numFmtId="44" fontId="4" fillId="0" borderId="0" xfId="0" applyNumberFormat="1" applyFont="1"/>
    <xf numFmtId="44" fontId="11" fillId="0" borderId="0" xfId="2" applyFont="1" applyAlignment="1">
      <alignment horizontal="center" vertical="center" wrapText="1"/>
    </xf>
    <xf numFmtId="10" fontId="4" fillId="0" borderId="0" xfId="2" applyNumberFormat="1" applyFont="1"/>
    <xf numFmtId="9" fontId="4" fillId="0" borderId="0" xfId="2" applyNumberFormat="1" applyFont="1" applyFill="1"/>
    <xf numFmtId="10" fontId="4" fillId="0" borderId="0" xfId="2" applyNumberFormat="1" applyFont="1" applyFill="1"/>
    <xf numFmtId="171" fontId="4" fillId="0" borderId="0" xfId="0" applyNumberFormat="1" applyFont="1"/>
    <xf numFmtId="44" fontId="1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topLeftCell="C1" workbookViewId="0">
      <selection activeCell="J17" sqref="J17"/>
    </sheetView>
  </sheetViews>
  <sheetFormatPr defaultColWidth="17.94140625" defaultRowHeight="12.9" x14ac:dyDescent="0.5"/>
  <cols>
    <col min="1" max="1" width="34.21875" style="2" customWidth="1"/>
    <col min="2" max="2" width="16.5" style="2" customWidth="1"/>
    <col min="3" max="3" width="34.5" style="46" customWidth="1"/>
    <col min="4" max="4" width="13.5" style="3" customWidth="1"/>
    <col min="5" max="5" width="21" style="3" customWidth="1"/>
    <col min="6" max="6" width="18.5" style="41" customWidth="1"/>
    <col min="7" max="7" width="21.27734375" style="29" customWidth="1"/>
    <col min="8" max="8" width="11.83203125" style="2" customWidth="1"/>
    <col min="9" max="9" width="14.83203125" style="2" customWidth="1"/>
    <col min="10" max="16384" width="17.94140625" style="2"/>
  </cols>
  <sheetData>
    <row r="2" spans="1:11" s="5" customFormat="1" x14ac:dyDescent="0.5">
      <c r="A2" s="4" t="s">
        <v>9</v>
      </c>
      <c r="B2" s="5" t="s">
        <v>1</v>
      </c>
      <c r="C2" s="45" t="s">
        <v>2</v>
      </c>
      <c r="D2" s="7" t="s">
        <v>51</v>
      </c>
      <c r="E2" s="6" t="s">
        <v>52</v>
      </c>
      <c r="F2" s="40" t="s">
        <v>87</v>
      </c>
      <c r="G2" s="31" t="s">
        <v>66</v>
      </c>
      <c r="H2" s="31" t="s">
        <v>67</v>
      </c>
      <c r="I2" s="31" t="s">
        <v>68</v>
      </c>
      <c r="J2" s="31" t="s">
        <v>74</v>
      </c>
      <c r="K2" s="31" t="s">
        <v>99</v>
      </c>
    </row>
    <row r="3" spans="1:11" x14ac:dyDescent="0.5">
      <c r="A3" s="2" t="s">
        <v>4</v>
      </c>
      <c r="B3" s="2" t="s">
        <v>3</v>
      </c>
      <c r="C3" s="44">
        <v>185000</v>
      </c>
      <c r="D3" s="3">
        <v>0.98499999999999999</v>
      </c>
      <c r="E3" s="11">
        <v>182225</v>
      </c>
      <c r="F3" s="41">
        <f>_xlfn.XLOOKUP(A3,'Bond &amp; Ratings Information'!$A$4:$A$9,'Bond &amp; Ratings Information'!$F$4:$F$9)</f>
        <v>2500000000</v>
      </c>
      <c r="G3" s="28">
        <f>ABS(E3)</f>
        <v>182225</v>
      </c>
      <c r="H3" s="2" t="str">
        <f>RIGHT(A3,4)</f>
        <v>Corp</v>
      </c>
      <c r="I3" s="33">
        <f>_xlfn.XLOOKUP(A3,'Bond &amp; Ratings Information'!$A$4:$A$9,'Bond &amp; Ratings Information'!$B$4:$B$9)-$A$12</f>
        <v>762</v>
      </c>
      <c r="J3" s="2" t="str">
        <f>_xlfn.XLOOKUP(A3,'Bond &amp; Ratings Information'!$A$4:$A$9,'Bond &amp; Ratings Information'!$J$4:$J$9)</f>
        <v>Investment Grade</v>
      </c>
      <c r="K3" s="42" cm="1">
        <f t="array" ref="K3">_xlfn.IFS(AND(J3="Investment Grade",H3="Corp"),_xlfn.IFS(I3&lt;$A$14,$B$17*G3,AND(I3&gt;=$A$14,I3&lt;(2*$A$14)),$B$18*G3,AND(I3&gt;=(2*$A$14),I3&lt;(3*$A$14)),$B$19*G3,AND(I3&gt;=(3*$A$14),I3&lt;(5*$A$14)),$B$20*G3,AND(I3&gt;=(5*$A$14),I3&lt;(10*$A$14)),$B$21*G3,AND(I3&gt;=(10*$A$14),I3&lt;(15*$A$14)),$B$22*G3,AND(I3&gt;=(15*$A$14),I3&lt;(20*$A$14)),$B$23*G3,AND(I3&gt;=(20*$A$14),I3&lt;(25*$A$14)),$B$24*G3,I3&gt;(25*$A$14),$B$25*G3))</f>
        <v>9111.25</v>
      </c>
    </row>
    <row r="4" spans="1:11" x14ac:dyDescent="0.5">
      <c r="A4" s="2" t="s">
        <v>5</v>
      </c>
      <c r="B4" s="2" t="s">
        <v>3</v>
      </c>
      <c r="C4" s="44">
        <v>465000</v>
      </c>
      <c r="D4" s="3">
        <v>1.0349999999999999</v>
      </c>
      <c r="E4" s="11">
        <v>481274.99999999994</v>
      </c>
      <c r="F4" s="41">
        <f>_xlfn.XLOOKUP(A4,'Bond &amp; Ratings Information'!$A$4:$A$9,'Bond &amp; Ratings Information'!$F$4:$F$9)</f>
        <v>3350000000</v>
      </c>
      <c r="G4" s="28">
        <f t="shared" ref="G4:G8" si="0">ABS(E4)</f>
        <v>481274.99999999994</v>
      </c>
      <c r="H4" s="2" t="str">
        <f t="shared" ref="H4:H8" si="1">RIGHT(A4,4)</f>
        <v>Corp</v>
      </c>
      <c r="I4" s="33">
        <f>_xlfn.XLOOKUP(A4,'Bond &amp; Ratings Information'!$A$4:$A$9,'Bond &amp; Ratings Information'!$B$4:$B$9)-$A$12</f>
        <v>1705</v>
      </c>
      <c r="J4" s="2" t="str">
        <f>_xlfn.XLOOKUP(A4,'Bond &amp; Ratings Information'!$A$4:$A$9,'Bond &amp; Ratings Information'!$J$4:$J$9)</f>
        <v>Investment Grade</v>
      </c>
      <c r="K4" s="42" cm="1">
        <f t="array" ref="K4">_xlfn.IFS(AND(J4="Investment Grade",H4="Corp"),_xlfn.IFS(I4&lt;$A$14,$B$17*G4,AND(I4&gt;=$A$14,I4&lt;(2*$A$14)),$B$18*G4,AND(I4&gt;=(2*$A$14),I4&lt;(3*$A$14)),$B$19*G4,AND(I4&gt;=(3*$A$14),I4&lt;(5*$A$14)),$B$20*G4,AND(I4&gt;=(5*$A$14),I4&lt;(10*$A$14)),$B$21*G4,AND(I4&gt;=(10*$A$14),I4&lt;(15*$A$14)),$B$22*G4,AND(I4&gt;=(15*$A$14),I4&lt;(20*$A$14)),$B$23*G4,AND(I4&gt;=(20*$A$14),I4&lt;(25*$A$14)),$B$24*G4,I4&gt;(25*$A$14),$B$25*G4))</f>
        <v>28876.499999999996</v>
      </c>
    </row>
    <row r="5" spans="1:11" x14ac:dyDescent="0.5">
      <c r="A5" s="2" t="s">
        <v>6</v>
      </c>
      <c r="B5" s="2" t="s">
        <v>3</v>
      </c>
      <c r="C5" s="44">
        <v>1500000</v>
      </c>
      <c r="D5" s="3">
        <v>1</v>
      </c>
      <c r="E5" s="11">
        <v>1500000</v>
      </c>
      <c r="F5" s="41">
        <f>_xlfn.XLOOKUP(A5,'Bond &amp; Ratings Information'!$A$4:$A$9,'Bond &amp; Ratings Information'!$F$4:$F$9)</f>
        <v>120000000</v>
      </c>
      <c r="G5" s="28">
        <f t="shared" si="0"/>
        <v>1500000</v>
      </c>
      <c r="H5" s="2" t="str">
        <f t="shared" si="1"/>
        <v>Muni</v>
      </c>
      <c r="I5" s="33">
        <f>_xlfn.XLOOKUP(A5,'Bond &amp; Ratings Information'!$A$4:$A$9,'Bond &amp; Ratings Information'!$B$4:$B$9)-$A$12</f>
        <v>8628</v>
      </c>
      <c r="J5" s="2" t="str">
        <f>_xlfn.XLOOKUP(A5,'Bond &amp; Ratings Information'!$A$4:$A$9,'Bond &amp; Ratings Information'!$J$4:$J$9)</f>
        <v>Investment Grade</v>
      </c>
      <c r="K5" s="42" cm="1">
        <f t="array" ref="K5">IF(AND(J5="Investment Grade",H5="Muni"),_xlfn.IFS(I5&lt;$A$14,G5*$F$17,AND(I5&gt;=$A$14,I5&lt;(2*$A$14)),G5*$F$18,AND(I5&gt;=(2*$A$14),I5&lt;(3.5*$A$14)),G5*$F$19,AND(I5&gt;=(3.5*$A$14),I5&lt;(5*$A$14)),G5*$F$20,AND(I5&gt;=(5*$A$14),I5&lt;(7*$A$14)),G5*$F$21,AND(I5&gt;=(7*$A$14),I5&lt;(10*$A$14)),G5*$F$22,AND(I5&gt;=(10*$A$14),I5&lt;(15*$A$14)),G5*$F$23,AND(I5&gt;=(15*$A$14),I5&lt;(20*$A$14)),G5*$F$24,I5&gt;(20*$A$14),G5*$F$25))</f>
        <v>105000.00000000001</v>
      </c>
    </row>
    <row r="6" spans="1:11" x14ac:dyDescent="0.5">
      <c r="A6" s="2" t="s">
        <v>7</v>
      </c>
      <c r="B6" s="2" t="s">
        <v>3</v>
      </c>
      <c r="C6" s="44">
        <v>915000</v>
      </c>
      <c r="D6" s="3">
        <v>1</v>
      </c>
      <c r="E6" s="11">
        <v>915000</v>
      </c>
      <c r="F6" s="41">
        <f>_xlfn.XLOOKUP(A6,'Bond &amp; Ratings Information'!$A$4:$A$9,'Bond &amp; Ratings Information'!$F$4:$F$9)</f>
        <v>34500000</v>
      </c>
      <c r="G6" s="28">
        <f t="shared" si="0"/>
        <v>915000</v>
      </c>
      <c r="H6" s="2" t="str">
        <f t="shared" si="1"/>
        <v>Muni</v>
      </c>
      <c r="I6" s="33">
        <f>_xlfn.XLOOKUP(A6,'Bond &amp; Ratings Information'!$A$4:$A$9,'Bond &amp; Ratings Information'!$B$4:$B$9)-$A$12</f>
        <v>3149</v>
      </c>
      <c r="J6" s="2" t="str">
        <f>_xlfn.XLOOKUP(A6,'Bond &amp; Ratings Information'!$A$4:$A$9,'Bond &amp; Ratings Information'!$J$4:$J$9)</f>
        <v>Investment Grade</v>
      </c>
      <c r="K6" s="42" cm="1">
        <f t="array" ref="K6">IF(AND(J6="Investment Grade",H6="Muni"),_xlfn.IFS(I6&lt;$A$14,G6*$F$17,AND(I6&gt;=$A$14,I6&lt;(2*$A$14)),G6*$F$18,AND(I6&gt;=(2*$A$14),I6&lt;(3.5*$A$14)),G6*$F$19,AND(I6&gt;=(3.5*$A$14),I6&lt;(5*$A$14)),G6*$F$20,AND(I6&gt;=(5*$A$14),I6&lt;(7*$A$14)),G6*$F$21,AND(I6&gt;=(7*$A$14),I6&lt;(10*$A$14)),G6*$F$22,AND(I6&gt;=(10*$A$14),I6&lt;(15*$A$14)),G6*$F$23,AND(I6&gt;=(15*$A$14),I6&lt;(20*$A$14)),G6*$F$24,I6&gt;(20*$A$14),G6*$F$25))</f>
        <v>50325</v>
      </c>
    </row>
    <row r="7" spans="1:11" x14ac:dyDescent="0.5">
      <c r="A7" s="2" t="s">
        <v>8</v>
      </c>
      <c r="B7" s="2" t="s">
        <v>3</v>
      </c>
      <c r="C7" s="44">
        <v>543000</v>
      </c>
      <c r="D7" s="3">
        <v>1.04</v>
      </c>
      <c r="E7" s="11">
        <v>564720</v>
      </c>
      <c r="F7" s="41">
        <f>_xlfn.XLOOKUP(A7,'Bond &amp; Ratings Information'!$A$4:$A$9,'Bond &amp; Ratings Information'!$F$4:$F$9)</f>
        <v>800000000</v>
      </c>
      <c r="G7" s="28">
        <f t="shared" si="0"/>
        <v>564720</v>
      </c>
      <c r="H7" s="2" t="str">
        <f t="shared" si="1"/>
        <v>Corp</v>
      </c>
      <c r="I7" s="33">
        <f>_xlfn.XLOOKUP(A7,'Bond &amp; Ratings Information'!$A$4:$A$9,'Bond &amp; Ratings Information'!$B$4:$B$9)-$A$12</f>
        <v>623</v>
      </c>
      <c r="J7" s="2" t="str">
        <f>_xlfn.XLOOKUP(A7,'Bond &amp; Ratings Information'!$A$4:$A$9,'Bond &amp; Ratings Information'!$J$4:$J$9)</f>
        <v>Investment Grade</v>
      </c>
      <c r="K7" s="42" cm="1">
        <f t="array" ref="K7">_xlfn.IFS(AND(J7="Investment Grade",H7="Corp"),_xlfn.IFS(I7&lt;$A$14,$B$17*G7,AND(I7&gt;=$A$14,I7&lt;(2*$A$14)),$B$18*G7,AND(I7&gt;=(2*$A$14),I7&lt;(3*$A$14)),$B$19*G7,AND(I7&gt;=(3*$A$14),I7&lt;(5*$A$14)),$B$20*G7,AND(I7&gt;=(5*$A$14),I7&lt;(10*$A$14)),$B$21*G7,AND(I7&gt;=(10*$A$14),I7&lt;(15*$A$14)),$B$22*G7,AND(I7&gt;=(15*$A$14),I7&lt;(20*$A$14)),$B$23*G7,AND(I7&gt;=(20*$A$14),I7&lt;(25*$A$14)),$B$24*G7,I7&gt;(25*$A$14),$B$25*G7))</f>
        <v>16941.599999999999</v>
      </c>
    </row>
    <row r="8" spans="1:11" x14ac:dyDescent="0.5">
      <c r="A8" s="9" t="s">
        <v>46</v>
      </c>
      <c r="B8" s="2" t="s">
        <v>3</v>
      </c>
      <c r="C8" s="44">
        <v>-1500000</v>
      </c>
      <c r="D8" s="3">
        <v>1.0349999999999999</v>
      </c>
      <c r="E8" s="11">
        <v>-1552499.9999999998</v>
      </c>
      <c r="F8" s="41">
        <f>_xlfn.XLOOKUP(A8,'Bond &amp; Ratings Information'!$A$4:$A$9,'Bond &amp; Ratings Information'!$F$4:$F$9)</f>
        <v>90000000</v>
      </c>
      <c r="G8" s="28">
        <f t="shared" si="0"/>
        <v>1552499.9999999998</v>
      </c>
      <c r="H8" s="2" t="str">
        <f t="shared" si="1"/>
        <v>Corp</v>
      </c>
      <c r="I8" s="33">
        <f>_xlfn.XLOOKUP(A8,'Bond &amp; Ratings Information'!$A$4:$A$9,'Bond &amp; Ratings Information'!$B$4:$B$9)-$A$12</f>
        <v>2770</v>
      </c>
      <c r="J8" s="2" t="str">
        <f>_xlfn.XLOOKUP(A8,'Bond &amp; Ratings Information'!$A$4:$A$9,'Bond &amp; Ratings Information'!$J$4:$J$9)</f>
        <v>Junk Grade</v>
      </c>
      <c r="K8" s="42" cm="1">
        <f t="array" ref="K8">_xlfn.IFS(F8&gt;=100000000,G8*D17,AND(F8&gt;=75000000,F8&lt;100000000),G8*D18,AND(F8&gt;=50000000,F8&lt;75000000),G8*D19,AND(F8&gt;=20000000,F8&lt;50000000),G8*D20,F8&lt;20000000,G8*D21)</f>
        <v>310499.99999999994</v>
      </c>
    </row>
    <row r="9" spans="1:11" x14ac:dyDescent="0.5">
      <c r="C9" s="44"/>
    </row>
    <row r="10" spans="1:11" x14ac:dyDescent="0.5">
      <c r="C10" s="44"/>
      <c r="G10" s="30"/>
      <c r="H10" s="10"/>
      <c r="J10" s="1" t="s">
        <v>100</v>
      </c>
      <c r="K10" s="53">
        <f>SUM(K3:K9)</f>
        <v>520754.35</v>
      </c>
    </row>
    <row r="11" spans="1:11" x14ac:dyDescent="0.5">
      <c r="A11" s="1" t="s">
        <v>69</v>
      </c>
      <c r="C11" s="44"/>
      <c r="G11" s="30"/>
      <c r="H11" s="10"/>
    </row>
    <row r="12" spans="1:11" x14ac:dyDescent="0.5">
      <c r="A12" s="8">
        <v>43100</v>
      </c>
      <c r="C12" s="44"/>
      <c r="K12" s="47"/>
    </row>
    <row r="13" spans="1:11" x14ac:dyDescent="0.5">
      <c r="A13" s="1" t="s">
        <v>75</v>
      </c>
      <c r="C13" s="44"/>
    </row>
    <row r="14" spans="1:11" x14ac:dyDescent="0.5">
      <c r="A14" s="2">
        <v>365</v>
      </c>
      <c r="C14" s="44"/>
    </row>
    <row r="15" spans="1:11" x14ac:dyDescent="0.5">
      <c r="C15" s="44"/>
      <c r="E15" s="10"/>
      <c r="F15" s="42"/>
    </row>
    <row r="16" spans="1:11" ht="38.700000000000003" x14ac:dyDescent="0.5">
      <c r="B16" s="38" t="s">
        <v>85</v>
      </c>
      <c r="D16" s="39" t="s">
        <v>86</v>
      </c>
      <c r="E16" s="10"/>
      <c r="F16" s="48" t="s">
        <v>93</v>
      </c>
      <c r="J16" s="47"/>
      <c r="K16" s="47"/>
    </row>
    <row r="17" spans="1:13" ht="25.8" x14ac:dyDescent="0.5">
      <c r="A17" s="2" t="s">
        <v>76</v>
      </c>
      <c r="B17" s="36">
        <v>0.02</v>
      </c>
      <c r="C17" s="44" t="s">
        <v>88</v>
      </c>
      <c r="D17" s="43">
        <v>0.15</v>
      </c>
      <c r="E17" s="44" t="s">
        <v>76</v>
      </c>
      <c r="F17" s="49">
        <v>0.01</v>
      </c>
      <c r="M17" s="47"/>
    </row>
    <row r="18" spans="1:13" ht="25.8" x14ac:dyDescent="0.5">
      <c r="A18" s="2" t="s">
        <v>78</v>
      </c>
      <c r="B18" s="36">
        <v>0.03</v>
      </c>
      <c r="C18" s="44" t="s">
        <v>89</v>
      </c>
      <c r="D18" s="43">
        <v>0.2</v>
      </c>
      <c r="E18" s="44" t="s">
        <v>78</v>
      </c>
      <c r="F18" s="49">
        <v>0.02</v>
      </c>
      <c r="K18" s="52"/>
    </row>
    <row r="19" spans="1:13" ht="25.8" x14ac:dyDescent="0.5">
      <c r="A19" s="2" t="s">
        <v>77</v>
      </c>
      <c r="B19" s="36">
        <v>0.05</v>
      </c>
      <c r="C19" s="44" t="s">
        <v>90</v>
      </c>
      <c r="D19" s="43">
        <v>0.25</v>
      </c>
      <c r="E19" s="44" t="s">
        <v>94</v>
      </c>
      <c r="F19" s="49">
        <v>0.03</v>
      </c>
    </row>
    <row r="20" spans="1:13" ht="25.8" x14ac:dyDescent="0.5">
      <c r="A20" s="2" t="s">
        <v>79</v>
      </c>
      <c r="B20" s="36">
        <v>0.06</v>
      </c>
      <c r="C20" s="44" t="s">
        <v>91</v>
      </c>
      <c r="D20" s="43">
        <v>0.5</v>
      </c>
      <c r="E20" s="44" t="s">
        <v>95</v>
      </c>
      <c r="F20" s="49">
        <v>0.04</v>
      </c>
    </row>
    <row r="21" spans="1:13" ht="51.6" x14ac:dyDescent="0.5">
      <c r="A21" s="2" t="s">
        <v>80</v>
      </c>
      <c r="B21" s="36">
        <v>7.0000000000000007E-2</v>
      </c>
      <c r="C21" s="44" t="s">
        <v>92</v>
      </c>
      <c r="D21" s="43">
        <v>1</v>
      </c>
      <c r="E21" s="44" t="s">
        <v>96</v>
      </c>
      <c r="F21" s="49">
        <v>0.05</v>
      </c>
      <c r="G21" s="30"/>
    </row>
    <row r="22" spans="1:13" ht="25.8" x14ac:dyDescent="0.5">
      <c r="A22" s="2" t="s">
        <v>81</v>
      </c>
      <c r="B22" s="37">
        <v>7.4999999999999997E-2</v>
      </c>
      <c r="C22" s="44"/>
      <c r="D22" s="10"/>
      <c r="E22" s="44" t="s">
        <v>97</v>
      </c>
      <c r="F22" s="49">
        <v>5.5E-2</v>
      </c>
      <c r="G22" s="30"/>
    </row>
    <row r="23" spans="1:13" ht="25.8" x14ac:dyDescent="0.5">
      <c r="A23" s="2" t="s">
        <v>82</v>
      </c>
      <c r="B23" s="36">
        <v>0.08</v>
      </c>
      <c r="C23" s="44"/>
      <c r="D23" s="10"/>
      <c r="E23" s="44" t="s">
        <v>81</v>
      </c>
      <c r="F23" s="49">
        <v>0.06</v>
      </c>
      <c r="G23" s="30"/>
    </row>
    <row r="24" spans="1:13" ht="25.8" x14ac:dyDescent="0.5">
      <c r="A24" s="2" t="s">
        <v>83</v>
      </c>
      <c r="B24" s="37">
        <v>8.5000000000000006E-2</v>
      </c>
      <c r="E24" s="46" t="s">
        <v>82</v>
      </c>
      <c r="F24" s="51">
        <v>6.5000000000000002E-2</v>
      </c>
    </row>
    <row r="25" spans="1:13" ht="25.8" x14ac:dyDescent="0.5">
      <c r="A25" s="2" t="s">
        <v>84</v>
      </c>
      <c r="B25" s="36">
        <v>0.09</v>
      </c>
      <c r="E25" s="46" t="s">
        <v>98</v>
      </c>
      <c r="F25" s="50">
        <v>7.0000000000000007E-2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C8E3-594D-4A6F-AADF-46A47158D9FB}">
  <dimension ref="A2:A8"/>
  <sheetViews>
    <sheetView workbookViewId="0">
      <selection activeCell="A2" sqref="A2:A8"/>
    </sheetView>
  </sheetViews>
  <sheetFormatPr defaultRowHeight="12.3" x14ac:dyDescent="0.4"/>
  <cols>
    <col min="1" max="1" width="23.21875" customWidth="1"/>
  </cols>
  <sheetData>
    <row r="2" spans="1:1" x14ac:dyDescent="0.4">
      <c r="A2" s="32" t="s">
        <v>53</v>
      </c>
    </row>
    <row r="3" spans="1:1" ht="12.9" x14ac:dyDescent="0.5">
      <c r="A3" s="2" t="s">
        <v>4</v>
      </c>
    </row>
    <row r="4" spans="1:1" ht="12.9" x14ac:dyDescent="0.5">
      <c r="A4" s="2" t="s">
        <v>5</v>
      </c>
    </row>
    <row r="5" spans="1:1" ht="12.9" x14ac:dyDescent="0.5">
      <c r="A5" s="2" t="s">
        <v>6</v>
      </c>
    </row>
    <row r="6" spans="1:1" ht="12.9" x14ac:dyDescent="0.5">
      <c r="A6" s="2" t="s">
        <v>7</v>
      </c>
    </row>
    <row r="7" spans="1:1" ht="12.9" x14ac:dyDescent="0.5">
      <c r="A7" s="2" t="s">
        <v>8</v>
      </c>
    </row>
    <row r="8" spans="1:1" ht="12.9" x14ac:dyDescent="0.5">
      <c r="A8" s="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B4" sqref="B4"/>
    </sheetView>
  </sheetViews>
  <sheetFormatPr defaultColWidth="26.71875" defaultRowHeight="14.4" x14ac:dyDescent="0.55000000000000004"/>
  <cols>
    <col min="1" max="2" width="26.71875" style="13"/>
    <col min="3" max="5" width="26.71875" style="14"/>
    <col min="6" max="6" width="28.6640625" style="13" customWidth="1"/>
    <col min="7" max="16384" width="26.71875" style="13"/>
  </cols>
  <sheetData>
    <row r="1" spans="1:10" x14ac:dyDescent="0.55000000000000004">
      <c r="A1" s="12" t="s">
        <v>50</v>
      </c>
      <c r="F1" s="15"/>
    </row>
    <row r="2" spans="1:10" x14ac:dyDescent="0.55000000000000004">
      <c r="C2" s="16"/>
      <c r="D2" s="16"/>
      <c r="E2" s="16"/>
    </row>
    <row r="3" spans="1:10" s="18" customFormat="1" x14ac:dyDescent="0.55000000000000004">
      <c r="A3" s="17" t="s">
        <v>53</v>
      </c>
      <c r="B3" s="18" t="s">
        <v>19</v>
      </c>
      <c r="C3" s="19" t="s">
        <v>20</v>
      </c>
      <c r="D3" s="20" t="s">
        <v>21</v>
      </c>
      <c r="E3" s="20" t="s">
        <v>22</v>
      </c>
      <c r="F3" s="18" t="s">
        <v>23</v>
      </c>
      <c r="G3" s="18" t="s">
        <v>71</v>
      </c>
      <c r="H3" s="18" t="s">
        <v>72</v>
      </c>
      <c r="I3" s="18" t="s">
        <v>73</v>
      </c>
      <c r="J3" s="35" t="s">
        <v>74</v>
      </c>
    </row>
    <row r="4" spans="1:10" x14ac:dyDescent="0.55000000000000004">
      <c r="A4" s="13" t="s">
        <v>8</v>
      </c>
      <c r="B4" s="21">
        <v>43723</v>
      </c>
      <c r="C4" s="22" t="s">
        <v>10</v>
      </c>
      <c r="D4" s="14" t="s">
        <v>11</v>
      </c>
      <c r="E4" s="14" t="s">
        <v>11</v>
      </c>
      <c r="F4" s="23">
        <v>800000000</v>
      </c>
      <c r="G4" s="13" t="str">
        <f>IF(_xlfn.XLOOKUP(C4,$B$13:$B$34,$E$13:$E$34)&lt;=$E$22,"Investment Grade","Junk Grade")</f>
        <v>Investment Grade</v>
      </c>
      <c r="H4" s="13" t="str">
        <f>IF(_xlfn.XLOOKUP(D4,$A$13:$A$34,$E$13:$E$34)&lt;=$E$22,"Investment Grade","Junk Grade")</f>
        <v>Investment Grade</v>
      </c>
      <c r="I4" s="13" t="str">
        <f>IF(_xlfn.XLOOKUP(E4,$C$13:$C$34,$E$13:$E$34)&lt;=$E$22,"Investment Grade","Junk Grade")</f>
        <v>Investment Grade</v>
      </c>
      <c r="J4" s="13" t="str">
        <f>IF(COUNTIF(G4:I4,"Investment Grade")&gt;=2,"Investment Grade","Junk Grade")</f>
        <v>Investment Grade</v>
      </c>
    </row>
    <row r="5" spans="1:10" x14ac:dyDescent="0.55000000000000004">
      <c r="A5" s="13" t="s">
        <v>4</v>
      </c>
      <c r="B5" s="21">
        <v>43862</v>
      </c>
      <c r="C5" s="22" t="s">
        <v>45</v>
      </c>
      <c r="D5" s="14" t="s">
        <v>18</v>
      </c>
      <c r="E5" s="14" t="s">
        <v>17</v>
      </c>
      <c r="F5" s="23">
        <v>2500000000</v>
      </c>
      <c r="G5" s="13" t="str">
        <f t="shared" ref="G5:G9" si="0">IF(_xlfn.XLOOKUP(C5,$B$13:$B$34,$E$13:$E$34)&lt;=$E$22,"Investment Grade","Junk Grade")</f>
        <v>Investment Grade</v>
      </c>
      <c r="H5" s="13" t="str">
        <f t="shared" ref="H5:H9" si="1">IF(_xlfn.XLOOKUP(D5,$A$13:$A$34,$E$13:$E$34)&lt;=$E$22,"Investment Grade","Junk Grade")</f>
        <v>Junk Grade</v>
      </c>
      <c r="I5" s="13" t="str">
        <f t="shared" ref="I5:I9" si="2">IF(_xlfn.XLOOKUP(E5,$C$13:$C$34,$E$13:$E$34)&lt;=$E$22,"Investment Grade","Junk Grade")</f>
        <v>Investment Grade</v>
      </c>
      <c r="J5" s="13" t="str">
        <f t="shared" ref="J5:J9" si="3">IF(COUNTIF(G5:I5,"Investment Grade")&gt;=2,"Investment Grade","Junk Grade")</f>
        <v>Investment Grade</v>
      </c>
    </row>
    <row r="6" spans="1:10" x14ac:dyDescent="0.55000000000000004">
      <c r="A6" s="13" t="s">
        <v>5</v>
      </c>
      <c r="B6" s="21">
        <v>44805</v>
      </c>
      <c r="C6" s="22" t="s">
        <v>10</v>
      </c>
      <c r="D6" s="14" t="s">
        <v>11</v>
      </c>
      <c r="E6" s="14" t="s">
        <v>11</v>
      </c>
      <c r="F6" s="23">
        <v>3350000000</v>
      </c>
      <c r="G6" s="13" t="str">
        <f t="shared" si="0"/>
        <v>Investment Grade</v>
      </c>
      <c r="H6" s="13" t="str">
        <f t="shared" si="1"/>
        <v>Investment Grade</v>
      </c>
      <c r="I6" s="13" t="str">
        <f t="shared" si="2"/>
        <v>Investment Grade</v>
      </c>
      <c r="J6" s="13" t="str">
        <f t="shared" si="3"/>
        <v>Investment Grade</v>
      </c>
    </row>
    <row r="7" spans="1:10" x14ac:dyDescent="0.55000000000000004">
      <c r="A7" s="13" t="s">
        <v>7</v>
      </c>
      <c r="B7" s="21">
        <v>46249</v>
      </c>
      <c r="C7" s="22" t="s">
        <v>14</v>
      </c>
      <c r="D7" s="14" t="s">
        <v>15</v>
      </c>
      <c r="E7" s="14" t="s">
        <v>15</v>
      </c>
      <c r="F7" s="23">
        <v>34500000</v>
      </c>
      <c r="G7" s="13" t="str">
        <f t="shared" si="0"/>
        <v>Investment Grade</v>
      </c>
      <c r="H7" s="13" t="str">
        <f t="shared" si="1"/>
        <v>Investment Grade</v>
      </c>
      <c r="I7" s="13" t="str">
        <f t="shared" si="2"/>
        <v>Investment Grade</v>
      </c>
      <c r="J7" s="13" t="str">
        <f t="shared" si="3"/>
        <v>Investment Grade</v>
      </c>
    </row>
    <row r="8" spans="1:10" x14ac:dyDescent="0.55000000000000004">
      <c r="A8" s="13" t="s">
        <v>6</v>
      </c>
      <c r="B8" s="21">
        <v>51728</v>
      </c>
      <c r="C8" s="22" t="s">
        <v>14</v>
      </c>
      <c r="D8" s="14" t="s">
        <v>15</v>
      </c>
      <c r="E8" s="14" t="s">
        <v>26</v>
      </c>
      <c r="F8" s="23">
        <v>120000000</v>
      </c>
      <c r="G8" s="13" t="str">
        <f t="shared" si="0"/>
        <v>Investment Grade</v>
      </c>
      <c r="H8" s="13" t="str">
        <f t="shared" si="1"/>
        <v>Investment Grade</v>
      </c>
      <c r="I8" s="13" t="str">
        <f t="shared" si="2"/>
        <v>Investment Grade</v>
      </c>
      <c r="J8" s="13" t="str">
        <f t="shared" si="3"/>
        <v>Investment Grade</v>
      </c>
    </row>
    <row r="9" spans="1:10" x14ac:dyDescent="0.55000000000000004">
      <c r="A9" s="24" t="s">
        <v>46</v>
      </c>
      <c r="B9" s="21">
        <v>45870</v>
      </c>
      <c r="C9" s="22" t="s">
        <v>16</v>
      </c>
      <c r="D9" s="14" t="s">
        <v>18</v>
      </c>
      <c r="E9" s="14" t="s">
        <v>17</v>
      </c>
      <c r="F9" s="23">
        <v>90000000</v>
      </c>
      <c r="G9" s="13" t="str">
        <f t="shared" si="0"/>
        <v>Junk Grade</v>
      </c>
      <c r="H9" s="13" t="str">
        <f t="shared" si="1"/>
        <v>Junk Grade</v>
      </c>
      <c r="I9" s="13" t="str">
        <f t="shared" si="2"/>
        <v>Investment Grade</v>
      </c>
      <c r="J9" s="13" t="str">
        <f t="shared" si="3"/>
        <v>Junk Grade</v>
      </c>
    </row>
    <row r="10" spans="1:10" x14ac:dyDescent="0.55000000000000004">
      <c r="B10" s="21"/>
      <c r="F10" s="15"/>
    </row>
    <row r="11" spans="1:10" x14ac:dyDescent="0.55000000000000004">
      <c r="A11" s="25" t="s">
        <v>49</v>
      </c>
      <c r="F11" s="15"/>
    </row>
    <row r="12" spans="1:10" ht="16.2" x14ac:dyDescent="0.85">
      <c r="A12" s="26" t="s">
        <v>21</v>
      </c>
      <c r="B12" s="26" t="s">
        <v>20</v>
      </c>
      <c r="C12" s="26" t="s">
        <v>22</v>
      </c>
      <c r="D12" s="13"/>
      <c r="E12" s="34" t="s">
        <v>70</v>
      </c>
      <c r="F12" s="15"/>
    </row>
    <row r="13" spans="1:10" x14ac:dyDescent="0.55000000000000004">
      <c r="A13" s="13" t="s">
        <v>24</v>
      </c>
      <c r="B13" s="13" t="s">
        <v>33</v>
      </c>
      <c r="C13" s="13" t="s">
        <v>24</v>
      </c>
      <c r="E13" s="14">
        <v>1</v>
      </c>
    </row>
    <row r="14" spans="1:10" x14ac:dyDescent="0.55000000000000004">
      <c r="A14" s="13" t="s">
        <v>28</v>
      </c>
      <c r="B14" s="13" t="s">
        <v>34</v>
      </c>
      <c r="C14" s="13" t="s">
        <v>28</v>
      </c>
      <c r="E14" s="14">
        <v>2</v>
      </c>
      <c r="F14" s="21"/>
    </row>
    <row r="15" spans="1:10" x14ac:dyDescent="0.55000000000000004">
      <c r="A15" s="13" t="s">
        <v>25</v>
      </c>
      <c r="B15" s="13" t="s">
        <v>35</v>
      </c>
      <c r="C15" s="13" t="s">
        <v>25</v>
      </c>
      <c r="E15" s="14">
        <v>3</v>
      </c>
    </row>
    <row r="16" spans="1:10" x14ac:dyDescent="0.55000000000000004">
      <c r="A16" s="13" t="s">
        <v>11</v>
      </c>
      <c r="B16" s="13" t="s">
        <v>10</v>
      </c>
      <c r="C16" s="13" t="s">
        <v>11</v>
      </c>
      <c r="E16" s="14">
        <v>4</v>
      </c>
    </row>
    <row r="17" spans="1:6" x14ac:dyDescent="0.55000000000000004">
      <c r="A17" s="13" t="s">
        <v>15</v>
      </c>
      <c r="B17" s="13" t="s">
        <v>14</v>
      </c>
      <c r="C17" s="13" t="s">
        <v>15</v>
      </c>
      <c r="E17" s="14">
        <v>5</v>
      </c>
      <c r="F17" s="21"/>
    </row>
    <row r="18" spans="1:6" x14ac:dyDescent="0.55000000000000004">
      <c r="A18" s="13" t="s">
        <v>26</v>
      </c>
      <c r="B18" s="13" t="s">
        <v>36</v>
      </c>
      <c r="C18" s="13" t="s">
        <v>26</v>
      </c>
      <c r="E18" s="14">
        <v>6</v>
      </c>
    </row>
    <row r="19" spans="1:6" x14ac:dyDescent="0.55000000000000004">
      <c r="A19" s="13" t="s">
        <v>38</v>
      </c>
      <c r="B19" s="13" t="s">
        <v>37</v>
      </c>
      <c r="C19" s="13" t="s">
        <v>38</v>
      </c>
      <c r="E19" s="14">
        <v>7</v>
      </c>
    </row>
    <row r="20" spans="1:6" x14ac:dyDescent="0.55000000000000004">
      <c r="A20" s="13" t="s">
        <v>29</v>
      </c>
      <c r="B20" s="13" t="s">
        <v>12</v>
      </c>
      <c r="C20" s="13" t="s">
        <v>29</v>
      </c>
      <c r="E20" s="14">
        <v>8</v>
      </c>
    </row>
    <row r="21" spans="1:6" x14ac:dyDescent="0.55000000000000004">
      <c r="A21" s="13" t="s">
        <v>13</v>
      </c>
      <c r="B21" s="13" t="s">
        <v>44</v>
      </c>
      <c r="C21" s="13" t="s">
        <v>13</v>
      </c>
      <c r="E21" s="14">
        <v>9</v>
      </c>
    </row>
    <row r="22" spans="1:6" ht="14.7" thickBot="1" x14ac:dyDescent="0.6">
      <c r="A22" s="27" t="s">
        <v>17</v>
      </c>
      <c r="B22" s="27" t="s">
        <v>45</v>
      </c>
      <c r="C22" s="27" t="s">
        <v>17</v>
      </c>
      <c r="D22" s="27" t="s">
        <v>47</v>
      </c>
      <c r="E22" s="14">
        <v>10</v>
      </c>
    </row>
    <row r="23" spans="1:6" x14ac:dyDescent="0.55000000000000004">
      <c r="A23" s="13" t="s">
        <v>18</v>
      </c>
      <c r="B23" s="13" t="s">
        <v>39</v>
      </c>
      <c r="C23" s="13" t="s">
        <v>18</v>
      </c>
      <c r="D23" s="13" t="s">
        <v>48</v>
      </c>
      <c r="E23" s="14">
        <v>11</v>
      </c>
    </row>
    <row r="24" spans="1:6" x14ac:dyDescent="0.55000000000000004">
      <c r="A24" s="13" t="s">
        <v>0</v>
      </c>
      <c r="B24" s="13" t="s">
        <v>16</v>
      </c>
      <c r="C24" s="13" t="s">
        <v>0</v>
      </c>
      <c r="E24" s="14">
        <v>12</v>
      </c>
    </row>
    <row r="25" spans="1:6" x14ac:dyDescent="0.55000000000000004">
      <c r="A25" s="13" t="s">
        <v>30</v>
      </c>
      <c r="B25" s="13" t="s">
        <v>40</v>
      </c>
      <c r="C25" s="13" t="s">
        <v>30</v>
      </c>
      <c r="E25" s="14">
        <v>13</v>
      </c>
    </row>
    <row r="26" spans="1:6" x14ac:dyDescent="0.55000000000000004">
      <c r="A26" s="13" t="s">
        <v>31</v>
      </c>
      <c r="B26" s="13" t="s">
        <v>41</v>
      </c>
      <c r="C26" s="13" t="s">
        <v>31</v>
      </c>
      <c r="E26" s="14">
        <v>14</v>
      </c>
    </row>
    <row r="27" spans="1:6" x14ac:dyDescent="0.55000000000000004">
      <c r="A27" s="13" t="s">
        <v>27</v>
      </c>
      <c r="B27" s="13" t="s">
        <v>42</v>
      </c>
      <c r="C27" s="13" t="s">
        <v>27</v>
      </c>
      <c r="E27" s="14">
        <v>15</v>
      </c>
    </row>
    <row r="28" spans="1:6" x14ac:dyDescent="0.55000000000000004">
      <c r="A28" s="13" t="s">
        <v>32</v>
      </c>
      <c r="B28" s="13" t="s">
        <v>43</v>
      </c>
      <c r="C28" s="13" t="s">
        <v>32</v>
      </c>
      <c r="E28" s="14">
        <v>16</v>
      </c>
    </row>
    <row r="29" spans="1:6" x14ac:dyDescent="0.55000000000000004">
      <c r="A29" s="13" t="s">
        <v>54</v>
      </c>
      <c r="B29" s="13" t="s">
        <v>60</v>
      </c>
      <c r="C29" s="13" t="s">
        <v>55</v>
      </c>
      <c r="E29" s="14">
        <v>17</v>
      </c>
    </row>
    <row r="30" spans="1:6" x14ac:dyDescent="0.55000000000000004">
      <c r="A30" s="13" t="s">
        <v>55</v>
      </c>
      <c r="B30" s="13" t="s">
        <v>61</v>
      </c>
      <c r="C30" s="13" t="s">
        <v>64</v>
      </c>
      <c r="E30" s="14">
        <v>18</v>
      </c>
    </row>
    <row r="31" spans="1:6" x14ac:dyDescent="0.55000000000000004">
      <c r="A31" s="13" t="s">
        <v>56</v>
      </c>
      <c r="B31" s="13" t="s">
        <v>62</v>
      </c>
      <c r="C31" s="13" t="s">
        <v>65</v>
      </c>
      <c r="E31" s="14">
        <v>19</v>
      </c>
    </row>
    <row r="32" spans="1:6" x14ac:dyDescent="0.55000000000000004">
      <c r="A32" s="13" t="s">
        <v>57</v>
      </c>
      <c r="B32" s="13" t="s">
        <v>63</v>
      </c>
      <c r="C32" s="13" t="s">
        <v>59</v>
      </c>
      <c r="E32" s="14">
        <v>20</v>
      </c>
    </row>
    <row r="33" spans="1:5" x14ac:dyDescent="0.55000000000000004">
      <c r="A33" s="13" t="s">
        <v>58</v>
      </c>
      <c r="B33" s="13" t="s">
        <v>58</v>
      </c>
      <c r="C33" s="13"/>
      <c r="E33" s="14">
        <v>21</v>
      </c>
    </row>
    <row r="34" spans="1:5" x14ac:dyDescent="0.55000000000000004">
      <c r="A34" s="13" t="s">
        <v>59</v>
      </c>
      <c r="E34" s="14">
        <v>22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Bond Positions</vt:lpstr>
      <vt:lpstr>Sheet1</vt:lpstr>
      <vt:lpstr>Bond &amp; Ratings Information</vt:lpstr>
      <vt:lpstr>Maturity</vt:lpstr>
      <vt:lpstr>Moody_s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Harrison</dc:creator>
  <cp:lastModifiedBy>Rashad Long</cp:lastModifiedBy>
  <dcterms:created xsi:type="dcterms:W3CDTF">2008-05-06T23:28:07Z</dcterms:created>
  <dcterms:modified xsi:type="dcterms:W3CDTF">2023-02-23T09:35:50Z</dcterms:modified>
</cp:coreProperties>
</file>