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75A3A99D-34BB-42B4-B530-08E751CAD17A}" xr6:coauthVersionLast="47" xr6:coauthVersionMax="47" xr10:uidLastSave="{00000000-0000-0000-0000-000000000000}"/>
  <bookViews>
    <workbookView xWindow="372" yWindow="0" windowWidth="22668" windowHeight="12240" activeTab="1" xr2:uid="{00000000-000D-0000-FFFF-FFFF00000000}"/>
  </bookViews>
  <sheets>
    <sheet name="AGR" sheetId="6" r:id="rId1"/>
    <sheet name="Commodities" sheetId="11" r:id="rId2"/>
    <sheet name="General" sheetId="12" state="hidden" r:id="rId3"/>
  </sheets>
  <externalReferences>
    <externalReference r:id="rId4"/>
  </externalReferences>
  <definedNames>
    <definedName name="BASE_YEAR">General!$F$1</definedName>
    <definedName name="END_YEAR">General!$F$2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6" l="1"/>
  <c r="I15" i="6"/>
  <c r="H15" i="6"/>
  <c r="E15" i="6"/>
  <c r="C15" i="6"/>
  <c r="B15" i="6"/>
  <c r="U14" i="6"/>
  <c r="F15" i="6"/>
  <c r="G65" i="6" l="1"/>
  <c r="G62" i="6"/>
  <c r="G59" i="6"/>
  <c r="G53" i="6"/>
  <c r="G50" i="6"/>
  <c r="G47" i="6"/>
  <c r="G44" i="6"/>
  <c r="N66" i="6" l="1"/>
  <c r="N65" i="6"/>
  <c r="N64" i="6"/>
  <c r="N63" i="6"/>
  <c r="N62" i="6"/>
  <c r="N61" i="6"/>
  <c r="N51" i="6"/>
  <c r="N50" i="6"/>
  <c r="N49" i="6"/>
  <c r="N48" i="6"/>
  <c r="N47" i="6"/>
  <c r="N46" i="6"/>
  <c r="H60" i="6" l="1"/>
  <c r="H59" i="6"/>
  <c r="H57" i="6"/>
  <c r="H56" i="6"/>
  <c r="H55" i="6"/>
  <c r="H48" i="6"/>
  <c r="H47" i="6"/>
  <c r="H45" i="6"/>
  <c r="H44" i="6"/>
  <c r="H42" i="6"/>
  <c r="H41" i="6"/>
  <c r="H54" i="6"/>
  <c r="H53" i="6"/>
  <c r="H39" i="6"/>
  <c r="H38" i="6"/>
  <c r="H36" i="6"/>
  <c r="H35" i="6"/>
  <c r="H18" i="6"/>
  <c r="H17" i="6"/>
  <c r="H14" i="6"/>
  <c r="H13" i="6"/>
  <c r="H11" i="6"/>
  <c r="H10" i="6"/>
  <c r="S25" i="6"/>
  <c r="B40" i="6" s="1"/>
  <c r="D42" i="6"/>
  <c r="D41" i="6"/>
  <c r="I49" i="6"/>
  <c r="D55" i="6"/>
  <c r="C55" i="6"/>
  <c r="C56" i="6"/>
  <c r="C57" i="6"/>
  <c r="B56" i="6"/>
  <c r="V39" i="6"/>
  <c r="U39" i="6"/>
  <c r="V38" i="6"/>
  <c r="U38" i="6"/>
  <c r="V37" i="6"/>
  <c r="U37" i="6"/>
  <c r="S39" i="6"/>
  <c r="B57" i="6" s="1"/>
  <c r="S38" i="6"/>
  <c r="S37" i="6"/>
  <c r="B55" i="6" s="1"/>
  <c r="I55" i="6"/>
  <c r="I56" i="6"/>
  <c r="I57" i="6"/>
  <c r="E57" i="6"/>
  <c r="D56" i="6"/>
  <c r="D57" i="6" s="1"/>
  <c r="E56" i="6"/>
  <c r="E55" i="6"/>
  <c r="D52" i="6"/>
  <c r="S51" i="6"/>
  <c r="S50" i="6"/>
  <c r="S49" i="6"/>
  <c r="D14" i="6"/>
  <c r="D13" i="6"/>
  <c r="D12" i="6"/>
  <c r="S13" i="6"/>
  <c r="B14" i="6" s="1"/>
  <c r="S12" i="6"/>
  <c r="S11" i="6"/>
  <c r="S33" i="6"/>
  <c r="S32" i="6"/>
  <c r="S31" i="6"/>
  <c r="S48" i="6"/>
  <c r="B66" i="6" s="1"/>
  <c r="S47" i="6"/>
  <c r="S46" i="6"/>
  <c r="B64" i="6" s="1"/>
  <c r="S45" i="6"/>
  <c r="S44" i="6"/>
  <c r="S43" i="6"/>
  <c r="S36" i="6"/>
  <c r="S35" i="6"/>
  <c r="S34" i="6"/>
  <c r="B49" i="6" s="1"/>
  <c r="D66" i="6"/>
  <c r="D65" i="6"/>
  <c r="D64" i="6"/>
  <c r="D63" i="6"/>
  <c r="D62" i="6"/>
  <c r="D61" i="6"/>
  <c r="D51" i="6"/>
  <c r="D50" i="6"/>
  <c r="D49" i="6"/>
  <c r="D48" i="6"/>
  <c r="D47" i="6"/>
  <c r="D46" i="6"/>
  <c r="G10" i="6"/>
  <c r="I64" i="6"/>
  <c r="I65" i="6"/>
  <c r="I66" i="6"/>
  <c r="I61" i="6"/>
  <c r="I62" i="6"/>
  <c r="I63" i="6"/>
  <c r="I58" i="6"/>
  <c r="I59" i="6"/>
  <c r="I60" i="6"/>
  <c r="I53" i="6"/>
  <c r="I54" i="6"/>
  <c r="I52" i="6"/>
  <c r="I50" i="6"/>
  <c r="I51" i="6"/>
  <c r="I46" i="6"/>
  <c r="I47" i="6"/>
  <c r="I48" i="6"/>
  <c r="I43" i="6"/>
  <c r="I44" i="6"/>
  <c r="I45" i="6"/>
  <c r="I40" i="6"/>
  <c r="I41" i="6"/>
  <c r="I42" i="6"/>
  <c r="I37" i="6"/>
  <c r="I38" i="6"/>
  <c r="I39" i="6"/>
  <c r="I34" i="6"/>
  <c r="I35" i="6"/>
  <c r="I36" i="6"/>
  <c r="J25" i="6"/>
  <c r="J16" i="6"/>
  <c r="J17" i="6"/>
  <c r="J18" i="6" s="1"/>
  <c r="I16" i="6"/>
  <c r="I17" i="6"/>
  <c r="I18" i="6" s="1"/>
  <c r="J12" i="6"/>
  <c r="J13" i="6"/>
  <c r="J14" i="6"/>
  <c r="I12" i="6"/>
  <c r="I13" i="6"/>
  <c r="I14" i="6"/>
  <c r="J10" i="6"/>
  <c r="J11" i="6"/>
  <c r="I10" i="6"/>
  <c r="I11" i="6"/>
  <c r="J9" i="6"/>
  <c r="I9" i="6"/>
  <c r="G14" i="6"/>
  <c r="F14" i="6" s="1"/>
  <c r="G13" i="6"/>
  <c r="G17" i="6"/>
  <c r="F17" i="6" s="1"/>
  <c r="G18" i="6"/>
  <c r="G16" i="6"/>
  <c r="G11" i="6"/>
  <c r="G12" i="6"/>
  <c r="G41" i="6"/>
  <c r="G38" i="6"/>
  <c r="F35" i="6"/>
  <c r="F51" i="6"/>
  <c r="F54" i="6" s="1"/>
  <c r="F57" i="6" s="1"/>
  <c r="F50" i="6"/>
  <c r="F53" i="6" s="1"/>
  <c r="F56" i="6" s="1"/>
  <c r="F48" i="6"/>
  <c r="F47" i="6"/>
  <c r="F45" i="6"/>
  <c r="F44" i="6"/>
  <c r="F42" i="6"/>
  <c r="F41" i="6"/>
  <c r="F39" i="6"/>
  <c r="F38" i="6"/>
  <c r="E54" i="6"/>
  <c r="E53" i="6"/>
  <c r="E52" i="6"/>
  <c r="D53" i="6"/>
  <c r="D54" i="6"/>
  <c r="C52" i="6"/>
  <c r="C53" i="6"/>
  <c r="C54" i="6"/>
  <c r="B54" i="6"/>
  <c r="B53" i="6"/>
  <c r="B52" i="6"/>
  <c r="V51" i="6"/>
  <c r="U51" i="6"/>
  <c r="V50" i="6"/>
  <c r="U50" i="6"/>
  <c r="V49" i="6"/>
  <c r="U49" i="6"/>
  <c r="E51" i="6"/>
  <c r="E50" i="6"/>
  <c r="E49" i="6"/>
  <c r="C49" i="6"/>
  <c r="C50" i="6"/>
  <c r="C51" i="6"/>
  <c r="B51" i="6"/>
  <c r="B50" i="6"/>
  <c r="V36" i="6"/>
  <c r="U36" i="6"/>
  <c r="V35" i="6"/>
  <c r="U35" i="6"/>
  <c r="V34" i="6"/>
  <c r="U34" i="6"/>
  <c r="F13" i="6"/>
  <c r="F12" i="6"/>
  <c r="E14" i="6"/>
  <c r="E13" i="6"/>
  <c r="E12" i="6"/>
  <c r="E9" i="6"/>
  <c r="C12" i="6"/>
  <c r="C13" i="6"/>
  <c r="C14" i="6"/>
  <c r="B13" i="6"/>
  <c r="B12" i="6"/>
  <c r="U13" i="6"/>
  <c r="U12" i="6"/>
  <c r="U11" i="6"/>
  <c r="F65" i="6"/>
  <c r="F64" i="6"/>
  <c r="F62" i="6"/>
  <c r="F61" i="6"/>
  <c r="F60" i="6"/>
  <c r="F58" i="6"/>
  <c r="D60" i="6"/>
  <c r="D59" i="6"/>
  <c r="D58" i="6"/>
  <c r="E65" i="6"/>
  <c r="E66" i="6"/>
  <c r="E64" i="6"/>
  <c r="E59" i="6"/>
  <c r="E60" i="6"/>
  <c r="E61" i="6"/>
  <c r="E62" i="6"/>
  <c r="E63" i="6"/>
  <c r="E58" i="6"/>
  <c r="D44" i="6"/>
  <c r="D45" i="6"/>
  <c r="D43" i="6"/>
  <c r="D38" i="6"/>
  <c r="D39" i="6"/>
  <c r="D37" i="6"/>
  <c r="E48" i="6"/>
  <c r="E47" i="6"/>
  <c r="E46" i="6"/>
  <c r="E45" i="6"/>
  <c r="E44" i="6"/>
  <c r="E43" i="6"/>
  <c r="E42" i="6"/>
  <c r="E41" i="6"/>
  <c r="E40" i="6"/>
  <c r="E39" i="6"/>
  <c r="E38" i="6"/>
  <c r="E37" i="6"/>
  <c r="C66" i="6"/>
  <c r="C60" i="6"/>
  <c r="C61" i="6"/>
  <c r="C62" i="6"/>
  <c r="C63" i="6"/>
  <c r="C64" i="6"/>
  <c r="C65" i="6"/>
  <c r="C37" i="6"/>
  <c r="C38" i="6"/>
  <c r="C39" i="6"/>
  <c r="C40" i="6"/>
  <c r="C41" i="6"/>
  <c r="C42" i="6"/>
  <c r="C43" i="6"/>
  <c r="C44" i="6"/>
  <c r="C45" i="6"/>
  <c r="C46" i="6"/>
  <c r="C47" i="6"/>
  <c r="C48" i="6"/>
  <c r="C58" i="6"/>
  <c r="C59" i="6"/>
  <c r="D35" i="6"/>
  <c r="E35" i="6"/>
  <c r="D36" i="6"/>
  <c r="E36" i="6"/>
  <c r="D34" i="6"/>
  <c r="C35" i="6"/>
  <c r="C36" i="6"/>
  <c r="E34" i="6"/>
  <c r="C34" i="6"/>
  <c r="L33" i="6"/>
  <c r="K33" i="6"/>
  <c r="J33" i="6"/>
  <c r="I33" i="6"/>
  <c r="E28" i="6"/>
  <c r="D26" i="6"/>
  <c r="D27" i="6"/>
  <c r="D25" i="6"/>
  <c r="B65" i="6"/>
  <c r="V45" i="6"/>
  <c r="U45" i="6"/>
  <c r="V44" i="6"/>
  <c r="U44" i="6"/>
  <c r="V43" i="6"/>
  <c r="U43" i="6"/>
  <c r="B63" i="6"/>
  <c r="B62" i="6"/>
  <c r="B61" i="6"/>
  <c r="V42" i="6"/>
  <c r="U42" i="6"/>
  <c r="V41" i="6"/>
  <c r="U41" i="6"/>
  <c r="V40" i="6"/>
  <c r="U40" i="6"/>
  <c r="S42" i="6"/>
  <c r="B60" i="6"/>
  <c r="S41" i="6"/>
  <c r="B59" i="6"/>
  <c r="S40" i="6"/>
  <c r="B58" i="6"/>
  <c r="V33" i="6"/>
  <c r="U33" i="6"/>
  <c r="V32" i="6"/>
  <c r="U32" i="6"/>
  <c r="V31" i="6"/>
  <c r="U31" i="6"/>
  <c r="B48" i="6"/>
  <c r="B47" i="6"/>
  <c r="B46" i="6"/>
  <c r="V30" i="6"/>
  <c r="U30" i="6"/>
  <c r="V29" i="6"/>
  <c r="U29" i="6"/>
  <c r="V28" i="6"/>
  <c r="U28" i="6"/>
  <c r="S30" i="6"/>
  <c r="B45" i="6"/>
  <c r="S29" i="6"/>
  <c r="B44" i="6" s="1"/>
  <c r="S28" i="6"/>
  <c r="B43" i="6" s="1"/>
  <c r="V27" i="6"/>
  <c r="U27" i="6"/>
  <c r="V26" i="6"/>
  <c r="U26" i="6"/>
  <c r="V25" i="6"/>
  <c r="U25" i="6"/>
  <c r="S27" i="6"/>
  <c r="B42" i="6" s="1"/>
  <c r="S26" i="6"/>
  <c r="B41" i="6" s="1"/>
  <c r="V24" i="6"/>
  <c r="U24" i="6"/>
  <c r="V23" i="6"/>
  <c r="U23" i="6"/>
  <c r="V22" i="6"/>
  <c r="U22" i="6"/>
  <c r="S24" i="6"/>
  <c r="B39" i="6" s="1"/>
  <c r="S23" i="6"/>
  <c r="B38" i="6" s="1"/>
  <c r="S22" i="6"/>
  <c r="B37" i="6"/>
  <c r="S19" i="6"/>
  <c r="B34" i="6" s="1"/>
  <c r="S21" i="6"/>
  <c r="B36" i="6" s="1"/>
  <c r="S20" i="6"/>
  <c r="B35" i="6" s="1"/>
  <c r="S18" i="6"/>
  <c r="B25" i="6"/>
  <c r="T18" i="6"/>
  <c r="C25" i="6" s="1"/>
  <c r="F66" i="6"/>
  <c r="F63" i="6"/>
  <c r="F59" i="6"/>
  <c r="C18" i="6"/>
  <c r="C17" i="6"/>
  <c r="C16" i="6"/>
  <c r="C10" i="6"/>
  <c r="C9" i="6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AB5" i="11"/>
  <c r="J24" i="6"/>
  <c r="K24" i="6"/>
  <c r="J8" i="6"/>
  <c r="M24" i="6"/>
  <c r="L24" i="6"/>
  <c r="K8" i="6"/>
  <c r="D35" i="12"/>
  <c r="M8" i="6"/>
  <c r="I8" i="6"/>
  <c r="D37" i="12"/>
  <c r="E32" i="12"/>
  <c r="E31" i="12"/>
  <c r="E29" i="12"/>
  <c r="L8" i="6"/>
  <c r="D18" i="6"/>
  <c r="D17" i="6"/>
  <c r="D16" i="6"/>
  <c r="D11" i="6"/>
  <c r="D10" i="6"/>
  <c r="D9" i="6"/>
  <c r="E18" i="6"/>
  <c r="E17" i="6"/>
  <c r="E16" i="6"/>
  <c r="E11" i="6"/>
  <c r="E10" i="6"/>
  <c r="V21" i="6"/>
  <c r="U21" i="6"/>
  <c r="V20" i="6"/>
  <c r="U20" i="6"/>
  <c r="V19" i="6"/>
  <c r="U19" i="6"/>
  <c r="C11" i="6"/>
  <c r="U17" i="6"/>
  <c r="U16" i="6"/>
  <c r="U15" i="6"/>
  <c r="U10" i="6"/>
  <c r="U9" i="6"/>
  <c r="S17" i="6"/>
  <c r="B18" i="6" s="1"/>
  <c r="S16" i="6"/>
  <c r="B17" i="6"/>
  <c r="S8" i="6"/>
  <c r="B9" i="6" s="1"/>
  <c r="S10" i="6"/>
  <c r="B11" i="6" s="1"/>
  <c r="S9" i="6"/>
  <c r="B10" i="6" s="1"/>
  <c r="S15" i="6"/>
  <c r="B16" i="6"/>
  <c r="U8" i="6"/>
  <c r="G9" i="6"/>
  <c r="F9" i="6" s="1"/>
  <c r="F18" i="6"/>
  <c r="G25" i="6"/>
  <c r="F25" i="6"/>
  <c r="F26" i="6"/>
  <c r="F27" i="6" s="1"/>
  <c r="F28" i="6" s="1"/>
  <c r="F16" i="6"/>
  <c r="F11" i="6"/>
  <c r="F10" i="6"/>
  <c r="F3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Gary Goldstein</author>
  </authors>
  <commentList>
    <comment ref="C6" authorId="0" shapeId="0" xr:uid="{00000000-0006-0000-01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W6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6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6" authorId="0" shapeId="0" xr:uid="{00000000-0006-0000-01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0" shapeId="0" xr:uid="{00000000-0006-0000-01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B7" authorId="2" shapeId="0" xr:uid="{00000000-0006-0000-01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F7" authorId="0" shapeId="0" xr:uid="{00000000-0006-0000-0100-000007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AG7" authorId="0" shapeId="0" xr:uid="{00000000-0006-0000-0100-000008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7" authorId="0" shapeId="0" xr:uid="{00000000-0006-0000-0100-000009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I7" authorId="0" shapeId="0" xr:uid="{00000000-0006-0000-0100-00000A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C22" authorId="0" shapeId="0" xr:uid="{00000000-0006-0000-01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1" authorId="0" shapeId="0" xr:uid="{00000000-0006-0000-01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3" authorId="0" shapeId="0" xr:uid="{933E273A-CF18-4A4A-A438-9CC397F5FF53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3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M3" authorId="0" shapeId="0" xr:uid="{00000000-0006-0000-02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00000000-0006-0000-02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X3" authorId="0" shapeId="0" xr:uid="{00000000-0006-0000-02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3" authorId="1" shapeId="0" xr:uid="{00000000-0006-0000-02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3" authorId="2" shapeId="0" xr:uid="{00000000-0006-0000-02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3" authorId="2" shapeId="0" xr:uid="{00000000-0006-0000-02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3" authorId="2" shapeId="0" xr:uid="{00000000-0006-0000-02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<sst xmlns="http://schemas.openxmlformats.org/spreadsheetml/2006/main" count="1493" uniqueCount="934">
  <si>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</si>
  <si>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</si>
  <si>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</si>
  <si>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</si>
  <si>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</si>
  <si>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</si>
  <si>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</si>
  <si>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</si>
  <si>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</si>
  <si>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</si>
  <si>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</si>
  <si>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</si>
  <si>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</si>
  <si>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</si>
  <si>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</si>
  <si>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</si>
  <si>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</si>
  <si>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</si>
  <si>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</si>
  <si>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</si>
  <si>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</si>
  <si>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</si>
  <si>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</si>
  <si>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</si>
  <si>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</si>
  <si>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</si>
  <si>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</si>
  <si>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</si>
  <si>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</si>
  <si>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</si>
  <si>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</si>
  <si>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</si>
  <si>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</si>
  <si>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</si>
  <si>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</si>
  <si>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</si>
  <si>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</si>
  <si>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</si>
  <si>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VAROM</t>
  </si>
  <si>
    <t>Efficiency</t>
  </si>
  <si>
    <t>Capacity to Activity Factor</t>
  </si>
  <si>
    <t>Starting Year</t>
  </si>
  <si>
    <t>INVCOST</t>
  </si>
  <si>
    <t>Investment Cost</t>
  </si>
  <si>
    <t>Fixed O&amp;M Cost</t>
  </si>
  <si>
    <t>Variable O&amp;M Cost</t>
  </si>
  <si>
    <t>Years</t>
  </si>
  <si>
    <t>ACT_BND</t>
  </si>
  <si>
    <t>DAYNITE</t>
  </si>
  <si>
    <t>COST</t>
  </si>
  <si>
    <t>NCAP_TLIFE</t>
  </si>
  <si>
    <t>PRC_CAPACT</t>
  </si>
  <si>
    <t>PRC_RESID</t>
  </si>
  <si>
    <t>List of Commodities for Consistency. These commodities have already been defined in the BY Templates</t>
  </si>
  <si>
    <t>Energy Commodities</t>
  </si>
  <si>
    <t>Emissions</t>
  </si>
  <si>
    <t>Region</t>
  </si>
  <si>
    <t>*Commodity Set Membership</t>
  </si>
  <si>
    <t>Region Name</t>
  </si>
  <si>
    <t>Sense of the Balance EQN.</t>
  </si>
  <si>
    <t>Timeslice Level</t>
  </si>
  <si>
    <t>NRG</t>
  </si>
  <si>
    <t>ENV</t>
  </si>
  <si>
    <t>TOTCO2</t>
  </si>
  <si>
    <t>TOTCH4</t>
  </si>
  <si>
    <t>COABIC</t>
  </si>
  <si>
    <t>TOTN2O</t>
  </si>
  <si>
    <t>SUPCO2</t>
  </si>
  <si>
    <t>COACOC</t>
  </si>
  <si>
    <t>SUPCH4</t>
  </si>
  <si>
    <t>COACTA</t>
  </si>
  <si>
    <t>SUPN2O</t>
  </si>
  <si>
    <t>COABKB</t>
  </si>
  <si>
    <t>INDCO2</t>
  </si>
  <si>
    <t>OILCRD</t>
  </si>
  <si>
    <t>INDCH4</t>
  </si>
  <si>
    <t>OILNGL</t>
  </si>
  <si>
    <t>INDN2O</t>
  </si>
  <si>
    <t>OILFDS</t>
  </si>
  <si>
    <t>RSDCO2</t>
  </si>
  <si>
    <t>OILRFG</t>
  </si>
  <si>
    <t>RSDCH4</t>
  </si>
  <si>
    <t>OILDSL</t>
  </si>
  <si>
    <t>RSDN2O</t>
  </si>
  <si>
    <t>OILGSL</t>
  </si>
  <si>
    <t>COMCO2</t>
  </si>
  <si>
    <t>OILGSA</t>
  </si>
  <si>
    <t>COMCH4</t>
  </si>
  <si>
    <t>OILLPG</t>
  </si>
  <si>
    <t>COMN2O</t>
  </si>
  <si>
    <t>OILHFO1</t>
  </si>
  <si>
    <t>AGRCO2</t>
  </si>
  <si>
    <t>OILHFO2</t>
  </si>
  <si>
    <t>AGRCH4</t>
  </si>
  <si>
    <t>OILKER</t>
  </si>
  <si>
    <t>AGRN2O</t>
  </si>
  <si>
    <t>OILNAP</t>
  </si>
  <si>
    <t>TRACO2</t>
  </si>
  <si>
    <t>OILPCK</t>
  </si>
  <si>
    <t>TRACH4</t>
  </si>
  <si>
    <t>OILBIT</t>
  </si>
  <si>
    <t>TRAN2O</t>
  </si>
  <si>
    <t>OILLUB</t>
  </si>
  <si>
    <t>ELECO2</t>
  </si>
  <si>
    <t>OILOTH</t>
  </si>
  <si>
    <t>ELECH4</t>
  </si>
  <si>
    <t>OILOIS</t>
  </si>
  <si>
    <t>ELEN2O</t>
  </si>
  <si>
    <t>OILSHO</t>
  </si>
  <si>
    <t>HETCO2</t>
  </si>
  <si>
    <t>GASNAT</t>
  </si>
  <si>
    <t>HETCH4</t>
  </si>
  <si>
    <t>GASBFG</t>
  </si>
  <si>
    <t>HETN2O</t>
  </si>
  <si>
    <t>BIOLOG</t>
  </si>
  <si>
    <t>BIOLOGA</t>
  </si>
  <si>
    <t>BIOLOGF</t>
  </si>
  <si>
    <t>BIOWMU</t>
  </si>
  <si>
    <t>BIOWID</t>
  </si>
  <si>
    <t>BIOWAN</t>
  </si>
  <si>
    <t>BIOWCO</t>
  </si>
  <si>
    <t>BIOBST</t>
  </si>
  <si>
    <t>BIOBGC</t>
  </si>
  <si>
    <t>BIOBOS</t>
  </si>
  <si>
    <t>BIOETH</t>
  </si>
  <si>
    <t>BIORME</t>
  </si>
  <si>
    <t>BIOHVO</t>
  </si>
  <si>
    <t>BIODME</t>
  </si>
  <si>
    <t>BIODSL</t>
  </si>
  <si>
    <t>BIOBGS</t>
  </si>
  <si>
    <t>BIOPLT</t>
  </si>
  <si>
    <t>BIOCHR</t>
  </si>
  <si>
    <t>BIORPS</t>
  </si>
  <si>
    <t>RESHYD</t>
  </si>
  <si>
    <t>RESSOL</t>
  </si>
  <si>
    <t>RESWIN</t>
  </si>
  <si>
    <t>RESGEO</t>
  </si>
  <si>
    <t>NUCLFL</t>
  </si>
  <si>
    <t>RSVCOABIC</t>
  </si>
  <si>
    <t>PIPOILCRD</t>
  </si>
  <si>
    <t>RSVOILCRD</t>
  </si>
  <si>
    <t>PITGASNAT</t>
  </si>
  <si>
    <t>PIDGASNAT</t>
  </si>
  <si>
    <t>RSVGASNAT</t>
  </si>
  <si>
    <t>STGOILCRD</t>
  </si>
  <si>
    <t>STGGASNAT</t>
  </si>
  <si>
    <t>SUPCOACCL</t>
  </si>
  <si>
    <t>SUPCOABIC</t>
  </si>
  <si>
    <t>SUPCOACOC</t>
  </si>
  <si>
    <t>SUPCOACTA</t>
  </si>
  <si>
    <t>SUPCOABKB</t>
  </si>
  <si>
    <t>SUPOILCRD</t>
  </si>
  <si>
    <t>SUPOILNGL</t>
  </si>
  <si>
    <t>SUPOILFDS</t>
  </si>
  <si>
    <t>SUPOILRFG</t>
  </si>
  <si>
    <t>SUPOILDSL</t>
  </si>
  <si>
    <t>SUPOILGSL</t>
  </si>
  <si>
    <t>SUPOILLPG</t>
  </si>
  <si>
    <t>SUPOILHFO1</t>
  </si>
  <si>
    <t>SUPOILHFO2</t>
  </si>
  <si>
    <t>SUPOILKER</t>
  </si>
  <si>
    <t>SUPOILNAP</t>
  </si>
  <si>
    <t>SUPOILPCK</t>
  </si>
  <si>
    <t>SUPOILOTH</t>
  </si>
  <si>
    <t>SUPOILOIS</t>
  </si>
  <si>
    <t>SUPOILSHO</t>
  </si>
  <si>
    <t>SUPGASNAT</t>
  </si>
  <si>
    <t>SUPGASBFG</t>
  </si>
  <si>
    <t>SUPBIOLOG</t>
  </si>
  <si>
    <t>SUPBIOLOGA</t>
  </si>
  <si>
    <t>SUPBIOLOGF</t>
  </si>
  <si>
    <t>SUPBIOWMU</t>
  </si>
  <si>
    <t>SUPBIOWID</t>
  </si>
  <si>
    <t>SUPBIOWAN</t>
  </si>
  <si>
    <t>SUPBIOWCO</t>
  </si>
  <si>
    <t>SUPBIOETH</t>
  </si>
  <si>
    <t>SUPBIORME</t>
  </si>
  <si>
    <t>SUPBIOHVO</t>
  </si>
  <si>
    <t>SUPBIODME</t>
  </si>
  <si>
    <t>SUPBIODSL</t>
  </si>
  <si>
    <t>SUPBIOBGS</t>
  </si>
  <si>
    <t>SUPBIOPLT</t>
  </si>
  <si>
    <t>SUPBIOCHR</t>
  </si>
  <si>
    <t>SUPBIORPS</t>
  </si>
  <si>
    <t>SUPRESHYD</t>
  </si>
  <si>
    <t>SUPRESSOL</t>
  </si>
  <si>
    <t>SUPRESWIN</t>
  </si>
  <si>
    <t>SUPRESGEO</t>
  </si>
  <si>
    <t>INDCOACCL</t>
  </si>
  <si>
    <t>INDCOABIC</t>
  </si>
  <si>
    <t>INDCOACOC</t>
  </si>
  <si>
    <t>INDCOACTA</t>
  </si>
  <si>
    <t>INDCOABKB</t>
  </si>
  <si>
    <t>INDOILRFG</t>
  </si>
  <si>
    <t>INDOILDSL</t>
  </si>
  <si>
    <t>INDOILGSL</t>
  </si>
  <si>
    <t>INDOILLPG</t>
  </si>
  <si>
    <t>INDOILHFO1</t>
  </si>
  <si>
    <t>INDOILHFO2</t>
  </si>
  <si>
    <t>INDOILKER</t>
  </si>
  <si>
    <t>INDOILNAP</t>
  </si>
  <si>
    <t>INDOILPCK</t>
  </si>
  <si>
    <t>INDOILOTH</t>
  </si>
  <si>
    <t>INDGASNAT</t>
  </si>
  <si>
    <t>INDGASBFG</t>
  </si>
  <si>
    <t>INDBIOLOG</t>
  </si>
  <si>
    <t>INDBIOLOGA</t>
  </si>
  <si>
    <t>INDBIOLOGF</t>
  </si>
  <si>
    <t>INDBIOWMU</t>
  </si>
  <si>
    <t>INDBIOWID</t>
  </si>
  <si>
    <t>INDBIOWAN</t>
  </si>
  <si>
    <t>INDBIOWCO</t>
  </si>
  <si>
    <t>INDBIOETH</t>
  </si>
  <si>
    <t>INDBIODSL</t>
  </si>
  <si>
    <t>INDBIOBGS</t>
  </si>
  <si>
    <t>INDBIOPLT</t>
  </si>
  <si>
    <t>INDBIOCHR</t>
  </si>
  <si>
    <t>INDRESHYD</t>
  </si>
  <si>
    <t>INDRESSOL</t>
  </si>
  <si>
    <t>INDRESWIN</t>
  </si>
  <si>
    <t>INDRESGEO</t>
  </si>
  <si>
    <t>RSDCOACCL</t>
  </si>
  <si>
    <t>RSDCOABIC</t>
  </si>
  <si>
    <t>RSDCOACOC</t>
  </si>
  <si>
    <t>RSDCOACTA</t>
  </si>
  <si>
    <t>RSDCOABKB</t>
  </si>
  <si>
    <t>RSDOILRFG</t>
  </si>
  <si>
    <t>RSDOILDSL</t>
  </si>
  <si>
    <t>RSDOILGSL</t>
  </si>
  <si>
    <t>RSDOILLPG</t>
  </si>
  <si>
    <t>RSDOILHFO1</t>
  </si>
  <si>
    <t>RSDOILHFO2</t>
  </si>
  <si>
    <t>RSDOILKER</t>
  </si>
  <si>
    <t>RSDOILOTH</t>
  </si>
  <si>
    <t>RSDGASNAT</t>
  </si>
  <si>
    <t>RSDBIOLOG</t>
  </si>
  <si>
    <t>RSDBIOLOGA</t>
  </si>
  <si>
    <t>RSDBIOLOGF</t>
  </si>
  <si>
    <t>RSDBIOWMU</t>
  </si>
  <si>
    <t>RSDBIOWAN</t>
  </si>
  <si>
    <t>RSDBIOWCO</t>
  </si>
  <si>
    <t>RSDBIOETH</t>
  </si>
  <si>
    <t>RSDBIODSL</t>
  </si>
  <si>
    <t>RSDBIOBGS</t>
  </si>
  <si>
    <t>RSDBIOPLT</t>
  </si>
  <si>
    <t>RSDBIOCHR</t>
  </si>
  <si>
    <t>RSDRESHYD</t>
  </si>
  <si>
    <t>RSDRESSOL</t>
  </si>
  <si>
    <t>RSDRESWIN</t>
  </si>
  <si>
    <t>RSDRESGEO</t>
  </si>
  <si>
    <t>COMCOACCL</t>
  </si>
  <si>
    <t>COMCOABIC</t>
  </si>
  <si>
    <t>COMCOACOC</t>
  </si>
  <si>
    <t>COMCOACTA</t>
  </si>
  <si>
    <t>COMCOABKB</t>
  </si>
  <si>
    <t>COMOILRFG</t>
  </si>
  <si>
    <t>COMOILDSL</t>
  </si>
  <si>
    <t>COMOILGSL</t>
  </si>
  <si>
    <t>COMOILLPG</t>
  </si>
  <si>
    <t>COMOILHFO1</t>
  </si>
  <si>
    <t>COMOILHFO2</t>
  </si>
  <si>
    <t>COMOILKER</t>
  </si>
  <si>
    <t>COMOILOTH</t>
  </si>
  <si>
    <t>COMGASNAT</t>
  </si>
  <si>
    <t>COMBIOLOG</t>
  </si>
  <si>
    <t>COMBIOLOGA</t>
  </si>
  <si>
    <t>COMBIOLOGF</t>
  </si>
  <si>
    <t>COMBIOWMU</t>
  </si>
  <si>
    <t>COMBIOWAN</t>
  </si>
  <si>
    <t>COMBIOWCO</t>
  </si>
  <si>
    <t>COMBIOETH</t>
  </si>
  <si>
    <t>COMBIODSL</t>
  </si>
  <si>
    <t>COMBIOBGS</t>
  </si>
  <si>
    <t>COMBIOPLT</t>
  </si>
  <si>
    <t>COMBIOCHR</t>
  </si>
  <si>
    <t>COMRESHYD</t>
  </si>
  <si>
    <t>COMRESSOL</t>
  </si>
  <si>
    <t>COMRESWIN</t>
  </si>
  <si>
    <t>COMRESGEO</t>
  </si>
  <si>
    <t>AGRCOACCL</t>
  </si>
  <si>
    <t>AGRCOABIC</t>
  </si>
  <si>
    <t>AGRCOACOC</t>
  </si>
  <si>
    <t>AGRCOACTA</t>
  </si>
  <si>
    <t>AGRCOABKB</t>
  </si>
  <si>
    <t>AGROILRFG</t>
  </si>
  <si>
    <t>AGROILDSL</t>
  </si>
  <si>
    <t>AGROILGSL</t>
  </si>
  <si>
    <t>AGROILLPG</t>
  </si>
  <si>
    <t>AGROILKER</t>
  </si>
  <si>
    <t>AGRGASNAT</t>
  </si>
  <si>
    <t>AGRBIOLOG</t>
  </si>
  <si>
    <t>AGRBIOLOGA</t>
  </si>
  <si>
    <t>AGRBIOLOGF</t>
  </si>
  <si>
    <t>AGRBIOWMU</t>
  </si>
  <si>
    <t>AGRBIOWAN</t>
  </si>
  <si>
    <t>AGRBIOWCO</t>
  </si>
  <si>
    <t>AGRBIOETH</t>
  </si>
  <si>
    <t>AGRBIODSL</t>
  </si>
  <si>
    <t>AGRBIOBGS</t>
  </si>
  <si>
    <t>AGRBIOPLT</t>
  </si>
  <si>
    <t>AGRBIOCHR</t>
  </si>
  <si>
    <t>AGRRESHYD</t>
  </si>
  <si>
    <t>AGRRESSOL</t>
  </si>
  <si>
    <t>AGRRESWIN</t>
  </si>
  <si>
    <t>AGRRESGEO</t>
  </si>
  <si>
    <t>TRAOILDSL</t>
  </si>
  <si>
    <t>TRAOILGSL</t>
  </si>
  <si>
    <t>TRAOILGSA</t>
  </si>
  <si>
    <t>TRAOILLPG</t>
  </si>
  <si>
    <t>TRAOILHFO1</t>
  </si>
  <si>
    <t>TRAOILHFO2</t>
  </si>
  <si>
    <t>TRAOILKER</t>
  </si>
  <si>
    <t>TRAOILNAP</t>
  </si>
  <si>
    <t>TRAOILOTH</t>
  </si>
  <si>
    <t>TRAGASNAT</t>
  </si>
  <si>
    <t>TRABIODSL</t>
  </si>
  <si>
    <t>TRABIOETH</t>
  </si>
  <si>
    <t>TRABIOBGS</t>
  </si>
  <si>
    <t>ELECOACCL</t>
  </si>
  <si>
    <t>ELECOABIC</t>
  </si>
  <si>
    <t>ELECOACOC</t>
  </si>
  <si>
    <t>ELECOACTA</t>
  </si>
  <si>
    <t>ELECOABKB</t>
  </si>
  <si>
    <t>ELEOILRFG</t>
  </si>
  <si>
    <t>ELEOILDSL</t>
  </si>
  <si>
    <t>ELEOILGSL</t>
  </si>
  <si>
    <t>ELEOILLPG</t>
  </si>
  <si>
    <t>ELEOILHFO1</t>
  </si>
  <si>
    <t>ELEOILHFO2</t>
  </si>
  <si>
    <t>ELEOILKER</t>
  </si>
  <si>
    <t>ELEOILNAP</t>
  </si>
  <si>
    <t>ELEOILPCK</t>
  </si>
  <si>
    <t>ELEOILOTH</t>
  </si>
  <si>
    <t>ELEOILSHO</t>
  </si>
  <si>
    <t>ELEGASNAT</t>
  </si>
  <si>
    <t>ELEGASBFG</t>
  </si>
  <si>
    <t>ELEBIOLOG</t>
  </si>
  <si>
    <t>ELEBIOLOGA</t>
  </si>
  <si>
    <t>ELEBIOLOGF</t>
  </si>
  <si>
    <t>ELEBIOWMU</t>
  </si>
  <si>
    <t>ELEBIOWID</t>
  </si>
  <si>
    <t>ELEBIOWAN</t>
  </si>
  <si>
    <t>ELEBIOWCO</t>
  </si>
  <si>
    <t>ELEBIOETH</t>
  </si>
  <si>
    <t>ELEBIODSL</t>
  </si>
  <si>
    <t>ELEBIOBGS</t>
  </si>
  <si>
    <t>ELEBIOPLT</t>
  </si>
  <si>
    <t>ELERESHYD</t>
  </si>
  <si>
    <t>ELERESSOL</t>
  </si>
  <si>
    <t>ELERESWIN</t>
  </si>
  <si>
    <t>ELERESGEO</t>
  </si>
  <si>
    <t>ELENUCLFL</t>
  </si>
  <si>
    <t>HETCOACCL</t>
  </si>
  <si>
    <t>HETCOABIC</t>
  </si>
  <si>
    <t>HETCOACOC</t>
  </si>
  <si>
    <t>HETCOACTA</t>
  </si>
  <si>
    <t>HETCOABKB</t>
  </si>
  <si>
    <t>HETOILRFG</t>
  </si>
  <si>
    <t>HETOILDSL</t>
  </si>
  <si>
    <t>HETOILGSL</t>
  </si>
  <si>
    <t>HETOILLPG</t>
  </si>
  <si>
    <t>HETOILHFO1</t>
  </si>
  <si>
    <t>HETOILHFO2</t>
  </si>
  <si>
    <t>HETOILKER</t>
  </si>
  <si>
    <t>HETOILNAP</t>
  </si>
  <si>
    <t>HETOILPCK</t>
  </si>
  <si>
    <t>HETOILOTH</t>
  </si>
  <si>
    <t>HETOILSHO</t>
  </si>
  <si>
    <t>HETGASNAT</t>
  </si>
  <si>
    <t>HETGASBFG</t>
  </si>
  <si>
    <t>HETBIOLOG</t>
  </si>
  <si>
    <t>HETBIOLOGA</t>
  </si>
  <si>
    <t>HETBIOLOGF</t>
  </si>
  <si>
    <t>HETBIOWMU</t>
  </si>
  <si>
    <t>HETBIOWID</t>
  </si>
  <si>
    <t>HETBIOWAN</t>
  </si>
  <si>
    <t>HETBIOWCO</t>
  </si>
  <si>
    <t>HETBIOETH</t>
  </si>
  <si>
    <t>HETBIODSL</t>
  </si>
  <si>
    <t>HETBIOBGS</t>
  </si>
  <si>
    <t>HETBIOPLT</t>
  </si>
  <si>
    <t>HETBIOCHR</t>
  </si>
  <si>
    <t>HETRESHYD</t>
  </si>
  <si>
    <t>HETRESSOL</t>
  </si>
  <si>
    <t>HETRESGEO</t>
  </si>
  <si>
    <t>ELCHIG</t>
  </si>
  <si>
    <t>ELCHIGG</t>
  </si>
  <si>
    <t>ELCMED</t>
  </si>
  <si>
    <t>ELCLOW</t>
  </si>
  <si>
    <t>SUPELC</t>
  </si>
  <si>
    <t>INDELC</t>
  </si>
  <si>
    <t>RSDELC</t>
  </si>
  <si>
    <t>COMELC</t>
  </si>
  <si>
    <t>AGRELC</t>
  </si>
  <si>
    <t>TRAELC</t>
  </si>
  <si>
    <t>HETELC</t>
  </si>
  <si>
    <t>ELCMLO</t>
  </si>
  <si>
    <t>Default Units</t>
  </si>
  <si>
    <t>BASE_YEAR</t>
  </si>
  <si>
    <t>Energy</t>
  </si>
  <si>
    <t>PJ</t>
  </si>
  <si>
    <t>END_YEAR</t>
  </si>
  <si>
    <t>Capacity</t>
  </si>
  <si>
    <t>PJ/a</t>
  </si>
  <si>
    <t>Currency Unit</t>
  </si>
  <si>
    <t>Gg</t>
  </si>
  <si>
    <t>Units by Attribute and Sector</t>
  </si>
  <si>
    <t>Attribute</t>
  </si>
  <si>
    <t>Meaning</t>
  </si>
  <si>
    <t>Sector</t>
  </si>
  <si>
    <t>Units</t>
  </si>
  <si>
    <t>Equivalent</t>
  </si>
  <si>
    <t>Transport</t>
  </si>
  <si>
    <t>Technical Lifetime</t>
  </si>
  <si>
    <t>All</t>
  </si>
  <si>
    <t>PJ/GW</t>
  </si>
  <si>
    <t>Demand</t>
  </si>
  <si>
    <t xml:space="preserve">Passenger Transport </t>
  </si>
  <si>
    <t>Mpg*km</t>
  </si>
  <si>
    <t>Freight Transport</t>
  </si>
  <si>
    <t>Mtn*km</t>
  </si>
  <si>
    <t>Aviation</t>
  </si>
  <si>
    <t>000s pas.</t>
  </si>
  <si>
    <t>000spas/year</t>
  </si>
  <si>
    <t>MVkms</t>
  </si>
  <si>
    <t>COMEMI</t>
  </si>
  <si>
    <t>Emission Coefficient</t>
  </si>
  <si>
    <t>kg/GJ</t>
  </si>
  <si>
    <t>All for capacity in PJ/year</t>
  </si>
  <si>
    <t>All for capacity in GW</t>
  </si>
  <si>
    <t>Annual Bound</t>
  </si>
  <si>
    <t>PJ/year</t>
  </si>
  <si>
    <t>GW</t>
  </si>
  <si>
    <t>CUM</t>
  </si>
  <si>
    <t>Cumulative CO2 limit</t>
  </si>
  <si>
    <t>For CO2 emissions</t>
  </si>
  <si>
    <t>ktons</t>
  </si>
  <si>
    <t>CCS cost</t>
  </si>
  <si>
    <t>Capacity for emissions</t>
  </si>
  <si>
    <t>ktons/year</t>
  </si>
  <si>
    <t>* Definition of the Processes used in this worksheet</t>
  </si>
  <si>
    <t>Processes</t>
  </si>
  <si>
    <t>*TechDesc</t>
  </si>
  <si>
    <t>*Process Set Membership</t>
  </si>
  <si>
    <t>TimeSlice level of Process Activity</t>
  </si>
  <si>
    <t>Primary Commodity Group</t>
  </si>
  <si>
    <t>*Units</t>
  </si>
  <si>
    <t>DMD</t>
  </si>
  <si>
    <t>N</t>
  </si>
  <si>
    <t>YEAR</t>
  </si>
  <si>
    <t>* Technology Name</t>
  </si>
  <si>
    <t>DEM</t>
  </si>
  <si>
    <t>AGRMAC</t>
  </si>
  <si>
    <t>Deamnds</t>
  </si>
  <si>
    <t>[0 -1]</t>
  </si>
  <si>
    <t>Capacity to Activity</t>
  </si>
  <si>
    <t>GJ/kW</t>
  </si>
  <si>
    <t>Existing Capacity</t>
  </si>
  <si>
    <t>000s Units</t>
  </si>
  <si>
    <t>Energy/Unit - delivered/year</t>
  </si>
  <si>
    <t>Generic processes</t>
  </si>
  <si>
    <t xml:space="preserve"> Capacity</t>
  </si>
  <si>
    <t>[ 0 -1 ]</t>
  </si>
  <si>
    <t>Agriculture: Agricultural Machinery</t>
  </si>
  <si>
    <t>Agriculture: Stationary uses</t>
  </si>
  <si>
    <t>Agricultural Machinery|</t>
  </si>
  <si>
    <t>CO2|</t>
  </si>
  <si>
    <t>CH4|</t>
  </si>
  <si>
    <t>N2O|</t>
  </si>
  <si>
    <t>CO2 (SUP)|</t>
  </si>
  <si>
    <t>CH4 (SUP)|</t>
  </si>
  <si>
    <t>N2O (SUP)|</t>
  </si>
  <si>
    <t>CO2 (IND)|</t>
  </si>
  <si>
    <t>CH4 (IND)|</t>
  </si>
  <si>
    <t>N2O (IND)|</t>
  </si>
  <si>
    <t>CO2 (RSD)|</t>
  </si>
  <si>
    <t>CH4 (RSD)|</t>
  </si>
  <si>
    <t>N2O (RSD)|</t>
  </si>
  <si>
    <t>CO2 (COM)|</t>
  </si>
  <si>
    <t>CH4 (COM)|</t>
  </si>
  <si>
    <t>N2O (COM)|</t>
  </si>
  <si>
    <t>CO2 (AGR)|</t>
  </si>
  <si>
    <t>CH4 (AGR)|</t>
  </si>
  <si>
    <t>N2O (AGR)|</t>
  </si>
  <si>
    <t>CO2 (TRA)|</t>
  </si>
  <si>
    <t>CH4 (TRA)|</t>
  </si>
  <si>
    <t>N2O (TRA)|</t>
  </si>
  <si>
    <t>CO2 (ELE)|</t>
  </si>
  <si>
    <t>CH4 (ELE)|</t>
  </si>
  <si>
    <t>N2O (ELE)|</t>
  </si>
  <si>
    <t>CO2 (HET)|</t>
  </si>
  <si>
    <t>CH4 (HET)|</t>
  </si>
  <si>
    <t>N2O (HET)|</t>
  </si>
  <si>
    <t>Agricultural Machinery NEW Standard DSL</t>
  </si>
  <si>
    <t>Agricultural Machinery NEW Improved DSL</t>
  </si>
  <si>
    <t>Agricultural Machinery NEW Advanced DSL</t>
  </si>
  <si>
    <t>Agricultural Machinery NEW Standard GSL</t>
  </si>
  <si>
    <t>Agricultural Machinery NEW Improved GSL</t>
  </si>
  <si>
    <t>Agricultural Machinery NEW Advanced GSL</t>
  </si>
  <si>
    <t>AGRSTA</t>
  </si>
  <si>
    <t>Agricultural Stationary Uses</t>
  </si>
  <si>
    <t>AGRSTHT</t>
  </si>
  <si>
    <t>Agricultural Stationary Uses-Heat</t>
  </si>
  <si>
    <t>AGRSTMCH</t>
  </si>
  <si>
    <t>Agricultural Stationary Uses-Machine Drive</t>
  </si>
  <si>
    <t>AGRSTOTH</t>
  </si>
  <si>
    <t>Agricultural Stationary Uses-Other</t>
  </si>
  <si>
    <t>PRE</t>
  </si>
  <si>
    <t>Agricultural Stationary Uses-Heat-Diesel (AGR)-N-ST</t>
  </si>
  <si>
    <t>Agricultural Stationary Uses-Heat-Diesel (AGR)-N-IM</t>
  </si>
  <si>
    <t>Agricultural Stationary Uses-Heat-Diesel (AGR)-N-AD</t>
  </si>
  <si>
    <t>Agricultural Stationary Uses-Heat-Derived Heat (AGR)-N-ST</t>
  </si>
  <si>
    <t>Agricultural Stationary Uses-Heat-Derived Heat (AGR)-N-IM</t>
  </si>
  <si>
    <t>Agricultural Stationary Uses-Heat-Derived Heat (AGR)-N-AD</t>
  </si>
  <si>
    <t>Agricultural Stationary Uses-Machine Drive-Diesel (AGR)-N-ST</t>
  </si>
  <si>
    <t>Agricultural Stationary Uses-Machine Drive-Diesel (AGR)-N-IM</t>
  </si>
  <si>
    <t>Agricultural Stationary Uses-Machine Drive-Diesel (AGR)-N-AD</t>
  </si>
  <si>
    <t>Agricultural Stationary Uses-Machine Drive-Electricity (AGR)-N-ST</t>
  </si>
  <si>
    <t>Agricultural Stationary Uses-Machine Drive-Electricity (AGR)-N-IM</t>
  </si>
  <si>
    <t>Agricultural Stationary Uses-Machine Drive-Electricity (AGR)-N_AD</t>
  </si>
  <si>
    <t>Agricultural Stationary Uses-Other-Electricity (AGR)-E</t>
  </si>
  <si>
    <t>PJa</t>
  </si>
  <si>
    <t>*</t>
  </si>
  <si>
    <t>Agricultural Machinery NEW Standard BIODSL</t>
  </si>
  <si>
    <t>Agricultural Machinery NEW Improved BIODSL</t>
  </si>
  <si>
    <t>Agricultural Machinery NEW Advanced BIODSL</t>
  </si>
  <si>
    <t>Agricultural Stationary Uses-Heat- Electricity (AGR)-N-ST</t>
  </si>
  <si>
    <t>Agricultural Stationary Uses-Heat- Electricity (AGR)-N-IM</t>
  </si>
  <si>
    <t>Agricultural Stationary Uses-Heat- Electricity (AGR)-N-AD</t>
  </si>
  <si>
    <t>COASUB</t>
  </si>
  <si>
    <t>RSVCOASUB</t>
  </si>
  <si>
    <t>SUPCOASUB</t>
  </si>
  <si>
    <t>INDCOASUB</t>
  </si>
  <si>
    <t>RSDCOASUB</t>
  </si>
  <si>
    <t>COMCOASUB</t>
  </si>
  <si>
    <t>AGRCOASUB</t>
  </si>
  <si>
    <t>ELECOASUB</t>
  </si>
  <si>
    <t>HETCOASUB</t>
  </si>
  <si>
    <t>Agricultural Stationary Uses-Heat-Sub-bituminous (AGR)-N-ST</t>
  </si>
  <si>
    <t>Agricultural Stationary Uses-Heat-Sub-bituminous (AGR)-N-IM</t>
  </si>
  <si>
    <t>Agricultural Stationary Uses-Heat-Sub-bituminous (AGR)-N-AD</t>
  </si>
  <si>
    <t>M$</t>
  </si>
  <si>
    <t>$/GJ/a</t>
  </si>
  <si>
    <t>000$/Unit</t>
  </si>
  <si>
    <t>$/GJ</t>
  </si>
  <si>
    <t>M$/ktCO2</t>
  </si>
  <si>
    <t>000USD/unit</t>
  </si>
  <si>
    <t>M$/GW</t>
  </si>
  <si>
    <t>M$/(PJ/year)</t>
  </si>
  <si>
    <t>M$/PJ</t>
  </si>
  <si>
    <t>M$/PJa</t>
  </si>
  <si>
    <t>Sub-bituminous</t>
  </si>
  <si>
    <t>COACCL</t>
  </si>
  <si>
    <t>Coking coal</t>
  </si>
  <si>
    <t>Other bituminous coal</t>
  </si>
  <si>
    <t>COABCO</t>
  </si>
  <si>
    <t xml:space="preserve">Lignite/Brown Coal </t>
  </si>
  <si>
    <t>Coke oven coke</t>
  </si>
  <si>
    <t>Coal tar</t>
  </si>
  <si>
    <t>BKB (brown coal briquettes)</t>
  </si>
  <si>
    <t>Crude Oil</t>
  </si>
  <si>
    <t>Natural gas liquids</t>
  </si>
  <si>
    <t>Feedstocks</t>
  </si>
  <si>
    <t>Refinery gas</t>
  </si>
  <si>
    <t>Diesel</t>
  </si>
  <si>
    <t>Gasoline</t>
  </si>
  <si>
    <t>Aviation Gasoline</t>
  </si>
  <si>
    <t>Liquified petroleum gas</t>
  </si>
  <si>
    <t>Low Sulphur Fuel Oil</t>
  </si>
  <si>
    <t>High Sulphur Fuel Oil</t>
  </si>
  <si>
    <t>Kerosene</t>
  </si>
  <si>
    <t>Naphtha</t>
  </si>
  <si>
    <t>Petroleum Coke</t>
  </si>
  <si>
    <t>Bitumen</t>
  </si>
  <si>
    <t>Lubricants</t>
  </si>
  <si>
    <t>Other petroleum products</t>
  </si>
  <si>
    <t>Oil Shale</t>
  </si>
  <si>
    <t>Shale Oil</t>
  </si>
  <si>
    <t>Natural Gas</t>
  </si>
  <si>
    <t>Blast Furnace Gas</t>
  </si>
  <si>
    <t>Wood</t>
  </si>
  <si>
    <t>Agricultural residues</t>
  </si>
  <si>
    <t>Forrest residues</t>
  </si>
  <si>
    <t>Municipal waste</t>
  </si>
  <si>
    <t>Industrial Waste</t>
  </si>
  <si>
    <t>Animal waste</t>
  </si>
  <si>
    <t>Waste cooking oils</t>
  </si>
  <si>
    <t>Starch Crops</t>
  </si>
  <si>
    <t>Grass Crops (millet and Jerusalem artichoke)</t>
  </si>
  <si>
    <t>Oilseed Crops</t>
  </si>
  <si>
    <t>Pure Bioethanol</t>
  </si>
  <si>
    <t>RME</t>
  </si>
  <si>
    <t>HVO</t>
  </si>
  <si>
    <t>DME</t>
  </si>
  <si>
    <t>Biodiesel</t>
  </si>
  <si>
    <t>Bioethanol</t>
  </si>
  <si>
    <t>Biogas</t>
  </si>
  <si>
    <t>Pellet</t>
  </si>
  <si>
    <t>Charcoal</t>
  </si>
  <si>
    <t>Rape seed oil</t>
  </si>
  <si>
    <t>Hydro Energy</t>
  </si>
  <si>
    <t>Solar Energy</t>
  </si>
  <si>
    <t>Wind Energy</t>
  </si>
  <si>
    <t>Geothermal Energy</t>
  </si>
  <si>
    <t>Nuclear Fuel</t>
  </si>
  <si>
    <t>Sub-bituminous (RSV)</t>
  </si>
  <si>
    <t>Other bituminous coal (RSV)</t>
  </si>
  <si>
    <t>RSVCOABCO</t>
  </si>
  <si>
    <t>Lignite/Brown Coal (RSV)</t>
  </si>
  <si>
    <t>Crude oil in Pipeline  (PIP)</t>
  </si>
  <si>
    <t>Crude oil reserves (RSV)</t>
  </si>
  <si>
    <t>N. Gas Tansportation (PIT)</t>
  </si>
  <si>
    <t>N. Gas Distribution (PID)</t>
  </si>
  <si>
    <t>N. Gas (RSV)</t>
  </si>
  <si>
    <t>STGCOABCO</t>
  </si>
  <si>
    <t>Lignite/Brown Coal (STG)</t>
  </si>
  <si>
    <t>Crude Oil (STG)</t>
  </si>
  <si>
    <t>N. Gas (STG)</t>
  </si>
  <si>
    <t>Sub-bituminous (SUP)</t>
  </si>
  <si>
    <t>Coking coal (SUP)</t>
  </si>
  <si>
    <t>Other bituminous coal (SUP)</t>
  </si>
  <si>
    <t>SUPCOABCO</t>
  </si>
  <si>
    <t>Lignite/Brown Coal  (SUP)</t>
  </si>
  <si>
    <t>Coke oven coke (SUP)</t>
  </si>
  <si>
    <t>Coal tar (SUP)</t>
  </si>
  <si>
    <t>BKB (brown coal briquettes) (SUP)</t>
  </si>
  <si>
    <t>Crude Oil (SUP)</t>
  </si>
  <si>
    <t>Natural gas liquids (SUP)</t>
  </si>
  <si>
    <t>Feedstocks (SUP)</t>
  </si>
  <si>
    <t>Refinery gas (SUP)</t>
  </si>
  <si>
    <t>Diesel (SUP)</t>
  </si>
  <si>
    <t>Gasoline (SUP)</t>
  </si>
  <si>
    <t>Liquified petroleum gas (SUP)</t>
  </si>
  <si>
    <t>Low Sulphur Fuel Oil (SUP)</t>
  </si>
  <si>
    <t>High Sulphur Fuel Oil (SUP)</t>
  </si>
  <si>
    <t>Kerosene (SUP)</t>
  </si>
  <si>
    <t>Naphtha (SUP)</t>
  </si>
  <si>
    <t>Petroleum Coke (SUP)</t>
  </si>
  <si>
    <t>Other petroleum products (SUP)</t>
  </si>
  <si>
    <t>Oil Shale (SUP)</t>
  </si>
  <si>
    <t>Shale Oil (SUP)</t>
  </si>
  <si>
    <t>Natural Gas (SUP)</t>
  </si>
  <si>
    <t>Blast Furnace Gas (SUP)</t>
  </si>
  <si>
    <t>Wood (SUP)</t>
  </si>
  <si>
    <t>Agricultural residues (SUP)</t>
  </si>
  <si>
    <t>Forrest residues (SUP)</t>
  </si>
  <si>
    <t>Municipal waste (SUP)</t>
  </si>
  <si>
    <t>Industrial Waste (SUP)</t>
  </si>
  <si>
    <t>Animal waste (SUP)</t>
  </si>
  <si>
    <t>Waste cooking oils (SUP)</t>
  </si>
  <si>
    <t>Pure Bioethanol (SUP)</t>
  </si>
  <si>
    <t>RME (SUP)</t>
  </si>
  <si>
    <t>HVO (SUP)</t>
  </si>
  <si>
    <t>DME (SUP)</t>
  </si>
  <si>
    <t>Biodiesel (SUP)</t>
  </si>
  <si>
    <t>Bioethanol (SUP)</t>
  </si>
  <si>
    <t>Biogas (SUP)</t>
  </si>
  <si>
    <t>Pellet (SUP)</t>
  </si>
  <si>
    <t>Charcoal (SUP)</t>
  </si>
  <si>
    <t>Rape seed oil (SUP)</t>
  </si>
  <si>
    <t>Hydro Energy (SUP)</t>
  </si>
  <si>
    <t>Solar Energy (SUP)</t>
  </si>
  <si>
    <t>Wind Energy (SUP)</t>
  </si>
  <si>
    <t>Geothermal Energy (SUP)</t>
  </si>
  <si>
    <t>Sub-bituminous (IND)</t>
  </si>
  <si>
    <t>Coking coal (IND)</t>
  </si>
  <si>
    <t>Other bituminous coal (IND)</t>
  </si>
  <si>
    <t>INDCOABCO</t>
  </si>
  <si>
    <t>Lignite/Brown Coal  (IND)</t>
  </si>
  <si>
    <t>Coke oven coke (IND)</t>
  </si>
  <si>
    <t>Coal tar (IND)</t>
  </si>
  <si>
    <t>BKB (brown coal briquettes) (IND)</t>
  </si>
  <si>
    <t>Refinery gas (IND)</t>
  </si>
  <si>
    <t>Diesel (IND)</t>
  </si>
  <si>
    <t>Gasoline (IND)</t>
  </si>
  <si>
    <t>Liquified petroleum gas (IND)</t>
  </si>
  <si>
    <t>Low Sulphur Fuel Oil (IND)</t>
  </si>
  <si>
    <t>High Sulphur Fuel Oil (IND)</t>
  </si>
  <si>
    <t>Kerosene (IND)</t>
  </si>
  <si>
    <t>Naphtha (IND)</t>
  </si>
  <si>
    <t>Petroleum Coke (IND)</t>
  </si>
  <si>
    <t>Other petroleum products (IND)</t>
  </si>
  <si>
    <t>Natural Gas (IND)</t>
  </si>
  <si>
    <t>Blast Furnace Gas (IND)</t>
  </si>
  <si>
    <t>Wood (IND)</t>
  </si>
  <si>
    <t>Agricultural residues (IND)</t>
  </si>
  <si>
    <t>Forrest residues (IND)</t>
  </si>
  <si>
    <t>Municipal waste (IND)</t>
  </si>
  <si>
    <t>Industrial Waste (IND)</t>
  </si>
  <si>
    <t>Animal waste (IND)</t>
  </si>
  <si>
    <t>Waste cooking oils (IND)</t>
  </si>
  <si>
    <t>Pure Bioethanol (IND)</t>
  </si>
  <si>
    <t>Biodiesel (IND)</t>
  </si>
  <si>
    <t>Bioethanol (IND)</t>
  </si>
  <si>
    <t>Biogas (IND)</t>
  </si>
  <si>
    <t>Pellet (IND)</t>
  </si>
  <si>
    <t>Charcoal (IND)</t>
  </si>
  <si>
    <t>Hydro Energy (IND)</t>
  </si>
  <si>
    <t>Solar Energy (IND)</t>
  </si>
  <si>
    <t>Wind Energy (IND)</t>
  </si>
  <si>
    <t>Geothermal Energy (IND)</t>
  </si>
  <si>
    <t>Sub-bituminous (RSD)</t>
  </si>
  <si>
    <t>Coking coal (RSD)</t>
  </si>
  <si>
    <t>Other bituminous coal (RSD)</t>
  </si>
  <si>
    <t>RSDCOABCO</t>
  </si>
  <si>
    <t>Lignite/Brown Coal  (RSD)</t>
  </si>
  <si>
    <t>Coke oven coke (RSD)</t>
  </si>
  <si>
    <t>Coal tar (RSD)</t>
  </si>
  <si>
    <t>BKB (brown coal briquettes) (RSD)</t>
  </si>
  <si>
    <t>Refinery gas (RSD)</t>
  </si>
  <si>
    <t>Diesel (RSD)</t>
  </si>
  <si>
    <t>Gasoline (RSD)</t>
  </si>
  <si>
    <t>Liquified petroleum gas (RSD)</t>
  </si>
  <si>
    <t>Low Sulphur Fuel Oil (RSD)</t>
  </si>
  <si>
    <t>High Sulphur Fuel Oil (RSD)</t>
  </si>
  <si>
    <t>Kerosene (RSD)</t>
  </si>
  <si>
    <t>Other petroleum products (RSD)</t>
  </si>
  <si>
    <t>Natural Gas (RSD)</t>
  </si>
  <si>
    <t>Wood (RSD)</t>
  </si>
  <si>
    <t>Agricultural residues (RSD)</t>
  </si>
  <si>
    <t>Forrest residues (RSD)</t>
  </si>
  <si>
    <t>Municipal waste (RSD)</t>
  </si>
  <si>
    <t>Animal waste (RSD)</t>
  </si>
  <si>
    <t>Waste cooking oils (RSD)</t>
  </si>
  <si>
    <t>Pure Bioethanol (RSD)</t>
  </si>
  <si>
    <t>Biodiesel (RSD)</t>
  </si>
  <si>
    <t>Bioethanol (RSD)</t>
  </si>
  <si>
    <t>Biogas (RSD)</t>
  </si>
  <si>
    <t>Pellet (RSD)</t>
  </si>
  <si>
    <t>Charcoal (RSD)</t>
  </si>
  <si>
    <t>Hydro Energy (RSD)</t>
  </si>
  <si>
    <t>Solar Energy (RSD)</t>
  </si>
  <si>
    <t>Wind Energy (RSD)</t>
  </si>
  <si>
    <t>Geothermal Energy (RSD)</t>
  </si>
  <si>
    <t>Sub-bituminous (COM)</t>
  </si>
  <si>
    <t>Coking coal (COM)</t>
  </si>
  <si>
    <t>Other bituminous coal (COM)</t>
  </si>
  <si>
    <t>COMCOABCO</t>
  </si>
  <si>
    <t>Lignite/Brown Coal  (COM)</t>
  </si>
  <si>
    <t>Coke oven coke (COM)</t>
  </si>
  <si>
    <t>Coal tar (COM)</t>
  </si>
  <si>
    <t>BKB (brown coal briquettes) (COM)</t>
  </si>
  <si>
    <t>Refinery gas (COM)</t>
  </si>
  <si>
    <t>Diesel (COM)</t>
  </si>
  <si>
    <t>Gasoline (COM)</t>
  </si>
  <si>
    <t>Liquified petroleum gas (COM)</t>
  </si>
  <si>
    <t>Low Sulphur Fuel Oil (COM)</t>
  </si>
  <si>
    <t>High Sulphur Fuel Oil (COM)</t>
  </si>
  <si>
    <t>Kerosene (COM)</t>
  </si>
  <si>
    <t>Other petroleum products (COM)</t>
  </si>
  <si>
    <t>Natural Gas (COM)</t>
  </si>
  <si>
    <t>Wood (COM)</t>
  </si>
  <si>
    <t>Agricultural residues (COM)</t>
  </si>
  <si>
    <t>Forrest residues (COM)</t>
  </si>
  <si>
    <t>Municipal waste (COM)</t>
  </si>
  <si>
    <t>Animal waste (COM)</t>
  </si>
  <si>
    <t>Waste cooking oils (COM)</t>
  </si>
  <si>
    <t>Pure Bioethanol (COM)</t>
  </si>
  <si>
    <t>Biodiesel (COM)</t>
  </si>
  <si>
    <t>Bioethanol (COM)</t>
  </si>
  <si>
    <t>Biogas (COM)</t>
  </si>
  <si>
    <t>Pellet (COM)</t>
  </si>
  <si>
    <t>Charcoal (COM)</t>
  </si>
  <si>
    <t>Hydro Energy (COM)</t>
  </si>
  <si>
    <t>Solar Energy (COM)</t>
  </si>
  <si>
    <t>Wind Energy (COM)</t>
  </si>
  <si>
    <t>Geothermal Energy (COM)</t>
  </si>
  <si>
    <t>Sub-bituminous (AGR)</t>
  </si>
  <si>
    <t>Coking coal (AGR)</t>
  </si>
  <si>
    <t>Other bituminous coal (AGR)</t>
  </si>
  <si>
    <t>AGRCOABCO</t>
  </si>
  <si>
    <t>Lignite/Brown Coal  (AGR)</t>
  </si>
  <si>
    <t>Coke oven coke (AGR)</t>
  </si>
  <si>
    <t>Coal tar (AGR)</t>
  </si>
  <si>
    <t>BKB (brown coal briquettes) (AGR)</t>
  </si>
  <si>
    <t>Refinery gas (AGR)</t>
  </si>
  <si>
    <t>Diesel (AGR)</t>
  </si>
  <si>
    <t>Gasoline (AGR)</t>
  </si>
  <si>
    <t>Liquified petroleum gas (AGR)</t>
  </si>
  <si>
    <t>AGROILHFO1</t>
  </si>
  <si>
    <t>Low Sulphur Fuel Oil (AGR)</t>
  </si>
  <si>
    <t>AGROILHFO2</t>
  </si>
  <si>
    <t>High Sulphur Fuel Oil (AGR)</t>
  </si>
  <si>
    <t>Kerosene (AGR)</t>
  </si>
  <si>
    <t>Natural Gas (AGR)</t>
  </si>
  <si>
    <t>Wood (AGR)</t>
  </si>
  <si>
    <t>Agricultural residues (AGR)</t>
  </si>
  <si>
    <t>Forrest residues (AGR)</t>
  </si>
  <si>
    <t>Municipal waste (AGR)</t>
  </si>
  <si>
    <t>Animal waste (AGR)</t>
  </si>
  <si>
    <t>Waste cooking oils (AGR)</t>
  </si>
  <si>
    <t>Pure Bioethanol (AGR)</t>
  </si>
  <si>
    <t>Biodiesel (AGR)</t>
  </si>
  <si>
    <t>Bioethanol (AGR)</t>
  </si>
  <si>
    <t>Biogas (AGR)</t>
  </si>
  <si>
    <t>Pellet (AGR)</t>
  </si>
  <si>
    <t>Charcoal (AGR)</t>
  </si>
  <si>
    <t>Hydro Energy (AGR)</t>
  </si>
  <si>
    <t>Solar Energy (AGR)</t>
  </si>
  <si>
    <t>Wind Energy (AGR)</t>
  </si>
  <si>
    <t>Geothermal Energy (AGR)</t>
  </si>
  <si>
    <t>Diesel (TRA)</t>
  </si>
  <si>
    <t>Gasoline (TRA)</t>
  </si>
  <si>
    <t>Aviation Gasoline (TRA)</t>
  </si>
  <si>
    <t>Liquified petroleum gas (TRA)</t>
  </si>
  <si>
    <t>Low Sulphur Fuel Oil (TRA)</t>
  </si>
  <si>
    <t>High Sulphur Fuel Oil (TRA)</t>
  </si>
  <si>
    <t>Kerosene (TRA)</t>
  </si>
  <si>
    <t>Naphtha (TRA)</t>
  </si>
  <si>
    <t>Other petroleum products (TRA)</t>
  </si>
  <si>
    <t>Natural Gas (TRA)</t>
  </si>
  <si>
    <t>Pure Bioethanol (TRA)</t>
  </si>
  <si>
    <t>Biodiesel (TRA)</t>
  </si>
  <si>
    <t>Bioethanol (TRA)</t>
  </si>
  <si>
    <t>Biogas (TRA)</t>
  </si>
  <si>
    <t>Sub-bituminous (ELE)</t>
  </si>
  <si>
    <t>Coking coal (ELE)</t>
  </si>
  <si>
    <t>Other bituminous coal (ELE)</t>
  </si>
  <si>
    <t>ELECOABCO</t>
  </si>
  <si>
    <t>Lignite/Brown Coal  (ELE)</t>
  </si>
  <si>
    <t>Coke oven coke (ELE)</t>
  </si>
  <si>
    <t>Coal tar (ELE)</t>
  </si>
  <si>
    <t>BKB (brown coal briquettes) (ELE)</t>
  </si>
  <si>
    <t>Refinery gas (ELE)</t>
  </si>
  <si>
    <t>Diesel (ELE)</t>
  </si>
  <si>
    <t>Gasoline (ELE)</t>
  </si>
  <si>
    <t>Liquified petroleum gas (ELE)</t>
  </si>
  <si>
    <t>Low Sulphur Fuel Oil (ELE)</t>
  </si>
  <si>
    <t>High Sulphur Fuel Oil (ELE)</t>
  </si>
  <si>
    <t>Kerosene (ELE)</t>
  </si>
  <si>
    <t>Naphtha (ELE)</t>
  </si>
  <si>
    <t>Petroleum Coke (ELE)</t>
  </si>
  <si>
    <t>Other petroleum products (ELE)</t>
  </si>
  <si>
    <t>Shale Oil (ELE)</t>
  </si>
  <si>
    <t>Natural Gas (ELE)</t>
  </si>
  <si>
    <t>Blast Furnace Gas (ELE)</t>
  </si>
  <si>
    <t>Wood (ELE)</t>
  </si>
  <si>
    <t>Agricultural residues (ELE)</t>
  </si>
  <si>
    <t>Forrest residues (ELE)</t>
  </si>
  <si>
    <t>Municipal waste (ELE)</t>
  </si>
  <si>
    <t>Industrial Waste (ELE)</t>
  </si>
  <si>
    <t>Animal waste (ELE)</t>
  </si>
  <si>
    <t>Waste cooking oils (ELE)</t>
  </si>
  <si>
    <t>Pure Bioethanol (ELE)</t>
  </si>
  <si>
    <t>Biodiesel (ELE)</t>
  </si>
  <si>
    <t>Bioethanol (ELE)</t>
  </si>
  <si>
    <t>Biogas (ELE)</t>
  </si>
  <si>
    <t>Pellet (ELE)</t>
  </si>
  <si>
    <t>Hydro Energy (ELE)</t>
  </si>
  <si>
    <t>Solar Energy (ELE)</t>
  </si>
  <si>
    <t>Wind Energy (ELE)</t>
  </si>
  <si>
    <t>Geothermal Energy (ELE)</t>
  </si>
  <si>
    <t>Nuclear Fuel (ELE)</t>
  </si>
  <si>
    <t>Sub-bituminous (HET)</t>
  </si>
  <si>
    <t>Coking coal (HET)</t>
  </si>
  <si>
    <t>Other bituminous coal (HET)</t>
  </si>
  <si>
    <t>HETCOABCO</t>
  </si>
  <si>
    <t>Lignite/Brown Coal  (HET)</t>
  </si>
  <si>
    <t>Coke oven coke (HET)</t>
  </si>
  <si>
    <t>Coal tar (HET)</t>
  </si>
  <si>
    <t>BKB (brown coal briquettes) (HET)</t>
  </si>
  <si>
    <t>Refinery gas (HET)</t>
  </si>
  <si>
    <t>Diesel (HET)</t>
  </si>
  <si>
    <t>Gasoline (HET)</t>
  </si>
  <si>
    <t>Liquified petroleum gas (HET)</t>
  </si>
  <si>
    <t>Low Sulphur Fuel Oil (HET)</t>
  </si>
  <si>
    <t>High Sulphur Fuel Oil (HET)</t>
  </si>
  <si>
    <t>Kerosene (HET)</t>
  </si>
  <si>
    <t>Naphtha (HET)</t>
  </si>
  <si>
    <t>Petroleum Coke (HET)</t>
  </si>
  <si>
    <t>Other petroleum products (HET)</t>
  </si>
  <si>
    <t>Shale Oil (HET)</t>
  </si>
  <si>
    <t>Natural Gas (HET)</t>
  </si>
  <si>
    <t>Blast Furnace Gas (HET)</t>
  </si>
  <si>
    <t>Wood (HET)</t>
  </si>
  <si>
    <t>Agricultural residues (HET)</t>
  </si>
  <si>
    <t>Forrest residues (HET)</t>
  </si>
  <si>
    <t>Municipal waste (HET)</t>
  </si>
  <si>
    <t>Industrial Waste (HET)</t>
  </si>
  <si>
    <t>Animal waste (HET)</t>
  </si>
  <si>
    <t>Waste cooking oils (HET)</t>
  </si>
  <si>
    <t>Pure Bioethanol (HET)</t>
  </si>
  <si>
    <t>Biodiesel (HET)</t>
  </si>
  <si>
    <t>Bioethanol (HET)</t>
  </si>
  <si>
    <t>Biogas (HET)</t>
  </si>
  <si>
    <t>Pellet (HET)</t>
  </si>
  <si>
    <t>Electricity (HET)</t>
  </si>
  <si>
    <t>Charcoal (HET)</t>
  </si>
  <si>
    <t>Hydro Energy (HET)</t>
  </si>
  <si>
    <t>Solar Energy (HET)</t>
  </si>
  <si>
    <t>Geothermal Energy (HET)</t>
  </si>
  <si>
    <t>High Voltage electricity after losses</t>
  </si>
  <si>
    <t>High Voltage electricity before Losses</t>
  </si>
  <si>
    <t>Medium Voltage electricity</t>
  </si>
  <si>
    <t>Low Voltage electricity</t>
  </si>
  <si>
    <t>Electricity (SUP)</t>
  </si>
  <si>
    <t>Electricity (IND)</t>
  </si>
  <si>
    <t>Electricity (RSD)</t>
  </si>
  <si>
    <t>Electricity (COM)</t>
  </si>
  <si>
    <t>Electricity (AGR)</t>
  </si>
  <si>
    <t>Electricity (TRA)</t>
  </si>
  <si>
    <t>Medium-Low Voltage electricity</t>
  </si>
  <si>
    <t>RSDLTH</t>
  </si>
  <si>
    <t xml:space="preserve">Heat </t>
  </si>
  <si>
    <t>HETHTH</t>
  </si>
  <si>
    <t>SUPLTH</t>
  </si>
  <si>
    <t>Supply Heat (SUP)</t>
  </si>
  <si>
    <t>Agricultural Stationary Uses-Heat-Natural gas (AGR)-N_ST</t>
  </si>
  <si>
    <t>Agricultural Stationary Uses-Heat-Natural gas (AGR)-N_IM</t>
  </si>
  <si>
    <t>Agricultural Stationary Uses-Heat-Natural gas (AGR)-N_AD</t>
  </si>
  <si>
    <t>AGRLTH</t>
  </si>
  <si>
    <t>Derived Heat (AGR)</t>
  </si>
  <si>
    <t>SEASON</t>
  </si>
  <si>
    <t>Agricultural Stationary Uses-Heat-Biomass (AGR)-N_ST</t>
  </si>
  <si>
    <t>Agricultural Stationary Uses-Heat-Biomass (AGR)-N_IM</t>
  </si>
  <si>
    <t>Agricultural Stationary Uses-Heat-Biomass (AGR)-N_AD</t>
  </si>
  <si>
    <t>Agricultural Stationary Uses-Heat-Bituminous (AGR)-N-ST</t>
  </si>
  <si>
    <t>Agricultural Stationary Uses-Heat-Bituminous (AGR)-N-IM</t>
  </si>
  <si>
    <t>Agricultural Stationary Uses-Heat-Bituminous (AGR)-N-AD</t>
  </si>
  <si>
    <t>AGROILHFO</t>
  </si>
  <si>
    <t>Agricultural Stationary Uses-Heat-Fuel Oil (AGR)-N-ST</t>
  </si>
  <si>
    <t>Agricultural Stationary Uses-Heat-Fuel Oil (AGR)-N-IM</t>
  </si>
  <si>
    <t>Agricultural Stationary Uses-Heat-Fuel oil (AGR)-N-AD</t>
  </si>
  <si>
    <t>AFA</t>
  </si>
  <si>
    <t>Output</t>
  </si>
  <si>
    <t>Input</t>
  </si>
  <si>
    <t>Input share</t>
  </si>
  <si>
    <t>Output share</t>
  </si>
  <si>
    <t>AFA~LO</t>
  </si>
  <si>
    <t>Fuel Oil (AGR)</t>
  </si>
  <si>
    <t>Agricultural Machinery NEW Advanced H2</t>
  </si>
  <si>
    <t>AGRH2G</t>
  </si>
  <si>
    <t>AGRMACH2G_N_AD</t>
  </si>
  <si>
    <t>Hydrogen for Agriculture (Gas)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</si>
</sst>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\Te\x\t"/>
    <numFmt numFmtId="167" formatCode="#,##0.00;\-#,##0.00;&quot;&quot;"/>
    <numFmt numFmtId="168" formatCode="0.0"/>
  </numFmts>
  <fonts count="17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10" fillId="0" borderId="0"/>
  </cellStyleXfs>
  <cellXfs count="101">
    <xf numFmtId="0" fontId="0" fillId="0" borderId="0" xfId="0"/>
    <xf numFmtId="0" fontId="4" fillId="4" borderId="0" xfId="1" applyFont="1" applyFill="1" applyAlignment="1">
      <alignment wrapText="1"/>
    </xf>
    <xf numFmtId="0" fontId="3" fillId="4" borderId="0" xfId="1" applyFill="1" applyAlignment="1">
      <alignment wrapText="1"/>
    </xf>
    <xf numFmtId="0" fontId="3" fillId="4" borderId="0" xfId="1" applyFont="1" applyFill="1" applyAlignment="1">
      <alignment wrapText="1"/>
    </xf>
    <xf numFmtId="0" fontId="6" fillId="5" borderId="0" xfId="1" applyFont="1" applyFill="1" applyAlignment="1">
      <alignment wrapText="1"/>
    </xf>
    <xf numFmtId="0" fontId="6" fillId="5" borderId="0" xfId="1" applyFont="1" applyFill="1" applyAlignment="1">
      <alignment horizontal="right" wrapText="1"/>
    </xf>
    <xf numFmtId="0" fontId="7" fillId="5" borderId="0" xfId="2" applyFont="1" applyFill="1" applyAlignment="1">
      <alignment horizontal="center"/>
    </xf>
    <xf numFmtId="0" fontId="8" fillId="5" borderId="0" xfId="2" applyFont="1" applyFill="1" applyAlignment="1">
      <alignment horizontal="center"/>
    </xf>
    <xf numFmtId="0" fontId="9" fillId="5" borderId="0" xfId="1" applyFont="1" applyFill="1" applyAlignment="1">
      <alignment wrapText="1"/>
    </xf>
    <xf numFmtId="0" fontId="6" fillId="5" borderId="0" xfId="1" applyFont="1" applyFill="1" applyAlignment="1"/>
    <xf numFmtId="0" fontId="6" fillId="5" borderId="0" xfId="1" applyFont="1" applyFill="1" applyAlignment="1">
      <alignment horizontal="center"/>
    </xf>
    <xf numFmtId="0" fontId="6" fillId="5" borderId="0" xfId="1" applyFont="1" applyFill="1" applyAlignment="1">
      <alignment horizontal="center" wrapText="1"/>
    </xf>
    <xf numFmtId="0" fontId="9" fillId="5" borderId="0" xfId="1" applyFont="1" applyFill="1" applyAlignment="1">
      <alignment horizontal="left" wrapText="1"/>
    </xf>
    <xf numFmtId="0" fontId="11" fillId="0" borderId="0" xfId="0" applyFont="1" applyFill="1"/>
    <xf numFmtId="0" fontId="11" fillId="0" borderId="0" xfId="0" applyFont="1" applyFill="1" applyBorder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Border="1"/>
    <xf numFmtId="0" fontId="12" fillId="0" borderId="0" xfId="0" applyFont="1" applyFill="1" applyAlignment="1"/>
    <xf numFmtId="0" fontId="13" fillId="0" borderId="0" xfId="0" applyFont="1" applyFill="1" applyBorder="1" applyAlignment="1">
      <alignment horizontal="left" wrapText="1"/>
    </xf>
    <xf numFmtId="0" fontId="14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right"/>
    </xf>
    <xf numFmtId="166" fontId="13" fillId="0" borderId="0" xfId="0" applyNumberFormat="1" applyFont="1" applyFill="1"/>
    <xf numFmtId="0" fontId="14" fillId="0" borderId="0" xfId="0" applyFont="1" applyFill="1" applyAlignment="1">
      <alignment horizontal="left"/>
    </xf>
    <xf numFmtId="0" fontId="15" fillId="0" borderId="0" xfId="0" applyFont="1" applyFill="1" applyAlignment="1"/>
    <xf numFmtId="166" fontId="14" fillId="0" borderId="0" xfId="0" applyNumberFormat="1" applyFont="1" applyFill="1"/>
    <xf numFmtId="0" fontId="14" fillId="0" borderId="1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166" fontId="14" fillId="0" borderId="4" xfId="0" applyNumberFormat="1" applyFont="1" applyFill="1" applyBorder="1"/>
    <xf numFmtId="166" fontId="14" fillId="0" borderId="4" xfId="0" applyNumberFormat="1" applyFont="1" applyFill="1" applyBorder="1" applyAlignment="1">
      <alignment horizontal="center"/>
    </xf>
    <xf numFmtId="166" fontId="15" fillId="0" borderId="0" xfId="0" applyNumberFormat="1" applyFont="1" applyFill="1" applyAlignment="1"/>
    <xf numFmtId="166" fontId="11" fillId="0" borderId="0" xfId="0" applyNumberFormat="1" applyFont="1" applyFill="1" applyAlignment="1"/>
    <xf numFmtId="166" fontId="11" fillId="0" borderId="0" xfId="0" applyNumberFormat="1" applyFont="1" applyFill="1" applyAlignment="1">
      <alignment horizontal="center"/>
    </xf>
    <xf numFmtId="0" fontId="11" fillId="0" borderId="0" xfId="0" applyFont="1" applyFill="1" applyAlignment="1"/>
    <xf numFmtId="0" fontId="15" fillId="0" borderId="0" xfId="0" applyFont="1" applyFill="1" applyBorder="1" applyAlignment="1"/>
    <xf numFmtId="0" fontId="13" fillId="0" borderId="5" xfId="0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166" fontId="13" fillId="0" borderId="3" xfId="0" applyNumberFormat="1" applyFont="1" applyFill="1" applyBorder="1" applyAlignment="1">
      <alignment horizontal="center" wrapText="1"/>
    </xf>
    <xf numFmtId="0" fontId="13" fillId="0" borderId="0" xfId="0" applyFont="1" applyFill="1" applyAlignment="1">
      <alignment horizontal="center"/>
    </xf>
    <xf numFmtId="166" fontId="15" fillId="0" borderId="1" xfId="0" applyNumberFormat="1" applyFont="1" applyFill="1" applyBorder="1" applyAlignment="1"/>
    <xf numFmtId="166" fontId="15" fillId="0" borderId="1" xfId="0" applyNumberFormat="1" applyFont="1" applyFill="1" applyBorder="1" applyAlignment="1">
      <alignment horizontal="center"/>
    </xf>
    <xf numFmtId="166" fontId="15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3" fillId="0" borderId="8" xfId="0" applyFont="1" applyFill="1" applyBorder="1" applyAlignment="1">
      <alignment horizontal="left" wrapText="1"/>
    </xf>
    <xf numFmtId="0" fontId="13" fillId="0" borderId="8" xfId="0" applyFont="1" applyFill="1" applyBorder="1" applyAlignment="1">
      <alignment horizontal="center" wrapText="1"/>
    </xf>
    <xf numFmtId="0" fontId="13" fillId="0" borderId="9" xfId="0" applyFont="1" applyFill="1" applyBorder="1" applyAlignment="1">
      <alignment horizontal="center" wrapText="1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center"/>
    </xf>
    <xf numFmtId="166" fontId="11" fillId="0" borderId="5" xfId="0" applyNumberFormat="1" applyFont="1" applyFill="1" applyBorder="1" applyAlignment="1">
      <alignment horizontal="left"/>
    </xf>
    <xf numFmtId="166" fontId="11" fillId="0" borderId="5" xfId="0" applyNumberFormat="1" applyFont="1" applyFill="1" applyBorder="1" applyAlignment="1">
      <alignment horizontal="center"/>
    </xf>
    <xf numFmtId="0" fontId="11" fillId="0" borderId="0" xfId="0" applyFont="1" applyFill="1" applyBorder="1" applyAlignment="1"/>
    <xf numFmtId="0" fontId="13" fillId="0" borderId="6" xfId="0" applyFont="1" applyFill="1" applyBorder="1"/>
    <xf numFmtId="0" fontId="13" fillId="0" borderId="0" xfId="0" applyFont="1" applyFill="1" applyBorder="1" applyAlignment="1">
      <alignment horizontal="right"/>
    </xf>
    <xf numFmtId="164" fontId="13" fillId="0" borderId="0" xfId="0" applyNumberFormat="1" applyFont="1" applyFill="1" applyAlignment="1">
      <alignment horizontal="center"/>
    </xf>
    <xf numFmtId="2" fontId="13" fillId="0" borderId="0" xfId="0" applyNumberFormat="1" applyFont="1" applyFill="1" applyAlignment="1">
      <alignment horizontal="center"/>
    </xf>
    <xf numFmtId="165" fontId="13" fillId="0" borderId="0" xfId="0" applyNumberFormat="1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0" xfId="0" applyFont="1" applyFill="1" applyBorder="1"/>
    <xf numFmtId="0" fontId="13" fillId="0" borderId="11" xfId="0" applyFont="1" applyFill="1" applyBorder="1"/>
    <xf numFmtId="0" fontId="13" fillId="0" borderId="1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3" fillId="0" borderId="12" xfId="0" applyFont="1" applyFill="1" applyBorder="1"/>
    <xf numFmtId="164" fontId="13" fillId="0" borderId="11" xfId="0" applyNumberFormat="1" applyFont="1" applyFill="1" applyBorder="1" applyAlignment="1">
      <alignment horizontal="center"/>
    </xf>
    <xf numFmtId="2" fontId="13" fillId="0" borderId="11" xfId="0" applyNumberFormat="1" applyFont="1" applyFill="1" applyBorder="1" applyAlignment="1">
      <alignment horizontal="center"/>
    </xf>
    <xf numFmtId="165" fontId="13" fillId="0" borderId="11" xfId="0" applyNumberFormat="1" applyFont="1" applyFill="1" applyBorder="1" applyAlignment="1">
      <alignment horizontal="center"/>
    </xf>
    <xf numFmtId="0" fontId="13" fillId="0" borderId="11" xfId="0" applyFont="1" applyFill="1" applyBorder="1" applyAlignment="1">
      <alignment horizontal="right"/>
    </xf>
    <xf numFmtId="0" fontId="13" fillId="0" borderId="4" xfId="0" applyFont="1" applyFill="1" applyBorder="1"/>
    <xf numFmtId="0" fontId="13" fillId="0" borderId="4" xfId="0" applyFont="1" applyFill="1" applyBorder="1" applyAlignment="1">
      <alignment horizontal="center"/>
    </xf>
    <xf numFmtId="0" fontId="13" fillId="0" borderId="1" xfId="0" applyFont="1" applyFill="1" applyBorder="1"/>
    <xf numFmtId="0" fontId="11" fillId="0" borderId="1" xfId="0" applyFont="1" applyFill="1" applyBorder="1"/>
    <xf numFmtId="0" fontId="13" fillId="0" borderId="1" xfId="0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2" fontId="13" fillId="0" borderId="0" xfId="0" applyNumberFormat="1" applyFont="1" applyFill="1" applyBorder="1"/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16" fillId="0" borderId="11" xfId="0" applyFont="1" applyFill="1" applyBorder="1" applyAlignment="1">
      <alignment horizontal="right"/>
    </xf>
    <xf numFmtId="2" fontId="13" fillId="0" borderId="11" xfId="0" applyNumberFormat="1" applyFont="1" applyFill="1" applyBorder="1"/>
    <xf numFmtId="1" fontId="13" fillId="0" borderId="11" xfId="0" applyNumberFormat="1" applyFont="1" applyFill="1" applyBorder="1" applyAlignment="1">
      <alignment horizontal="center"/>
    </xf>
    <xf numFmtId="168" fontId="13" fillId="0" borderId="0" xfId="0" applyNumberFormat="1" applyFont="1" applyFill="1" applyBorder="1" applyAlignment="1">
      <alignment horizontal="center"/>
    </xf>
    <xf numFmtId="168" fontId="13" fillId="0" borderId="11" xfId="0" applyNumberFormat="1" applyFont="1" applyFill="1" applyBorder="1" applyAlignment="1">
      <alignment horizontal="center"/>
    </xf>
    <xf numFmtId="166" fontId="14" fillId="0" borderId="1" xfId="0" applyNumberFormat="1" applyFont="1" applyFill="1" applyBorder="1"/>
    <xf numFmtId="166" fontId="14" fillId="0" borderId="1" xfId="0" applyNumberFormat="1" applyFont="1" applyFill="1" applyBorder="1" applyAlignment="1">
      <alignment horizontal="left"/>
    </xf>
    <xf numFmtId="166" fontId="15" fillId="0" borderId="1" xfId="0" applyNumberFormat="1" applyFont="1" applyFill="1" applyBorder="1"/>
    <xf numFmtId="166" fontId="15" fillId="0" borderId="4" xfId="0" applyNumberFormat="1" applyFont="1" applyFill="1" applyBorder="1"/>
    <xf numFmtId="166" fontId="13" fillId="0" borderId="5" xfId="0" applyNumberFormat="1" applyFont="1" applyFill="1" applyBorder="1" applyAlignment="1">
      <alignment horizontal="center" vertical="center" wrapText="1"/>
    </xf>
    <xf numFmtId="166" fontId="13" fillId="0" borderId="3" xfId="0" applyNumberFormat="1" applyFont="1" applyFill="1" applyBorder="1" applyAlignment="1">
      <alignment horizontal="center" vertical="center" wrapText="1"/>
    </xf>
    <xf numFmtId="166" fontId="11" fillId="0" borderId="5" xfId="0" applyNumberFormat="1" applyFont="1" applyFill="1" applyBorder="1" applyAlignment="1">
      <alignment horizontal="left" wrapText="1"/>
    </xf>
    <xf numFmtId="0" fontId="11" fillId="0" borderId="0" xfId="0" applyFont="1" applyFill="1" applyAlignment="1">
      <alignment wrapText="1"/>
    </xf>
    <xf numFmtId="166" fontId="11" fillId="0" borderId="3" xfId="0" applyNumberFormat="1" applyFont="1" applyFill="1" applyBorder="1" applyAlignment="1">
      <alignment horizontal="left" wrapText="1"/>
    </xf>
    <xf numFmtId="0" fontId="13" fillId="0" borderId="0" xfId="0" applyFont="1" applyFill="1" applyAlignment="1">
      <alignment horizontal="center" vertical="center" wrapText="1"/>
    </xf>
    <xf numFmtId="167" fontId="13" fillId="0" borderId="0" xfId="0" applyNumberFormat="1" applyFont="1" applyFill="1"/>
    <xf numFmtId="0" fontId="13" fillId="0" borderId="0" xfId="3" applyFont="1" applyFill="1"/>
    <xf numFmtId="0" fontId="11" fillId="0" borderId="0" xfId="3" applyFont="1" applyFill="1" applyAlignment="1">
      <alignment horizontal="center"/>
    </xf>
  </cellXfs>
  <cellStyles count="4">
    <cellStyle name="Accent2" xfId="1" builtinId="33"/>
    <cellStyle name="Good" xfId="2" builtinId="26"/>
    <cellStyle name="Normal" xfId="0" builtinId="0"/>
    <cellStyle name="Normal 2" xfId="3" xr:uid="{AE6D1108-0FDE-4FA3-9A20-1918BACE1BC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66"/>
  <sheetViews>
    <sheetView topLeftCell="I1" zoomScale="60" zoomScaleNormal="60" workbookViewId="0">
      <selection activeCell="I1" sqref="A1:XFD1048576"/>
    </sheetView>
  </sheetViews>
  <sheetFormatPr defaultRowHeight="19.5" customHeight="1" x14ac:dyDescent="0.25"/>
  <cols>
    <col min="1" max="1" width="8.88671875" style="13"/>
    <col min="2" max="2" width="31.6640625" style="13" customWidth="1"/>
    <col min="3" max="3" width="69.5546875" style="13" customWidth="1"/>
    <col min="4" max="4" width="16.88671875" style="13" bestFit="1" customWidth="1"/>
    <col min="5" max="5" width="18.88671875" style="13" bestFit="1" customWidth="1"/>
    <col min="6" max="6" width="10.109375" style="13" customWidth="1"/>
    <col min="7" max="7" width="12.109375" style="13" bestFit="1" customWidth="1"/>
    <col min="8" max="8" width="20.5546875" style="13" customWidth="1"/>
    <col min="9" max="9" width="17.6640625" style="13" customWidth="1"/>
    <col min="10" max="10" width="16.6640625" style="13" bestFit="1" customWidth="1"/>
    <col min="11" max="11" width="19.88671875" style="13" customWidth="1"/>
    <col min="12" max="12" width="18.109375" style="13" bestFit="1" customWidth="1"/>
    <col min="13" max="13" width="27.88671875" style="13" bestFit="1" customWidth="1"/>
    <col min="14" max="14" width="27.88671875" style="13" customWidth="1"/>
    <col min="15" max="16" width="8.88671875" style="13"/>
    <col min="17" max="17" width="15.109375" style="13" customWidth="1"/>
    <col min="18" max="18" width="13.88671875" style="13" bestFit="1" customWidth="1"/>
    <col min="19" max="19" width="33.6640625" style="13" customWidth="1"/>
    <col min="20" max="20" width="95.109375" style="13" bestFit="1" customWidth="1"/>
    <col min="21" max="21" width="12" style="13" bestFit="1" customWidth="1"/>
    <col min="22" max="22" width="13.44140625" style="13" bestFit="1" customWidth="1"/>
    <col min="23" max="23" width="33.44140625" style="13" bestFit="1" customWidth="1"/>
    <col min="24" max="24" width="26.44140625" style="13" bestFit="1" customWidth="1"/>
    <col min="25" max="25" width="16.6640625" style="13" bestFit="1" customWidth="1"/>
    <col min="26" max="28" width="8.88671875" style="13"/>
    <col min="29" max="29" width="17.109375" style="13" bestFit="1" customWidth="1"/>
    <col min="30" max="30" width="49.44140625" style="13" bestFit="1" customWidth="1"/>
    <col min="31" max="31" width="5.88671875" style="13" bestFit="1" customWidth="1"/>
    <col min="32" max="32" width="24.5546875" style="13" bestFit="1" customWidth="1"/>
    <col min="33" max="33" width="22.88671875" style="13" bestFit="1" customWidth="1"/>
    <col min="34" max="34" width="15.88671875" style="13" bestFit="1" customWidth="1"/>
    <col min="35" max="35" width="17.44140625" style="13" bestFit="1" customWidth="1"/>
    <col min="36" max="16384" width="8.88671875" style="13"/>
  </cols>
  <sheetData>
    <row r="1" spans="1:39" ht="19.5" customHeight="1" x14ac:dyDescent="0.25">
      <c r="O1" s="14"/>
    </row>
    <row r="2" spans="1:39" s="16" customFormat="1" ht="19.5" customHeight="1" x14ac:dyDescent="0.3">
      <c r="A2" s="15"/>
      <c r="B2" s="15" t="s">
        <v>463</v>
      </c>
      <c r="C2" s="15"/>
      <c r="D2" s="15"/>
      <c r="E2" s="15"/>
      <c r="O2" s="17"/>
      <c r="Q2" s="16" t="s">
        <v>440</v>
      </c>
    </row>
    <row r="3" spans="1:39" s="16" customFormat="1" ht="19.5" customHeight="1" x14ac:dyDescent="0.3">
      <c r="B3" s="18"/>
      <c r="O3" s="17"/>
      <c r="T3" s="17"/>
    </row>
    <row r="4" spans="1:39" s="16" customFormat="1" ht="19.5" customHeight="1" x14ac:dyDescent="0.25">
      <c r="B4" s="19"/>
      <c r="D4" s="20"/>
      <c r="E4" s="20"/>
      <c r="F4" s="20"/>
      <c r="G4" s="20"/>
      <c r="I4" s="21"/>
      <c r="J4" s="21"/>
      <c r="K4" s="21"/>
      <c r="L4" s="22"/>
      <c r="O4" s="17"/>
      <c r="Q4" s="23" t="s">
        <v>441</v>
      </c>
      <c r="R4" s="23"/>
      <c r="S4" s="23" t="s">
        <v>448</v>
      </c>
      <c r="T4" s="23"/>
      <c r="U4" s="23"/>
      <c r="V4" s="23"/>
      <c r="W4" s="23"/>
      <c r="X4" s="23"/>
      <c r="Y4" s="23"/>
      <c r="AK4" s="17"/>
      <c r="AL4" s="17"/>
      <c r="AM4" s="17"/>
    </row>
    <row r="5" spans="1:39" s="16" customFormat="1" ht="19.5" customHeight="1" x14ac:dyDescent="0.25">
      <c r="E5" s="24"/>
      <c r="F5" s="25" t="s">
        <v>0</v>
      </c>
      <c r="G5" s="25"/>
      <c r="H5" s="21"/>
      <c r="O5" s="17"/>
      <c r="Q5" s="26" t="s">
        <v>18</v>
      </c>
      <c r="R5" s="26"/>
      <c r="S5" s="23"/>
      <c r="T5" s="23"/>
      <c r="U5" s="23"/>
      <c r="V5" s="23"/>
      <c r="W5" s="23"/>
      <c r="X5" s="23"/>
      <c r="Y5" s="23"/>
      <c r="AK5" s="14"/>
      <c r="AL5" s="17"/>
      <c r="AM5" s="17"/>
    </row>
    <row r="6" spans="1:39" s="16" customFormat="1" ht="19.5" customHeight="1" x14ac:dyDescent="0.25">
      <c r="B6" s="27" t="s">
        <v>1</v>
      </c>
      <c r="C6" s="27" t="s">
        <v>442</v>
      </c>
      <c r="D6" s="27" t="s">
        <v>3</v>
      </c>
      <c r="E6" s="27" t="s">
        <v>4</v>
      </c>
      <c r="F6" s="28" t="s">
        <v>449</v>
      </c>
      <c r="G6" s="29" t="s">
        <v>15</v>
      </c>
      <c r="H6" s="30" t="s">
        <v>17</v>
      </c>
      <c r="I6" s="30" t="s">
        <v>42</v>
      </c>
      <c r="J6" s="30" t="s">
        <v>5</v>
      </c>
      <c r="K6" s="30" t="s">
        <v>38</v>
      </c>
      <c r="L6" s="30" t="s">
        <v>50</v>
      </c>
      <c r="M6" s="30" t="s">
        <v>51</v>
      </c>
      <c r="O6" s="17"/>
      <c r="Q6" s="31" t="s">
        <v>16</v>
      </c>
      <c r="R6" s="31" t="s">
        <v>56</v>
      </c>
      <c r="S6" s="31" t="s">
        <v>1</v>
      </c>
      <c r="T6" s="31" t="s">
        <v>2</v>
      </c>
      <c r="U6" s="32" t="s">
        <v>19</v>
      </c>
      <c r="V6" s="32" t="s">
        <v>20</v>
      </c>
      <c r="W6" s="31" t="s">
        <v>21</v>
      </c>
      <c r="X6" s="31" t="s">
        <v>22</v>
      </c>
      <c r="Y6" s="31" t="s">
        <v>23</v>
      </c>
      <c r="AB6" s="33" t="s">
        <v>7</v>
      </c>
      <c r="AC6" s="34"/>
      <c r="AD6" s="34"/>
      <c r="AE6" s="35"/>
      <c r="AF6" s="35"/>
      <c r="AG6" s="34"/>
      <c r="AH6" s="34"/>
      <c r="AI6" s="34"/>
      <c r="AJ6" s="36"/>
      <c r="AK6" s="37"/>
      <c r="AL6" s="17"/>
      <c r="AM6" s="17"/>
    </row>
    <row r="7" spans="1:39" s="16" customFormat="1" ht="19.5" customHeight="1" thickBot="1" x14ac:dyDescent="0.3">
      <c r="B7" s="38" t="s">
        <v>450</v>
      </c>
      <c r="C7" s="38" t="s">
        <v>32</v>
      </c>
      <c r="D7" s="38" t="s">
        <v>36</v>
      </c>
      <c r="E7" s="38" t="s">
        <v>37</v>
      </c>
      <c r="F7" s="39"/>
      <c r="G7" s="40" t="s">
        <v>41</v>
      </c>
      <c r="H7" s="38" t="s">
        <v>39</v>
      </c>
      <c r="I7" s="38" t="s">
        <v>43</v>
      </c>
      <c r="J7" s="38" t="s">
        <v>44</v>
      </c>
      <c r="K7" s="38" t="s">
        <v>45</v>
      </c>
      <c r="L7" s="38" t="s">
        <v>413</v>
      </c>
      <c r="M7" s="38" t="s">
        <v>40</v>
      </c>
      <c r="O7" s="17"/>
      <c r="Q7" s="41" t="s">
        <v>443</v>
      </c>
      <c r="R7" s="41" t="s">
        <v>58</v>
      </c>
      <c r="S7" s="41" t="s">
        <v>31</v>
      </c>
      <c r="T7" s="41" t="s">
        <v>32</v>
      </c>
      <c r="U7" s="41" t="s">
        <v>33</v>
      </c>
      <c r="V7" s="41" t="s">
        <v>34</v>
      </c>
      <c r="W7" s="41" t="s">
        <v>444</v>
      </c>
      <c r="X7" s="41" t="s">
        <v>445</v>
      </c>
      <c r="Y7" s="41" t="s">
        <v>35</v>
      </c>
      <c r="Z7" s="42"/>
      <c r="AB7" s="43" t="s">
        <v>8</v>
      </c>
      <c r="AC7" s="43" t="s">
        <v>6</v>
      </c>
      <c r="AD7" s="43" t="s">
        <v>9</v>
      </c>
      <c r="AE7" s="44" t="s">
        <v>10</v>
      </c>
      <c r="AF7" s="44" t="s">
        <v>11</v>
      </c>
      <c r="AG7" s="45" t="s">
        <v>12</v>
      </c>
      <c r="AH7" s="45" t="s">
        <v>13</v>
      </c>
      <c r="AI7" s="45" t="s">
        <v>14</v>
      </c>
      <c r="AJ7" s="36"/>
      <c r="AK7" s="46"/>
      <c r="AL7" s="17"/>
      <c r="AM7" s="17"/>
    </row>
    <row r="8" spans="1:39" s="16" customFormat="1" ht="19.5" customHeight="1" thickBot="1" x14ac:dyDescent="0.3">
      <c r="B8" s="47"/>
      <c r="C8" s="48"/>
      <c r="D8" s="48"/>
      <c r="E8" s="48" t="s">
        <v>446</v>
      </c>
      <c r="F8" s="49"/>
      <c r="G8" s="48"/>
      <c r="H8" s="48" t="s">
        <v>454</v>
      </c>
      <c r="I8" s="48" t="str">
        <f>General!$D$23</f>
        <v>000USD/unit</v>
      </c>
      <c r="J8" s="48" t="str">
        <f>General!$D$30</f>
        <v>000$/Unit</v>
      </c>
      <c r="K8" s="48" t="str">
        <f>General!$D$31</f>
        <v>$/GJ</v>
      </c>
      <c r="L8" s="48" t="str">
        <f>General!$D$13</f>
        <v>Years</v>
      </c>
      <c r="M8" s="48" t="str">
        <f>General!$D$35</f>
        <v>TJ/unit</v>
      </c>
      <c r="O8" s="17"/>
      <c r="P8" s="17"/>
      <c r="Q8" s="50" t="s">
        <v>447</v>
      </c>
      <c r="R8" s="50"/>
      <c r="S8" s="50" t="str">
        <f>Commodities!$Z$5&amp;RIGHT(Commodities!$D$221,6)&amp;"_"&amp;$S$4&amp;"_ST"</f>
        <v>AGRMACOILDSL_N_ST</v>
      </c>
      <c r="T8" s="50" t="s">
        <v>493</v>
      </c>
      <c r="U8" s="51" t="str">
        <f>General!$B$2</f>
        <v>PJ</v>
      </c>
      <c r="V8" s="51" t="s">
        <v>458</v>
      </c>
      <c r="W8" s="50"/>
      <c r="X8" s="51"/>
      <c r="Y8" s="51"/>
      <c r="AB8" s="52" t="s">
        <v>24</v>
      </c>
      <c r="AC8" s="52" t="s">
        <v>25</v>
      </c>
      <c r="AD8" s="52" t="s">
        <v>26</v>
      </c>
      <c r="AE8" s="53" t="s">
        <v>10</v>
      </c>
      <c r="AF8" s="53" t="s">
        <v>27</v>
      </c>
      <c r="AG8" s="52" t="s">
        <v>28</v>
      </c>
      <c r="AH8" s="52" t="s">
        <v>29</v>
      </c>
      <c r="AI8" s="52" t="s">
        <v>30</v>
      </c>
      <c r="AJ8" s="36"/>
      <c r="AK8" s="54"/>
      <c r="AL8" s="17"/>
      <c r="AM8" s="17"/>
    </row>
    <row r="9" spans="1:39" s="16" customFormat="1" ht="19.5" customHeight="1" x14ac:dyDescent="0.25">
      <c r="B9" s="16" t="str">
        <f t="shared" ref="B9:C11" si="0">S8</f>
        <v>AGRMACOILDSL_N_ST</v>
      </c>
      <c r="C9" s="16" t="str">
        <f t="shared" si="0"/>
        <v>Agricultural Machinery NEW Standard DSL</v>
      </c>
      <c r="D9" s="16" t="str">
        <f>Commodities!$D$221</f>
        <v>AGROILDSL</v>
      </c>
      <c r="E9" s="16" t="str">
        <f>Commodities!$Z$5</f>
        <v>AGRMAC</v>
      </c>
      <c r="F9" s="55">
        <f t="shared" ref="F9:F14" si="1">G9</f>
        <v>2018</v>
      </c>
      <c r="G9" s="56">
        <f>BASE_YEAR+1</f>
        <v>2018</v>
      </c>
      <c r="H9" s="57">
        <v>0.25</v>
      </c>
      <c r="I9" s="58">
        <f>40*(1/0.9)</f>
        <v>44.444444444444443</v>
      </c>
      <c r="J9" s="58">
        <f>0.2*(1/0.9)</f>
        <v>0.22222222222222224</v>
      </c>
      <c r="L9" s="42">
        <v>25</v>
      </c>
      <c r="M9" s="59"/>
      <c r="O9" s="17"/>
      <c r="Q9" s="17"/>
      <c r="R9" s="17"/>
      <c r="S9" s="17" t="str">
        <f>Commodities!$Z$5&amp;RIGHT(Commodities!$D$221,6)&amp;"_"&amp;$S$4&amp;"_IM"</f>
        <v>AGRMACOILDSL_N_IM</v>
      </c>
      <c r="T9" s="17" t="s">
        <v>494</v>
      </c>
      <c r="U9" s="60" t="str">
        <f>General!$B$2</f>
        <v>PJ</v>
      </c>
      <c r="V9" s="60" t="s">
        <v>458</v>
      </c>
      <c r="W9" s="17"/>
      <c r="X9" s="60"/>
      <c r="Y9" s="60"/>
      <c r="AB9" s="34" t="s">
        <v>61</v>
      </c>
      <c r="AC9" s="34" t="s">
        <v>931</v>
      </c>
      <c r="AD9" s="34" t="s">
        <v>933</v>
      </c>
      <c r="AE9" s="35" t="s">
        <v>400</v>
      </c>
      <c r="AJ9" s="36"/>
      <c r="AK9" s="54"/>
      <c r="AL9" s="17"/>
      <c r="AM9" s="17"/>
    </row>
    <row r="10" spans="1:39" s="16" customFormat="1" ht="19.5" customHeight="1" thickBot="1" x14ac:dyDescent="0.3">
      <c r="B10" s="16" t="str">
        <f t="shared" si="0"/>
        <v>AGRMACOILDSL_N_IM</v>
      </c>
      <c r="C10" s="16" t="str">
        <f t="shared" si="0"/>
        <v>Agricultural Machinery NEW Improved DSL</v>
      </c>
      <c r="D10" s="16" t="str">
        <f>Commodities!$D$221</f>
        <v>AGROILDSL</v>
      </c>
      <c r="E10" s="16" t="str">
        <f>Commodities!$Z$5</f>
        <v>AGRMAC</v>
      </c>
      <c r="F10" s="61">
        <f t="shared" si="1"/>
        <v>2025</v>
      </c>
      <c r="G10" s="56">
        <f>BASE_YEAR+8</f>
        <v>2025</v>
      </c>
      <c r="H10" s="57">
        <f>H9*1.2</f>
        <v>0.3</v>
      </c>
      <c r="I10" s="58">
        <f>(I9*1.2)*(1/0.9)</f>
        <v>59.25925925925926</v>
      </c>
      <c r="J10" s="58">
        <f>(J9)*(1/0.9)</f>
        <v>0.24691358024691362</v>
      </c>
      <c r="L10" s="42">
        <v>25</v>
      </c>
      <c r="M10" s="59"/>
      <c r="O10" s="17"/>
      <c r="Q10" s="62"/>
      <c r="R10" s="62"/>
      <c r="S10" s="62" t="str">
        <f>Commodities!$Z$5&amp;RIGHT(Commodities!$D$221,6)&amp;"_"&amp;$S$4&amp;"_AD"</f>
        <v>AGRMACOILDSL_N_AD</v>
      </c>
      <c r="T10" s="62" t="s">
        <v>495</v>
      </c>
      <c r="U10" s="63" t="str">
        <f>General!$B$2</f>
        <v>PJ</v>
      </c>
      <c r="V10" s="63" t="s">
        <v>458</v>
      </c>
      <c r="W10" s="62"/>
      <c r="X10" s="63"/>
      <c r="Y10" s="63"/>
      <c r="AC10" s="34"/>
      <c r="AD10" s="34"/>
      <c r="AE10" s="35"/>
      <c r="AF10" s="64"/>
      <c r="AK10" s="54"/>
      <c r="AL10" s="17"/>
      <c r="AM10" s="17"/>
    </row>
    <row r="11" spans="1:39" s="16" customFormat="1" ht="19.5" customHeight="1" x14ac:dyDescent="0.25">
      <c r="B11" s="62" t="str">
        <f t="shared" si="0"/>
        <v>AGRMACOILDSL_N_AD</v>
      </c>
      <c r="C11" s="62" t="str">
        <f t="shared" si="0"/>
        <v>Agricultural Machinery NEW Advanced DSL</v>
      </c>
      <c r="D11" s="62" t="str">
        <f>Commodities!$D$221</f>
        <v>AGROILDSL</v>
      </c>
      <c r="E11" s="62" t="str">
        <f>Commodities!$Z$5</f>
        <v>AGRMAC</v>
      </c>
      <c r="F11" s="65">
        <f t="shared" si="1"/>
        <v>2030</v>
      </c>
      <c r="G11" s="62">
        <f>BASE_YEAR+13</f>
        <v>2030</v>
      </c>
      <c r="H11" s="66">
        <f>H9*1.3</f>
        <v>0.32500000000000001</v>
      </c>
      <c r="I11" s="67">
        <f>(I10*1.2)*(1/0.9)</f>
        <v>79.012345679012356</v>
      </c>
      <c r="J11" s="67">
        <f>(J10)*(1/0.9)</f>
        <v>0.27434842249657071</v>
      </c>
      <c r="K11" s="62"/>
      <c r="L11" s="63">
        <v>25</v>
      </c>
      <c r="M11" s="68"/>
      <c r="O11" s="17"/>
      <c r="Q11" s="17"/>
      <c r="R11" s="17"/>
      <c r="S11" s="50" t="str">
        <f>Commodities!$Z$5&amp;RIGHT(Commodities!$D$236,6)&amp;"_"&amp;$S$4&amp;"_ST"</f>
        <v>AGRMACBIODSL_N_ST</v>
      </c>
      <c r="T11" s="50" t="s">
        <v>523</v>
      </c>
      <c r="U11" s="51" t="str">
        <f>General!$B$2</f>
        <v>PJ</v>
      </c>
      <c r="V11" s="51" t="s">
        <v>458</v>
      </c>
      <c r="W11" s="50"/>
      <c r="X11" s="51"/>
      <c r="Y11" s="51"/>
      <c r="AC11" s="34"/>
      <c r="AD11" s="34"/>
      <c r="AE11" s="35"/>
      <c r="AK11" s="36"/>
    </row>
    <row r="12" spans="1:39" s="16" customFormat="1" ht="19.5" customHeight="1" x14ac:dyDescent="0.25">
      <c r="B12" s="17" t="str">
        <f>S11</f>
        <v>AGRMACBIODSL_N_ST</v>
      </c>
      <c r="C12" s="17" t="str">
        <f>T11</f>
        <v>Agricultural Machinery NEW Standard BIODSL</v>
      </c>
      <c r="D12" s="17" t="str">
        <f>Commodities!$D$236</f>
        <v>AGRBIODSL</v>
      </c>
      <c r="E12" s="17" t="str">
        <f>Commodities!$Z$5</f>
        <v>AGRMAC</v>
      </c>
      <c r="F12" s="55">
        <f t="shared" si="1"/>
        <v>2022</v>
      </c>
      <c r="G12" s="56">
        <f>BASE_YEAR+5</f>
        <v>2022</v>
      </c>
      <c r="H12" s="57">
        <v>0.25</v>
      </c>
      <c r="I12" s="58">
        <f>(I9*1.2)*(1/0.9)</f>
        <v>59.25925925925926</v>
      </c>
      <c r="J12" s="58">
        <f>0.2*(1/0.9)</f>
        <v>0.22222222222222224</v>
      </c>
      <c r="L12" s="42">
        <v>25</v>
      </c>
      <c r="M12" s="59"/>
      <c r="O12" s="17"/>
      <c r="Q12" s="17"/>
      <c r="R12" s="17"/>
      <c r="S12" s="17" t="str">
        <f>Commodities!$Z$5&amp;RIGHT(Commodities!$D$236,6)&amp;"_"&amp;$S$4&amp;"_IM"</f>
        <v>AGRMACBIODSL_N_IM</v>
      </c>
      <c r="T12" s="17" t="s">
        <v>524</v>
      </c>
      <c r="U12" s="60" t="str">
        <f>General!$B$2</f>
        <v>PJ</v>
      </c>
      <c r="V12" s="60" t="s">
        <v>458</v>
      </c>
      <c r="W12" s="17"/>
      <c r="X12" s="60"/>
      <c r="Y12" s="60"/>
      <c r="AC12" s="34"/>
      <c r="AD12" s="34"/>
      <c r="AE12" s="35"/>
      <c r="AK12" s="36"/>
    </row>
    <row r="13" spans="1:39" ht="19.5" customHeight="1" x14ac:dyDescent="0.25">
      <c r="A13" s="16"/>
      <c r="B13" s="17" t="str">
        <f t="shared" ref="B13:C14" si="2">S12</f>
        <v>AGRMACBIODSL_N_IM</v>
      </c>
      <c r="C13" s="17" t="str">
        <f t="shared" si="2"/>
        <v>Agricultural Machinery NEW Improved BIODSL</v>
      </c>
      <c r="D13" s="17" t="str">
        <f>Commodities!$D$236</f>
        <v>AGRBIODSL</v>
      </c>
      <c r="E13" s="17" t="str">
        <f>Commodities!$Z$5</f>
        <v>AGRMAC</v>
      </c>
      <c r="F13" s="61">
        <f t="shared" si="1"/>
        <v>2030</v>
      </c>
      <c r="G13" s="56">
        <f>BASE_YEAR+13</f>
        <v>2030</v>
      </c>
      <c r="H13" s="57">
        <f>H12*1.2</f>
        <v>0.3</v>
      </c>
      <c r="I13" s="58">
        <f>(I12*1.2)*(1/0.9)</f>
        <v>79.012345679012356</v>
      </c>
      <c r="J13" s="58">
        <f>(J12)*(1/0.9)</f>
        <v>0.24691358024691362</v>
      </c>
      <c r="K13" s="16"/>
      <c r="L13" s="42">
        <v>25</v>
      </c>
      <c r="M13" s="59"/>
      <c r="N13" s="16"/>
      <c r="O13" s="17"/>
      <c r="P13" s="16"/>
      <c r="Q13" s="62"/>
      <c r="R13" s="62"/>
      <c r="S13" s="62" t="str">
        <f>Commodities!$Z$5&amp;RIGHT(Commodities!$D$236,6)&amp;"_"&amp;$S$4&amp;"_AD"</f>
        <v>AGRMACBIODSL_N_AD</v>
      </c>
      <c r="T13" s="62" t="s">
        <v>525</v>
      </c>
      <c r="U13" s="63" t="str">
        <f>General!$B$2</f>
        <v>PJ</v>
      </c>
      <c r="V13" s="63" t="s">
        <v>458</v>
      </c>
      <c r="W13" s="62"/>
      <c r="X13" s="63"/>
      <c r="Y13" s="63"/>
      <c r="Z13" s="16"/>
    </row>
    <row r="14" spans="1:39" ht="19.5" customHeight="1" x14ac:dyDescent="0.25">
      <c r="A14" s="16"/>
      <c r="B14" s="62" t="str">
        <f t="shared" si="2"/>
        <v>AGRMACBIODSL_N_AD</v>
      </c>
      <c r="C14" s="62" t="str">
        <f t="shared" si="2"/>
        <v>Agricultural Machinery NEW Advanced BIODSL</v>
      </c>
      <c r="D14" s="62" t="str">
        <f>Commodities!$D$236</f>
        <v>AGRBIODSL</v>
      </c>
      <c r="E14" s="62" t="str">
        <f>Commodities!$Z$5</f>
        <v>AGRMAC</v>
      </c>
      <c r="F14" s="65">
        <f t="shared" si="1"/>
        <v>2035</v>
      </c>
      <c r="G14" s="62">
        <f>BASE_YEAR+18</f>
        <v>2035</v>
      </c>
      <c r="H14" s="66">
        <f>H12*1.3</f>
        <v>0.32500000000000001</v>
      </c>
      <c r="I14" s="67">
        <f>(I13*1.2)*(1/0.9)</f>
        <v>105.34979423868315</v>
      </c>
      <c r="J14" s="67">
        <f>(J13)*(1/0.9)</f>
        <v>0.27434842249657071</v>
      </c>
      <c r="K14" s="62"/>
      <c r="L14" s="63">
        <v>25</v>
      </c>
      <c r="M14" s="68"/>
      <c r="N14" s="16"/>
      <c r="O14" s="17"/>
      <c r="P14" s="16"/>
      <c r="Q14" s="62"/>
      <c r="R14" s="62"/>
      <c r="S14" s="62" t="s">
        <v>932</v>
      </c>
      <c r="T14" s="62" t="s">
        <v>930</v>
      </c>
      <c r="U14" s="63" t="str">
        <f>General!$B$2</f>
        <v>PJ</v>
      </c>
      <c r="V14" s="63" t="s">
        <v>458</v>
      </c>
      <c r="W14" s="62"/>
      <c r="X14" s="63"/>
      <c r="Y14" s="63"/>
      <c r="Z14" s="16"/>
    </row>
    <row r="15" spans="1:39" ht="19.5" customHeight="1" x14ac:dyDescent="0.25">
      <c r="A15" s="17"/>
      <c r="B15" s="62" t="str">
        <f>S14</f>
        <v>AGRMACH2G_N_AD</v>
      </c>
      <c r="C15" s="62" t="str">
        <f>T14</f>
        <v>Agricultural Machinery NEW Advanced H2</v>
      </c>
      <c r="D15" s="62" t="s">
        <v>931</v>
      </c>
      <c r="E15" s="62" t="str">
        <f>E14</f>
        <v>AGRMAC</v>
      </c>
      <c r="F15" s="65">
        <f>G15</f>
        <v>2040</v>
      </c>
      <c r="G15" s="69">
        <v>2040</v>
      </c>
      <c r="H15" s="66">
        <f>H14</f>
        <v>0.32500000000000001</v>
      </c>
      <c r="I15" s="67">
        <f>I14*2</f>
        <v>210.69958847736629</v>
      </c>
      <c r="J15" s="67">
        <f>J14</f>
        <v>0.27434842249657071</v>
      </c>
      <c r="K15" s="62"/>
      <c r="L15" s="63">
        <v>15</v>
      </c>
      <c r="M15" s="68"/>
      <c r="N15" s="16"/>
      <c r="O15" s="17"/>
      <c r="P15" s="16"/>
      <c r="Q15" s="17" t="s">
        <v>522</v>
      </c>
      <c r="R15" s="17"/>
      <c r="S15" s="17" t="str">
        <f>Commodities!$Z$5&amp;RIGHT(Commodities!$D$222,6)&amp;"_"&amp;$S$4&amp;"_ST"</f>
        <v>AGRMACOILGSL_N_ST</v>
      </c>
      <c r="T15" s="17" t="s">
        <v>496</v>
      </c>
      <c r="U15" s="60" t="str">
        <f>General!$B$2</f>
        <v>PJ</v>
      </c>
      <c r="V15" s="60" t="s">
        <v>458</v>
      </c>
      <c r="W15" s="17"/>
      <c r="X15" s="60"/>
      <c r="Y15" s="60"/>
    </row>
    <row r="16" spans="1:39" ht="19.5" customHeight="1" x14ac:dyDescent="0.25">
      <c r="B16" s="17" t="str">
        <f>"*"&amp;S15</f>
        <v>*AGRMACOILGSL_N_ST</v>
      </c>
      <c r="C16" s="16" t="str">
        <f>T15</f>
        <v>Agricultural Machinery NEW Standard GSL</v>
      </c>
      <c r="D16" s="16" t="str">
        <f>Commodities!$D$222</f>
        <v>AGROILGSL</v>
      </c>
      <c r="E16" s="16" t="str">
        <f>Commodities!$Z$5</f>
        <v>AGRMAC</v>
      </c>
      <c r="F16" s="61">
        <f>G16</f>
        <v>2018</v>
      </c>
      <c r="G16" s="56">
        <f>BASE_YEAR+1</f>
        <v>2018</v>
      </c>
      <c r="H16" s="57">
        <v>0.3</v>
      </c>
      <c r="I16" s="58">
        <f>40*(1/0.9)</f>
        <v>44.444444444444443</v>
      </c>
      <c r="J16" s="58">
        <f>0.2*(1/0.9)</f>
        <v>0.22222222222222224</v>
      </c>
      <c r="K16" s="16"/>
      <c r="L16" s="42">
        <v>25</v>
      </c>
      <c r="M16" s="59"/>
      <c r="N16" s="16"/>
      <c r="Q16" s="17" t="s">
        <v>522</v>
      </c>
      <c r="R16" s="17"/>
      <c r="S16" s="17" t="str">
        <f>Commodities!$Z$5&amp;RIGHT(Commodities!$D$222,6)&amp;"_"&amp;$S$4&amp;"_IM"</f>
        <v>AGRMACOILGSL_N_IM</v>
      </c>
      <c r="T16" s="17" t="s">
        <v>497</v>
      </c>
      <c r="U16" s="60" t="str">
        <f>General!$B$2</f>
        <v>PJ</v>
      </c>
      <c r="V16" s="60" t="s">
        <v>458</v>
      </c>
      <c r="W16" s="17"/>
      <c r="X16" s="60"/>
      <c r="Y16" s="60"/>
    </row>
    <row r="17" spans="2:25" ht="19.5" customHeight="1" x14ac:dyDescent="0.25">
      <c r="B17" s="17" t="str">
        <f>"*"&amp;S16</f>
        <v>*AGRMACOILGSL_N_IM</v>
      </c>
      <c r="C17" s="16" t="str">
        <f>T16</f>
        <v>Agricultural Machinery NEW Improved GSL</v>
      </c>
      <c r="D17" s="16" t="str">
        <f>Commodities!$D$222</f>
        <v>AGROILGSL</v>
      </c>
      <c r="E17" s="16" t="str">
        <f>Commodities!$Z$5</f>
        <v>AGRMAC</v>
      </c>
      <c r="F17" s="61">
        <f>G17</f>
        <v>2025</v>
      </c>
      <c r="G17" s="56">
        <f>BASE_YEAR+8</f>
        <v>2025</v>
      </c>
      <c r="H17" s="57">
        <f>H16*1.2</f>
        <v>0.36</v>
      </c>
      <c r="I17" s="58">
        <f>(I16*1.2)*(1/0.9)</f>
        <v>59.25925925925926</v>
      </c>
      <c r="J17" s="58">
        <f>(J16)*(1/0.9)</f>
        <v>0.24691358024691362</v>
      </c>
      <c r="K17" s="16"/>
      <c r="L17" s="42">
        <v>25</v>
      </c>
      <c r="M17" s="59"/>
      <c r="N17" s="16"/>
      <c r="Q17" s="62" t="s">
        <v>522</v>
      </c>
      <c r="R17" s="62"/>
      <c r="S17" s="62" t="str">
        <f>Commodities!$Z$5&amp;RIGHT(Commodities!$D$222,6)&amp;"_"&amp;$S$4&amp;"_AD"</f>
        <v>AGRMACOILGSL_N_AD</v>
      </c>
      <c r="T17" s="62" t="s">
        <v>498</v>
      </c>
      <c r="U17" s="63" t="str">
        <f>General!$B$2</f>
        <v>PJ</v>
      </c>
      <c r="V17" s="63" t="s">
        <v>458</v>
      </c>
      <c r="W17" s="62"/>
      <c r="X17" s="63"/>
      <c r="Y17" s="63"/>
    </row>
    <row r="18" spans="2:25" ht="19.5" customHeight="1" x14ac:dyDescent="0.25">
      <c r="B18" s="62" t="str">
        <f>"*"&amp;S17</f>
        <v>*AGRMACOILGSL_N_AD</v>
      </c>
      <c r="C18" s="62" t="str">
        <f>T17</f>
        <v>Agricultural Machinery NEW Advanced GSL</v>
      </c>
      <c r="D18" s="62" t="str">
        <f>Commodities!$D$222</f>
        <v>AGROILGSL</v>
      </c>
      <c r="E18" s="62" t="str">
        <f>Commodities!$Z$5</f>
        <v>AGRMAC</v>
      </c>
      <c r="F18" s="65">
        <f>G18</f>
        <v>2030</v>
      </c>
      <c r="G18" s="62">
        <f>BASE_YEAR+13</f>
        <v>2030</v>
      </c>
      <c r="H18" s="66">
        <f>H16*1.3</f>
        <v>0.39</v>
      </c>
      <c r="I18" s="67">
        <f>(I17*1.2)*(1/0.9)</f>
        <v>79.012345679012356</v>
      </c>
      <c r="J18" s="67">
        <f>(J17)*(1/0.9)</f>
        <v>0.27434842249657071</v>
      </c>
      <c r="K18" s="62"/>
      <c r="L18" s="63">
        <v>25</v>
      </c>
      <c r="M18" s="68"/>
      <c r="N18" s="16"/>
      <c r="Q18" s="70"/>
      <c r="R18" s="70"/>
      <c r="S18" s="70" t="str">
        <f>Commodities!Z6&amp;"_"&amp;$S$4&amp;"_ST"</f>
        <v>AGRSTA_N_ST</v>
      </c>
      <c r="T18" s="70" t="str">
        <f>Commodities!AA6&amp;" NEW"</f>
        <v>Agricultural Stationary Uses NEW</v>
      </c>
      <c r="U18" s="71" t="s">
        <v>400</v>
      </c>
      <c r="V18" s="71" t="s">
        <v>521</v>
      </c>
      <c r="W18" s="70"/>
      <c r="X18" s="71"/>
      <c r="Y18" s="71"/>
    </row>
    <row r="19" spans="2:25" ht="19.5" customHeight="1" x14ac:dyDescent="0.25">
      <c r="N19" s="16"/>
      <c r="Q19" s="17" t="s">
        <v>507</v>
      </c>
      <c r="R19" s="17"/>
      <c r="S19" s="16" t="str">
        <f>Commodities!$Z$7&amp;RIGHT(Commodities!$D$213,6)&amp;"_"&amp;$S$4&amp;"_ST"</f>
        <v>AGRSTHTCOASUB_N_ST</v>
      </c>
      <c r="T19" s="17" t="s">
        <v>538</v>
      </c>
      <c r="U19" s="60" t="str">
        <f>General!$B$2</f>
        <v>PJ</v>
      </c>
      <c r="V19" s="60" t="str">
        <f>General!$B$2&amp;"a"</f>
        <v>PJa</v>
      </c>
      <c r="W19" s="17"/>
      <c r="X19" s="60"/>
      <c r="Y19" s="17"/>
    </row>
    <row r="20" spans="2:25" ht="19.5" customHeight="1" x14ac:dyDescent="0.3">
      <c r="B20" s="15" t="s">
        <v>464</v>
      </c>
      <c r="C20" s="15"/>
      <c r="N20" s="16"/>
      <c r="Q20" s="17"/>
      <c r="R20" s="17"/>
      <c r="S20" s="16" t="str">
        <f>Commodities!$Z$7&amp;RIGHT(Commodities!$D$213,6)&amp;"_"&amp;$S$4&amp;"_IM"</f>
        <v>AGRSTHTCOASUB_N_IM</v>
      </c>
      <c r="T20" s="17" t="s">
        <v>539</v>
      </c>
      <c r="U20" s="60" t="str">
        <f>General!$B$2</f>
        <v>PJ</v>
      </c>
      <c r="V20" s="60" t="str">
        <f>General!$B$2&amp;"a"</f>
        <v>PJa</v>
      </c>
      <c r="W20" s="17"/>
      <c r="X20" s="60"/>
      <c r="Y20" s="17"/>
    </row>
    <row r="21" spans="2:25" ht="19.5" customHeight="1" x14ac:dyDescent="0.25">
      <c r="B21" s="16"/>
      <c r="C21" s="16"/>
      <c r="D21" s="16"/>
      <c r="E21" s="24"/>
      <c r="F21" s="25" t="s">
        <v>0</v>
      </c>
      <c r="G21" s="25"/>
      <c r="N21" s="16"/>
      <c r="Q21" s="62"/>
      <c r="R21" s="62"/>
      <c r="S21" s="62" t="str">
        <f>Commodities!$Z$7&amp;RIGHT(Commodities!$D$213,6)&amp;"_"&amp;$S$4&amp;"_AD"</f>
        <v>AGRSTHTCOASUB_N_AD</v>
      </c>
      <c r="T21" s="62" t="s">
        <v>540</v>
      </c>
      <c r="U21" s="63" t="str">
        <f>General!$B$2</f>
        <v>PJ</v>
      </c>
      <c r="V21" s="63" t="str">
        <f>General!$B$2&amp;"a"</f>
        <v>PJa</v>
      </c>
      <c r="W21" s="62"/>
      <c r="X21" s="63"/>
      <c r="Y21" s="62"/>
    </row>
    <row r="22" spans="2:25" ht="19.5" customHeight="1" x14ac:dyDescent="0.25">
      <c r="B22" s="27" t="s">
        <v>1</v>
      </c>
      <c r="C22" s="27" t="s">
        <v>442</v>
      </c>
      <c r="D22" s="27" t="s">
        <v>3</v>
      </c>
      <c r="E22" s="27" t="s">
        <v>4</v>
      </c>
      <c r="F22" s="28" t="s">
        <v>449</v>
      </c>
      <c r="G22" s="29" t="s">
        <v>15</v>
      </c>
      <c r="H22" s="30" t="s">
        <v>925</v>
      </c>
      <c r="I22" s="30" t="s">
        <v>924</v>
      </c>
      <c r="J22" s="30" t="s">
        <v>42</v>
      </c>
      <c r="K22" s="30" t="s">
        <v>5</v>
      </c>
      <c r="L22" s="30" t="s">
        <v>38</v>
      </c>
      <c r="M22" s="30" t="s">
        <v>50</v>
      </c>
      <c r="N22" s="16"/>
      <c r="Q22" s="17"/>
      <c r="R22" s="17"/>
      <c r="S22" s="16" t="str">
        <f>Commodities!$Z$7&amp;RIGHT(Commodities!$D$221,6)&amp;"_"&amp;$S$4&amp;"_ST"</f>
        <v>AGRSTHTOILDSL_N_ST</v>
      </c>
      <c r="T22" s="17" t="s">
        <v>508</v>
      </c>
      <c r="U22" s="60" t="str">
        <f>General!$B$2</f>
        <v>PJ</v>
      </c>
      <c r="V22" s="60" t="str">
        <f>General!$B$2&amp;"a"</f>
        <v>PJa</v>
      </c>
      <c r="W22" s="17"/>
      <c r="X22" s="60"/>
      <c r="Y22" s="17"/>
    </row>
    <row r="23" spans="2:25" ht="19.5" customHeight="1" thickBot="1" x14ac:dyDescent="0.3">
      <c r="B23" s="38" t="s">
        <v>450</v>
      </c>
      <c r="C23" s="38" t="s">
        <v>32</v>
      </c>
      <c r="D23" s="38" t="s">
        <v>36</v>
      </c>
      <c r="E23" s="38" t="s">
        <v>37</v>
      </c>
      <c r="F23" s="39"/>
      <c r="G23" s="40" t="s">
        <v>41</v>
      </c>
      <c r="H23" s="38" t="s">
        <v>926</v>
      </c>
      <c r="I23" s="38" t="s">
        <v>927</v>
      </c>
      <c r="J23" s="38" t="s">
        <v>43</v>
      </c>
      <c r="K23" s="38" t="s">
        <v>44</v>
      </c>
      <c r="L23" s="38" t="s">
        <v>45</v>
      </c>
      <c r="M23" s="38" t="s">
        <v>413</v>
      </c>
      <c r="N23" s="16"/>
      <c r="Q23" s="17"/>
      <c r="R23" s="17"/>
      <c r="S23" s="16" t="str">
        <f>Commodities!$Z$7&amp;RIGHT(Commodities!$D$221,6)&amp;"_"&amp;$S$4&amp;"_IM"</f>
        <v>AGRSTHTOILDSL_N_IM</v>
      </c>
      <c r="T23" s="17" t="s">
        <v>509</v>
      </c>
      <c r="U23" s="60" t="str">
        <f>General!$B$2</f>
        <v>PJ</v>
      </c>
      <c r="V23" s="60" t="str">
        <f>General!$B$2&amp;"a"</f>
        <v>PJa</v>
      </c>
      <c r="W23" s="17"/>
      <c r="X23" s="60"/>
      <c r="Y23" s="17"/>
    </row>
    <row r="24" spans="2:25" ht="19.5" customHeight="1" x14ac:dyDescent="0.25">
      <c r="B24" s="47"/>
      <c r="C24" s="48"/>
      <c r="D24" s="48"/>
      <c r="E24" s="48" t="s">
        <v>446</v>
      </c>
      <c r="F24" s="49"/>
      <c r="G24" s="48"/>
      <c r="H24" s="48" t="s">
        <v>462</v>
      </c>
      <c r="I24" s="48" t="s">
        <v>462</v>
      </c>
      <c r="J24" s="48" t="str">
        <f>General!D21</f>
        <v>M$/(PJ/year)</v>
      </c>
      <c r="K24" s="48" t="str">
        <f>General!$D$29</f>
        <v>$/GJ/a</v>
      </c>
      <c r="L24" s="48" t="str">
        <f>General!$D$31</f>
        <v>$/GJ</v>
      </c>
      <c r="M24" s="48" t="str">
        <f>General!$D$13</f>
        <v>Years</v>
      </c>
      <c r="N24" s="16"/>
      <c r="Q24" s="62"/>
      <c r="R24" s="62"/>
      <c r="S24" s="62" t="str">
        <f>Commodities!$Z$7&amp;RIGHT(Commodities!$D$221,6)&amp;"_"&amp;$S$4&amp;"_AD"</f>
        <v>AGRSTHTOILDSL_N_AD</v>
      </c>
      <c r="T24" s="62" t="s">
        <v>510</v>
      </c>
      <c r="U24" s="63" t="str">
        <f>General!$B$2</f>
        <v>PJ</v>
      </c>
      <c r="V24" s="63" t="str">
        <f>General!$B$2&amp;"a"</f>
        <v>PJa</v>
      </c>
      <c r="W24" s="62"/>
      <c r="X24" s="63"/>
      <c r="Y24" s="62"/>
    </row>
    <row r="25" spans="2:25" ht="19.5" customHeight="1" x14ac:dyDescent="0.25">
      <c r="B25" s="72" t="str">
        <f>S18</f>
        <v>AGRSTA_N_ST</v>
      </c>
      <c r="C25" s="72" t="str">
        <f>T18</f>
        <v>Agricultural Stationary Uses NEW</v>
      </c>
      <c r="D25" s="72" t="str">
        <f>Commodities!Z7</f>
        <v>AGRSTHT</v>
      </c>
      <c r="E25" s="73"/>
      <c r="F25" s="55">
        <f>G25</f>
        <v>2018</v>
      </c>
      <c r="G25" s="56">
        <f>BASE_YEAR+1</f>
        <v>2018</v>
      </c>
      <c r="H25" s="74">
        <v>1</v>
      </c>
      <c r="I25" s="75"/>
      <c r="J25" s="75">
        <f>0.1*(1/0.9)</f>
        <v>0.11111111111111112</v>
      </c>
      <c r="K25" s="74">
        <v>1E-3</v>
      </c>
      <c r="L25" s="74"/>
      <c r="M25" s="76">
        <v>10</v>
      </c>
      <c r="N25" s="16"/>
      <c r="Q25" s="17" t="s">
        <v>522</v>
      </c>
      <c r="R25" s="17"/>
      <c r="S25" s="16" t="str">
        <f>Commodities!$Z$7&amp;RIGHT(Commodities!$D$227,6)&amp;"_"&amp;$S$4&amp;"_ST"</f>
        <v>AGRSTHTOILHFO_N_ST</v>
      </c>
      <c r="T25" s="17" t="s">
        <v>920</v>
      </c>
      <c r="U25" s="60" t="str">
        <f>General!$B$2</f>
        <v>PJ</v>
      </c>
      <c r="V25" s="60" t="str">
        <f>General!$B$2&amp;"a"</f>
        <v>PJa</v>
      </c>
      <c r="W25" s="17"/>
      <c r="X25" s="60"/>
      <c r="Y25" s="17"/>
    </row>
    <row r="26" spans="2:25" ht="19.5" customHeight="1" x14ac:dyDescent="0.25">
      <c r="B26" s="17"/>
      <c r="C26" s="17"/>
      <c r="D26" s="17" t="str">
        <f>Commodities!Z8</f>
        <v>AGRSTMCH</v>
      </c>
      <c r="E26" s="17"/>
      <c r="F26" s="61">
        <f t="shared" ref="F26:F27" si="3">F25</f>
        <v>2018</v>
      </c>
      <c r="G26" s="56"/>
      <c r="H26" s="60">
        <v>1</v>
      </c>
      <c r="I26" s="77"/>
      <c r="J26" s="77"/>
      <c r="K26" s="60"/>
      <c r="L26" s="60"/>
      <c r="M26" s="78"/>
      <c r="N26" s="16"/>
      <c r="Q26" s="17" t="s">
        <v>522</v>
      </c>
      <c r="R26" s="17"/>
      <c r="S26" s="16" t="str">
        <f>Commodities!$Z$7&amp;RIGHT(Commodities!$D$227,6)&amp;"_"&amp;$S$4&amp;"_IM"</f>
        <v>AGRSTHTOILHFO_N_IM</v>
      </c>
      <c r="T26" s="17" t="s">
        <v>921</v>
      </c>
      <c r="U26" s="60" t="str">
        <f>General!$B$2</f>
        <v>PJ</v>
      </c>
      <c r="V26" s="60" t="str">
        <f>General!$B$2&amp;"a"</f>
        <v>PJa</v>
      </c>
      <c r="W26" s="17"/>
      <c r="X26" s="60"/>
      <c r="Y26" s="17"/>
    </row>
    <row r="27" spans="2:25" ht="19.5" customHeight="1" x14ac:dyDescent="0.25">
      <c r="B27" s="17"/>
      <c r="C27" s="17"/>
      <c r="D27" s="17" t="str">
        <f>Commodities!Z9</f>
        <v>AGRSTOTH</v>
      </c>
      <c r="E27" s="17"/>
      <c r="F27" s="61">
        <f t="shared" si="3"/>
        <v>2018</v>
      </c>
      <c r="G27" s="56"/>
      <c r="H27" s="60">
        <v>1</v>
      </c>
      <c r="I27" s="77"/>
      <c r="J27" s="77"/>
      <c r="K27" s="60"/>
      <c r="L27" s="60"/>
      <c r="M27" s="78"/>
      <c r="N27" s="16"/>
      <c r="Q27" s="62" t="s">
        <v>522</v>
      </c>
      <c r="R27" s="62"/>
      <c r="S27" s="62" t="str">
        <f>Commodities!$Z$7&amp;RIGHT(Commodities!$D$227,6)&amp;"_"&amp;$S$4&amp;"_AD"</f>
        <v>AGRSTHTOILHFO_N_AD</v>
      </c>
      <c r="T27" s="62" t="s">
        <v>922</v>
      </c>
      <c r="U27" s="63" t="str">
        <f>General!$B$2</f>
        <v>PJ</v>
      </c>
      <c r="V27" s="63" t="str">
        <f>General!$B$2&amp;"a"</f>
        <v>PJa</v>
      </c>
      <c r="W27" s="62"/>
      <c r="X27" s="63"/>
      <c r="Y27" s="62"/>
    </row>
    <row r="28" spans="2:25" ht="19.5" customHeight="1" x14ac:dyDescent="0.25">
      <c r="B28" s="62"/>
      <c r="C28" s="62"/>
      <c r="D28" s="62"/>
      <c r="E28" s="62" t="str">
        <f>Commodities!Z6</f>
        <v>AGRSTA</v>
      </c>
      <c r="F28" s="65">
        <f>F27</f>
        <v>2018</v>
      </c>
      <c r="G28" s="69"/>
      <c r="H28" s="63"/>
      <c r="I28" s="66">
        <v>1</v>
      </c>
      <c r="J28" s="66"/>
      <c r="K28" s="63"/>
      <c r="L28" s="63"/>
      <c r="M28" s="68"/>
      <c r="N28" s="16"/>
      <c r="Q28" s="17"/>
      <c r="R28" s="17"/>
      <c r="S28" s="16" t="str">
        <f>Commodities!$Z$7&amp;RIGHT(Commodities!$D$228,6)&amp;"_"&amp;$S$4&amp;"_ST"</f>
        <v>AGRSTHTGASNAT_N_ST</v>
      </c>
      <c r="T28" s="17" t="s">
        <v>907</v>
      </c>
      <c r="U28" s="60" t="str">
        <f>General!$B$2</f>
        <v>PJ</v>
      </c>
      <c r="V28" s="60" t="str">
        <f>General!$B$2&amp;"a"</f>
        <v>PJa</v>
      </c>
      <c r="W28" s="17"/>
      <c r="X28" s="60"/>
      <c r="Y28" s="17"/>
    </row>
    <row r="29" spans="2:25" ht="19.5" customHeight="1" x14ac:dyDescent="0.25">
      <c r="N29" s="16"/>
      <c r="Q29" s="17"/>
      <c r="R29" s="17"/>
      <c r="S29" s="16" t="str">
        <f>Commodities!$Z$7&amp;RIGHT(Commodities!$D$228,6)&amp;"_"&amp;$S$4&amp;"_IM"</f>
        <v>AGRSTHTGASNAT_N_IM</v>
      </c>
      <c r="T29" s="17" t="s">
        <v>908</v>
      </c>
      <c r="U29" s="60" t="str">
        <f>General!$B$2</f>
        <v>PJ</v>
      </c>
      <c r="V29" s="60" t="str">
        <f>General!$B$2&amp;"a"</f>
        <v>PJa</v>
      </c>
      <c r="W29" s="17"/>
      <c r="X29" s="60"/>
      <c r="Y29" s="17"/>
    </row>
    <row r="30" spans="2:25" ht="19.5" customHeight="1" x14ac:dyDescent="0.25">
      <c r="F30" s="25" t="s">
        <v>0</v>
      </c>
      <c r="Q30" s="62"/>
      <c r="R30" s="62"/>
      <c r="S30" s="62" t="str">
        <f>Commodities!$Z$7&amp;RIGHT(Commodities!$D$228,6)&amp;"_"&amp;$S$4&amp;"_AD"</f>
        <v>AGRSTHTGASNAT_N_AD</v>
      </c>
      <c r="T30" s="62" t="s">
        <v>909</v>
      </c>
      <c r="U30" s="63" t="str">
        <f>General!$B$2</f>
        <v>PJ</v>
      </c>
      <c r="V30" s="63" t="str">
        <f>General!$B$2&amp;"a"</f>
        <v>PJa</v>
      </c>
      <c r="W30" s="62"/>
      <c r="X30" s="63"/>
      <c r="Y30" s="62"/>
    </row>
    <row r="31" spans="2:25" ht="19.5" customHeight="1" x14ac:dyDescent="0.25">
      <c r="B31" s="27" t="s">
        <v>1</v>
      </c>
      <c r="C31" s="27" t="s">
        <v>442</v>
      </c>
      <c r="D31" s="27" t="s">
        <v>3</v>
      </c>
      <c r="E31" s="27" t="s">
        <v>4</v>
      </c>
      <c r="F31" s="28" t="s">
        <v>449</v>
      </c>
      <c r="G31" s="29" t="s">
        <v>15</v>
      </c>
      <c r="H31" s="30" t="s">
        <v>17</v>
      </c>
      <c r="I31" s="30" t="s">
        <v>42</v>
      </c>
      <c r="J31" s="30" t="s">
        <v>5</v>
      </c>
      <c r="K31" s="30" t="s">
        <v>38</v>
      </c>
      <c r="L31" s="30" t="s">
        <v>50</v>
      </c>
      <c r="M31" s="30" t="s">
        <v>923</v>
      </c>
      <c r="N31" s="30" t="s">
        <v>928</v>
      </c>
      <c r="O31" s="30" t="s">
        <v>51</v>
      </c>
      <c r="Q31" s="17"/>
      <c r="R31" s="17"/>
      <c r="S31" s="16" t="str">
        <f>Commodities!$Z$7&amp;RIGHT(Commodities!$D$348,6)&amp;"_"&amp;$S$4&amp;"_ST"</f>
        <v>AGRSTHTAGRLTH_N_ST</v>
      </c>
      <c r="T31" s="17" t="s">
        <v>511</v>
      </c>
      <c r="U31" s="60" t="str">
        <f>General!$B$2</f>
        <v>PJ</v>
      </c>
      <c r="V31" s="60" t="str">
        <f>General!$B$2&amp;"a"</f>
        <v>PJa</v>
      </c>
      <c r="W31" s="17" t="s">
        <v>48</v>
      </c>
      <c r="X31" s="60"/>
      <c r="Y31" s="17"/>
    </row>
    <row r="32" spans="2:25" ht="19.5" customHeight="1" thickBot="1" x14ac:dyDescent="0.3">
      <c r="B32" s="38" t="s">
        <v>450</v>
      </c>
      <c r="C32" s="38" t="s">
        <v>32</v>
      </c>
      <c r="D32" s="38" t="s">
        <v>36</v>
      </c>
      <c r="E32" s="38" t="s">
        <v>37</v>
      </c>
      <c r="F32" s="39"/>
      <c r="G32" s="40" t="s">
        <v>41</v>
      </c>
      <c r="H32" s="38" t="s">
        <v>39</v>
      </c>
      <c r="I32" s="38" t="s">
        <v>43</v>
      </c>
      <c r="J32" s="38" t="s">
        <v>44</v>
      </c>
      <c r="K32" s="38" t="s">
        <v>45</v>
      </c>
      <c r="L32" s="38" t="s">
        <v>413</v>
      </c>
      <c r="M32" s="38"/>
      <c r="N32" s="38"/>
      <c r="O32" s="38" t="s">
        <v>40</v>
      </c>
      <c r="Q32" s="17"/>
      <c r="R32" s="17"/>
      <c r="S32" s="16" t="str">
        <f>Commodities!$Z$7&amp;RIGHT(Commodities!$D$348,6)&amp;"_"&amp;$S$4&amp;"_IM"</f>
        <v>AGRSTHTAGRLTH_N_IM</v>
      </c>
      <c r="T32" s="17" t="s">
        <v>512</v>
      </c>
      <c r="U32" s="60" t="str">
        <f>General!$B$2</f>
        <v>PJ</v>
      </c>
      <c r="V32" s="60" t="str">
        <f>General!$B$2&amp;"a"</f>
        <v>PJa</v>
      </c>
      <c r="W32" s="17" t="s">
        <v>48</v>
      </c>
      <c r="X32" s="60"/>
      <c r="Y32" s="17"/>
    </row>
    <row r="33" spans="1:25" ht="19.5" customHeight="1" x14ac:dyDescent="0.25">
      <c r="B33" s="47"/>
      <c r="C33" s="48"/>
      <c r="D33" s="48"/>
      <c r="E33" s="48" t="s">
        <v>446</v>
      </c>
      <c r="F33" s="49"/>
      <c r="G33" s="48"/>
      <c r="H33" s="48" t="s">
        <v>454</v>
      </c>
      <c r="I33" s="48" t="str">
        <f>General!D29</f>
        <v>$/GJ/a</v>
      </c>
      <c r="J33" s="48" t="str">
        <f>General!$D$29</f>
        <v>$/GJ/a</v>
      </c>
      <c r="K33" s="48" t="str">
        <f>General!$D$31</f>
        <v>$/GJ</v>
      </c>
      <c r="L33" s="48" t="str">
        <f>General!$D$13</f>
        <v>Years</v>
      </c>
      <c r="M33" s="48"/>
      <c r="N33" s="48"/>
      <c r="O33" s="48"/>
      <c r="Q33" s="62"/>
      <c r="R33" s="62"/>
      <c r="S33" s="62" t="str">
        <f>Commodities!$Z$7&amp;RIGHT(Commodities!$D$348,6)&amp;"_"&amp;$S$4&amp;"_AD"</f>
        <v>AGRSTHTAGRLTH_N_AD</v>
      </c>
      <c r="T33" s="62" t="s">
        <v>513</v>
      </c>
      <c r="U33" s="63" t="str">
        <f>General!$B$2</f>
        <v>PJ</v>
      </c>
      <c r="V33" s="63" t="str">
        <f>General!$B$2&amp;"a"</f>
        <v>PJa</v>
      </c>
      <c r="W33" s="62" t="s">
        <v>48</v>
      </c>
      <c r="X33" s="63"/>
      <c r="Y33" s="62"/>
    </row>
    <row r="34" spans="1:25" ht="19.5" customHeight="1" x14ac:dyDescent="0.3">
      <c r="B34" s="17" t="str">
        <f t="shared" ref="B34:C39" si="4">S19</f>
        <v>AGRSTHTCOASUB_N_ST</v>
      </c>
      <c r="C34" s="17" t="str">
        <f t="shared" si="4"/>
        <v>Agricultural Stationary Uses-Heat-Sub-bituminous (AGR)-N-ST</v>
      </c>
      <c r="D34" s="17" t="str">
        <f>Commodities!$D$213</f>
        <v>AGRCOASUB</v>
      </c>
      <c r="E34" s="17" t="str">
        <f>Commodities!$Z$7</f>
        <v>AGRSTHT</v>
      </c>
      <c r="F34" s="61">
        <v>2018</v>
      </c>
      <c r="G34" s="79">
        <v>2100</v>
      </c>
      <c r="H34" s="80">
        <v>0.6</v>
      </c>
      <c r="I34" s="77">
        <f>0.1*(1/0.9)</f>
        <v>0.11111111111111112</v>
      </c>
      <c r="J34" s="60"/>
      <c r="K34" s="60"/>
      <c r="L34" s="81">
        <v>25</v>
      </c>
      <c r="M34" s="82">
        <v>0.6</v>
      </c>
      <c r="N34" s="82"/>
      <c r="O34" s="82"/>
      <c r="Q34" s="17"/>
      <c r="R34" s="17"/>
      <c r="S34" s="16" t="str">
        <f>Commodities!$Z$7&amp;RIGHT(Commodities!$D$341,6)&amp;"_"&amp;$S$4&amp;"_ST"</f>
        <v>AGRSTHTAGRELC_N_ST</v>
      </c>
      <c r="T34" s="17" t="s">
        <v>526</v>
      </c>
      <c r="U34" s="60" t="str">
        <f>General!$B$2</f>
        <v>PJ</v>
      </c>
      <c r="V34" s="60" t="str">
        <f>General!$B$2&amp;"a"</f>
        <v>PJa</v>
      </c>
      <c r="W34" s="17" t="s">
        <v>48</v>
      </c>
      <c r="X34" s="60"/>
      <c r="Y34" s="17"/>
    </row>
    <row r="35" spans="1:25" ht="19.5" customHeight="1" x14ac:dyDescent="0.3">
      <c r="A35" s="14"/>
      <c r="B35" s="17" t="str">
        <f t="shared" si="4"/>
        <v>AGRSTHTCOASUB_N_IM</v>
      </c>
      <c r="C35" s="17" t="str">
        <f t="shared" si="4"/>
        <v>Agricultural Stationary Uses-Heat-Sub-bituminous (AGR)-N-IM</v>
      </c>
      <c r="D35" s="17" t="str">
        <f>Commodities!$D$213</f>
        <v>AGRCOASUB</v>
      </c>
      <c r="E35" s="17" t="str">
        <f>Commodities!$Z$7</f>
        <v>AGRSTHT</v>
      </c>
      <c r="F35" s="61">
        <f t="shared" ref="F35:F51" si="5">G35</f>
        <v>2100</v>
      </c>
      <c r="G35" s="79">
        <v>2100</v>
      </c>
      <c r="H35" s="80">
        <f>H34*1.2</f>
        <v>0.72</v>
      </c>
      <c r="I35" s="77">
        <f>(I34*1.1)*(1/0.9)</f>
        <v>0.13580246913580249</v>
      </c>
      <c r="J35" s="60"/>
      <c r="K35" s="60"/>
      <c r="L35" s="81">
        <v>25</v>
      </c>
      <c r="M35" s="82">
        <v>0.6</v>
      </c>
      <c r="N35" s="82"/>
      <c r="O35" s="82"/>
      <c r="Q35" s="17"/>
      <c r="R35" s="17"/>
      <c r="S35" s="16" t="str">
        <f>Commodities!$Z$7&amp;RIGHT(Commodities!$D$341,6)&amp;"_"&amp;$S$4&amp;"_IM"</f>
        <v>AGRSTHTAGRELC_N_IM</v>
      </c>
      <c r="T35" s="17" t="s">
        <v>527</v>
      </c>
      <c r="U35" s="60" t="str">
        <f>General!$B$2</f>
        <v>PJ</v>
      </c>
      <c r="V35" s="60" t="str">
        <f>General!$B$2&amp;"a"</f>
        <v>PJa</v>
      </c>
      <c r="W35" s="17" t="s">
        <v>48</v>
      </c>
      <c r="X35" s="60"/>
      <c r="Y35" s="17"/>
    </row>
    <row r="36" spans="1:25" ht="19.5" customHeight="1" x14ac:dyDescent="0.3">
      <c r="A36" s="14"/>
      <c r="B36" s="62" t="str">
        <f t="shared" si="4"/>
        <v>AGRSTHTCOASUB_N_AD</v>
      </c>
      <c r="C36" s="62" t="str">
        <f t="shared" si="4"/>
        <v>Agricultural Stationary Uses-Heat-Sub-bituminous (AGR)-N-AD</v>
      </c>
      <c r="D36" s="62" t="str">
        <f>Commodities!$D$213</f>
        <v>AGRCOASUB</v>
      </c>
      <c r="E36" s="62" t="str">
        <f>Commodities!$Z$7</f>
        <v>AGRSTHT</v>
      </c>
      <c r="F36" s="65">
        <f t="shared" si="5"/>
        <v>2100</v>
      </c>
      <c r="G36" s="83">
        <v>2100</v>
      </c>
      <c r="H36" s="84">
        <f>H34*1.3</f>
        <v>0.78</v>
      </c>
      <c r="I36" s="66">
        <f>(I35*1.1)*(1/0.9)</f>
        <v>0.16598079561042528</v>
      </c>
      <c r="J36" s="63"/>
      <c r="K36" s="63"/>
      <c r="L36" s="85">
        <v>25</v>
      </c>
      <c r="M36" s="67">
        <v>0.6</v>
      </c>
      <c r="N36" s="67"/>
      <c r="O36" s="67"/>
      <c r="Q36" s="62"/>
      <c r="R36" s="62"/>
      <c r="S36" s="62" t="str">
        <f>Commodities!$Z$7&amp;RIGHT(Commodities!$D$341,6)&amp;"_"&amp;$S$4&amp;"_AD"</f>
        <v>AGRSTHTAGRELC_N_AD</v>
      </c>
      <c r="T36" s="62" t="s">
        <v>528</v>
      </c>
      <c r="U36" s="63" t="str">
        <f>General!$B$2</f>
        <v>PJ</v>
      </c>
      <c r="V36" s="63" t="str">
        <f>General!$B$2&amp;"a"</f>
        <v>PJa</v>
      </c>
      <c r="W36" s="62" t="s">
        <v>48</v>
      </c>
      <c r="X36" s="63"/>
      <c r="Y36" s="62"/>
    </row>
    <row r="37" spans="1:25" ht="19.5" customHeight="1" x14ac:dyDescent="0.25">
      <c r="A37" s="14"/>
      <c r="B37" s="17" t="str">
        <f t="shared" si="4"/>
        <v>AGRSTHTOILDSL_N_ST</v>
      </c>
      <c r="C37" s="17" t="str">
        <f t="shared" si="4"/>
        <v>Agricultural Stationary Uses-Heat-Diesel (AGR)-N-ST</v>
      </c>
      <c r="D37" s="17" t="str">
        <f>Commodities!$D$221</f>
        <v>AGROILDSL</v>
      </c>
      <c r="E37" s="17" t="str">
        <f>Commodities!$Z$7</f>
        <v>AGRSTHT</v>
      </c>
      <c r="F37" s="61">
        <v>2018</v>
      </c>
      <c r="G37" s="56">
        <v>2018</v>
      </c>
      <c r="H37" s="80">
        <v>0.7</v>
      </c>
      <c r="I37" s="77">
        <f>0.1*(1/0.9)</f>
        <v>0.11111111111111112</v>
      </c>
      <c r="J37" s="60"/>
      <c r="K37" s="60"/>
      <c r="L37" s="81">
        <v>25</v>
      </c>
      <c r="M37" s="82">
        <v>0.6</v>
      </c>
      <c r="N37" s="82"/>
      <c r="O37" s="82"/>
      <c r="Q37" s="17"/>
      <c r="R37" s="17"/>
      <c r="S37" s="16" t="str">
        <f>Commodities!$Z$7&amp;RIGHT(Commodities!$D$215,6)&amp;"_"&amp;$S$4&amp;"_ST"</f>
        <v>AGRSTHTCOABIC_N_ST</v>
      </c>
      <c r="T37" s="17" t="s">
        <v>916</v>
      </c>
      <c r="U37" s="60" t="str">
        <f>General!$B$2</f>
        <v>PJ</v>
      </c>
      <c r="V37" s="60" t="str">
        <f>General!$B$2&amp;"a"</f>
        <v>PJa</v>
      </c>
      <c r="W37" s="17"/>
      <c r="X37" s="60"/>
      <c r="Y37" s="17"/>
    </row>
    <row r="38" spans="1:25" ht="19.5" customHeight="1" x14ac:dyDescent="0.25">
      <c r="A38" s="14"/>
      <c r="B38" s="17" t="str">
        <f t="shared" si="4"/>
        <v>AGRSTHTOILDSL_N_IM</v>
      </c>
      <c r="C38" s="17" t="str">
        <f t="shared" si="4"/>
        <v>Agricultural Stationary Uses-Heat-Diesel (AGR)-N-IM</v>
      </c>
      <c r="D38" s="17" t="str">
        <f>Commodities!$D$221</f>
        <v>AGROILDSL</v>
      </c>
      <c r="E38" s="17" t="str">
        <f>Commodities!$Z$7</f>
        <v>AGRSTHT</v>
      </c>
      <c r="F38" s="61">
        <f t="shared" si="5"/>
        <v>2025</v>
      </c>
      <c r="G38" s="56">
        <f>G37+7</f>
        <v>2025</v>
      </c>
      <c r="H38" s="80">
        <f>H37*1.2</f>
        <v>0.84</v>
      </c>
      <c r="I38" s="77">
        <f>(I37*1.1)*(1/0.9)</f>
        <v>0.13580246913580249</v>
      </c>
      <c r="J38" s="60"/>
      <c r="K38" s="60"/>
      <c r="L38" s="81">
        <v>25</v>
      </c>
      <c r="M38" s="82">
        <v>0.6</v>
      </c>
      <c r="N38" s="82"/>
      <c r="O38" s="82"/>
      <c r="Q38" s="17"/>
      <c r="R38" s="17"/>
      <c r="S38" s="16" t="str">
        <f>Commodities!$Z$7&amp;RIGHT(Commodities!$D$215,6)&amp;"_"&amp;$S$4&amp;"_IM"</f>
        <v>AGRSTHTCOABIC_N_IM</v>
      </c>
      <c r="T38" s="17" t="s">
        <v>917</v>
      </c>
      <c r="U38" s="60" t="str">
        <f>General!$B$2</f>
        <v>PJ</v>
      </c>
      <c r="V38" s="60" t="str">
        <f>General!$B$2&amp;"a"</f>
        <v>PJa</v>
      </c>
      <c r="W38" s="17"/>
      <c r="X38" s="60"/>
      <c r="Y38" s="17"/>
    </row>
    <row r="39" spans="1:25" ht="19.5" customHeight="1" x14ac:dyDescent="0.25">
      <c r="A39" s="14"/>
      <c r="B39" s="62" t="str">
        <f t="shared" si="4"/>
        <v>AGRSTHTOILDSL_N_AD</v>
      </c>
      <c r="C39" s="62" t="str">
        <f t="shared" si="4"/>
        <v>Agricultural Stationary Uses-Heat-Diesel (AGR)-N-AD</v>
      </c>
      <c r="D39" s="62" t="str">
        <f>Commodities!$D$221</f>
        <v>AGROILDSL</v>
      </c>
      <c r="E39" s="62" t="str">
        <f>Commodities!$Z$7</f>
        <v>AGRSTHT</v>
      </c>
      <c r="F39" s="65">
        <f t="shared" si="5"/>
        <v>2035</v>
      </c>
      <c r="G39" s="69">
        <v>2035</v>
      </c>
      <c r="H39" s="84">
        <f>H37*1.3</f>
        <v>0.90999999999999992</v>
      </c>
      <c r="I39" s="66">
        <f>(I38*1.1)*(1/0.9)</f>
        <v>0.16598079561042528</v>
      </c>
      <c r="J39" s="63"/>
      <c r="K39" s="63"/>
      <c r="L39" s="85">
        <v>25</v>
      </c>
      <c r="M39" s="67">
        <v>0.6</v>
      </c>
      <c r="N39" s="67"/>
      <c r="O39" s="67"/>
      <c r="Q39" s="62"/>
      <c r="R39" s="62"/>
      <c r="S39" s="62" t="str">
        <f>Commodities!$Z$7&amp;RIGHT(Commodities!$D$215,6)&amp;"_"&amp;$S$4&amp;"_AD"</f>
        <v>AGRSTHTCOABIC_N_AD</v>
      </c>
      <c r="T39" s="62" t="s">
        <v>918</v>
      </c>
      <c r="U39" s="63" t="str">
        <f>General!$B$2</f>
        <v>PJ</v>
      </c>
      <c r="V39" s="63" t="str">
        <f>General!$B$2&amp;"a"</f>
        <v>PJa</v>
      </c>
      <c r="W39" s="62"/>
      <c r="X39" s="63"/>
      <c r="Y39" s="62"/>
    </row>
    <row r="40" spans="1:25" ht="19.5" customHeight="1" x14ac:dyDescent="0.25">
      <c r="A40" s="14"/>
      <c r="B40" s="17" t="str">
        <f>"*"&amp;S25</f>
        <v>*AGRSTHTOILHFO_N_ST</v>
      </c>
      <c r="C40" s="17" t="str">
        <f t="shared" ref="C40:C51" si="6">T25</f>
        <v>Agricultural Stationary Uses-Heat-Fuel Oil (AGR)-N-ST</v>
      </c>
      <c r="D40" s="17" t="s">
        <v>919</v>
      </c>
      <c r="E40" s="17" t="str">
        <f>Commodities!$Z$7</f>
        <v>AGRSTHT</v>
      </c>
      <c r="F40" s="61">
        <v>2018</v>
      </c>
      <c r="G40" s="56">
        <v>2018</v>
      </c>
      <c r="H40" s="80">
        <v>0.7</v>
      </c>
      <c r="I40" s="77">
        <f>0.1*(1/0.9)</f>
        <v>0.11111111111111112</v>
      </c>
      <c r="J40" s="60"/>
      <c r="K40" s="60"/>
      <c r="L40" s="81">
        <v>25</v>
      </c>
      <c r="M40" s="82">
        <v>0.6</v>
      </c>
      <c r="N40" s="82"/>
      <c r="O40" s="82"/>
      <c r="Q40" s="17"/>
      <c r="R40" s="17"/>
      <c r="S40" s="16" t="str">
        <f>Commodities!$Z$8&amp;RIGHT(Commodities!$D$221,6)&amp;"_"&amp;$S$4&amp;"_ST"</f>
        <v>AGRSTMCHOILDSL_N_ST</v>
      </c>
      <c r="T40" s="17" t="s">
        <v>514</v>
      </c>
      <c r="U40" s="60" t="str">
        <f>General!$B$2</f>
        <v>PJ</v>
      </c>
      <c r="V40" s="60" t="str">
        <f>General!$B$2&amp;"a"</f>
        <v>PJa</v>
      </c>
      <c r="W40" s="17"/>
      <c r="X40" s="60"/>
      <c r="Y40" s="17"/>
    </row>
    <row r="41" spans="1:25" ht="19.5" customHeight="1" x14ac:dyDescent="0.25">
      <c r="A41" s="14"/>
      <c r="B41" s="17" t="str">
        <f>"*"&amp;S26</f>
        <v>*AGRSTHTOILHFO_N_IM</v>
      </c>
      <c r="C41" s="17" t="str">
        <f t="shared" si="6"/>
        <v>Agricultural Stationary Uses-Heat-Fuel Oil (AGR)-N-IM</v>
      </c>
      <c r="D41" s="17" t="str">
        <f>D40</f>
        <v>AGROILHFO</v>
      </c>
      <c r="E41" s="17" t="str">
        <f>Commodities!$Z$7</f>
        <v>AGRSTHT</v>
      </c>
      <c r="F41" s="61">
        <f t="shared" si="5"/>
        <v>2025</v>
      </c>
      <c r="G41" s="56">
        <f>G40+7</f>
        <v>2025</v>
      </c>
      <c r="H41" s="80">
        <f>H40*1.1</f>
        <v>0.77</v>
      </c>
      <c r="I41" s="77">
        <f>(I40*1.1)*(1/0.9)</f>
        <v>0.13580246913580249</v>
      </c>
      <c r="J41" s="60"/>
      <c r="K41" s="60"/>
      <c r="L41" s="81">
        <v>25</v>
      </c>
      <c r="M41" s="82">
        <v>0.6</v>
      </c>
      <c r="N41" s="82"/>
      <c r="O41" s="82"/>
      <c r="Q41" s="17"/>
      <c r="R41" s="17"/>
      <c r="S41" s="16" t="str">
        <f>Commodities!$Z$8&amp;RIGHT(Commodities!$D$221,6)&amp;"_"&amp;$S$4&amp;"_IM"</f>
        <v>AGRSTMCHOILDSL_N_IM</v>
      </c>
      <c r="T41" s="17" t="s">
        <v>515</v>
      </c>
      <c r="U41" s="60" t="str">
        <f>General!$B$2</f>
        <v>PJ</v>
      </c>
      <c r="V41" s="60" t="str">
        <f>General!$B$2&amp;"a"</f>
        <v>PJa</v>
      </c>
      <c r="W41" s="17"/>
      <c r="X41" s="60"/>
      <c r="Y41" s="17"/>
    </row>
    <row r="42" spans="1:25" ht="19.5" customHeight="1" x14ac:dyDescent="0.25">
      <c r="A42" s="14"/>
      <c r="B42" s="62" t="str">
        <f>"*"&amp;S27</f>
        <v>*AGRSTHTOILHFO_N_AD</v>
      </c>
      <c r="C42" s="62" t="str">
        <f t="shared" si="6"/>
        <v>Agricultural Stationary Uses-Heat-Fuel oil (AGR)-N-AD</v>
      </c>
      <c r="D42" s="62" t="str">
        <f>D41</f>
        <v>AGROILHFO</v>
      </c>
      <c r="E42" s="62" t="str">
        <f>Commodities!$Z$7</f>
        <v>AGRSTHT</v>
      </c>
      <c r="F42" s="65">
        <f t="shared" si="5"/>
        <v>2035</v>
      </c>
      <c r="G42" s="69">
        <v>2035</v>
      </c>
      <c r="H42" s="84">
        <f>H40*1.2</f>
        <v>0.84</v>
      </c>
      <c r="I42" s="66">
        <f>(I41*1.1)*(1/0.9)</f>
        <v>0.16598079561042528</v>
      </c>
      <c r="J42" s="63"/>
      <c r="K42" s="63"/>
      <c r="L42" s="85">
        <v>25</v>
      </c>
      <c r="M42" s="67">
        <v>0.6</v>
      </c>
      <c r="N42" s="67"/>
      <c r="O42" s="67"/>
      <c r="Q42" s="62"/>
      <c r="R42" s="62"/>
      <c r="S42" s="62" t="str">
        <f>Commodities!$Z$8&amp;RIGHT(Commodities!$D$221,6)&amp;"_"&amp;$S$4&amp;"_AD"</f>
        <v>AGRSTMCHOILDSL_N_AD</v>
      </c>
      <c r="T42" s="62" t="s">
        <v>516</v>
      </c>
      <c r="U42" s="63" t="str">
        <f>General!$B$2</f>
        <v>PJ</v>
      </c>
      <c r="V42" s="63" t="str">
        <f>General!$B$2&amp;"a"</f>
        <v>PJa</v>
      </c>
      <c r="W42" s="62"/>
      <c r="X42" s="63"/>
      <c r="Y42" s="62"/>
    </row>
    <row r="43" spans="1:25" ht="19.5" customHeight="1" x14ac:dyDescent="0.25">
      <c r="A43" s="14"/>
      <c r="B43" s="17" t="str">
        <f t="shared" ref="B43:B51" si="7">S28</f>
        <v>AGRSTHTGASNAT_N_ST</v>
      </c>
      <c r="C43" s="17" t="str">
        <f t="shared" si="6"/>
        <v>Agricultural Stationary Uses-Heat-Natural gas (AGR)-N_ST</v>
      </c>
      <c r="D43" s="17" t="str">
        <f>Commodities!$D$228</f>
        <v>AGRGASNAT</v>
      </c>
      <c r="E43" s="17" t="str">
        <f>Commodities!$Z$7</f>
        <v>AGRSTHT</v>
      </c>
      <c r="F43" s="61">
        <v>2018</v>
      </c>
      <c r="G43" s="56">
        <v>2018</v>
      </c>
      <c r="H43" s="80">
        <v>0.75</v>
      </c>
      <c r="I43" s="77">
        <f>0.1*(1/0.9)</f>
        <v>0.11111111111111112</v>
      </c>
      <c r="J43" s="60"/>
      <c r="K43" s="60"/>
      <c r="L43" s="81">
        <v>25</v>
      </c>
      <c r="M43" s="82">
        <v>0.6</v>
      </c>
      <c r="N43" s="82"/>
      <c r="O43" s="82"/>
      <c r="Q43" s="17"/>
      <c r="R43" s="17"/>
      <c r="S43" s="16" t="str">
        <f>Commodities!$Z$8&amp;RIGHT(Commodities!$D$341,6)&amp;"_"&amp;$S$4&amp;"_ST"</f>
        <v>AGRSTMCHAGRELC_N_ST</v>
      </c>
      <c r="T43" s="17" t="s">
        <v>517</v>
      </c>
      <c r="U43" s="60" t="str">
        <f>General!$B$2</f>
        <v>PJ</v>
      </c>
      <c r="V43" s="60" t="str">
        <f>General!$B$2&amp;"a"</f>
        <v>PJa</v>
      </c>
      <c r="W43" s="17" t="s">
        <v>48</v>
      </c>
      <c r="X43" s="60"/>
      <c r="Y43" s="17"/>
    </row>
    <row r="44" spans="1:25" ht="19.5" customHeight="1" x14ac:dyDescent="0.25">
      <c r="A44" s="14"/>
      <c r="B44" s="17" t="str">
        <f t="shared" si="7"/>
        <v>AGRSTHTGASNAT_N_IM</v>
      </c>
      <c r="C44" s="17" t="str">
        <f t="shared" si="6"/>
        <v>Agricultural Stationary Uses-Heat-Natural gas (AGR)-N_IM</v>
      </c>
      <c r="D44" s="17" t="str">
        <f>Commodities!$D$228</f>
        <v>AGRGASNAT</v>
      </c>
      <c r="E44" s="17" t="str">
        <f>Commodities!$Z$7</f>
        <v>AGRSTHT</v>
      </c>
      <c r="F44" s="61">
        <f t="shared" si="5"/>
        <v>2025</v>
      </c>
      <c r="G44" s="56">
        <f>G43+7</f>
        <v>2025</v>
      </c>
      <c r="H44" s="80">
        <f>H43*1.15</f>
        <v>0.86249999999999993</v>
      </c>
      <c r="I44" s="77">
        <f>(I43*1.1)*(1/0.9)</f>
        <v>0.13580246913580249</v>
      </c>
      <c r="J44" s="60"/>
      <c r="K44" s="60"/>
      <c r="L44" s="81">
        <v>25</v>
      </c>
      <c r="M44" s="82">
        <v>0.6</v>
      </c>
      <c r="N44" s="82"/>
      <c r="O44" s="82"/>
      <c r="Q44" s="17"/>
      <c r="R44" s="17"/>
      <c r="S44" s="16" t="str">
        <f>Commodities!$Z$8&amp;RIGHT(Commodities!$D$341,6)&amp;"_"&amp;$S$4&amp;"_IM"</f>
        <v>AGRSTMCHAGRELC_N_IM</v>
      </c>
      <c r="T44" s="17" t="s">
        <v>518</v>
      </c>
      <c r="U44" s="60" t="str">
        <f>General!$B$2</f>
        <v>PJ</v>
      </c>
      <c r="V44" s="60" t="str">
        <f>General!$B$2&amp;"a"</f>
        <v>PJa</v>
      </c>
      <c r="W44" s="17" t="s">
        <v>48</v>
      </c>
      <c r="X44" s="60"/>
      <c r="Y44" s="17"/>
    </row>
    <row r="45" spans="1:25" ht="19.5" customHeight="1" x14ac:dyDescent="0.25">
      <c r="A45" s="14"/>
      <c r="B45" s="62" t="str">
        <f t="shared" si="7"/>
        <v>AGRSTHTGASNAT_N_AD</v>
      </c>
      <c r="C45" s="62" t="str">
        <f t="shared" si="6"/>
        <v>Agricultural Stationary Uses-Heat-Natural gas (AGR)-N_AD</v>
      </c>
      <c r="D45" s="62" t="str">
        <f>Commodities!$D$228</f>
        <v>AGRGASNAT</v>
      </c>
      <c r="E45" s="62" t="str">
        <f>Commodities!$Z$7</f>
        <v>AGRSTHT</v>
      </c>
      <c r="F45" s="65">
        <f t="shared" si="5"/>
        <v>2035</v>
      </c>
      <c r="G45" s="69">
        <v>2035</v>
      </c>
      <c r="H45" s="84">
        <f>H43*1.25</f>
        <v>0.9375</v>
      </c>
      <c r="I45" s="66">
        <f>(I44*1.1)*(1/0.9)</f>
        <v>0.16598079561042528</v>
      </c>
      <c r="J45" s="63"/>
      <c r="K45" s="63"/>
      <c r="L45" s="85">
        <v>25</v>
      </c>
      <c r="M45" s="67">
        <v>0.6</v>
      </c>
      <c r="N45" s="67"/>
      <c r="O45" s="67"/>
      <c r="Q45" s="62"/>
      <c r="R45" s="62"/>
      <c r="S45" s="62" t="str">
        <f>Commodities!$Z$8&amp;RIGHT(Commodities!$D$341,6)&amp;"_"&amp;$S$4&amp;"_AD"</f>
        <v>AGRSTMCHAGRELC_N_AD</v>
      </c>
      <c r="T45" s="62" t="s">
        <v>519</v>
      </c>
      <c r="U45" s="63" t="str">
        <f>General!$B$2</f>
        <v>PJ</v>
      </c>
      <c r="V45" s="63" t="str">
        <f>General!$B$2&amp;"a"</f>
        <v>PJa</v>
      </c>
      <c r="W45" s="62" t="s">
        <v>48</v>
      </c>
      <c r="X45" s="63"/>
      <c r="Y45" s="62"/>
    </row>
    <row r="46" spans="1:25" ht="19.5" customHeight="1" x14ac:dyDescent="0.25">
      <c r="A46" s="14"/>
      <c r="B46" s="17" t="str">
        <f t="shared" si="7"/>
        <v>AGRSTHTAGRLTH_N_ST</v>
      </c>
      <c r="C46" s="17" t="str">
        <f t="shared" si="6"/>
        <v>Agricultural Stationary Uses-Heat-Derived Heat (AGR)-N-ST</v>
      </c>
      <c r="D46" s="17" t="str">
        <f>Commodities!$D$348</f>
        <v>AGRLTH</v>
      </c>
      <c r="E46" s="17" t="str">
        <f>Commodities!$Z$7</f>
        <v>AGRSTHT</v>
      </c>
      <c r="F46" s="61">
        <v>2018</v>
      </c>
      <c r="G46" s="56">
        <v>2018</v>
      </c>
      <c r="H46" s="80">
        <v>0.8</v>
      </c>
      <c r="I46" s="77">
        <f>0.1*(1/0.9)</f>
        <v>0.11111111111111112</v>
      </c>
      <c r="J46" s="60"/>
      <c r="K46" s="60"/>
      <c r="L46" s="81">
        <v>25</v>
      </c>
      <c r="M46" s="82">
        <v>0.6</v>
      </c>
      <c r="N46" s="82">
        <f t="shared" ref="N46:N66" si="8">M46*0.75</f>
        <v>0.44999999999999996</v>
      </c>
      <c r="O46" s="82">
        <v>1.7</v>
      </c>
      <c r="Q46" s="17"/>
      <c r="R46" s="17"/>
      <c r="S46" s="16" t="str">
        <f>Commodities!$Z$9&amp;RIGHT(Commodities!$D$341,6)&amp;"_"&amp;$S$4&amp;"_ST"</f>
        <v>AGRSTOTHAGRELC_N_ST</v>
      </c>
      <c r="T46" s="17" t="s">
        <v>520</v>
      </c>
      <c r="U46" s="60" t="s">
        <v>400</v>
      </c>
      <c r="V46" s="60" t="s">
        <v>521</v>
      </c>
      <c r="W46" s="17" t="s">
        <v>48</v>
      </c>
      <c r="X46" s="60"/>
      <c r="Y46" s="17"/>
    </row>
    <row r="47" spans="1:25" ht="19.5" customHeight="1" x14ac:dyDescent="0.25">
      <c r="A47" s="14"/>
      <c r="B47" s="17" t="str">
        <f t="shared" si="7"/>
        <v>AGRSTHTAGRLTH_N_IM</v>
      </c>
      <c r="C47" s="17" t="str">
        <f t="shared" si="6"/>
        <v>Agricultural Stationary Uses-Heat-Derived Heat (AGR)-N-IM</v>
      </c>
      <c r="D47" s="17" t="str">
        <f>D46</f>
        <v>AGRLTH</v>
      </c>
      <c r="E47" s="17" t="str">
        <f>Commodities!$Z$7</f>
        <v>AGRSTHT</v>
      </c>
      <c r="F47" s="61">
        <f t="shared" si="5"/>
        <v>2025</v>
      </c>
      <c r="G47" s="56">
        <f>G46+7</f>
        <v>2025</v>
      </c>
      <c r="H47" s="80">
        <f>H46*1.1</f>
        <v>0.88000000000000012</v>
      </c>
      <c r="I47" s="77">
        <f>(I46*1.1)*(1/0.9)</f>
        <v>0.13580246913580249</v>
      </c>
      <c r="J47" s="60"/>
      <c r="K47" s="60"/>
      <c r="L47" s="81">
        <v>25</v>
      </c>
      <c r="M47" s="82">
        <v>0.6</v>
      </c>
      <c r="N47" s="82">
        <f t="shared" si="8"/>
        <v>0.44999999999999996</v>
      </c>
      <c r="O47" s="82">
        <v>1.7</v>
      </c>
      <c r="Q47" s="17"/>
      <c r="R47" s="17"/>
      <c r="S47" s="16" t="str">
        <f>Commodities!$Z$9&amp;RIGHT(Commodities!$D$341,6)&amp;"_"&amp;$S$4&amp;"_IM"</f>
        <v>AGRSTOTHAGRELC_N_IM</v>
      </c>
      <c r="T47" s="17" t="s">
        <v>520</v>
      </c>
      <c r="U47" s="60" t="s">
        <v>400</v>
      </c>
      <c r="V47" s="60" t="s">
        <v>521</v>
      </c>
      <c r="W47" s="17" t="s">
        <v>48</v>
      </c>
      <c r="X47" s="60"/>
      <c r="Y47" s="17"/>
    </row>
    <row r="48" spans="1:25" ht="19.5" customHeight="1" x14ac:dyDescent="0.25">
      <c r="A48" s="14"/>
      <c r="B48" s="62" t="str">
        <f t="shared" si="7"/>
        <v>AGRSTHTAGRLTH_N_AD</v>
      </c>
      <c r="C48" s="62" t="str">
        <f t="shared" si="6"/>
        <v>Agricultural Stationary Uses-Heat-Derived Heat (AGR)-N-AD</v>
      </c>
      <c r="D48" s="62" t="str">
        <f>D47</f>
        <v>AGRLTH</v>
      </c>
      <c r="E48" s="62" t="str">
        <f>Commodities!$Z$7</f>
        <v>AGRSTHT</v>
      </c>
      <c r="F48" s="65">
        <f t="shared" si="5"/>
        <v>2035</v>
      </c>
      <c r="G48" s="69">
        <v>2035</v>
      </c>
      <c r="H48" s="84">
        <f>H46*1.2</f>
        <v>0.96</v>
      </c>
      <c r="I48" s="66">
        <f>(I47*1.1)*(1/0.9)</f>
        <v>0.16598079561042528</v>
      </c>
      <c r="J48" s="63"/>
      <c r="K48" s="63"/>
      <c r="L48" s="85">
        <v>25</v>
      </c>
      <c r="M48" s="67">
        <v>0.6</v>
      </c>
      <c r="N48" s="67">
        <f t="shared" si="8"/>
        <v>0.44999999999999996</v>
      </c>
      <c r="O48" s="67">
        <v>1.7</v>
      </c>
      <c r="Q48" s="62"/>
      <c r="R48" s="62"/>
      <c r="S48" s="62" t="str">
        <f>Commodities!$Z$9&amp;RIGHT(Commodities!$D$341,6)&amp;"_"&amp;$S$4&amp;"_AD"</f>
        <v>AGRSTOTHAGRELC_N_AD</v>
      </c>
      <c r="T48" s="62" t="s">
        <v>520</v>
      </c>
      <c r="U48" s="63" t="s">
        <v>400</v>
      </c>
      <c r="V48" s="63" t="s">
        <v>521</v>
      </c>
      <c r="W48" s="62" t="s">
        <v>48</v>
      </c>
      <c r="X48" s="63"/>
      <c r="Y48" s="62"/>
    </row>
    <row r="49" spans="1:25" ht="19.5" customHeight="1" x14ac:dyDescent="0.25">
      <c r="A49" s="14"/>
      <c r="B49" s="72" t="str">
        <f t="shared" si="7"/>
        <v>AGRSTHTAGRELC_N_ST</v>
      </c>
      <c r="C49" s="72" t="str">
        <f t="shared" si="6"/>
        <v>Agricultural Stationary Uses-Heat- Electricity (AGR)-N-ST</v>
      </c>
      <c r="D49" s="17" t="str">
        <f>Commodities!$D$341</f>
        <v>AGRELC</v>
      </c>
      <c r="E49" s="17" t="str">
        <f>Commodities!$Z$7</f>
        <v>AGRSTHT</v>
      </c>
      <c r="F49" s="61">
        <v>2018</v>
      </c>
      <c r="G49" s="56">
        <v>2018</v>
      </c>
      <c r="H49" s="80">
        <v>0.9</v>
      </c>
      <c r="I49" s="77">
        <f>0.1*(1/0.9)*3</f>
        <v>0.33333333333333337</v>
      </c>
      <c r="J49" s="60"/>
      <c r="K49" s="60"/>
      <c r="L49" s="81">
        <v>25</v>
      </c>
      <c r="M49" s="82">
        <v>0.6</v>
      </c>
      <c r="N49" s="82">
        <f t="shared" si="8"/>
        <v>0.44999999999999996</v>
      </c>
      <c r="O49" s="82">
        <v>1.7</v>
      </c>
      <c r="Q49" s="17"/>
      <c r="R49" s="17"/>
      <c r="S49" s="16" t="str">
        <f>Commodities!$Z$7&amp;RIGHT(Commodities!$D$229,6)&amp;"_"&amp;$S$4&amp;"_ST"</f>
        <v>AGRSTHTBIOLOG_N_ST</v>
      </c>
      <c r="T49" s="17" t="s">
        <v>913</v>
      </c>
      <c r="U49" s="60" t="str">
        <f>General!$B$2</f>
        <v>PJ</v>
      </c>
      <c r="V49" s="60" t="str">
        <f>General!$B$2&amp;"a"</f>
        <v>PJa</v>
      </c>
      <c r="W49" s="17"/>
      <c r="X49" s="60"/>
      <c r="Y49" s="17"/>
    </row>
    <row r="50" spans="1:25" ht="19.5" customHeight="1" x14ac:dyDescent="0.25">
      <c r="A50" s="14"/>
      <c r="B50" s="17" t="str">
        <f t="shared" si="7"/>
        <v>AGRSTHTAGRELC_N_IM</v>
      </c>
      <c r="C50" s="17" t="str">
        <f t="shared" si="6"/>
        <v>Agricultural Stationary Uses-Heat- Electricity (AGR)-N-IM</v>
      </c>
      <c r="D50" s="17" t="str">
        <f>Commodities!$D$341</f>
        <v>AGRELC</v>
      </c>
      <c r="E50" s="17" t="str">
        <f>Commodities!$Z$7</f>
        <v>AGRSTHT</v>
      </c>
      <c r="F50" s="61">
        <f t="shared" si="5"/>
        <v>2025</v>
      </c>
      <c r="G50" s="56">
        <f>G49+7</f>
        <v>2025</v>
      </c>
      <c r="H50" s="80">
        <v>0.95</v>
      </c>
      <c r="I50" s="77">
        <f>(I49*1.1)*(1/0.9)</f>
        <v>0.4074074074074075</v>
      </c>
      <c r="J50" s="60"/>
      <c r="K50" s="60"/>
      <c r="L50" s="81">
        <v>25</v>
      </c>
      <c r="M50" s="82">
        <v>0.6</v>
      </c>
      <c r="N50" s="82">
        <f t="shared" si="8"/>
        <v>0.44999999999999996</v>
      </c>
      <c r="O50" s="82">
        <v>1.7</v>
      </c>
      <c r="Q50" s="17"/>
      <c r="R50" s="17"/>
      <c r="S50" s="16" t="str">
        <f>Commodities!$Z$7&amp;RIGHT(Commodities!$D$229,6)&amp;"_"&amp;$S$4&amp;"_IM"</f>
        <v>AGRSTHTBIOLOG_N_IM</v>
      </c>
      <c r="T50" s="17" t="s">
        <v>914</v>
      </c>
      <c r="U50" s="60" t="str">
        <f>General!$B$2</f>
        <v>PJ</v>
      </c>
      <c r="V50" s="60" t="str">
        <f>General!$B$2&amp;"a"</f>
        <v>PJa</v>
      </c>
      <c r="W50" s="17"/>
      <c r="X50" s="60"/>
      <c r="Y50" s="17"/>
    </row>
    <row r="51" spans="1:25" ht="19.5" customHeight="1" x14ac:dyDescent="0.25">
      <c r="A51" s="14"/>
      <c r="B51" s="62" t="str">
        <f t="shared" si="7"/>
        <v>AGRSTHTAGRELC_N_AD</v>
      </c>
      <c r="C51" s="62" t="str">
        <f t="shared" si="6"/>
        <v>Agricultural Stationary Uses-Heat- Electricity (AGR)-N-AD</v>
      </c>
      <c r="D51" s="62" t="str">
        <f>Commodities!$D$341</f>
        <v>AGRELC</v>
      </c>
      <c r="E51" s="62" t="str">
        <f>Commodities!$Z$7</f>
        <v>AGRSTHT</v>
      </c>
      <c r="F51" s="65">
        <f t="shared" si="5"/>
        <v>2035</v>
      </c>
      <c r="G51" s="69">
        <v>2035</v>
      </c>
      <c r="H51" s="84">
        <v>0.97</v>
      </c>
      <c r="I51" s="66">
        <f>(I50*1.1)*(1/0.9)</f>
        <v>0.4979423868312759</v>
      </c>
      <c r="J51" s="63"/>
      <c r="K51" s="63"/>
      <c r="L51" s="85">
        <v>25</v>
      </c>
      <c r="M51" s="67">
        <v>0.6</v>
      </c>
      <c r="N51" s="67">
        <f t="shared" si="8"/>
        <v>0.44999999999999996</v>
      </c>
      <c r="O51" s="67">
        <v>1.7</v>
      </c>
      <c r="Q51" s="62"/>
      <c r="R51" s="62"/>
      <c r="S51" s="62" t="str">
        <f>Commodities!$Z$7&amp;RIGHT(Commodities!$D$229,6)&amp;"_"&amp;$S$4&amp;"_AD"</f>
        <v>AGRSTHTBIOLOG_N_AD</v>
      </c>
      <c r="T51" s="62" t="s">
        <v>915</v>
      </c>
      <c r="U51" s="63" t="str">
        <f>General!$B$2</f>
        <v>PJ</v>
      </c>
      <c r="V51" s="63" t="str">
        <f>General!$B$2&amp;"a"</f>
        <v>PJa</v>
      </c>
      <c r="W51" s="62"/>
      <c r="X51" s="63"/>
      <c r="Y51" s="62"/>
    </row>
    <row r="52" spans="1:25" ht="19.5" customHeight="1" x14ac:dyDescent="0.25">
      <c r="A52" s="14"/>
      <c r="B52" s="72" t="str">
        <f t="shared" ref="B52:C54" si="9">S49</f>
        <v>AGRSTHTBIOLOG_N_ST</v>
      </c>
      <c r="C52" s="72" t="str">
        <f t="shared" si="9"/>
        <v>Agricultural Stationary Uses-Heat-Biomass (AGR)-N_ST</v>
      </c>
      <c r="D52" s="17" t="str">
        <f>Commodities!D229</f>
        <v>AGRBIOLOG</v>
      </c>
      <c r="E52" s="17" t="str">
        <f>Commodities!$Z$7</f>
        <v>AGRSTHT</v>
      </c>
      <c r="F52" s="61">
        <v>2018</v>
      </c>
      <c r="G52" s="56">
        <v>2018</v>
      </c>
      <c r="H52" s="80">
        <v>0.5</v>
      </c>
      <c r="I52" s="77">
        <f>0.1*(1/0.9)</f>
        <v>0.11111111111111112</v>
      </c>
      <c r="J52" s="60"/>
      <c r="K52" s="60"/>
      <c r="L52" s="81">
        <v>25</v>
      </c>
      <c r="M52" s="82">
        <v>0.6</v>
      </c>
      <c r="N52" s="82"/>
      <c r="O52" s="82"/>
    </row>
    <row r="53" spans="1:25" ht="19.5" customHeight="1" x14ac:dyDescent="0.25">
      <c r="B53" s="17" t="str">
        <f t="shared" si="9"/>
        <v>AGRSTHTBIOLOG_N_IM</v>
      </c>
      <c r="C53" s="17" t="str">
        <f t="shared" si="9"/>
        <v>Agricultural Stationary Uses-Heat-Biomass (AGR)-N_IM</v>
      </c>
      <c r="D53" s="17" t="str">
        <f>D52</f>
        <v>AGRBIOLOG</v>
      </c>
      <c r="E53" s="17" t="str">
        <f>Commodities!$Z$7</f>
        <v>AGRSTHT</v>
      </c>
      <c r="F53" s="61">
        <f>F50</f>
        <v>2025</v>
      </c>
      <c r="G53" s="56">
        <f>G52+7</f>
        <v>2025</v>
      </c>
      <c r="H53" s="80">
        <f>H52*1.2</f>
        <v>0.6</v>
      </c>
      <c r="I53" s="77">
        <f>(I52*1.1)*(1/0.9)</f>
        <v>0.13580246913580249</v>
      </c>
      <c r="J53" s="60"/>
      <c r="K53" s="60"/>
      <c r="L53" s="81">
        <v>25</v>
      </c>
      <c r="M53" s="82">
        <v>0.6</v>
      </c>
      <c r="N53" s="82"/>
      <c r="O53" s="82"/>
    </row>
    <row r="54" spans="1:25" ht="19.5" customHeight="1" x14ac:dyDescent="0.25">
      <c r="B54" s="62" t="str">
        <f t="shared" si="9"/>
        <v>AGRSTHTBIOLOG_N_AD</v>
      </c>
      <c r="C54" s="62" t="str">
        <f t="shared" si="9"/>
        <v>Agricultural Stationary Uses-Heat-Biomass (AGR)-N_AD</v>
      </c>
      <c r="D54" s="62" t="str">
        <f>D53</f>
        <v>AGRBIOLOG</v>
      </c>
      <c r="E54" s="62" t="str">
        <f>Commodities!$Z$7</f>
        <v>AGRSTHT</v>
      </c>
      <c r="F54" s="65">
        <f>F51</f>
        <v>2035</v>
      </c>
      <c r="G54" s="69">
        <v>2035</v>
      </c>
      <c r="H54" s="84">
        <f>H52*1.3</f>
        <v>0.65</v>
      </c>
      <c r="I54" s="66">
        <f>(I53*1.1)*(1/0.9)</f>
        <v>0.16598079561042528</v>
      </c>
      <c r="J54" s="63"/>
      <c r="K54" s="63"/>
      <c r="L54" s="85">
        <v>25</v>
      </c>
      <c r="M54" s="67">
        <v>0.6</v>
      </c>
      <c r="N54" s="67"/>
      <c r="O54" s="67"/>
    </row>
    <row r="55" spans="1:25" ht="19.5" customHeight="1" x14ac:dyDescent="0.3">
      <c r="B55" s="72" t="str">
        <f t="shared" ref="B55:B66" si="10">S37</f>
        <v>AGRSTHTCOABIC_N_ST</v>
      </c>
      <c r="C55" s="72" t="str">
        <f t="shared" ref="C55:C66" si="11">T37</f>
        <v>Agricultural Stationary Uses-Heat-Bituminous (AGR)-N-ST</v>
      </c>
      <c r="D55" s="17" t="str">
        <f>Commodities!D215</f>
        <v>AGRCOABIC</v>
      </c>
      <c r="E55" s="17" t="str">
        <f>Commodities!$Z$7</f>
        <v>AGRSTHT</v>
      </c>
      <c r="F55" s="61">
        <v>2018</v>
      </c>
      <c r="G55" s="79">
        <v>2100</v>
      </c>
      <c r="H55" s="80">
        <f>H34</f>
        <v>0.6</v>
      </c>
      <c r="I55" s="77">
        <f>0.1*(1/0.9)</f>
        <v>0.11111111111111112</v>
      </c>
      <c r="J55" s="60"/>
      <c r="K55" s="60"/>
      <c r="L55" s="81">
        <v>25</v>
      </c>
      <c r="M55" s="82">
        <v>0.6</v>
      </c>
      <c r="N55" s="82"/>
      <c r="O55" s="82"/>
    </row>
    <row r="56" spans="1:25" ht="19.5" customHeight="1" x14ac:dyDescent="0.3">
      <c r="B56" s="17" t="str">
        <f t="shared" si="10"/>
        <v>AGRSTHTCOABIC_N_IM</v>
      </c>
      <c r="C56" s="17" t="str">
        <f t="shared" si="11"/>
        <v>Agricultural Stationary Uses-Heat-Bituminous (AGR)-N-IM</v>
      </c>
      <c r="D56" s="17" t="str">
        <f>D55</f>
        <v>AGRCOABIC</v>
      </c>
      <c r="E56" s="17" t="str">
        <f>Commodities!$Z$7</f>
        <v>AGRSTHT</v>
      </c>
      <c r="F56" s="61">
        <f>F53</f>
        <v>2025</v>
      </c>
      <c r="G56" s="79">
        <v>2100</v>
      </c>
      <c r="H56" s="80">
        <f t="shared" ref="H56:H57" si="12">H35</f>
        <v>0.72</v>
      </c>
      <c r="I56" s="77">
        <f>(I55*1.1)*(1/0.9)</f>
        <v>0.13580246913580249</v>
      </c>
      <c r="J56" s="60"/>
      <c r="K56" s="60"/>
      <c r="L56" s="81">
        <v>25</v>
      </c>
      <c r="M56" s="82">
        <v>0.6</v>
      </c>
      <c r="N56" s="82"/>
      <c r="O56" s="82"/>
    </row>
    <row r="57" spans="1:25" ht="19.5" customHeight="1" x14ac:dyDescent="0.3">
      <c r="B57" s="62" t="str">
        <f t="shared" si="10"/>
        <v>AGRSTHTCOABIC_N_AD</v>
      </c>
      <c r="C57" s="62" t="str">
        <f t="shared" si="11"/>
        <v>Agricultural Stationary Uses-Heat-Bituminous (AGR)-N-AD</v>
      </c>
      <c r="D57" s="62" t="str">
        <f>D56</f>
        <v>AGRCOABIC</v>
      </c>
      <c r="E57" s="62" t="str">
        <f>Commodities!$Z$7</f>
        <v>AGRSTHT</v>
      </c>
      <c r="F57" s="65">
        <f>F54</f>
        <v>2035</v>
      </c>
      <c r="G57" s="83">
        <v>2100</v>
      </c>
      <c r="H57" s="84">
        <f t="shared" si="12"/>
        <v>0.78</v>
      </c>
      <c r="I57" s="66">
        <f>(I56*1.1)*(1/0.9)</f>
        <v>0.16598079561042528</v>
      </c>
      <c r="J57" s="63"/>
      <c r="K57" s="63"/>
      <c r="L57" s="85">
        <v>25</v>
      </c>
      <c r="M57" s="67">
        <v>0.6</v>
      </c>
      <c r="N57" s="67"/>
      <c r="O57" s="67"/>
    </row>
    <row r="58" spans="1:25" ht="19.5" customHeight="1" x14ac:dyDescent="0.25">
      <c r="B58" s="17" t="str">
        <f t="shared" si="10"/>
        <v>AGRSTMCHOILDSL_N_ST</v>
      </c>
      <c r="C58" s="17" t="str">
        <f t="shared" si="11"/>
        <v>Agricultural Stationary Uses-Machine Drive-Diesel (AGR)-N-ST</v>
      </c>
      <c r="D58" s="17" t="str">
        <f>Commodities!$D$221</f>
        <v>AGROILDSL</v>
      </c>
      <c r="E58" s="17" t="str">
        <f>Commodities!$Z$8</f>
        <v>AGRSTMCH</v>
      </c>
      <c r="F58" s="61">
        <f t="shared" ref="F58:F66" si="13">G58</f>
        <v>2018</v>
      </c>
      <c r="G58" s="56">
        <v>2018</v>
      </c>
      <c r="H58" s="80">
        <v>0.4</v>
      </c>
      <c r="I58" s="77">
        <f>0.1*(1/0.9)</f>
        <v>0.11111111111111112</v>
      </c>
      <c r="J58" s="60"/>
      <c r="K58" s="60"/>
      <c r="L58" s="81">
        <v>25</v>
      </c>
      <c r="M58" s="82">
        <v>0.7</v>
      </c>
      <c r="N58" s="82"/>
      <c r="O58" s="82"/>
    </row>
    <row r="59" spans="1:25" ht="19.5" customHeight="1" x14ac:dyDescent="0.25">
      <c r="B59" s="17" t="str">
        <f t="shared" si="10"/>
        <v>AGRSTMCHOILDSL_N_IM</v>
      </c>
      <c r="C59" s="17" t="str">
        <f t="shared" si="11"/>
        <v>Agricultural Stationary Uses-Machine Drive-Diesel (AGR)-N-IM</v>
      </c>
      <c r="D59" s="17" t="str">
        <f>Commodities!$D$221</f>
        <v>AGROILDSL</v>
      </c>
      <c r="E59" s="17" t="str">
        <f>Commodities!$Z$8</f>
        <v>AGRSTMCH</v>
      </c>
      <c r="F59" s="61">
        <f t="shared" si="13"/>
        <v>2025</v>
      </c>
      <c r="G59" s="56">
        <f>G58+7</f>
        <v>2025</v>
      </c>
      <c r="H59" s="80">
        <f>H58*1.2</f>
        <v>0.48</v>
      </c>
      <c r="I59" s="77">
        <f>(I58*1.1)*(1/0.9)</f>
        <v>0.13580246913580249</v>
      </c>
      <c r="J59" s="60"/>
      <c r="K59" s="60"/>
      <c r="L59" s="81">
        <v>25</v>
      </c>
      <c r="M59" s="82">
        <v>0.7</v>
      </c>
      <c r="N59" s="82"/>
      <c r="O59" s="82"/>
    </row>
    <row r="60" spans="1:25" ht="19.5" customHeight="1" x14ac:dyDescent="0.25">
      <c r="B60" s="62" t="str">
        <f t="shared" si="10"/>
        <v>AGRSTMCHOILDSL_N_AD</v>
      </c>
      <c r="C60" s="62" t="str">
        <f t="shared" si="11"/>
        <v>Agricultural Stationary Uses-Machine Drive-Diesel (AGR)-N-AD</v>
      </c>
      <c r="D60" s="62" t="str">
        <f>Commodities!$D$221</f>
        <v>AGROILDSL</v>
      </c>
      <c r="E60" s="62" t="str">
        <f>Commodities!$Z$8</f>
        <v>AGRSTMCH</v>
      </c>
      <c r="F60" s="65">
        <f t="shared" si="13"/>
        <v>2035</v>
      </c>
      <c r="G60" s="69">
        <v>2035</v>
      </c>
      <c r="H60" s="84">
        <f>H58*1.3</f>
        <v>0.52</v>
      </c>
      <c r="I60" s="66">
        <f>(I59*1.1)*(1/0.9)</f>
        <v>0.16598079561042528</v>
      </c>
      <c r="J60" s="63"/>
      <c r="K60" s="63"/>
      <c r="L60" s="85">
        <v>25</v>
      </c>
      <c r="M60" s="67">
        <v>0.7</v>
      </c>
      <c r="N60" s="67"/>
      <c r="O60" s="67"/>
    </row>
    <row r="61" spans="1:25" ht="19.5" customHeight="1" x14ac:dyDescent="0.25">
      <c r="B61" s="17" t="str">
        <f t="shared" si="10"/>
        <v>AGRSTMCHAGRELC_N_ST</v>
      </c>
      <c r="C61" s="17" t="str">
        <f t="shared" si="11"/>
        <v>Agricultural Stationary Uses-Machine Drive-Electricity (AGR)-N-ST</v>
      </c>
      <c r="D61" s="17" t="str">
        <f>Commodities!$D$341</f>
        <v>AGRELC</v>
      </c>
      <c r="E61" s="17" t="str">
        <f>Commodities!$Z$8</f>
        <v>AGRSTMCH</v>
      </c>
      <c r="F61" s="61">
        <f t="shared" si="13"/>
        <v>2018</v>
      </c>
      <c r="G61" s="56">
        <v>2018</v>
      </c>
      <c r="H61" s="80">
        <v>0.8</v>
      </c>
      <c r="I61" s="77">
        <f>0.1*(1/0.9)</f>
        <v>0.11111111111111112</v>
      </c>
      <c r="J61" s="60"/>
      <c r="K61" s="60"/>
      <c r="L61" s="81">
        <v>25</v>
      </c>
      <c r="M61" s="82">
        <v>0.7</v>
      </c>
      <c r="N61" s="82">
        <f t="shared" si="8"/>
        <v>0.52499999999999991</v>
      </c>
      <c r="O61" s="82">
        <v>1.7</v>
      </c>
    </row>
    <row r="62" spans="1:25" ht="19.5" customHeight="1" x14ac:dyDescent="0.25">
      <c r="B62" s="17" t="str">
        <f t="shared" si="10"/>
        <v>AGRSTMCHAGRELC_N_IM</v>
      </c>
      <c r="C62" s="17" t="str">
        <f t="shared" si="11"/>
        <v>Agricultural Stationary Uses-Machine Drive-Electricity (AGR)-N-IM</v>
      </c>
      <c r="D62" s="17" t="str">
        <f>Commodities!$D$341</f>
        <v>AGRELC</v>
      </c>
      <c r="E62" s="17" t="str">
        <f>Commodities!$Z$8</f>
        <v>AGRSTMCH</v>
      </c>
      <c r="F62" s="61">
        <f t="shared" si="13"/>
        <v>2025</v>
      </c>
      <c r="G62" s="56">
        <f>G61+7</f>
        <v>2025</v>
      </c>
      <c r="H62" s="80">
        <v>0.9</v>
      </c>
      <c r="I62" s="77">
        <f>(I61*1.1)*(1/0.9)</f>
        <v>0.13580246913580249</v>
      </c>
      <c r="J62" s="60"/>
      <c r="K62" s="60"/>
      <c r="L62" s="81">
        <v>25</v>
      </c>
      <c r="M62" s="82">
        <v>0.7</v>
      </c>
      <c r="N62" s="82">
        <f t="shared" si="8"/>
        <v>0.52499999999999991</v>
      </c>
      <c r="O62" s="82">
        <v>1.7</v>
      </c>
    </row>
    <row r="63" spans="1:25" ht="19.5" customHeight="1" x14ac:dyDescent="0.25">
      <c r="B63" s="62" t="str">
        <f t="shared" si="10"/>
        <v>AGRSTMCHAGRELC_N_AD</v>
      </c>
      <c r="C63" s="62" t="str">
        <f t="shared" si="11"/>
        <v>Agricultural Stationary Uses-Machine Drive-Electricity (AGR)-N_AD</v>
      </c>
      <c r="D63" s="62" t="str">
        <f>Commodities!$D$341</f>
        <v>AGRELC</v>
      </c>
      <c r="E63" s="62" t="str">
        <f>Commodities!$Z$8</f>
        <v>AGRSTMCH</v>
      </c>
      <c r="F63" s="65">
        <f t="shared" si="13"/>
        <v>2035</v>
      </c>
      <c r="G63" s="69">
        <v>2035</v>
      </c>
      <c r="H63" s="84">
        <v>0.95</v>
      </c>
      <c r="I63" s="66">
        <f>(I62*1.1)*(1/0.9)</f>
        <v>0.16598079561042528</v>
      </c>
      <c r="J63" s="63"/>
      <c r="K63" s="63"/>
      <c r="L63" s="85">
        <v>25</v>
      </c>
      <c r="M63" s="67">
        <v>0.7</v>
      </c>
      <c r="N63" s="67">
        <f t="shared" si="8"/>
        <v>0.52499999999999991</v>
      </c>
      <c r="O63" s="67">
        <v>1.7</v>
      </c>
    </row>
    <row r="64" spans="1:25" ht="19.5" customHeight="1" x14ac:dyDescent="0.25">
      <c r="B64" s="17" t="str">
        <f t="shared" si="10"/>
        <v>AGRSTOTHAGRELC_N_ST</v>
      </c>
      <c r="C64" s="17" t="str">
        <f t="shared" si="11"/>
        <v>Agricultural Stationary Uses-Other-Electricity (AGR)-E</v>
      </c>
      <c r="D64" s="17" t="str">
        <f>Commodities!$D$341</f>
        <v>AGRELC</v>
      </c>
      <c r="E64" s="17" t="str">
        <f>Commodities!$Z$9</f>
        <v>AGRSTOTH</v>
      </c>
      <c r="F64" s="61">
        <f t="shared" si="13"/>
        <v>2018</v>
      </c>
      <c r="G64" s="56">
        <v>2018</v>
      </c>
      <c r="H64" s="80">
        <v>0.7</v>
      </c>
      <c r="I64" s="77">
        <f>0.1*(1/0.9)</f>
        <v>0.11111111111111112</v>
      </c>
      <c r="J64" s="60"/>
      <c r="K64" s="60"/>
      <c r="L64" s="81">
        <v>25</v>
      </c>
      <c r="M64" s="86">
        <v>0.8</v>
      </c>
      <c r="N64" s="86">
        <f t="shared" si="8"/>
        <v>0.60000000000000009</v>
      </c>
      <c r="O64" s="82">
        <v>1.7</v>
      </c>
    </row>
    <row r="65" spans="2:15" ht="19.5" customHeight="1" x14ac:dyDescent="0.25">
      <c r="B65" s="17" t="str">
        <f t="shared" si="10"/>
        <v>AGRSTOTHAGRELC_N_IM</v>
      </c>
      <c r="C65" s="17" t="str">
        <f t="shared" si="11"/>
        <v>Agricultural Stationary Uses-Other-Electricity (AGR)-E</v>
      </c>
      <c r="D65" s="17" t="str">
        <f>Commodities!$D$341</f>
        <v>AGRELC</v>
      </c>
      <c r="E65" s="17" t="str">
        <f>Commodities!$Z$9</f>
        <v>AGRSTOTH</v>
      </c>
      <c r="F65" s="61">
        <f t="shared" si="13"/>
        <v>2025</v>
      </c>
      <c r="G65" s="56">
        <f>G64+7</f>
        <v>2025</v>
      </c>
      <c r="H65" s="80">
        <v>0.75</v>
      </c>
      <c r="I65" s="77">
        <f>(I64*1.1)*(1/0.9)</f>
        <v>0.13580246913580249</v>
      </c>
      <c r="J65" s="60"/>
      <c r="K65" s="60"/>
      <c r="L65" s="81">
        <v>25</v>
      </c>
      <c r="M65" s="86">
        <v>0.8</v>
      </c>
      <c r="N65" s="86">
        <f t="shared" si="8"/>
        <v>0.60000000000000009</v>
      </c>
      <c r="O65" s="82">
        <v>1.7</v>
      </c>
    </row>
    <row r="66" spans="2:15" ht="19.5" customHeight="1" x14ac:dyDescent="0.25">
      <c r="B66" s="62" t="str">
        <f t="shared" si="10"/>
        <v>AGRSTOTHAGRELC_N_AD</v>
      </c>
      <c r="C66" s="62" t="str">
        <f t="shared" si="11"/>
        <v>Agricultural Stationary Uses-Other-Electricity (AGR)-E</v>
      </c>
      <c r="D66" s="62" t="str">
        <f>Commodities!$D$341</f>
        <v>AGRELC</v>
      </c>
      <c r="E66" s="62" t="str">
        <f>Commodities!$Z$9</f>
        <v>AGRSTOTH</v>
      </c>
      <c r="F66" s="65">
        <f t="shared" si="13"/>
        <v>2035</v>
      </c>
      <c r="G66" s="69">
        <v>2035</v>
      </c>
      <c r="H66" s="84">
        <v>0.8</v>
      </c>
      <c r="I66" s="66">
        <f>(I65*1.1)*(1/0.9)</f>
        <v>0.16598079561042528</v>
      </c>
      <c r="J66" s="63"/>
      <c r="K66" s="63"/>
      <c r="L66" s="85">
        <v>25</v>
      </c>
      <c r="M66" s="87">
        <v>0.8</v>
      </c>
      <c r="N66" s="87">
        <f t="shared" si="8"/>
        <v>0.60000000000000009</v>
      </c>
      <c r="O66" s="67">
        <v>1.7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G348"/>
  <sheetViews>
    <sheetView tabSelected="1" topLeftCell="A68" zoomScale="70" zoomScaleNormal="70" workbookViewId="0">
      <selection activeCell="A68" sqref="A1:XFD1048576"/>
    </sheetView>
  </sheetViews>
  <sheetFormatPr defaultRowHeight="13.8" x14ac:dyDescent="0.25"/>
  <cols>
    <col min="1" max="1" width="5.33203125" style="13" customWidth="1"/>
    <col min="2" max="2" width="14.5546875" style="13" customWidth="1"/>
    <col min="3" max="3" width="12.109375" style="13" bestFit="1" customWidth="1"/>
    <col min="4" max="4" width="16" style="13" bestFit="1" customWidth="1"/>
    <col min="5" max="5" width="52.88671875" style="13" bestFit="1" customWidth="1"/>
    <col min="6" max="6" width="8.88671875" style="13"/>
    <col min="7" max="7" width="13" style="13" customWidth="1"/>
    <col min="8" max="8" width="13.6640625" style="13" bestFit="1" customWidth="1"/>
    <col min="9" max="9" width="11" style="13" customWidth="1"/>
    <col min="10" max="10" width="17" style="13" bestFit="1" customWidth="1"/>
    <col min="11" max="11" width="3.88671875" style="13" customWidth="1"/>
    <col min="12" max="12" width="8.88671875" style="13"/>
    <col min="13" max="13" width="17.33203125" style="13" customWidth="1"/>
    <col min="14" max="14" width="12.33203125" style="13" bestFit="1" customWidth="1"/>
    <col min="15" max="15" width="16.5546875" style="13" bestFit="1" customWidth="1"/>
    <col min="16" max="16" width="21.6640625" style="13" bestFit="1" customWidth="1"/>
    <col min="17" max="17" width="6.88671875" style="13" bestFit="1" customWidth="1"/>
    <col min="18" max="18" width="10.33203125" style="13" customWidth="1"/>
    <col min="19" max="19" width="11.33203125" style="13" customWidth="1"/>
    <col min="20" max="20" width="11" style="13" customWidth="1"/>
    <col min="21" max="21" width="8.6640625" style="13" customWidth="1"/>
    <col min="22" max="23" width="8.88671875" style="13"/>
    <col min="24" max="24" width="16.109375" style="16" customWidth="1"/>
    <col min="25" max="25" width="13.44140625" style="16" bestFit="1" customWidth="1"/>
    <col min="26" max="26" width="17.33203125" style="16" bestFit="1" customWidth="1"/>
    <col min="27" max="27" width="51" style="16" bestFit="1" customWidth="1"/>
    <col min="28" max="28" width="7.6640625" style="16" bestFit="1" customWidth="1"/>
    <col min="29" max="29" width="15.5546875" style="16" customWidth="1"/>
    <col min="30" max="31" width="12.5546875" style="16" customWidth="1"/>
    <col min="32" max="32" width="9" style="16" customWidth="1"/>
    <col min="33" max="33" width="9.109375" style="16"/>
    <col min="34" max="16384" width="8.88671875" style="13"/>
  </cols>
  <sheetData>
    <row r="1" spans="2:33" ht="17.399999999999999" x14ac:dyDescent="0.3">
      <c r="B1" s="18" t="s">
        <v>53</v>
      </c>
    </row>
    <row r="2" spans="2:33" ht="17.399999999999999" x14ac:dyDescent="0.3">
      <c r="B2" s="18" t="s">
        <v>54</v>
      </c>
      <c r="M2" s="18" t="s">
        <v>55</v>
      </c>
      <c r="X2" s="18" t="s">
        <v>453</v>
      </c>
      <c r="Y2" s="26"/>
      <c r="Z2" s="23"/>
      <c r="AA2" s="23"/>
      <c r="AB2" s="23"/>
      <c r="AC2" s="23"/>
      <c r="AD2" s="23"/>
      <c r="AE2" s="23"/>
      <c r="AF2" s="23"/>
    </row>
    <row r="3" spans="2:33" x14ac:dyDescent="0.25">
      <c r="B3" s="88" t="s">
        <v>8</v>
      </c>
      <c r="C3" s="31" t="s">
        <v>56</v>
      </c>
      <c r="D3" s="88" t="s">
        <v>6</v>
      </c>
      <c r="E3" s="88" t="s">
        <v>9</v>
      </c>
      <c r="F3" s="89" t="s">
        <v>10</v>
      </c>
      <c r="G3" s="45" t="s">
        <v>11</v>
      </c>
      <c r="H3" s="45" t="s">
        <v>12</v>
      </c>
      <c r="I3" s="45" t="s">
        <v>13</v>
      </c>
      <c r="J3" s="45" t="s">
        <v>14</v>
      </c>
      <c r="M3" s="90" t="s">
        <v>8</v>
      </c>
      <c r="N3" s="91" t="s">
        <v>56</v>
      </c>
      <c r="O3" s="90" t="s">
        <v>6</v>
      </c>
      <c r="P3" s="90" t="s">
        <v>9</v>
      </c>
      <c r="Q3" s="45" t="s">
        <v>10</v>
      </c>
      <c r="R3" s="45" t="s">
        <v>11</v>
      </c>
      <c r="S3" s="45" t="s">
        <v>12</v>
      </c>
      <c r="T3" s="45" t="s">
        <v>13</v>
      </c>
      <c r="U3" s="45" t="s">
        <v>14</v>
      </c>
      <c r="X3" s="88" t="s">
        <v>8</v>
      </c>
      <c r="Y3" s="31" t="s">
        <v>56</v>
      </c>
      <c r="Z3" s="88" t="s">
        <v>6</v>
      </c>
      <c r="AA3" s="88" t="s">
        <v>9</v>
      </c>
      <c r="AB3" s="89" t="s">
        <v>10</v>
      </c>
      <c r="AC3" s="89" t="s">
        <v>11</v>
      </c>
      <c r="AD3" s="89" t="s">
        <v>12</v>
      </c>
      <c r="AE3" s="89" t="s">
        <v>13</v>
      </c>
      <c r="AF3" s="89" t="s">
        <v>14</v>
      </c>
    </row>
    <row r="4" spans="2:33" s="95" customFormat="1" ht="53.4" thickBot="1" x14ac:dyDescent="0.3">
      <c r="B4" s="92" t="s">
        <v>57</v>
      </c>
      <c r="C4" s="93" t="s">
        <v>58</v>
      </c>
      <c r="D4" s="92" t="s">
        <v>25</v>
      </c>
      <c r="E4" s="92" t="s">
        <v>26</v>
      </c>
      <c r="F4" s="92" t="s">
        <v>10</v>
      </c>
      <c r="G4" s="94" t="s">
        <v>59</v>
      </c>
      <c r="H4" s="94" t="s">
        <v>60</v>
      </c>
      <c r="I4" s="94" t="s">
        <v>29</v>
      </c>
      <c r="J4" s="94" t="s">
        <v>30</v>
      </c>
      <c r="M4" s="94" t="s">
        <v>57</v>
      </c>
      <c r="N4" s="96" t="s">
        <v>58</v>
      </c>
      <c r="O4" s="94" t="s">
        <v>25</v>
      </c>
      <c r="P4" s="94" t="s">
        <v>26</v>
      </c>
      <c r="Q4" s="94" t="s">
        <v>10</v>
      </c>
      <c r="R4" s="94" t="s">
        <v>59</v>
      </c>
      <c r="S4" s="94" t="s">
        <v>60</v>
      </c>
      <c r="T4" s="94" t="s">
        <v>29</v>
      </c>
      <c r="U4" s="94" t="s">
        <v>30</v>
      </c>
      <c r="X4" s="92" t="s">
        <v>57</v>
      </c>
      <c r="Y4" s="93" t="s">
        <v>58</v>
      </c>
      <c r="Z4" s="92" t="s">
        <v>25</v>
      </c>
      <c r="AA4" s="92" t="s">
        <v>26</v>
      </c>
      <c r="AB4" s="92" t="s">
        <v>10</v>
      </c>
      <c r="AC4" s="92" t="s">
        <v>59</v>
      </c>
      <c r="AD4" s="92" t="s">
        <v>60</v>
      </c>
      <c r="AE4" s="92" t="s">
        <v>29</v>
      </c>
      <c r="AF4" s="92" t="s">
        <v>30</v>
      </c>
      <c r="AG4" s="97"/>
    </row>
    <row r="5" spans="2:33" x14ac:dyDescent="0.25">
      <c r="B5" s="16" t="s">
        <v>61</v>
      </c>
      <c r="C5" s="16"/>
      <c r="D5" s="16" t="s">
        <v>529</v>
      </c>
      <c r="E5" s="16" t="s">
        <v>551</v>
      </c>
      <c r="F5" s="42" t="s">
        <v>400</v>
      </c>
      <c r="M5" s="13" t="s">
        <v>62</v>
      </c>
      <c r="O5" s="13" t="s">
        <v>63</v>
      </c>
      <c r="P5" s="13" t="s">
        <v>466</v>
      </c>
      <c r="Q5" s="64" t="str">
        <f>General!$B$5</f>
        <v>Gg</v>
      </c>
      <c r="X5" s="16" t="s">
        <v>451</v>
      </c>
      <c r="Z5" s="16" t="s">
        <v>452</v>
      </c>
      <c r="AA5" s="16" t="s">
        <v>465</v>
      </c>
      <c r="AB5" s="42" t="str">
        <f>General!$B$2</f>
        <v>PJ</v>
      </c>
    </row>
    <row r="6" spans="2:33" x14ac:dyDescent="0.25">
      <c r="B6" s="16"/>
      <c r="C6" s="16"/>
      <c r="D6" s="16" t="s">
        <v>552</v>
      </c>
      <c r="E6" s="16" t="s">
        <v>553</v>
      </c>
      <c r="F6" s="42" t="s">
        <v>400</v>
      </c>
      <c r="O6" s="13" t="s">
        <v>64</v>
      </c>
      <c r="P6" s="13" t="s">
        <v>467</v>
      </c>
      <c r="Q6" s="64" t="str">
        <f>Q5</f>
        <v>Gg</v>
      </c>
      <c r="Z6" s="16" t="s">
        <v>499</v>
      </c>
      <c r="AA6" s="16" t="s">
        <v>500</v>
      </c>
      <c r="AB6" s="42" t="s">
        <v>400</v>
      </c>
    </row>
    <row r="7" spans="2:33" x14ac:dyDescent="0.25">
      <c r="B7" s="16"/>
      <c r="C7" s="16"/>
      <c r="D7" s="16" t="s">
        <v>65</v>
      </c>
      <c r="E7" s="16" t="s">
        <v>554</v>
      </c>
      <c r="F7" s="42" t="s">
        <v>400</v>
      </c>
      <c r="O7" s="13" t="s">
        <v>66</v>
      </c>
      <c r="P7" s="13" t="s">
        <v>468</v>
      </c>
      <c r="Q7" s="64" t="str">
        <f t="shared" ref="Q7:Q31" si="0">Q6</f>
        <v>Gg</v>
      </c>
      <c r="X7" s="16" t="s">
        <v>61</v>
      </c>
      <c r="Z7" s="16" t="s">
        <v>501</v>
      </c>
      <c r="AA7" s="98" t="s">
        <v>502</v>
      </c>
      <c r="AB7" s="42" t="s">
        <v>400</v>
      </c>
    </row>
    <row r="8" spans="2:33" x14ac:dyDescent="0.25">
      <c r="B8" s="16"/>
      <c r="C8" s="16"/>
      <c r="D8" s="16" t="s">
        <v>555</v>
      </c>
      <c r="E8" s="16" t="s">
        <v>556</v>
      </c>
      <c r="F8" s="42" t="s">
        <v>400</v>
      </c>
      <c r="O8" s="13" t="s">
        <v>67</v>
      </c>
      <c r="P8" s="13" t="s">
        <v>469</v>
      </c>
      <c r="Q8" s="64" t="str">
        <f t="shared" si="0"/>
        <v>Gg</v>
      </c>
      <c r="Z8" s="16" t="s">
        <v>503</v>
      </c>
      <c r="AA8" s="98" t="s">
        <v>504</v>
      </c>
      <c r="AB8" s="42" t="s">
        <v>400</v>
      </c>
    </row>
    <row r="9" spans="2:33" x14ac:dyDescent="0.25">
      <c r="B9" s="16"/>
      <c r="C9" s="16"/>
      <c r="D9" s="16" t="s">
        <v>68</v>
      </c>
      <c r="E9" s="16" t="s">
        <v>557</v>
      </c>
      <c r="F9" s="42" t="s">
        <v>400</v>
      </c>
      <c r="O9" s="13" t="s">
        <v>69</v>
      </c>
      <c r="P9" s="13" t="s">
        <v>470</v>
      </c>
      <c r="Q9" s="64" t="str">
        <f t="shared" si="0"/>
        <v>Gg</v>
      </c>
      <c r="Z9" s="16" t="s">
        <v>505</v>
      </c>
      <c r="AA9" s="98" t="s">
        <v>506</v>
      </c>
      <c r="AB9" s="42" t="s">
        <v>400</v>
      </c>
    </row>
    <row r="10" spans="2:33" x14ac:dyDescent="0.25">
      <c r="B10" s="16"/>
      <c r="C10" s="16"/>
      <c r="D10" s="16" t="s">
        <v>70</v>
      </c>
      <c r="E10" s="16" t="s">
        <v>558</v>
      </c>
      <c r="F10" s="42" t="s">
        <v>400</v>
      </c>
      <c r="O10" s="13" t="s">
        <v>71</v>
      </c>
      <c r="P10" s="13" t="s">
        <v>471</v>
      </c>
      <c r="Q10" s="64" t="str">
        <f t="shared" si="0"/>
        <v>Gg</v>
      </c>
    </row>
    <row r="11" spans="2:33" x14ac:dyDescent="0.25">
      <c r="B11" s="16"/>
      <c r="C11" s="16"/>
      <c r="D11" s="16" t="s">
        <v>72</v>
      </c>
      <c r="E11" s="16" t="s">
        <v>559</v>
      </c>
      <c r="F11" s="42" t="s">
        <v>400</v>
      </c>
      <c r="O11" s="13" t="s">
        <v>73</v>
      </c>
      <c r="P11" s="13" t="s">
        <v>472</v>
      </c>
      <c r="Q11" s="64" t="str">
        <f t="shared" si="0"/>
        <v>Gg</v>
      </c>
    </row>
    <row r="12" spans="2:33" x14ac:dyDescent="0.25">
      <c r="B12" s="16"/>
      <c r="C12" s="16"/>
      <c r="D12" s="16" t="s">
        <v>74</v>
      </c>
      <c r="E12" s="16" t="s">
        <v>560</v>
      </c>
      <c r="F12" s="42" t="s">
        <v>400</v>
      </c>
      <c r="O12" s="13" t="s">
        <v>75</v>
      </c>
      <c r="P12" s="13" t="s">
        <v>473</v>
      </c>
      <c r="Q12" s="64" t="str">
        <f t="shared" si="0"/>
        <v>Gg</v>
      </c>
    </row>
    <row r="13" spans="2:33" x14ac:dyDescent="0.25">
      <c r="B13" s="16"/>
      <c r="C13" s="16"/>
      <c r="D13" s="16" t="s">
        <v>76</v>
      </c>
      <c r="E13" s="16" t="s">
        <v>561</v>
      </c>
      <c r="F13" s="42" t="s">
        <v>400</v>
      </c>
      <c r="O13" s="13" t="s">
        <v>77</v>
      </c>
      <c r="P13" s="13" t="s">
        <v>474</v>
      </c>
      <c r="Q13" s="64" t="str">
        <f t="shared" si="0"/>
        <v>Gg</v>
      </c>
    </row>
    <row r="14" spans="2:33" x14ac:dyDescent="0.25">
      <c r="B14" s="16"/>
      <c r="C14" s="16"/>
      <c r="D14" s="16" t="s">
        <v>78</v>
      </c>
      <c r="E14" s="16" t="s">
        <v>562</v>
      </c>
      <c r="F14" s="42" t="s">
        <v>400</v>
      </c>
      <c r="O14" s="13" t="s">
        <v>79</v>
      </c>
      <c r="P14" s="13" t="s">
        <v>475</v>
      </c>
      <c r="Q14" s="64" t="str">
        <f t="shared" si="0"/>
        <v>Gg</v>
      </c>
    </row>
    <row r="15" spans="2:33" x14ac:dyDescent="0.25">
      <c r="B15" s="16"/>
      <c r="C15" s="16"/>
      <c r="D15" s="16" t="s">
        <v>80</v>
      </c>
      <c r="E15" s="16" t="s">
        <v>563</v>
      </c>
      <c r="F15" s="42" t="s">
        <v>400</v>
      </c>
      <c r="O15" s="13" t="s">
        <v>81</v>
      </c>
      <c r="P15" s="13" t="s">
        <v>476</v>
      </c>
      <c r="Q15" s="64" t="str">
        <f t="shared" si="0"/>
        <v>Gg</v>
      </c>
    </row>
    <row r="16" spans="2:33" x14ac:dyDescent="0.25">
      <c r="B16" s="16"/>
      <c r="C16" s="16"/>
      <c r="D16" s="16" t="s">
        <v>82</v>
      </c>
      <c r="E16" s="16" t="s">
        <v>564</v>
      </c>
      <c r="F16" s="42" t="s">
        <v>400</v>
      </c>
      <c r="O16" s="13" t="s">
        <v>83</v>
      </c>
      <c r="P16" s="13" t="s">
        <v>477</v>
      </c>
      <c r="Q16" s="64" t="str">
        <f t="shared" si="0"/>
        <v>Gg</v>
      </c>
    </row>
    <row r="17" spans="2:17" x14ac:dyDescent="0.25">
      <c r="B17" s="16"/>
      <c r="C17" s="16"/>
      <c r="D17" s="16" t="s">
        <v>84</v>
      </c>
      <c r="E17" s="16" t="s">
        <v>565</v>
      </c>
      <c r="F17" s="42" t="s">
        <v>400</v>
      </c>
      <c r="O17" s="13" t="s">
        <v>85</v>
      </c>
      <c r="P17" s="13" t="s">
        <v>478</v>
      </c>
      <c r="Q17" s="64" t="str">
        <f t="shared" si="0"/>
        <v>Gg</v>
      </c>
    </row>
    <row r="18" spans="2:17" x14ac:dyDescent="0.25">
      <c r="B18" s="16"/>
      <c r="C18" s="16"/>
      <c r="D18" s="16" t="s">
        <v>86</v>
      </c>
      <c r="E18" s="16" t="s">
        <v>566</v>
      </c>
      <c r="F18" s="42" t="s">
        <v>400</v>
      </c>
      <c r="O18" s="13" t="s">
        <v>87</v>
      </c>
      <c r="P18" s="13" t="s">
        <v>479</v>
      </c>
      <c r="Q18" s="64" t="str">
        <f t="shared" si="0"/>
        <v>Gg</v>
      </c>
    </row>
    <row r="19" spans="2:17" x14ac:dyDescent="0.25">
      <c r="B19" s="16"/>
      <c r="C19" s="16"/>
      <c r="D19" s="16" t="s">
        <v>88</v>
      </c>
      <c r="E19" s="16" t="s">
        <v>567</v>
      </c>
      <c r="F19" s="42" t="s">
        <v>400</v>
      </c>
      <c r="O19" s="13" t="s">
        <v>89</v>
      </c>
      <c r="P19" s="13" t="s">
        <v>480</v>
      </c>
      <c r="Q19" s="64" t="str">
        <f t="shared" si="0"/>
        <v>Gg</v>
      </c>
    </row>
    <row r="20" spans="2:17" x14ac:dyDescent="0.25">
      <c r="B20" s="16"/>
      <c r="C20" s="16"/>
      <c r="D20" s="16" t="s">
        <v>90</v>
      </c>
      <c r="E20" s="16" t="s">
        <v>568</v>
      </c>
      <c r="F20" s="42" t="s">
        <v>400</v>
      </c>
      <c r="O20" s="13" t="s">
        <v>91</v>
      </c>
      <c r="P20" s="13" t="s">
        <v>481</v>
      </c>
      <c r="Q20" s="64" t="str">
        <f t="shared" si="0"/>
        <v>Gg</v>
      </c>
    </row>
    <row r="21" spans="2:17" x14ac:dyDescent="0.25">
      <c r="B21" s="16"/>
      <c r="C21" s="16"/>
      <c r="D21" s="16" t="s">
        <v>92</v>
      </c>
      <c r="E21" s="16" t="s">
        <v>569</v>
      </c>
      <c r="F21" s="42" t="s">
        <v>400</v>
      </c>
      <c r="O21" s="13" t="s">
        <v>93</v>
      </c>
      <c r="P21" s="13" t="s">
        <v>482</v>
      </c>
      <c r="Q21" s="64" t="str">
        <f t="shared" si="0"/>
        <v>Gg</v>
      </c>
    </row>
    <row r="22" spans="2:17" x14ac:dyDescent="0.25">
      <c r="B22" s="16"/>
      <c r="C22" s="16"/>
      <c r="D22" s="16" t="s">
        <v>94</v>
      </c>
      <c r="E22" s="16" t="s">
        <v>570</v>
      </c>
      <c r="F22" s="42" t="s">
        <v>400</v>
      </c>
      <c r="O22" s="13" t="s">
        <v>95</v>
      </c>
      <c r="P22" s="13" t="s">
        <v>483</v>
      </c>
      <c r="Q22" s="64" t="str">
        <f t="shared" si="0"/>
        <v>Gg</v>
      </c>
    </row>
    <row r="23" spans="2:17" x14ac:dyDescent="0.25">
      <c r="B23" s="16"/>
      <c r="C23" s="16"/>
      <c r="D23" s="16" t="s">
        <v>96</v>
      </c>
      <c r="E23" s="16" t="s">
        <v>571</v>
      </c>
      <c r="F23" s="42" t="s">
        <v>400</v>
      </c>
      <c r="O23" s="13" t="s">
        <v>97</v>
      </c>
      <c r="P23" s="13" t="s">
        <v>484</v>
      </c>
      <c r="Q23" s="64" t="str">
        <f t="shared" si="0"/>
        <v>Gg</v>
      </c>
    </row>
    <row r="24" spans="2:17" x14ac:dyDescent="0.25">
      <c r="B24" s="16"/>
      <c r="C24" s="16"/>
      <c r="D24" s="16" t="s">
        <v>98</v>
      </c>
      <c r="E24" s="16" t="s">
        <v>572</v>
      </c>
      <c r="F24" s="42" t="s">
        <v>400</v>
      </c>
      <c r="O24" s="13" t="s">
        <v>99</v>
      </c>
      <c r="P24" s="13" t="s">
        <v>485</v>
      </c>
      <c r="Q24" s="64" t="str">
        <f t="shared" si="0"/>
        <v>Gg</v>
      </c>
    </row>
    <row r="25" spans="2:17" x14ac:dyDescent="0.25">
      <c r="B25" s="16"/>
      <c r="C25" s="16"/>
      <c r="D25" s="16" t="s">
        <v>100</v>
      </c>
      <c r="E25" s="16" t="s">
        <v>573</v>
      </c>
      <c r="F25" s="42" t="s">
        <v>400</v>
      </c>
      <c r="O25" s="13" t="s">
        <v>101</v>
      </c>
      <c r="P25" s="13" t="s">
        <v>486</v>
      </c>
      <c r="Q25" s="64" t="str">
        <f t="shared" si="0"/>
        <v>Gg</v>
      </c>
    </row>
    <row r="26" spans="2:17" x14ac:dyDescent="0.25">
      <c r="B26" s="16"/>
      <c r="C26" s="16"/>
      <c r="D26" s="16" t="s">
        <v>102</v>
      </c>
      <c r="E26" s="16" t="s">
        <v>574</v>
      </c>
      <c r="F26" s="42" t="s">
        <v>400</v>
      </c>
      <c r="O26" s="13" t="s">
        <v>103</v>
      </c>
      <c r="P26" s="13" t="s">
        <v>487</v>
      </c>
      <c r="Q26" s="64" t="str">
        <f t="shared" si="0"/>
        <v>Gg</v>
      </c>
    </row>
    <row r="27" spans="2:17" x14ac:dyDescent="0.25">
      <c r="B27" s="16"/>
      <c r="C27" s="16"/>
      <c r="D27" s="16" t="s">
        <v>104</v>
      </c>
      <c r="E27" s="16" t="s">
        <v>575</v>
      </c>
      <c r="F27" s="42" t="s">
        <v>400</v>
      </c>
      <c r="O27" s="13" t="s">
        <v>105</v>
      </c>
      <c r="P27" s="13" t="s">
        <v>488</v>
      </c>
      <c r="Q27" s="64" t="str">
        <f t="shared" si="0"/>
        <v>Gg</v>
      </c>
    </row>
    <row r="28" spans="2:17" x14ac:dyDescent="0.25">
      <c r="B28" s="16"/>
      <c r="C28" s="16"/>
      <c r="D28" s="16" t="s">
        <v>106</v>
      </c>
      <c r="E28" s="16" t="s">
        <v>576</v>
      </c>
      <c r="F28" s="42" t="s">
        <v>400</v>
      </c>
      <c r="O28" s="13" t="s">
        <v>107</v>
      </c>
      <c r="P28" s="13" t="s">
        <v>489</v>
      </c>
      <c r="Q28" s="64" t="str">
        <f t="shared" si="0"/>
        <v>Gg</v>
      </c>
    </row>
    <row r="29" spans="2:17" x14ac:dyDescent="0.25">
      <c r="B29" s="16"/>
      <c r="C29" s="16"/>
      <c r="D29" s="16" t="s">
        <v>108</v>
      </c>
      <c r="E29" s="16" t="s">
        <v>577</v>
      </c>
      <c r="F29" s="42" t="s">
        <v>400</v>
      </c>
      <c r="O29" s="13" t="s">
        <v>109</v>
      </c>
      <c r="P29" s="13" t="s">
        <v>490</v>
      </c>
      <c r="Q29" s="64" t="str">
        <f t="shared" si="0"/>
        <v>Gg</v>
      </c>
    </row>
    <row r="30" spans="2:17" x14ac:dyDescent="0.25">
      <c r="B30" s="16"/>
      <c r="C30" s="16"/>
      <c r="D30" s="16" t="s">
        <v>110</v>
      </c>
      <c r="E30" s="16" t="s">
        <v>578</v>
      </c>
      <c r="F30" s="42" t="s">
        <v>400</v>
      </c>
      <c r="O30" s="13" t="s">
        <v>111</v>
      </c>
      <c r="P30" s="13" t="s">
        <v>491</v>
      </c>
      <c r="Q30" s="64" t="str">
        <f t="shared" si="0"/>
        <v>Gg</v>
      </c>
    </row>
    <row r="31" spans="2:17" x14ac:dyDescent="0.25">
      <c r="B31" s="16"/>
      <c r="C31" s="16"/>
      <c r="D31" s="16" t="s">
        <v>112</v>
      </c>
      <c r="E31" s="16" t="s">
        <v>579</v>
      </c>
      <c r="F31" s="42" t="s">
        <v>400</v>
      </c>
      <c r="O31" s="13" t="s">
        <v>113</v>
      </c>
      <c r="P31" s="13" t="s">
        <v>492</v>
      </c>
      <c r="Q31" s="64" t="str">
        <f t="shared" si="0"/>
        <v>Gg</v>
      </c>
    </row>
    <row r="32" spans="2:17" x14ac:dyDescent="0.25">
      <c r="B32" s="16"/>
      <c r="C32" s="16"/>
      <c r="D32" s="16" t="s">
        <v>114</v>
      </c>
      <c r="E32" s="16" t="s">
        <v>580</v>
      </c>
      <c r="F32" s="42" t="s">
        <v>400</v>
      </c>
    </row>
    <row r="33" spans="2:6" x14ac:dyDescent="0.25">
      <c r="B33" s="16"/>
      <c r="C33" s="16"/>
      <c r="D33" s="16" t="s">
        <v>115</v>
      </c>
      <c r="E33" s="16" t="s">
        <v>581</v>
      </c>
      <c r="F33" s="42" t="s">
        <v>400</v>
      </c>
    </row>
    <row r="34" spans="2:6" x14ac:dyDescent="0.25">
      <c r="B34" s="16"/>
      <c r="C34" s="16"/>
      <c r="D34" s="16" t="s">
        <v>116</v>
      </c>
      <c r="E34" s="16" t="s">
        <v>582</v>
      </c>
      <c r="F34" s="42" t="s">
        <v>400</v>
      </c>
    </row>
    <row r="35" spans="2:6" x14ac:dyDescent="0.25">
      <c r="B35" s="16"/>
      <c r="C35" s="16"/>
      <c r="D35" s="16" t="s">
        <v>117</v>
      </c>
      <c r="E35" s="16" t="s">
        <v>583</v>
      </c>
      <c r="F35" s="42" t="s">
        <v>400</v>
      </c>
    </row>
    <row r="36" spans="2:6" x14ac:dyDescent="0.25">
      <c r="B36" s="16"/>
      <c r="C36" s="16"/>
      <c r="D36" s="16" t="s">
        <v>118</v>
      </c>
      <c r="E36" s="16" t="s">
        <v>584</v>
      </c>
      <c r="F36" s="42" t="s">
        <v>400</v>
      </c>
    </row>
    <row r="37" spans="2:6" x14ac:dyDescent="0.25">
      <c r="B37" s="16"/>
      <c r="C37" s="16"/>
      <c r="D37" s="16" t="s">
        <v>119</v>
      </c>
      <c r="E37" s="16" t="s">
        <v>585</v>
      </c>
      <c r="F37" s="42" t="s">
        <v>400</v>
      </c>
    </row>
    <row r="38" spans="2:6" x14ac:dyDescent="0.25">
      <c r="B38" s="16"/>
      <c r="C38" s="16"/>
      <c r="D38" s="16" t="s">
        <v>120</v>
      </c>
      <c r="E38" s="16" t="s">
        <v>586</v>
      </c>
      <c r="F38" s="42" t="s">
        <v>400</v>
      </c>
    </row>
    <row r="39" spans="2:6" x14ac:dyDescent="0.25">
      <c r="B39" s="16"/>
      <c r="C39" s="16"/>
      <c r="D39" s="16" t="s">
        <v>121</v>
      </c>
      <c r="E39" s="16" t="s">
        <v>587</v>
      </c>
      <c r="F39" s="42" t="s">
        <v>400</v>
      </c>
    </row>
    <row r="40" spans="2:6" x14ac:dyDescent="0.25">
      <c r="B40" s="16"/>
      <c r="C40" s="16"/>
      <c r="D40" s="16" t="s">
        <v>122</v>
      </c>
      <c r="E40" s="16" t="s">
        <v>588</v>
      </c>
      <c r="F40" s="42" t="s">
        <v>400</v>
      </c>
    </row>
    <row r="41" spans="2:6" x14ac:dyDescent="0.25">
      <c r="B41" s="16"/>
      <c r="C41" s="16"/>
      <c r="D41" s="16" t="s">
        <v>123</v>
      </c>
      <c r="E41" s="16" t="s">
        <v>589</v>
      </c>
      <c r="F41" s="42" t="s">
        <v>400</v>
      </c>
    </row>
    <row r="42" spans="2:6" x14ac:dyDescent="0.25">
      <c r="B42" s="16"/>
      <c r="C42" s="16"/>
      <c r="D42" s="16" t="s">
        <v>124</v>
      </c>
      <c r="E42" s="16" t="s">
        <v>590</v>
      </c>
      <c r="F42" s="42" t="s">
        <v>400</v>
      </c>
    </row>
    <row r="43" spans="2:6" x14ac:dyDescent="0.25">
      <c r="B43" s="16"/>
      <c r="C43" s="16"/>
      <c r="D43" s="16" t="s">
        <v>125</v>
      </c>
      <c r="E43" s="16" t="s">
        <v>591</v>
      </c>
      <c r="F43" s="42" t="s">
        <v>400</v>
      </c>
    </row>
    <row r="44" spans="2:6" x14ac:dyDescent="0.25">
      <c r="B44" s="16"/>
      <c r="C44" s="16"/>
      <c r="D44" s="16" t="s">
        <v>126</v>
      </c>
      <c r="E44" s="16" t="s">
        <v>592</v>
      </c>
      <c r="F44" s="42" t="s">
        <v>400</v>
      </c>
    </row>
    <row r="45" spans="2:6" x14ac:dyDescent="0.25">
      <c r="B45" s="16"/>
      <c r="C45" s="16"/>
      <c r="D45" s="16" t="s">
        <v>127</v>
      </c>
      <c r="E45" s="16" t="s">
        <v>593</v>
      </c>
      <c r="F45" s="42" t="s">
        <v>400</v>
      </c>
    </row>
    <row r="46" spans="2:6" x14ac:dyDescent="0.25">
      <c r="B46" s="16"/>
      <c r="C46" s="16"/>
      <c r="D46" s="16" t="s">
        <v>128</v>
      </c>
      <c r="E46" s="16" t="s">
        <v>594</v>
      </c>
      <c r="F46" s="42" t="s">
        <v>400</v>
      </c>
    </row>
    <row r="47" spans="2:6" x14ac:dyDescent="0.25">
      <c r="B47" s="16"/>
      <c r="C47" s="16"/>
      <c r="D47" s="16" t="s">
        <v>124</v>
      </c>
      <c r="E47" s="16" t="s">
        <v>595</v>
      </c>
      <c r="F47" s="42" t="s">
        <v>400</v>
      </c>
    </row>
    <row r="48" spans="2:6" x14ac:dyDescent="0.25">
      <c r="B48" s="16"/>
      <c r="C48" s="16"/>
      <c r="D48" s="16" t="s">
        <v>129</v>
      </c>
      <c r="E48" s="16" t="s">
        <v>596</v>
      </c>
      <c r="F48" s="42" t="s">
        <v>400</v>
      </c>
    </row>
    <row r="49" spans="2:6" x14ac:dyDescent="0.25">
      <c r="B49" s="16"/>
      <c r="C49" s="16"/>
      <c r="D49" s="16" t="s">
        <v>130</v>
      </c>
      <c r="E49" s="16" t="s">
        <v>597</v>
      </c>
      <c r="F49" s="42" t="s">
        <v>400</v>
      </c>
    </row>
    <row r="50" spans="2:6" x14ac:dyDescent="0.25">
      <c r="B50" s="16"/>
      <c r="C50" s="16"/>
      <c r="D50" s="16" t="s">
        <v>131</v>
      </c>
      <c r="E50" s="16" t="s">
        <v>598</v>
      </c>
      <c r="F50" s="42" t="s">
        <v>400</v>
      </c>
    </row>
    <row r="51" spans="2:6" x14ac:dyDescent="0.25">
      <c r="B51" s="16"/>
      <c r="C51" s="16"/>
      <c r="D51" s="16" t="s">
        <v>132</v>
      </c>
      <c r="E51" s="16" t="s">
        <v>599</v>
      </c>
      <c r="F51" s="42" t="s">
        <v>400</v>
      </c>
    </row>
    <row r="52" spans="2:6" x14ac:dyDescent="0.25">
      <c r="B52" s="16"/>
      <c r="C52" s="16"/>
      <c r="D52" s="16" t="s">
        <v>133</v>
      </c>
      <c r="E52" s="16" t="s">
        <v>600</v>
      </c>
      <c r="F52" s="42" t="s">
        <v>400</v>
      </c>
    </row>
    <row r="53" spans="2:6" x14ac:dyDescent="0.25">
      <c r="B53" s="16"/>
      <c r="C53" s="16"/>
      <c r="D53" s="16" t="s">
        <v>134</v>
      </c>
      <c r="E53" s="16" t="s">
        <v>601</v>
      </c>
      <c r="F53" s="42" t="s">
        <v>400</v>
      </c>
    </row>
    <row r="54" spans="2:6" x14ac:dyDescent="0.25">
      <c r="B54" s="16"/>
      <c r="C54" s="16"/>
      <c r="D54" s="16" t="s">
        <v>135</v>
      </c>
      <c r="E54" s="16" t="s">
        <v>602</v>
      </c>
      <c r="F54" s="42" t="s">
        <v>400</v>
      </c>
    </row>
    <row r="55" spans="2:6" x14ac:dyDescent="0.25">
      <c r="B55" s="16"/>
      <c r="C55" s="16"/>
      <c r="D55" s="16" t="s">
        <v>136</v>
      </c>
      <c r="E55" s="16" t="s">
        <v>603</v>
      </c>
      <c r="F55" s="42" t="s">
        <v>400</v>
      </c>
    </row>
    <row r="56" spans="2:6" x14ac:dyDescent="0.25">
      <c r="B56" s="16"/>
      <c r="C56" s="16"/>
      <c r="D56" s="16" t="s">
        <v>137</v>
      </c>
      <c r="E56" s="16" t="s">
        <v>604</v>
      </c>
      <c r="F56" s="42" t="s">
        <v>400</v>
      </c>
    </row>
    <row r="57" spans="2:6" x14ac:dyDescent="0.25">
      <c r="B57" s="16"/>
      <c r="C57" s="16"/>
      <c r="D57" s="16" t="s">
        <v>530</v>
      </c>
      <c r="E57" s="16" t="s">
        <v>605</v>
      </c>
      <c r="F57" s="42" t="s">
        <v>400</v>
      </c>
    </row>
    <row r="58" spans="2:6" x14ac:dyDescent="0.25">
      <c r="B58" s="16"/>
      <c r="C58" s="16"/>
      <c r="D58" s="16" t="s">
        <v>138</v>
      </c>
      <c r="E58" s="16" t="s">
        <v>606</v>
      </c>
      <c r="F58" s="42" t="s">
        <v>400</v>
      </c>
    </row>
    <row r="59" spans="2:6" x14ac:dyDescent="0.25">
      <c r="B59" s="16"/>
      <c r="C59" s="16"/>
      <c r="D59" s="16" t="s">
        <v>607</v>
      </c>
      <c r="E59" s="16" t="s">
        <v>608</v>
      </c>
      <c r="F59" s="42" t="s">
        <v>400</v>
      </c>
    </row>
    <row r="60" spans="2:6" x14ac:dyDescent="0.25">
      <c r="B60" s="16"/>
      <c r="C60" s="16"/>
      <c r="D60" s="16" t="s">
        <v>139</v>
      </c>
      <c r="E60" s="16" t="s">
        <v>609</v>
      </c>
      <c r="F60" s="42" t="s">
        <v>400</v>
      </c>
    </row>
    <row r="61" spans="2:6" x14ac:dyDescent="0.25">
      <c r="B61" s="16"/>
      <c r="C61" s="16"/>
      <c r="D61" s="16" t="s">
        <v>140</v>
      </c>
      <c r="E61" s="16" t="s">
        <v>610</v>
      </c>
      <c r="F61" s="42" t="s">
        <v>400</v>
      </c>
    </row>
    <row r="62" spans="2:6" x14ac:dyDescent="0.25">
      <c r="B62" s="16"/>
      <c r="C62" s="16"/>
      <c r="D62" s="16" t="s">
        <v>141</v>
      </c>
      <c r="E62" s="16" t="s">
        <v>611</v>
      </c>
      <c r="F62" s="42" t="s">
        <v>400</v>
      </c>
    </row>
    <row r="63" spans="2:6" x14ac:dyDescent="0.25">
      <c r="B63" s="16"/>
      <c r="C63" s="16"/>
      <c r="D63" s="16" t="s">
        <v>142</v>
      </c>
      <c r="E63" s="16" t="s">
        <v>612</v>
      </c>
      <c r="F63" s="42" t="s">
        <v>400</v>
      </c>
    </row>
    <row r="64" spans="2:6" x14ac:dyDescent="0.25">
      <c r="B64" s="16"/>
      <c r="C64" s="16"/>
      <c r="D64" s="16" t="s">
        <v>143</v>
      </c>
      <c r="E64" s="16" t="s">
        <v>613</v>
      </c>
      <c r="F64" s="42" t="s">
        <v>400</v>
      </c>
    </row>
    <row r="65" spans="2:6" x14ac:dyDescent="0.25">
      <c r="B65" s="16"/>
      <c r="C65" s="16"/>
      <c r="D65" s="16" t="s">
        <v>614</v>
      </c>
      <c r="E65" s="16" t="s">
        <v>615</v>
      </c>
      <c r="F65" s="42" t="s">
        <v>400</v>
      </c>
    </row>
    <row r="66" spans="2:6" x14ac:dyDescent="0.25">
      <c r="B66" s="16"/>
      <c r="C66" s="16"/>
      <c r="D66" s="16" t="s">
        <v>144</v>
      </c>
      <c r="E66" s="16" t="s">
        <v>616</v>
      </c>
      <c r="F66" s="42" t="s">
        <v>400</v>
      </c>
    </row>
    <row r="67" spans="2:6" x14ac:dyDescent="0.25">
      <c r="B67" s="16"/>
      <c r="C67" s="16"/>
      <c r="D67" s="16" t="s">
        <v>145</v>
      </c>
      <c r="E67" s="16" t="s">
        <v>617</v>
      </c>
      <c r="F67" s="42" t="s">
        <v>400</v>
      </c>
    </row>
    <row r="68" spans="2:6" x14ac:dyDescent="0.25">
      <c r="B68" s="16"/>
      <c r="C68" s="16"/>
      <c r="D68" s="16" t="s">
        <v>531</v>
      </c>
      <c r="E68" s="16" t="s">
        <v>618</v>
      </c>
      <c r="F68" s="42" t="s">
        <v>400</v>
      </c>
    </row>
    <row r="69" spans="2:6" x14ac:dyDescent="0.25">
      <c r="B69" s="16"/>
      <c r="C69" s="16"/>
      <c r="D69" s="16" t="s">
        <v>146</v>
      </c>
      <c r="E69" s="16" t="s">
        <v>619</v>
      </c>
      <c r="F69" s="42" t="s">
        <v>400</v>
      </c>
    </row>
    <row r="70" spans="2:6" x14ac:dyDescent="0.25">
      <c r="B70" s="16"/>
      <c r="C70" s="16"/>
      <c r="D70" s="16" t="s">
        <v>147</v>
      </c>
      <c r="E70" s="16" t="s">
        <v>620</v>
      </c>
      <c r="F70" s="42" t="s">
        <v>400</v>
      </c>
    </row>
    <row r="71" spans="2:6" x14ac:dyDescent="0.25">
      <c r="B71" s="16"/>
      <c r="C71" s="16"/>
      <c r="D71" s="16" t="s">
        <v>621</v>
      </c>
      <c r="E71" s="16" t="s">
        <v>622</v>
      </c>
      <c r="F71" s="42" t="s">
        <v>400</v>
      </c>
    </row>
    <row r="72" spans="2:6" x14ac:dyDescent="0.25">
      <c r="B72" s="16"/>
      <c r="C72" s="16"/>
      <c r="D72" s="16" t="s">
        <v>148</v>
      </c>
      <c r="E72" s="16" t="s">
        <v>623</v>
      </c>
      <c r="F72" s="42" t="s">
        <v>400</v>
      </c>
    </row>
    <row r="73" spans="2:6" x14ac:dyDescent="0.25">
      <c r="B73" s="16"/>
      <c r="C73" s="16"/>
      <c r="D73" s="16" t="s">
        <v>149</v>
      </c>
      <c r="E73" s="16" t="s">
        <v>624</v>
      </c>
      <c r="F73" s="42" t="s">
        <v>400</v>
      </c>
    </row>
    <row r="74" spans="2:6" x14ac:dyDescent="0.25">
      <c r="B74" s="16"/>
      <c r="C74" s="16"/>
      <c r="D74" s="16" t="s">
        <v>150</v>
      </c>
      <c r="E74" s="16" t="s">
        <v>625</v>
      </c>
      <c r="F74" s="42" t="s">
        <v>400</v>
      </c>
    </row>
    <row r="75" spans="2:6" x14ac:dyDescent="0.25">
      <c r="B75" s="16"/>
      <c r="C75" s="16"/>
      <c r="D75" s="16" t="s">
        <v>151</v>
      </c>
      <c r="E75" s="16" t="s">
        <v>626</v>
      </c>
      <c r="F75" s="42" t="s">
        <v>400</v>
      </c>
    </row>
    <row r="76" spans="2:6" x14ac:dyDescent="0.25">
      <c r="B76" s="16"/>
      <c r="C76" s="16"/>
      <c r="D76" s="16" t="s">
        <v>152</v>
      </c>
      <c r="E76" s="16" t="s">
        <v>627</v>
      </c>
      <c r="F76" s="42" t="s">
        <v>400</v>
      </c>
    </row>
    <row r="77" spans="2:6" x14ac:dyDescent="0.25">
      <c r="B77" s="16"/>
      <c r="C77" s="16"/>
      <c r="D77" s="16" t="s">
        <v>153</v>
      </c>
      <c r="E77" s="16" t="s">
        <v>628</v>
      </c>
      <c r="F77" s="42" t="s">
        <v>400</v>
      </c>
    </row>
    <row r="78" spans="2:6" x14ac:dyDescent="0.25">
      <c r="B78" s="16"/>
      <c r="C78" s="16"/>
      <c r="D78" s="16" t="s">
        <v>154</v>
      </c>
      <c r="E78" s="16" t="s">
        <v>629</v>
      </c>
      <c r="F78" s="42" t="s">
        <v>400</v>
      </c>
    </row>
    <row r="79" spans="2:6" x14ac:dyDescent="0.25">
      <c r="B79" s="16"/>
      <c r="C79" s="16"/>
      <c r="D79" s="16" t="s">
        <v>155</v>
      </c>
      <c r="E79" s="16" t="s">
        <v>630</v>
      </c>
      <c r="F79" s="42" t="s">
        <v>400</v>
      </c>
    </row>
    <row r="80" spans="2:6" x14ac:dyDescent="0.25">
      <c r="B80" s="16"/>
      <c r="C80" s="16"/>
      <c r="D80" s="16" t="s">
        <v>156</v>
      </c>
      <c r="E80" s="16" t="s">
        <v>631</v>
      </c>
      <c r="F80" s="42" t="s">
        <v>400</v>
      </c>
    </row>
    <row r="81" spans="2:6" x14ac:dyDescent="0.25">
      <c r="B81" s="16"/>
      <c r="C81" s="16"/>
      <c r="D81" s="16" t="s">
        <v>157</v>
      </c>
      <c r="E81" s="16" t="s">
        <v>632</v>
      </c>
      <c r="F81" s="42" t="s">
        <v>400</v>
      </c>
    </row>
    <row r="82" spans="2:6" x14ac:dyDescent="0.25">
      <c r="B82" s="16"/>
      <c r="C82" s="16"/>
      <c r="D82" s="16" t="s">
        <v>158</v>
      </c>
      <c r="E82" s="16" t="s">
        <v>633</v>
      </c>
      <c r="F82" s="42" t="s">
        <v>400</v>
      </c>
    </row>
    <row r="83" spans="2:6" x14ac:dyDescent="0.25">
      <c r="B83" s="16"/>
      <c r="C83" s="16"/>
      <c r="D83" s="16" t="s">
        <v>159</v>
      </c>
      <c r="E83" s="16" t="s">
        <v>634</v>
      </c>
      <c r="F83" s="42" t="s">
        <v>400</v>
      </c>
    </row>
    <row r="84" spans="2:6" x14ac:dyDescent="0.25">
      <c r="B84" s="16"/>
      <c r="C84" s="16"/>
      <c r="D84" s="16" t="s">
        <v>160</v>
      </c>
      <c r="E84" s="16" t="s">
        <v>635</v>
      </c>
      <c r="F84" s="42" t="s">
        <v>400</v>
      </c>
    </row>
    <row r="85" spans="2:6" x14ac:dyDescent="0.25">
      <c r="B85" s="16"/>
      <c r="C85" s="16"/>
      <c r="D85" s="16" t="s">
        <v>161</v>
      </c>
      <c r="E85" s="16" t="s">
        <v>636</v>
      </c>
      <c r="F85" s="42" t="s">
        <v>400</v>
      </c>
    </row>
    <row r="86" spans="2:6" x14ac:dyDescent="0.25">
      <c r="B86" s="16"/>
      <c r="C86" s="16"/>
      <c r="D86" s="16" t="s">
        <v>162</v>
      </c>
      <c r="E86" s="16" t="s">
        <v>637</v>
      </c>
      <c r="F86" s="42" t="s">
        <v>400</v>
      </c>
    </row>
    <row r="87" spans="2:6" x14ac:dyDescent="0.25">
      <c r="B87" s="16"/>
      <c r="C87" s="16"/>
      <c r="D87" s="16" t="s">
        <v>163</v>
      </c>
      <c r="E87" s="16" t="s">
        <v>638</v>
      </c>
      <c r="F87" s="42" t="s">
        <v>400</v>
      </c>
    </row>
    <row r="88" spans="2:6" x14ac:dyDescent="0.25">
      <c r="B88" s="16"/>
      <c r="C88" s="16"/>
      <c r="D88" s="16" t="s">
        <v>164</v>
      </c>
      <c r="E88" s="16" t="s">
        <v>639</v>
      </c>
      <c r="F88" s="42" t="s">
        <v>400</v>
      </c>
    </row>
    <row r="89" spans="2:6" x14ac:dyDescent="0.25">
      <c r="B89" s="16"/>
      <c r="C89" s="16"/>
      <c r="D89" s="16" t="s">
        <v>165</v>
      </c>
      <c r="E89" s="16" t="s">
        <v>640</v>
      </c>
      <c r="F89" s="42" t="s">
        <v>400</v>
      </c>
    </row>
    <row r="90" spans="2:6" x14ac:dyDescent="0.25">
      <c r="B90" s="16"/>
      <c r="C90" s="16"/>
      <c r="D90" s="16" t="s">
        <v>166</v>
      </c>
      <c r="E90" s="16" t="s">
        <v>641</v>
      </c>
      <c r="F90" s="42" t="s">
        <v>400</v>
      </c>
    </row>
    <row r="91" spans="2:6" x14ac:dyDescent="0.25">
      <c r="B91" s="16"/>
      <c r="C91" s="16"/>
      <c r="D91" s="16" t="s">
        <v>167</v>
      </c>
      <c r="E91" s="16" t="s">
        <v>642</v>
      </c>
      <c r="F91" s="42" t="s">
        <v>400</v>
      </c>
    </row>
    <row r="92" spans="2:6" x14ac:dyDescent="0.25">
      <c r="B92" s="16"/>
      <c r="C92" s="16"/>
      <c r="D92" s="16" t="s">
        <v>168</v>
      </c>
      <c r="E92" s="16" t="s">
        <v>643</v>
      </c>
      <c r="F92" s="42" t="s">
        <v>400</v>
      </c>
    </row>
    <row r="93" spans="2:6" x14ac:dyDescent="0.25">
      <c r="B93" s="16"/>
      <c r="C93" s="16"/>
      <c r="D93" s="16" t="s">
        <v>169</v>
      </c>
      <c r="E93" s="16" t="s">
        <v>644</v>
      </c>
      <c r="F93" s="42" t="s">
        <v>400</v>
      </c>
    </row>
    <row r="94" spans="2:6" x14ac:dyDescent="0.25">
      <c r="B94" s="16"/>
      <c r="C94" s="16"/>
      <c r="D94" s="16" t="s">
        <v>170</v>
      </c>
      <c r="E94" s="16" t="s">
        <v>645</v>
      </c>
      <c r="F94" s="42" t="s">
        <v>400</v>
      </c>
    </row>
    <row r="95" spans="2:6" x14ac:dyDescent="0.25">
      <c r="B95" s="16"/>
      <c r="C95" s="16"/>
      <c r="D95" s="16" t="s">
        <v>171</v>
      </c>
      <c r="E95" s="16" t="s">
        <v>646</v>
      </c>
      <c r="F95" s="42" t="s">
        <v>400</v>
      </c>
    </row>
    <row r="96" spans="2:6" x14ac:dyDescent="0.25">
      <c r="B96" s="16"/>
      <c r="C96" s="16"/>
      <c r="D96" s="16" t="s">
        <v>172</v>
      </c>
      <c r="E96" s="16" t="s">
        <v>647</v>
      </c>
      <c r="F96" s="42" t="s">
        <v>400</v>
      </c>
    </row>
    <row r="97" spans="2:6" x14ac:dyDescent="0.25">
      <c r="B97" s="16"/>
      <c r="C97" s="16"/>
      <c r="D97" s="16" t="s">
        <v>173</v>
      </c>
      <c r="E97" s="16" t="s">
        <v>648</v>
      </c>
      <c r="F97" s="42" t="s">
        <v>400</v>
      </c>
    </row>
    <row r="98" spans="2:6" x14ac:dyDescent="0.25">
      <c r="B98" s="16"/>
      <c r="C98" s="16"/>
      <c r="D98" s="16" t="s">
        <v>174</v>
      </c>
      <c r="E98" s="16" t="s">
        <v>649</v>
      </c>
      <c r="F98" s="42" t="s">
        <v>400</v>
      </c>
    </row>
    <row r="99" spans="2:6" x14ac:dyDescent="0.25">
      <c r="B99" s="16"/>
      <c r="C99" s="16"/>
      <c r="D99" s="16" t="s">
        <v>175</v>
      </c>
      <c r="E99" s="16" t="s">
        <v>650</v>
      </c>
      <c r="F99" s="42" t="s">
        <v>400</v>
      </c>
    </row>
    <row r="100" spans="2:6" x14ac:dyDescent="0.25">
      <c r="B100" s="16"/>
      <c r="C100" s="16"/>
      <c r="D100" s="16" t="s">
        <v>176</v>
      </c>
      <c r="E100" s="16" t="s">
        <v>651</v>
      </c>
      <c r="F100" s="42" t="s">
        <v>400</v>
      </c>
    </row>
    <row r="101" spans="2:6" x14ac:dyDescent="0.25">
      <c r="B101" s="16"/>
      <c r="C101" s="16"/>
      <c r="D101" s="16" t="s">
        <v>177</v>
      </c>
      <c r="E101" s="16" t="s">
        <v>652</v>
      </c>
      <c r="F101" s="42" t="s">
        <v>400</v>
      </c>
    </row>
    <row r="102" spans="2:6" x14ac:dyDescent="0.25">
      <c r="B102" s="16"/>
      <c r="C102" s="16"/>
      <c r="D102" s="16" t="s">
        <v>178</v>
      </c>
      <c r="E102" s="16" t="s">
        <v>653</v>
      </c>
      <c r="F102" s="42" t="s">
        <v>400</v>
      </c>
    </row>
    <row r="103" spans="2:6" x14ac:dyDescent="0.25">
      <c r="B103" s="16"/>
      <c r="C103" s="16"/>
      <c r="D103" s="16" t="s">
        <v>179</v>
      </c>
      <c r="E103" s="16" t="s">
        <v>654</v>
      </c>
      <c r="F103" s="42" t="s">
        <v>400</v>
      </c>
    </row>
    <row r="104" spans="2:6" x14ac:dyDescent="0.25">
      <c r="B104" s="16"/>
      <c r="C104" s="16"/>
      <c r="D104" s="16" t="s">
        <v>175</v>
      </c>
      <c r="E104" s="16" t="s">
        <v>655</v>
      </c>
      <c r="F104" s="42" t="s">
        <v>400</v>
      </c>
    </row>
    <row r="105" spans="2:6" x14ac:dyDescent="0.25">
      <c r="B105" s="16"/>
      <c r="C105" s="16"/>
      <c r="D105" s="16" t="s">
        <v>180</v>
      </c>
      <c r="E105" s="16" t="s">
        <v>656</v>
      </c>
      <c r="F105" s="42" t="s">
        <v>400</v>
      </c>
    </row>
    <row r="106" spans="2:6" x14ac:dyDescent="0.25">
      <c r="B106" s="16"/>
      <c r="C106" s="16"/>
      <c r="D106" s="16" t="s">
        <v>181</v>
      </c>
      <c r="E106" s="16" t="s">
        <v>657</v>
      </c>
      <c r="F106" s="42" t="s">
        <v>400</v>
      </c>
    </row>
    <row r="107" spans="2:6" x14ac:dyDescent="0.25">
      <c r="B107" s="16"/>
      <c r="C107" s="16"/>
      <c r="D107" s="16" t="s">
        <v>182</v>
      </c>
      <c r="E107" s="16" t="s">
        <v>658</v>
      </c>
      <c r="F107" s="42" t="s">
        <v>400</v>
      </c>
    </row>
    <row r="108" spans="2:6" x14ac:dyDescent="0.25">
      <c r="B108" s="16"/>
      <c r="C108" s="16"/>
      <c r="D108" s="16" t="s">
        <v>183</v>
      </c>
      <c r="E108" s="16" t="s">
        <v>659</v>
      </c>
      <c r="F108" s="42" t="s">
        <v>400</v>
      </c>
    </row>
    <row r="109" spans="2:6" x14ac:dyDescent="0.25">
      <c r="B109" s="16"/>
      <c r="C109" s="16"/>
      <c r="D109" s="16" t="s">
        <v>184</v>
      </c>
      <c r="E109" s="16" t="s">
        <v>660</v>
      </c>
      <c r="F109" s="42" t="s">
        <v>400</v>
      </c>
    </row>
    <row r="110" spans="2:6" x14ac:dyDescent="0.25">
      <c r="B110" s="16"/>
      <c r="C110" s="16"/>
      <c r="D110" s="16" t="s">
        <v>185</v>
      </c>
      <c r="E110" s="16" t="s">
        <v>661</v>
      </c>
      <c r="F110" s="42" t="s">
        <v>400</v>
      </c>
    </row>
    <row r="111" spans="2:6" x14ac:dyDescent="0.25">
      <c r="B111" s="16"/>
      <c r="C111" s="16"/>
      <c r="D111" s="16" t="s">
        <v>186</v>
      </c>
      <c r="E111" s="16" t="s">
        <v>662</v>
      </c>
      <c r="F111" s="42" t="s">
        <v>400</v>
      </c>
    </row>
    <row r="112" spans="2:6" x14ac:dyDescent="0.25">
      <c r="B112" s="16"/>
      <c r="C112" s="16"/>
      <c r="D112" s="16" t="s">
        <v>187</v>
      </c>
      <c r="E112" s="16" t="s">
        <v>663</v>
      </c>
      <c r="F112" s="42" t="s">
        <v>400</v>
      </c>
    </row>
    <row r="113" spans="2:6" x14ac:dyDescent="0.25">
      <c r="B113" s="16"/>
      <c r="C113" s="16"/>
      <c r="D113" s="16" t="s">
        <v>532</v>
      </c>
      <c r="E113" s="16" t="s">
        <v>664</v>
      </c>
      <c r="F113" s="42" t="s">
        <v>400</v>
      </c>
    </row>
    <row r="114" spans="2:6" x14ac:dyDescent="0.25">
      <c r="B114" s="16"/>
      <c r="C114" s="16"/>
      <c r="D114" s="16" t="s">
        <v>188</v>
      </c>
      <c r="E114" s="16" t="s">
        <v>665</v>
      </c>
      <c r="F114" s="42" t="s">
        <v>400</v>
      </c>
    </row>
    <row r="115" spans="2:6" x14ac:dyDescent="0.25">
      <c r="B115" s="16"/>
      <c r="C115" s="16"/>
      <c r="D115" s="16" t="s">
        <v>189</v>
      </c>
      <c r="E115" s="16" t="s">
        <v>666</v>
      </c>
      <c r="F115" s="42" t="s">
        <v>400</v>
      </c>
    </row>
    <row r="116" spans="2:6" x14ac:dyDescent="0.25">
      <c r="B116" s="16"/>
      <c r="C116" s="16"/>
      <c r="D116" s="16" t="s">
        <v>667</v>
      </c>
      <c r="E116" s="16" t="s">
        <v>668</v>
      </c>
      <c r="F116" s="42" t="s">
        <v>400</v>
      </c>
    </row>
    <row r="117" spans="2:6" x14ac:dyDescent="0.25">
      <c r="B117" s="16"/>
      <c r="C117" s="16"/>
      <c r="D117" s="16" t="s">
        <v>190</v>
      </c>
      <c r="E117" s="16" t="s">
        <v>669</v>
      </c>
      <c r="F117" s="42" t="s">
        <v>400</v>
      </c>
    </row>
    <row r="118" spans="2:6" x14ac:dyDescent="0.25">
      <c r="B118" s="16"/>
      <c r="C118" s="16"/>
      <c r="D118" s="16" t="s">
        <v>191</v>
      </c>
      <c r="E118" s="16" t="s">
        <v>670</v>
      </c>
      <c r="F118" s="42" t="s">
        <v>400</v>
      </c>
    </row>
    <row r="119" spans="2:6" x14ac:dyDescent="0.25">
      <c r="B119" s="16"/>
      <c r="C119" s="16"/>
      <c r="D119" s="16" t="s">
        <v>192</v>
      </c>
      <c r="E119" s="16" t="s">
        <v>671</v>
      </c>
      <c r="F119" s="42" t="s">
        <v>400</v>
      </c>
    </row>
    <row r="120" spans="2:6" x14ac:dyDescent="0.25">
      <c r="B120" s="16"/>
      <c r="C120" s="16"/>
      <c r="D120" s="16" t="s">
        <v>193</v>
      </c>
      <c r="E120" s="16" t="s">
        <v>672</v>
      </c>
      <c r="F120" s="42" t="s">
        <v>400</v>
      </c>
    </row>
    <row r="121" spans="2:6" x14ac:dyDescent="0.25">
      <c r="B121" s="16"/>
      <c r="C121" s="16"/>
      <c r="D121" s="16" t="s">
        <v>194</v>
      </c>
      <c r="E121" s="16" t="s">
        <v>673</v>
      </c>
      <c r="F121" s="42" t="s">
        <v>400</v>
      </c>
    </row>
    <row r="122" spans="2:6" x14ac:dyDescent="0.25">
      <c r="B122" s="16"/>
      <c r="C122" s="16"/>
      <c r="D122" s="16" t="s">
        <v>195</v>
      </c>
      <c r="E122" s="16" t="s">
        <v>674</v>
      </c>
      <c r="F122" s="42" t="s">
        <v>400</v>
      </c>
    </row>
    <row r="123" spans="2:6" x14ac:dyDescent="0.25">
      <c r="B123" s="16"/>
      <c r="C123" s="16"/>
      <c r="D123" s="16" t="s">
        <v>196</v>
      </c>
      <c r="E123" s="16" t="s">
        <v>675</v>
      </c>
      <c r="F123" s="42" t="s">
        <v>400</v>
      </c>
    </row>
    <row r="124" spans="2:6" x14ac:dyDescent="0.25">
      <c r="B124" s="16"/>
      <c r="C124" s="16"/>
      <c r="D124" s="16" t="s">
        <v>197</v>
      </c>
      <c r="E124" s="16" t="s">
        <v>676</v>
      </c>
      <c r="F124" s="42" t="s">
        <v>400</v>
      </c>
    </row>
    <row r="125" spans="2:6" x14ac:dyDescent="0.25">
      <c r="B125" s="16"/>
      <c r="C125" s="16"/>
      <c r="D125" s="16" t="s">
        <v>198</v>
      </c>
      <c r="E125" s="16" t="s">
        <v>677</v>
      </c>
      <c r="F125" s="42" t="s">
        <v>400</v>
      </c>
    </row>
    <row r="126" spans="2:6" x14ac:dyDescent="0.25">
      <c r="B126" s="16"/>
      <c r="C126" s="16"/>
      <c r="D126" s="16" t="s">
        <v>199</v>
      </c>
      <c r="E126" s="16" t="s">
        <v>678</v>
      </c>
      <c r="F126" s="42" t="s">
        <v>400</v>
      </c>
    </row>
    <row r="127" spans="2:6" x14ac:dyDescent="0.25">
      <c r="B127" s="16"/>
      <c r="C127" s="16"/>
      <c r="D127" s="16" t="s">
        <v>200</v>
      </c>
      <c r="E127" s="16" t="s">
        <v>679</v>
      </c>
      <c r="F127" s="42" t="s">
        <v>400</v>
      </c>
    </row>
    <row r="128" spans="2:6" x14ac:dyDescent="0.25">
      <c r="B128" s="16"/>
      <c r="C128" s="16"/>
      <c r="D128" s="16" t="s">
        <v>201</v>
      </c>
      <c r="E128" s="16" t="s">
        <v>680</v>
      </c>
      <c r="F128" s="42" t="s">
        <v>400</v>
      </c>
    </row>
    <row r="129" spans="2:6" x14ac:dyDescent="0.25">
      <c r="B129" s="16"/>
      <c r="C129" s="16"/>
      <c r="D129" s="16" t="s">
        <v>202</v>
      </c>
      <c r="E129" s="16" t="s">
        <v>681</v>
      </c>
      <c r="F129" s="42" t="s">
        <v>400</v>
      </c>
    </row>
    <row r="130" spans="2:6" x14ac:dyDescent="0.25">
      <c r="B130" s="16"/>
      <c r="C130" s="16"/>
      <c r="D130" s="16" t="s">
        <v>203</v>
      </c>
      <c r="E130" s="16" t="s">
        <v>682</v>
      </c>
      <c r="F130" s="42" t="s">
        <v>400</v>
      </c>
    </row>
    <row r="131" spans="2:6" x14ac:dyDescent="0.25">
      <c r="B131" s="16"/>
      <c r="C131" s="16"/>
      <c r="D131" s="16" t="s">
        <v>204</v>
      </c>
      <c r="E131" s="16" t="s">
        <v>683</v>
      </c>
      <c r="F131" s="42" t="s">
        <v>400</v>
      </c>
    </row>
    <row r="132" spans="2:6" x14ac:dyDescent="0.25">
      <c r="B132" s="16"/>
      <c r="C132" s="16"/>
      <c r="D132" s="16" t="s">
        <v>205</v>
      </c>
      <c r="E132" s="16" t="s">
        <v>684</v>
      </c>
      <c r="F132" s="42" t="s">
        <v>400</v>
      </c>
    </row>
    <row r="133" spans="2:6" x14ac:dyDescent="0.25">
      <c r="B133" s="16"/>
      <c r="C133" s="16"/>
      <c r="D133" s="16" t="s">
        <v>206</v>
      </c>
      <c r="E133" s="16" t="s">
        <v>685</v>
      </c>
      <c r="F133" s="42" t="s">
        <v>400</v>
      </c>
    </row>
    <row r="134" spans="2:6" x14ac:dyDescent="0.25">
      <c r="B134" s="16"/>
      <c r="C134" s="16"/>
      <c r="D134" s="16" t="s">
        <v>207</v>
      </c>
      <c r="E134" s="16" t="s">
        <v>686</v>
      </c>
      <c r="F134" s="42" t="s">
        <v>400</v>
      </c>
    </row>
    <row r="135" spans="2:6" x14ac:dyDescent="0.25">
      <c r="B135" s="16"/>
      <c r="C135" s="16"/>
      <c r="D135" s="16" t="s">
        <v>208</v>
      </c>
      <c r="E135" s="16" t="s">
        <v>687</v>
      </c>
      <c r="F135" s="42" t="s">
        <v>400</v>
      </c>
    </row>
    <row r="136" spans="2:6" x14ac:dyDescent="0.25">
      <c r="B136" s="16"/>
      <c r="C136" s="16"/>
      <c r="D136" s="16" t="s">
        <v>209</v>
      </c>
      <c r="E136" s="16" t="s">
        <v>688</v>
      </c>
      <c r="F136" s="42" t="s">
        <v>400</v>
      </c>
    </row>
    <row r="137" spans="2:6" x14ac:dyDescent="0.25">
      <c r="B137" s="16"/>
      <c r="C137" s="16"/>
      <c r="D137" s="16" t="s">
        <v>210</v>
      </c>
      <c r="E137" s="16" t="s">
        <v>689</v>
      </c>
      <c r="F137" s="42" t="s">
        <v>400</v>
      </c>
    </row>
    <row r="138" spans="2:6" x14ac:dyDescent="0.25">
      <c r="B138" s="16"/>
      <c r="C138" s="16"/>
      <c r="D138" s="16" t="s">
        <v>211</v>
      </c>
      <c r="E138" s="16" t="s">
        <v>690</v>
      </c>
      <c r="F138" s="42" t="s">
        <v>400</v>
      </c>
    </row>
    <row r="139" spans="2:6" x14ac:dyDescent="0.25">
      <c r="B139" s="16"/>
      <c r="C139" s="16"/>
      <c r="D139" s="16" t="s">
        <v>212</v>
      </c>
      <c r="E139" s="16" t="s">
        <v>691</v>
      </c>
      <c r="F139" s="42" t="s">
        <v>400</v>
      </c>
    </row>
    <row r="140" spans="2:6" x14ac:dyDescent="0.25">
      <c r="B140" s="16"/>
      <c r="C140" s="16"/>
      <c r="D140" s="16" t="s">
        <v>213</v>
      </c>
      <c r="E140" s="16" t="s">
        <v>692</v>
      </c>
      <c r="F140" s="42" t="s">
        <v>400</v>
      </c>
    </row>
    <row r="141" spans="2:6" x14ac:dyDescent="0.25">
      <c r="B141" s="16"/>
      <c r="C141" s="16"/>
      <c r="D141" s="16" t="s">
        <v>212</v>
      </c>
      <c r="E141" s="16" t="s">
        <v>693</v>
      </c>
      <c r="F141" s="42" t="s">
        <v>400</v>
      </c>
    </row>
    <row r="142" spans="2:6" x14ac:dyDescent="0.25">
      <c r="B142" s="16"/>
      <c r="C142" s="16"/>
      <c r="D142" s="16" t="s">
        <v>214</v>
      </c>
      <c r="E142" s="16" t="s">
        <v>694</v>
      </c>
      <c r="F142" s="42" t="s">
        <v>400</v>
      </c>
    </row>
    <row r="143" spans="2:6" x14ac:dyDescent="0.25">
      <c r="B143" s="16"/>
      <c r="C143" s="16"/>
      <c r="D143" s="16" t="s">
        <v>215</v>
      </c>
      <c r="E143" s="16" t="s">
        <v>695</v>
      </c>
      <c r="F143" s="42" t="s">
        <v>400</v>
      </c>
    </row>
    <row r="144" spans="2:6" x14ac:dyDescent="0.25">
      <c r="B144" s="16"/>
      <c r="C144" s="16"/>
      <c r="D144" s="16" t="s">
        <v>216</v>
      </c>
      <c r="E144" s="16" t="s">
        <v>696</v>
      </c>
      <c r="F144" s="42" t="s">
        <v>400</v>
      </c>
    </row>
    <row r="145" spans="2:6" x14ac:dyDescent="0.25">
      <c r="B145" s="16"/>
      <c r="C145" s="16"/>
      <c r="D145" s="16" t="s">
        <v>217</v>
      </c>
      <c r="E145" s="16" t="s">
        <v>697</v>
      </c>
      <c r="F145" s="42" t="s">
        <v>400</v>
      </c>
    </row>
    <row r="146" spans="2:6" x14ac:dyDescent="0.25">
      <c r="B146" s="16"/>
      <c r="C146" s="16"/>
      <c r="D146" s="16" t="s">
        <v>218</v>
      </c>
      <c r="E146" s="16" t="s">
        <v>698</v>
      </c>
      <c r="F146" s="42" t="s">
        <v>400</v>
      </c>
    </row>
    <row r="147" spans="2:6" x14ac:dyDescent="0.25">
      <c r="B147" s="16"/>
      <c r="C147" s="16"/>
      <c r="D147" s="16" t="s">
        <v>219</v>
      </c>
      <c r="E147" s="16" t="s">
        <v>699</v>
      </c>
      <c r="F147" s="42" t="s">
        <v>400</v>
      </c>
    </row>
    <row r="148" spans="2:6" x14ac:dyDescent="0.25">
      <c r="B148" s="16"/>
      <c r="C148" s="16"/>
      <c r="D148" s="16" t="s">
        <v>220</v>
      </c>
      <c r="E148" s="16" t="s">
        <v>700</v>
      </c>
      <c r="F148" s="42" t="s">
        <v>400</v>
      </c>
    </row>
    <row r="149" spans="2:6" x14ac:dyDescent="0.25">
      <c r="B149" s="16"/>
      <c r="C149" s="16"/>
      <c r="D149" s="16" t="s">
        <v>533</v>
      </c>
      <c r="E149" s="16" t="s">
        <v>701</v>
      </c>
      <c r="F149" s="42" t="s">
        <v>400</v>
      </c>
    </row>
    <row r="150" spans="2:6" x14ac:dyDescent="0.25">
      <c r="B150" s="16"/>
      <c r="C150" s="16"/>
      <c r="D150" s="16" t="s">
        <v>221</v>
      </c>
      <c r="E150" s="16" t="s">
        <v>702</v>
      </c>
      <c r="F150" s="42" t="s">
        <v>400</v>
      </c>
    </row>
    <row r="151" spans="2:6" x14ac:dyDescent="0.25">
      <c r="B151" s="16"/>
      <c r="C151" s="16"/>
      <c r="D151" s="16" t="s">
        <v>222</v>
      </c>
      <c r="E151" s="16" t="s">
        <v>703</v>
      </c>
      <c r="F151" s="42" t="s">
        <v>400</v>
      </c>
    </row>
    <row r="152" spans="2:6" x14ac:dyDescent="0.25">
      <c r="B152" s="16"/>
      <c r="C152" s="16"/>
      <c r="D152" s="16" t="s">
        <v>704</v>
      </c>
      <c r="E152" s="16" t="s">
        <v>705</v>
      </c>
      <c r="F152" s="42" t="s">
        <v>400</v>
      </c>
    </row>
    <row r="153" spans="2:6" x14ac:dyDescent="0.25">
      <c r="B153" s="16"/>
      <c r="C153" s="16"/>
      <c r="D153" s="16" t="s">
        <v>223</v>
      </c>
      <c r="E153" s="16" t="s">
        <v>706</v>
      </c>
      <c r="F153" s="42" t="s">
        <v>400</v>
      </c>
    </row>
    <row r="154" spans="2:6" x14ac:dyDescent="0.25">
      <c r="B154" s="16"/>
      <c r="C154" s="16"/>
      <c r="D154" s="16" t="s">
        <v>224</v>
      </c>
      <c r="E154" s="16" t="s">
        <v>707</v>
      </c>
      <c r="F154" s="42" t="s">
        <v>400</v>
      </c>
    </row>
    <row r="155" spans="2:6" x14ac:dyDescent="0.25">
      <c r="B155" s="16"/>
      <c r="C155" s="16"/>
      <c r="D155" s="16" t="s">
        <v>225</v>
      </c>
      <c r="E155" s="16" t="s">
        <v>708</v>
      </c>
      <c r="F155" s="42" t="s">
        <v>400</v>
      </c>
    </row>
    <row r="156" spans="2:6" x14ac:dyDescent="0.25">
      <c r="B156" s="16"/>
      <c r="C156" s="16"/>
      <c r="D156" s="16" t="s">
        <v>226</v>
      </c>
      <c r="E156" s="16" t="s">
        <v>709</v>
      </c>
      <c r="F156" s="42" t="s">
        <v>400</v>
      </c>
    </row>
    <row r="157" spans="2:6" x14ac:dyDescent="0.25">
      <c r="B157" s="16"/>
      <c r="C157" s="16"/>
      <c r="D157" s="16" t="s">
        <v>227</v>
      </c>
      <c r="E157" s="16" t="s">
        <v>710</v>
      </c>
      <c r="F157" s="42" t="s">
        <v>400</v>
      </c>
    </row>
    <row r="158" spans="2:6" x14ac:dyDescent="0.25">
      <c r="B158" s="16"/>
      <c r="C158" s="16"/>
      <c r="D158" s="16" t="s">
        <v>228</v>
      </c>
      <c r="E158" s="16" t="s">
        <v>711</v>
      </c>
      <c r="F158" s="42" t="s">
        <v>400</v>
      </c>
    </row>
    <row r="159" spans="2:6" x14ac:dyDescent="0.25">
      <c r="B159" s="16"/>
      <c r="C159" s="16"/>
      <c r="D159" s="16" t="s">
        <v>229</v>
      </c>
      <c r="E159" s="16" t="s">
        <v>712</v>
      </c>
      <c r="F159" s="42" t="s">
        <v>400</v>
      </c>
    </row>
    <row r="160" spans="2:6" x14ac:dyDescent="0.25">
      <c r="B160" s="16"/>
      <c r="C160" s="16"/>
      <c r="D160" s="16" t="s">
        <v>230</v>
      </c>
      <c r="E160" s="16" t="s">
        <v>713</v>
      </c>
      <c r="F160" s="42" t="s">
        <v>400</v>
      </c>
    </row>
    <row r="161" spans="2:6" x14ac:dyDescent="0.25">
      <c r="B161" s="16"/>
      <c r="C161" s="16"/>
      <c r="D161" s="16" t="s">
        <v>231</v>
      </c>
      <c r="E161" s="16" t="s">
        <v>714</v>
      </c>
      <c r="F161" s="42" t="s">
        <v>400</v>
      </c>
    </row>
    <row r="162" spans="2:6" x14ac:dyDescent="0.25">
      <c r="B162" s="16"/>
      <c r="C162" s="16"/>
      <c r="D162" s="16" t="s">
        <v>232</v>
      </c>
      <c r="E162" s="16" t="s">
        <v>715</v>
      </c>
      <c r="F162" s="42" t="s">
        <v>400</v>
      </c>
    </row>
    <row r="163" spans="2:6" x14ac:dyDescent="0.25">
      <c r="B163" s="16"/>
      <c r="C163" s="16"/>
      <c r="D163" s="16" t="s">
        <v>233</v>
      </c>
      <c r="E163" s="16" t="s">
        <v>716</v>
      </c>
      <c r="F163" s="42" t="s">
        <v>400</v>
      </c>
    </row>
    <row r="164" spans="2:6" x14ac:dyDescent="0.25">
      <c r="B164" s="16"/>
      <c r="C164" s="16"/>
      <c r="D164" s="16" t="s">
        <v>234</v>
      </c>
      <c r="E164" s="16" t="s">
        <v>717</v>
      </c>
      <c r="F164" s="42" t="s">
        <v>400</v>
      </c>
    </row>
    <row r="165" spans="2:6" x14ac:dyDescent="0.25">
      <c r="B165" s="16"/>
      <c r="C165" s="16"/>
      <c r="D165" s="16" t="s">
        <v>235</v>
      </c>
      <c r="E165" s="16" t="s">
        <v>718</v>
      </c>
      <c r="F165" s="42" t="s">
        <v>400</v>
      </c>
    </row>
    <row r="166" spans="2:6" x14ac:dyDescent="0.25">
      <c r="B166" s="16"/>
      <c r="C166" s="16"/>
      <c r="D166" s="16" t="s">
        <v>236</v>
      </c>
      <c r="E166" s="16" t="s">
        <v>719</v>
      </c>
      <c r="F166" s="42" t="s">
        <v>400</v>
      </c>
    </row>
    <row r="167" spans="2:6" x14ac:dyDescent="0.25">
      <c r="B167" s="16"/>
      <c r="C167" s="16"/>
      <c r="D167" s="16" t="s">
        <v>237</v>
      </c>
      <c r="E167" s="16" t="s">
        <v>720</v>
      </c>
      <c r="F167" s="42" t="s">
        <v>400</v>
      </c>
    </row>
    <row r="168" spans="2:6" x14ac:dyDescent="0.25">
      <c r="B168" s="16"/>
      <c r="C168" s="16"/>
      <c r="D168" s="16" t="s">
        <v>238</v>
      </c>
      <c r="E168" s="16" t="s">
        <v>721</v>
      </c>
      <c r="F168" s="42" t="s">
        <v>400</v>
      </c>
    </row>
    <row r="169" spans="2:6" x14ac:dyDescent="0.25">
      <c r="B169" s="16"/>
      <c r="C169" s="16"/>
      <c r="D169" s="16" t="s">
        <v>239</v>
      </c>
      <c r="E169" s="16" t="s">
        <v>722</v>
      </c>
      <c r="F169" s="42" t="s">
        <v>400</v>
      </c>
    </row>
    <row r="170" spans="2:6" x14ac:dyDescent="0.25">
      <c r="B170" s="16"/>
      <c r="C170" s="16"/>
      <c r="D170" s="16" t="s">
        <v>240</v>
      </c>
      <c r="E170" s="16" t="s">
        <v>723</v>
      </c>
      <c r="F170" s="42" t="s">
        <v>400</v>
      </c>
    </row>
    <row r="171" spans="2:6" x14ac:dyDescent="0.25">
      <c r="B171" s="16"/>
      <c r="C171" s="16"/>
      <c r="D171" s="16" t="s">
        <v>241</v>
      </c>
      <c r="E171" s="16" t="s">
        <v>724</v>
      </c>
      <c r="F171" s="42" t="s">
        <v>400</v>
      </c>
    </row>
    <row r="172" spans="2:6" x14ac:dyDescent="0.25">
      <c r="B172" s="16"/>
      <c r="C172" s="16"/>
      <c r="D172" s="16" t="s">
        <v>242</v>
      </c>
      <c r="E172" s="16" t="s">
        <v>725</v>
      </c>
      <c r="F172" s="42" t="s">
        <v>400</v>
      </c>
    </row>
    <row r="173" spans="2:6" x14ac:dyDescent="0.25">
      <c r="B173" s="16"/>
      <c r="C173" s="16"/>
      <c r="D173" s="16" t="s">
        <v>241</v>
      </c>
      <c r="E173" s="16" t="s">
        <v>726</v>
      </c>
      <c r="F173" s="42" t="s">
        <v>400</v>
      </c>
    </row>
    <row r="174" spans="2:6" x14ac:dyDescent="0.25">
      <c r="B174" s="16"/>
      <c r="C174" s="16"/>
      <c r="D174" s="16" t="s">
        <v>243</v>
      </c>
      <c r="E174" s="16" t="s">
        <v>727</v>
      </c>
      <c r="F174" s="42" t="s">
        <v>400</v>
      </c>
    </row>
    <row r="175" spans="2:6" x14ac:dyDescent="0.25">
      <c r="B175" s="16"/>
      <c r="C175" s="16"/>
      <c r="D175" s="16" t="s">
        <v>244</v>
      </c>
      <c r="E175" s="16" t="s">
        <v>728</v>
      </c>
      <c r="F175" s="42" t="s">
        <v>400</v>
      </c>
    </row>
    <row r="176" spans="2:6" x14ac:dyDescent="0.25">
      <c r="B176" s="16"/>
      <c r="C176" s="16"/>
      <c r="D176" s="16" t="s">
        <v>245</v>
      </c>
      <c r="E176" s="16" t="s">
        <v>729</v>
      </c>
      <c r="F176" s="42" t="s">
        <v>400</v>
      </c>
    </row>
    <row r="177" spans="2:6" x14ac:dyDescent="0.25">
      <c r="B177" s="16"/>
      <c r="C177" s="16"/>
      <c r="D177" s="16" t="s">
        <v>246</v>
      </c>
      <c r="E177" s="16" t="s">
        <v>730</v>
      </c>
      <c r="F177" s="42" t="s">
        <v>400</v>
      </c>
    </row>
    <row r="178" spans="2:6" x14ac:dyDescent="0.25">
      <c r="B178" s="16"/>
      <c r="C178" s="16"/>
      <c r="D178" s="16" t="s">
        <v>247</v>
      </c>
      <c r="E178" s="16" t="s">
        <v>731</v>
      </c>
      <c r="F178" s="42" t="s">
        <v>400</v>
      </c>
    </row>
    <row r="179" spans="2:6" x14ac:dyDescent="0.25">
      <c r="B179" s="16"/>
      <c r="C179" s="16"/>
      <c r="D179" s="16" t="s">
        <v>248</v>
      </c>
      <c r="E179" s="16" t="s">
        <v>732</v>
      </c>
      <c r="F179" s="42" t="s">
        <v>400</v>
      </c>
    </row>
    <row r="180" spans="2:6" x14ac:dyDescent="0.25">
      <c r="B180" s="16"/>
      <c r="C180" s="16"/>
      <c r="D180" s="16" t="s">
        <v>249</v>
      </c>
      <c r="E180" s="16" t="s">
        <v>733</v>
      </c>
      <c r="F180" s="42" t="s">
        <v>400</v>
      </c>
    </row>
    <row r="181" spans="2:6" x14ac:dyDescent="0.25">
      <c r="B181" s="16"/>
      <c r="C181" s="16"/>
      <c r="D181" s="16" t="s">
        <v>534</v>
      </c>
      <c r="E181" s="16" t="s">
        <v>734</v>
      </c>
      <c r="F181" s="42" t="s">
        <v>400</v>
      </c>
    </row>
    <row r="182" spans="2:6" x14ac:dyDescent="0.25">
      <c r="B182" s="16"/>
      <c r="C182" s="16"/>
      <c r="D182" s="16" t="s">
        <v>250</v>
      </c>
      <c r="E182" s="16" t="s">
        <v>735</v>
      </c>
      <c r="F182" s="42" t="s">
        <v>400</v>
      </c>
    </row>
    <row r="183" spans="2:6" x14ac:dyDescent="0.25">
      <c r="B183" s="16"/>
      <c r="C183" s="16"/>
      <c r="D183" s="16" t="s">
        <v>251</v>
      </c>
      <c r="E183" s="16" t="s">
        <v>736</v>
      </c>
      <c r="F183" s="42" t="s">
        <v>400</v>
      </c>
    </row>
    <row r="184" spans="2:6" x14ac:dyDescent="0.25">
      <c r="B184" s="16"/>
      <c r="C184" s="16"/>
      <c r="D184" s="16" t="s">
        <v>737</v>
      </c>
      <c r="E184" s="16" t="s">
        <v>738</v>
      </c>
      <c r="F184" s="42" t="s">
        <v>400</v>
      </c>
    </row>
    <row r="185" spans="2:6" x14ac:dyDescent="0.25">
      <c r="B185" s="16"/>
      <c r="C185" s="16"/>
      <c r="D185" s="16" t="s">
        <v>252</v>
      </c>
      <c r="E185" s="16" t="s">
        <v>739</v>
      </c>
      <c r="F185" s="42" t="s">
        <v>400</v>
      </c>
    </row>
    <row r="186" spans="2:6" x14ac:dyDescent="0.25">
      <c r="B186" s="16"/>
      <c r="C186" s="16"/>
      <c r="D186" s="16" t="s">
        <v>253</v>
      </c>
      <c r="E186" s="16" t="s">
        <v>740</v>
      </c>
      <c r="F186" s="42" t="s">
        <v>400</v>
      </c>
    </row>
    <row r="187" spans="2:6" x14ac:dyDescent="0.25">
      <c r="B187" s="16"/>
      <c r="C187" s="16"/>
      <c r="D187" s="16" t="s">
        <v>254</v>
      </c>
      <c r="E187" s="16" t="s">
        <v>741</v>
      </c>
      <c r="F187" s="42" t="s">
        <v>400</v>
      </c>
    </row>
    <row r="188" spans="2:6" x14ac:dyDescent="0.25">
      <c r="B188" s="16"/>
      <c r="C188" s="16"/>
      <c r="D188" s="16" t="s">
        <v>255</v>
      </c>
      <c r="E188" s="16" t="s">
        <v>742</v>
      </c>
      <c r="F188" s="42" t="s">
        <v>400</v>
      </c>
    </row>
    <row r="189" spans="2:6" x14ac:dyDescent="0.25">
      <c r="B189" s="16"/>
      <c r="C189" s="16"/>
      <c r="D189" s="16" t="s">
        <v>256</v>
      </c>
      <c r="E189" s="16" t="s">
        <v>743</v>
      </c>
      <c r="F189" s="42" t="s">
        <v>400</v>
      </c>
    </row>
    <row r="190" spans="2:6" x14ac:dyDescent="0.25">
      <c r="B190" s="16"/>
      <c r="C190" s="16"/>
      <c r="D190" s="16" t="s">
        <v>257</v>
      </c>
      <c r="E190" s="16" t="s">
        <v>744</v>
      </c>
      <c r="F190" s="42" t="s">
        <v>400</v>
      </c>
    </row>
    <row r="191" spans="2:6" x14ac:dyDescent="0.25">
      <c r="B191" s="16"/>
      <c r="C191" s="16"/>
      <c r="D191" s="16" t="s">
        <v>258</v>
      </c>
      <c r="E191" s="16" t="s">
        <v>745</v>
      </c>
      <c r="F191" s="42" t="s">
        <v>400</v>
      </c>
    </row>
    <row r="192" spans="2:6" x14ac:dyDescent="0.25">
      <c r="B192" s="16"/>
      <c r="C192" s="16"/>
      <c r="D192" s="16" t="s">
        <v>259</v>
      </c>
      <c r="E192" s="16" t="s">
        <v>746</v>
      </c>
      <c r="F192" s="42" t="s">
        <v>400</v>
      </c>
    </row>
    <row r="193" spans="2:6" x14ac:dyDescent="0.25">
      <c r="B193" s="16"/>
      <c r="C193" s="16"/>
      <c r="D193" s="16" t="s">
        <v>260</v>
      </c>
      <c r="E193" s="16" t="s">
        <v>747</v>
      </c>
      <c r="F193" s="42" t="s">
        <v>400</v>
      </c>
    </row>
    <row r="194" spans="2:6" x14ac:dyDescent="0.25">
      <c r="B194" s="16"/>
      <c r="C194" s="16"/>
      <c r="D194" s="16" t="s">
        <v>261</v>
      </c>
      <c r="E194" s="16" t="s">
        <v>748</v>
      </c>
      <c r="F194" s="42" t="s">
        <v>400</v>
      </c>
    </row>
    <row r="195" spans="2:6" x14ac:dyDescent="0.25">
      <c r="B195" s="16"/>
      <c r="C195" s="16"/>
      <c r="D195" s="16" t="s">
        <v>262</v>
      </c>
      <c r="E195" s="16" t="s">
        <v>749</v>
      </c>
      <c r="F195" s="42" t="s">
        <v>400</v>
      </c>
    </row>
    <row r="196" spans="2:6" x14ac:dyDescent="0.25">
      <c r="B196" s="16"/>
      <c r="C196" s="16"/>
      <c r="D196" s="16" t="s">
        <v>263</v>
      </c>
      <c r="E196" s="16" t="s">
        <v>750</v>
      </c>
      <c r="F196" s="42" t="s">
        <v>400</v>
      </c>
    </row>
    <row r="197" spans="2:6" x14ac:dyDescent="0.25">
      <c r="B197" s="16"/>
      <c r="C197" s="16"/>
      <c r="D197" s="16" t="s">
        <v>264</v>
      </c>
      <c r="E197" s="16" t="s">
        <v>751</v>
      </c>
      <c r="F197" s="42" t="s">
        <v>400</v>
      </c>
    </row>
    <row r="198" spans="2:6" x14ac:dyDescent="0.25">
      <c r="B198" s="16"/>
      <c r="C198" s="16"/>
      <c r="D198" s="16" t="s">
        <v>265</v>
      </c>
      <c r="E198" s="16" t="s">
        <v>752</v>
      </c>
      <c r="F198" s="42" t="s">
        <v>400</v>
      </c>
    </row>
    <row r="199" spans="2:6" x14ac:dyDescent="0.25">
      <c r="B199" s="16"/>
      <c r="C199" s="16"/>
      <c r="D199" s="16" t="s">
        <v>266</v>
      </c>
      <c r="E199" s="16" t="s">
        <v>753</v>
      </c>
      <c r="F199" s="42" t="s">
        <v>400</v>
      </c>
    </row>
    <row r="200" spans="2:6" x14ac:dyDescent="0.25">
      <c r="B200" s="16"/>
      <c r="C200" s="16"/>
      <c r="D200" s="16" t="s">
        <v>267</v>
      </c>
      <c r="E200" s="16" t="s">
        <v>754</v>
      </c>
      <c r="F200" s="42" t="s">
        <v>400</v>
      </c>
    </row>
    <row r="201" spans="2:6" x14ac:dyDescent="0.25">
      <c r="B201" s="16"/>
      <c r="C201" s="16"/>
      <c r="D201" s="16" t="s">
        <v>268</v>
      </c>
      <c r="E201" s="16" t="s">
        <v>755</v>
      </c>
      <c r="F201" s="42" t="s">
        <v>400</v>
      </c>
    </row>
    <row r="202" spans="2:6" x14ac:dyDescent="0.25">
      <c r="B202" s="16"/>
      <c r="C202" s="16"/>
      <c r="D202" s="16" t="s">
        <v>269</v>
      </c>
      <c r="E202" s="16" t="s">
        <v>756</v>
      </c>
      <c r="F202" s="42" t="s">
        <v>400</v>
      </c>
    </row>
    <row r="203" spans="2:6" x14ac:dyDescent="0.25">
      <c r="B203" s="16"/>
      <c r="C203" s="16"/>
      <c r="D203" s="16" t="s">
        <v>270</v>
      </c>
      <c r="E203" s="16" t="s">
        <v>757</v>
      </c>
      <c r="F203" s="42" t="s">
        <v>400</v>
      </c>
    </row>
    <row r="204" spans="2:6" x14ac:dyDescent="0.25">
      <c r="B204" s="16"/>
      <c r="C204" s="16"/>
      <c r="D204" s="16" t="s">
        <v>271</v>
      </c>
      <c r="E204" s="16" t="s">
        <v>758</v>
      </c>
      <c r="F204" s="42" t="s">
        <v>400</v>
      </c>
    </row>
    <row r="205" spans="2:6" x14ac:dyDescent="0.25">
      <c r="B205" s="16"/>
      <c r="C205" s="16"/>
      <c r="D205" s="16" t="s">
        <v>270</v>
      </c>
      <c r="E205" s="16" t="s">
        <v>759</v>
      </c>
      <c r="F205" s="42" t="s">
        <v>400</v>
      </c>
    </row>
    <row r="206" spans="2:6" x14ac:dyDescent="0.25">
      <c r="B206" s="16"/>
      <c r="C206" s="16"/>
      <c r="D206" s="16" t="s">
        <v>272</v>
      </c>
      <c r="E206" s="16" t="s">
        <v>760</v>
      </c>
      <c r="F206" s="42" t="s">
        <v>400</v>
      </c>
    </row>
    <row r="207" spans="2:6" x14ac:dyDescent="0.25">
      <c r="B207" s="16"/>
      <c r="C207" s="16"/>
      <c r="D207" s="16" t="s">
        <v>273</v>
      </c>
      <c r="E207" s="16" t="s">
        <v>761</v>
      </c>
      <c r="F207" s="42" t="s">
        <v>400</v>
      </c>
    </row>
    <row r="208" spans="2:6" x14ac:dyDescent="0.25">
      <c r="B208" s="16"/>
      <c r="C208" s="16"/>
      <c r="D208" s="16" t="s">
        <v>274</v>
      </c>
      <c r="E208" s="16" t="s">
        <v>762</v>
      </c>
      <c r="F208" s="42" t="s">
        <v>400</v>
      </c>
    </row>
    <row r="209" spans="2:6" x14ac:dyDescent="0.25">
      <c r="B209" s="16"/>
      <c r="C209" s="16"/>
      <c r="D209" s="16" t="s">
        <v>275</v>
      </c>
      <c r="E209" s="16" t="s">
        <v>763</v>
      </c>
      <c r="F209" s="42" t="s">
        <v>400</v>
      </c>
    </row>
    <row r="210" spans="2:6" x14ac:dyDescent="0.25">
      <c r="B210" s="16"/>
      <c r="C210" s="16"/>
      <c r="D210" s="16" t="s">
        <v>276</v>
      </c>
      <c r="E210" s="16" t="s">
        <v>764</v>
      </c>
      <c r="F210" s="42" t="s">
        <v>400</v>
      </c>
    </row>
    <row r="211" spans="2:6" x14ac:dyDescent="0.25">
      <c r="B211" s="16"/>
      <c r="C211" s="16"/>
      <c r="D211" s="16" t="s">
        <v>277</v>
      </c>
      <c r="E211" s="16" t="s">
        <v>765</v>
      </c>
      <c r="F211" s="42" t="s">
        <v>400</v>
      </c>
    </row>
    <row r="212" spans="2:6" x14ac:dyDescent="0.25">
      <c r="B212" s="16"/>
      <c r="C212" s="16"/>
      <c r="D212" s="16" t="s">
        <v>278</v>
      </c>
      <c r="E212" s="16" t="s">
        <v>766</v>
      </c>
      <c r="F212" s="42" t="s">
        <v>400</v>
      </c>
    </row>
    <row r="213" spans="2:6" x14ac:dyDescent="0.25">
      <c r="B213" s="16"/>
      <c r="C213" s="16"/>
      <c r="D213" s="16" t="s">
        <v>535</v>
      </c>
      <c r="E213" s="16" t="s">
        <v>767</v>
      </c>
      <c r="F213" s="42" t="s">
        <v>400</v>
      </c>
    </row>
    <row r="214" spans="2:6" x14ac:dyDescent="0.25">
      <c r="B214" s="16"/>
      <c r="C214" s="16"/>
      <c r="D214" s="16" t="s">
        <v>279</v>
      </c>
      <c r="E214" s="16" t="s">
        <v>768</v>
      </c>
      <c r="F214" s="42" t="s">
        <v>400</v>
      </c>
    </row>
    <row r="215" spans="2:6" x14ac:dyDescent="0.25">
      <c r="B215" s="16"/>
      <c r="C215" s="16"/>
      <c r="D215" s="16" t="s">
        <v>280</v>
      </c>
      <c r="E215" s="16" t="s">
        <v>769</v>
      </c>
      <c r="F215" s="42" t="s">
        <v>400</v>
      </c>
    </row>
    <row r="216" spans="2:6" x14ac:dyDescent="0.25">
      <c r="B216" s="16"/>
      <c r="C216" s="16"/>
      <c r="D216" s="16" t="s">
        <v>770</v>
      </c>
      <c r="E216" s="16" t="s">
        <v>771</v>
      </c>
      <c r="F216" s="42" t="s">
        <v>400</v>
      </c>
    </row>
    <row r="217" spans="2:6" x14ac:dyDescent="0.25">
      <c r="B217" s="16"/>
      <c r="C217" s="16"/>
      <c r="D217" s="16" t="s">
        <v>281</v>
      </c>
      <c r="E217" s="16" t="s">
        <v>772</v>
      </c>
      <c r="F217" s="42" t="s">
        <v>400</v>
      </c>
    </row>
    <row r="218" spans="2:6" x14ac:dyDescent="0.25">
      <c r="B218" s="16"/>
      <c r="C218" s="16"/>
      <c r="D218" s="16" t="s">
        <v>282</v>
      </c>
      <c r="E218" s="16" t="s">
        <v>773</v>
      </c>
      <c r="F218" s="42" t="s">
        <v>400</v>
      </c>
    </row>
    <row r="219" spans="2:6" x14ac:dyDescent="0.25">
      <c r="B219" s="16"/>
      <c r="C219" s="16"/>
      <c r="D219" s="16" t="s">
        <v>283</v>
      </c>
      <c r="E219" s="16" t="s">
        <v>774</v>
      </c>
      <c r="F219" s="42" t="s">
        <v>400</v>
      </c>
    </row>
    <row r="220" spans="2:6" x14ac:dyDescent="0.25">
      <c r="B220" s="16"/>
      <c r="C220" s="16"/>
      <c r="D220" s="16" t="s">
        <v>284</v>
      </c>
      <c r="E220" s="16" t="s">
        <v>775</v>
      </c>
      <c r="F220" s="42" t="s">
        <v>400</v>
      </c>
    </row>
    <row r="221" spans="2:6" x14ac:dyDescent="0.25">
      <c r="B221" s="16"/>
      <c r="C221" s="16"/>
      <c r="D221" s="16" t="s">
        <v>285</v>
      </c>
      <c r="E221" s="16" t="s">
        <v>776</v>
      </c>
      <c r="F221" s="42" t="s">
        <v>400</v>
      </c>
    </row>
    <row r="222" spans="2:6" x14ac:dyDescent="0.25">
      <c r="B222" s="16"/>
      <c r="C222" s="16"/>
      <c r="D222" s="16" t="s">
        <v>286</v>
      </c>
      <c r="E222" s="16" t="s">
        <v>777</v>
      </c>
      <c r="F222" s="42" t="s">
        <v>400</v>
      </c>
    </row>
    <row r="223" spans="2:6" x14ac:dyDescent="0.25">
      <c r="B223" s="16"/>
      <c r="C223" s="16"/>
      <c r="D223" s="16" t="s">
        <v>287</v>
      </c>
      <c r="E223" s="16" t="s">
        <v>778</v>
      </c>
      <c r="F223" s="42" t="s">
        <v>400</v>
      </c>
    </row>
    <row r="224" spans="2:6" x14ac:dyDescent="0.25">
      <c r="B224" s="16"/>
      <c r="C224" s="16"/>
      <c r="D224" s="16" t="s">
        <v>779</v>
      </c>
      <c r="E224" s="16" t="s">
        <v>780</v>
      </c>
      <c r="F224" s="42" t="s">
        <v>400</v>
      </c>
    </row>
    <row r="225" spans="2:6" x14ac:dyDescent="0.25">
      <c r="B225" s="16"/>
      <c r="C225" s="16"/>
      <c r="D225" s="16" t="s">
        <v>781</v>
      </c>
      <c r="E225" s="16" t="s">
        <v>782</v>
      </c>
      <c r="F225" s="42" t="s">
        <v>400</v>
      </c>
    </row>
    <row r="226" spans="2:6" x14ac:dyDescent="0.25">
      <c r="B226" s="16"/>
      <c r="C226" s="16"/>
      <c r="D226" s="16" t="s">
        <v>288</v>
      </c>
      <c r="E226" s="16" t="s">
        <v>783</v>
      </c>
      <c r="F226" s="42" t="s">
        <v>400</v>
      </c>
    </row>
    <row r="227" spans="2:6" x14ac:dyDescent="0.25">
      <c r="B227" s="16"/>
      <c r="C227" s="16"/>
      <c r="D227" s="16" t="s">
        <v>919</v>
      </c>
      <c r="E227" s="16" t="s">
        <v>929</v>
      </c>
      <c r="F227" s="42" t="s">
        <v>400</v>
      </c>
    </row>
    <row r="228" spans="2:6" x14ac:dyDescent="0.25">
      <c r="B228" s="16"/>
      <c r="C228" s="16"/>
      <c r="D228" s="16" t="s">
        <v>289</v>
      </c>
      <c r="E228" s="16" t="s">
        <v>784</v>
      </c>
      <c r="F228" s="42" t="s">
        <v>400</v>
      </c>
    </row>
    <row r="229" spans="2:6" x14ac:dyDescent="0.25">
      <c r="B229" s="16"/>
      <c r="C229" s="16"/>
      <c r="D229" s="16" t="s">
        <v>290</v>
      </c>
      <c r="E229" s="16" t="s">
        <v>785</v>
      </c>
      <c r="F229" s="42" t="s">
        <v>400</v>
      </c>
    </row>
    <row r="230" spans="2:6" x14ac:dyDescent="0.25">
      <c r="B230" s="16"/>
      <c r="C230" s="16"/>
      <c r="D230" s="16" t="s">
        <v>291</v>
      </c>
      <c r="E230" s="16" t="s">
        <v>786</v>
      </c>
      <c r="F230" s="42" t="s">
        <v>400</v>
      </c>
    </row>
    <row r="231" spans="2:6" x14ac:dyDescent="0.25">
      <c r="B231" s="16"/>
      <c r="C231" s="16"/>
      <c r="D231" s="16" t="s">
        <v>292</v>
      </c>
      <c r="E231" s="16" t="s">
        <v>787</v>
      </c>
      <c r="F231" s="42" t="s">
        <v>400</v>
      </c>
    </row>
    <row r="232" spans="2:6" x14ac:dyDescent="0.25">
      <c r="B232" s="16"/>
      <c r="C232" s="16"/>
      <c r="D232" s="16" t="s">
        <v>293</v>
      </c>
      <c r="E232" s="16" t="s">
        <v>788</v>
      </c>
      <c r="F232" s="42" t="s">
        <v>400</v>
      </c>
    </row>
    <row r="233" spans="2:6" x14ac:dyDescent="0.25">
      <c r="B233" s="16"/>
      <c r="C233" s="16"/>
      <c r="D233" s="16" t="s">
        <v>294</v>
      </c>
      <c r="E233" s="16" t="s">
        <v>789</v>
      </c>
      <c r="F233" s="42" t="s">
        <v>400</v>
      </c>
    </row>
    <row r="234" spans="2:6" x14ac:dyDescent="0.25">
      <c r="B234" s="16"/>
      <c r="C234" s="16"/>
      <c r="D234" s="16" t="s">
        <v>295</v>
      </c>
      <c r="E234" s="16" t="s">
        <v>790</v>
      </c>
      <c r="F234" s="42" t="s">
        <v>400</v>
      </c>
    </row>
    <row r="235" spans="2:6" x14ac:dyDescent="0.25">
      <c r="B235" s="16"/>
      <c r="C235" s="16"/>
      <c r="D235" s="16" t="s">
        <v>296</v>
      </c>
      <c r="E235" s="16" t="s">
        <v>791</v>
      </c>
      <c r="F235" s="42" t="s">
        <v>400</v>
      </c>
    </row>
    <row r="236" spans="2:6" x14ac:dyDescent="0.25">
      <c r="B236" s="16"/>
      <c r="C236" s="16"/>
      <c r="D236" s="16" t="s">
        <v>297</v>
      </c>
      <c r="E236" s="16" t="s">
        <v>792</v>
      </c>
      <c r="F236" s="42" t="s">
        <v>400</v>
      </c>
    </row>
    <row r="237" spans="2:6" x14ac:dyDescent="0.25">
      <c r="B237" s="16"/>
      <c r="C237" s="16"/>
      <c r="D237" s="16" t="s">
        <v>296</v>
      </c>
      <c r="E237" s="16" t="s">
        <v>793</v>
      </c>
      <c r="F237" s="42" t="s">
        <v>400</v>
      </c>
    </row>
    <row r="238" spans="2:6" x14ac:dyDescent="0.25">
      <c r="B238" s="16"/>
      <c r="C238" s="16"/>
      <c r="D238" s="16" t="s">
        <v>298</v>
      </c>
      <c r="E238" s="16" t="s">
        <v>794</v>
      </c>
      <c r="F238" s="42" t="s">
        <v>400</v>
      </c>
    </row>
    <row r="239" spans="2:6" x14ac:dyDescent="0.25">
      <c r="B239" s="16"/>
      <c r="C239" s="16"/>
      <c r="D239" s="16" t="s">
        <v>299</v>
      </c>
      <c r="E239" s="16" t="s">
        <v>795</v>
      </c>
      <c r="F239" s="42" t="s">
        <v>400</v>
      </c>
    </row>
    <row r="240" spans="2:6" x14ac:dyDescent="0.25">
      <c r="B240" s="16"/>
      <c r="C240" s="16"/>
      <c r="D240" s="16" t="s">
        <v>300</v>
      </c>
      <c r="E240" s="16" t="s">
        <v>796</v>
      </c>
      <c r="F240" s="42" t="s">
        <v>400</v>
      </c>
    </row>
    <row r="241" spans="2:6" x14ac:dyDescent="0.25">
      <c r="B241" s="16"/>
      <c r="C241" s="16"/>
      <c r="D241" s="16" t="s">
        <v>301</v>
      </c>
      <c r="E241" s="16" t="s">
        <v>797</v>
      </c>
      <c r="F241" s="42" t="s">
        <v>400</v>
      </c>
    </row>
    <row r="242" spans="2:6" x14ac:dyDescent="0.25">
      <c r="B242" s="16"/>
      <c r="C242" s="16"/>
      <c r="D242" s="16" t="s">
        <v>302</v>
      </c>
      <c r="E242" s="16" t="s">
        <v>798</v>
      </c>
      <c r="F242" s="42" t="s">
        <v>400</v>
      </c>
    </row>
    <row r="243" spans="2:6" x14ac:dyDescent="0.25">
      <c r="B243" s="16"/>
      <c r="C243" s="16"/>
      <c r="D243" s="16" t="s">
        <v>303</v>
      </c>
      <c r="E243" s="16" t="s">
        <v>799</v>
      </c>
      <c r="F243" s="42" t="s">
        <v>400</v>
      </c>
    </row>
    <row r="244" spans="2:6" x14ac:dyDescent="0.25">
      <c r="B244" s="16"/>
      <c r="C244" s="16"/>
      <c r="D244" s="16" t="s">
        <v>304</v>
      </c>
      <c r="E244" s="16" t="s">
        <v>800</v>
      </c>
      <c r="F244" s="42" t="s">
        <v>400</v>
      </c>
    </row>
    <row r="245" spans="2:6" x14ac:dyDescent="0.25">
      <c r="B245" s="16"/>
      <c r="C245" s="16"/>
      <c r="D245" s="16" t="s">
        <v>305</v>
      </c>
      <c r="E245" s="16" t="s">
        <v>801</v>
      </c>
      <c r="F245" s="42" t="s">
        <v>400</v>
      </c>
    </row>
    <row r="246" spans="2:6" x14ac:dyDescent="0.25">
      <c r="B246" s="16"/>
      <c r="C246" s="16"/>
      <c r="D246" s="16" t="s">
        <v>306</v>
      </c>
      <c r="E246" s="16" t="s">
        <v>802</v>
      </c>
      <c r="F246" s="42" t="s">
        <v>400</v>
      </c>
    </row>
    <row r="247" spans="2:6" x14ac:dyDescent="0.25">
      <c r="B247" s="16"/>
      <c r="C247" s="16"/>
      <c r="D247" s="16" t="s">
        <v>307</v>
      </c>
      <c r="E247" s="16" t="s">
        <v>803</v>
      </c>
      <c r="F247" s="42" t="s">
        <v>400</v>
      </c>
    </row>
    <row r="248" spans="2:6" x14ac:dyDescent="0.25">
      <c r="B248" s="16"/>
      <c r="C248" s="16"/>
      <c r="D248" s="16" t="s">
        <v>308</v>
      </c>
      <c r="E248" s="16" t="s">
        <v>804</v>
      </c>
      <c r="F248" s="42" t="s">
        <v>400</v>
      </c>
    </row>
    <row r="249" spans="2:6" x14ac:dyDescent="0.25">
      <c r="B249" s="16"/>
      <c r="C249" s="16"/>
      <c r="D249" s="16" t="s">
        <v>309</v>
      </c>
      <c r="E249" s="16" t="s">
        <v>805</v>
      </c>
      <c r="F249" s="42" t="s">
        <v>400</v>
      </c>
    </row>
    <row r="250" spans="2:6" x14ac:dyDescent="0.25">
      <c r="B250" s="16"/>
      <c r="C250" s="16"/>
      <c r="D250" s="16" t="s">
        <v>310</v>
      </c>
      <c r="E250" s="16" t="s">
        <v>806</v>
      </c>
      <c r="F250" s="42" t="s">
        <v>400</v>
      </c>
    </row>
    <row r="251" spans="2:6" x14ac:dyDescent="0.25">
      <c r="B251" s="16"/>
      <c r="C251" s="16"/>
      <c r="D251" s="16" t="s">
        <v>311</v>
      </c>
      <c r="E251" s="16" t="s">
        <v>807</v>
      </c>
      <c r="F251" s="42" t="s">
        <v>400</v>
      </c>
    </row>
    <row r="252" spans="2:6" x14ac:dyDescent="0.25">
      <c r="B252" s="16"/>
      <c r="C252" s="16"/>
      <c r="D252" s="16" t="s">
        <v>312</v>
      </c>
      <c r="E252" s="16" t="s">
        <v>808</v>
      </c>
      <c r="F252" s="42" t="s">
        <v>400</v>
      </c>
    </row>
    <row r="253" spans="2:6" x14ac:dyDescent="0.25">
      <c r="B253" s="16"/>
      <c r="C253" s="16"/>
      <c r="D253" s="16" t="s">
        <v>313</v>
      </c>
      <c r="E253" s="16" t="s">
        <v>809</v>
      </c>
      <c r="F253" s="42" t="s">
        <v>400</v>
      </c>
    </row>
    <row r="254" spans="2:6" x14ac:dyDescent="0.25">
      <c r="B254" s="16"/>
      <c r="C254" s="16"/>
      <c r="D254" s="16" t="s">
        <v>314</v>
      </c>
      <c r="E254" s="16" t="s">
        <v>810</v>
      </c>
      <c r="F254" s="42" t="s">
        <v>400</v>
      </c>
    </row>
    <row r="255" spans="2:6" x14ac:dyDescent="0.25">
      <c r="B255" s="16"/>
      <c r="C255" s="16"/>
      <c r="D255" s="16" t="s">
        <v>316</v>
      </c>
      <c r="E255" s="16" t="s">
        <v>811</v>
      </c>
      <c r="F255" s="42" t="s">
        <v>400</v>
      </c>
    </row>
    <row r="256" spans="2:6" x14ac:dyDescent="0.25">
      <c r="B256" s="16"/>
      <c r="C256" s="16"/>
      <c r="D256" s="16" t="s">
        <v>315</v>
      </c>
      <c r="E256" s="16" t="s">
        <v>812</v>
      </c>
      <c r="F256" s="42" t="s">
        <v>400</v>
      </c>
    </row>
    <row r="257" spans="2:6" x14ac:dyDescent="0.25">
      <c r="B257" s="16"/>
      <c r="C257" s="16"/>
      <c r="D257" s="16" t="s">
        <v>316</v>
      </c>
      <c r="E257" s="16" t="s">
        <v>813</v>
      </c>
      <c r="F257" s="42" t="s">
        <v>400</v>
      </c>
    </row>
    <row r="258" spans="2:6" x14ac:dyDescent="0.25">
      <c r="B258" s="16"/>
      <c r="C258" s="16"/>
      <c r="D258" s="16" t="s">
        <v>317</v>
      </c>
      <c r="E258" s="16" t="s">
        <v>814</v>
      </c>
      <c r="F258" s="42" t="s">
        <v>400</v>
      </c>
    </row>
    <row r="259" spans="2:6" x14ac:dyDescent="0.25">
      <c r="B259" s="16"/>
      <c r="C259" s="16"/>
      <c r="D259" s="16" t="s">
        <v>536</v>
      </c>
      <c r="E259" s="16" t="s">
        <v>815</v>
      </c>
      <c r="F259" s="42" t="s">
        <v>400</v>
      </c>
    </row>
    <row r="260" spans="2:6" x14ac:dyDescent="0.25">
      <c r="B260" s="16"/>
      <c r="C260" s="16"/>
      <c r="D260" s="16" t="s">
        <v>318</v>
      </c>
      <c r="E260" s="16" t="s">
        <v>816</v>
      </c>
      <c r="F260" s="42" t="s">
        <v>400</v>
      </c>
    </row>
    <row r="261" spans="2:6" x14ac:dyDescent="0.25">
      <c r="B261" s="16"/>
      <c r="C261" s="16"/>
      <c r="D261" s="16" t="s">
        <v>319</v>
      </c>
      <c r="E261" s="16" t="s">
        <v>817</v>
      </c>
      <c r="F261" s="42" t="s">
        <v>400</v>
      </c>
    </row>
    <row r="262" spans="2:6" x14ac:dyDescent="0.25">
      <c r="B262" s="16"/>
      <c r="C262" s="16"/>
      <c r="D262" s="16" t="s">
        <v>818</v>
      </c>
      <c r="E262" s="16" t="s">
        <v>819</v>
      </c>
      <c r="F262" s="42" t="s">
        <v>400</v>
      </c>
    </row>
    <row r="263" spans="2:6" x14ac:dyDescent="0.25">
      <c r="B263" s="16"/>
      <c r="C263" s="16"/>
      <c r="D263" s="16" t="s">
        <v>320</v>
      </c>
      <c r="E263" s="16" t="s">
        <v>820</v>
      </c>
      <c r="F263" s="42" t="s">
        <v>400</v>
      </c>
    </row>
    <row r="264" spans="2:6" x14ac:dyDescent="0.25">
      <c r="B264" s="16"/>
      <c r="C264" s="16"/>
      <c r="D264" s="16" t="s">
        <v>321</v>
      </c>
      <c r="E264" s="16" t="s">
        <v>821</v>
      </c>
      <c r="F264" s="42" t="s">
        <v>400</v>
      </c>
    </row>
    <row r="265" spans="2:6" x14ac:dyDescent="0.25">
      <c r="B265" s="16"/>
      <c r="C265" s="16"/>
      <c r="D265" s="16" t="s">
        <v>322</v>
      </c>
      <c r="E265" s="16" t="s">
        <v>822</v>
      </c>
      <c r="F265" s="42" t="s">
        <v>400</v>
      </c>
    </row>
    <row r="266" spans="2:6" x14ac:dyDescent="0.25">
      <c r="B266" s="16"/>
      <c r="C266" s="16"/>
      <c r="D266" s="16" t="s">
        <v>323</v>
      </c>
      <c r="E266" s="16" t="s">
        <v>823</v>
      </c>
      <c r="F266" s="42" t="s">
        <v>400</v>
      </c>
    </row>
    <row r="267" spans="2:6" x14ac:dyDescent="0.25">
      <c r="B267" s="16"/>
      <c r="C267" s="16"/>
      <c r="D267" s="16" t="s">
        <v>324</v>
      </c>
      <c r="E267" s="16" t="s">
        <v>824</v>
      </c>
      <c r="F267" s="42" t="s">
        <v>400</v>
      </c>
    </row>
    <row r="268" spans="2:6" x14ac:dyDescent="0.25">
      <c r="B268" s="16"/>
      <c r="C268" s="16"/>
      <c r="D268" s="16" t="s">
        <v>325</v>
      </c>
      <c r="E268" s="16" t="s">
        <v>825</v>
      </c>
      <c r="F268" s="42" t="s">
        <v>400</v>
      </c>
    </row>
    <row r="269" spans="2:6" x14ac:dyDescent="0.25">
      <c r="B269" s="16"/>
      <c r="C269" s="16"/>
      <c r="D269" s="16" t="s">
        <v>326</v>
      </c>
      <c r="E269" s="16" t="s">
        <v>826</v>
      </c>
      <c r="F269" s="42" t="s">
        <v>400</v>
      </c>
    </row>
    <row r="270" spans="2:6" x14ac:dyDescent="0.25">
      <c r="B270" s="16"/>
      <c r="C270" s="16"/>
      <c r="D270" s="16" t="s">
        <v>327</v>
      </c>
      <c r="E270" s="16" t="s">
        <v>827</v>
      </c>
      <c r="F270" s="42" t="s">
        <v>400</v>
      </c>
    </row>
    <row r="271" spans="2:6" x14ac:dyDescent="0.25">
      <c r="B271" s="16"/>
      <c r="C271" s="16"/>
      <c r="D271" s="16" t="s">
        <v>328</v>
      </c>
      <c r="E271" s="16" t="s">
        <v>828</v>
      </c>
      <c r="F271" s="42" t="s">
        <v>400</v>
      </c>
    </row>
    <row r="272" spans="2:6" x14ac:dyDescent="0.25">
      <c r="B272" s="16"/>
      <c r="C272" s="16"/>
      <c r="D272" s="16" t="s">
        <v>329</v>
      </c>
      <c r="E272" s="16" t="s">
        <v>829</v>
      </c>
      <c r="F272" s="42" t="s">
        <v>400</v>
      </c>
    </row>
    <row r="273" spans="2:6" x14ac:dyDescent="0.25">
      <c r="B273" s="16"/>
      <c r="C273" s="16"/>
      <c r="D273" s="16" t="s">
        <v>330</v>
      </c>
      <c r="E273" s="16" t="s">
        <v>830</v>
      </c>
      <c r="F273" s="42" t="s">
        <v>400</v>
      </c>
    </row>
    <row r="274" spans="2:6" x14ac:dyDescent="0.25">
      <c r="B274" s="16"/>
      <c r="C274" s="16"/>
      <c r="D274" s="16" t="s">
        <v>331</v>
      </c>
      <c r="E274" s="16" t="s">
        <v>831</v>
      </c>
      <c r="F274" s="42" t="s">
        <v>400</v>
      </c>
    </row>
    <row r="275" spans="2:6" x14ac:dyDescent="0.25">
      <c r="B275" s="16"/>
      <c r="C275" s="16"/>
      <c r="D275" s="16" t="s">
        <v>332</v>
      </c>
      <c r="E275" s="16" t="s">
        <v>832</v>
      </c>
      <c r="F275" s="42" t="s">
        <v>400</v>
      </c>
    </row>
    <row r="276" spans="2:6" x14ac:dyDescent="0.25">
      <c r="B276" s="16"/>
      <c r="C276" s="16"/>
      <c r="D276" s="16" t="s">
        <v>333</v>
      </c>
      <c r="E276" s="16" t="s">
        <v>833</v>
      </c>
      <c r="F276" s="42" t="s">
        <v>400</v>
      </c>
    </row>
    <row r="277" spans="2:6" x14ac:dyDescent="0.25">
      <c r="B277" s="16"/>
      <c r="C277" s="16"/>
      <c r="D277" s="16" t="s">
        <v>334</v>
      </c>
      <c r="E277" s="16" t="s">
        <v>834</v>
      </c>
      <c r="F277" s="42" t="s">
        <v>400</v>
      </c>
    </row>
    <row r="278" spans="2:6" x14ac:dyDescent="0.25">
      <c r="B278" s="16"/>
      <c r="C278" s="16"/>
      <c r="D278" s="16" t="s">
        <v>335</v>
      </c>
      <c r="E278" s="16" t="s">
        <v>835</v>
      </c>
      <c r="F278" s="42" t="s">
        <v>400</v>
      </c>
    </row>
    <row r="279" spans="2:6" x14ac:dyDescent="0.25">
      <c r="B279" s="16"/>
      <c r="C279" s="16"/>
      <c r="D279" s="16" t="s">
        <v>336</v>
      </c>
      <c r="E279" s="16" t="s">
        <v>836</v>
      </c>
      <c r="F279" s="42" t="s">
        <v>400</v>
      </c>
    </row>
    <row r="280" spans="2:6" x14ac:dyDescent="0.25">
      <c r="B280" s="16"/>
      <c r="C280" s="16"/>
      <c r="D280" s="16" t="s">
        <v>337</v>
      </c>
      <c r="E280" s="16" t="s">
        <v>837</v>
      </c>
      <c r="F280" s="42" t="s">
        <v>400</v>
      </c>
    </row>
    <row r="281" spans="2:6" x14ac:dyDescent="0.25">
      <c r="B281" s="16"/>
      <c r="C281" s="16"/>
      <c r="D281" s="16" t="s">
        <v>338</v>
      </c>
      <c r="E281" s="16" t="s">
        <v>838</v>
      </c>
      <c r="F281" s="42" t="s">
        <v>400</v>
      </c>
    </row>
    <row r="282" spans="2:6" x14ac:dyDescent="0.25">
      <c r="B282" s="16"/>
      <c r="C282" s="16"/>
      <c r="D282" s="16" t="s">
        <v>339</v>
      </c>
      <c r="E282" s="16" t="s">
        <v>839</v>
      </c>
      <c r="F282" s="42" t="s">
        <v>400</v>
      </c>
    </row>
    <row r="283" spans="2:6" x14ac:dyDescent="0.25">
      <c r="B283" s="16"/>
      <c r="C283" s="16"/>
      <c r="D283" s="16" t="s">
        <v>340</v>
      </c>
      <c r="E283" s="16" t="s">
        <v>840</v>
      </c>
      <c r="F283" s="42" t="s">
        <v>400</v>
      </c>
    </row>
    <row r="284" spans="2:6" x14ac:dyDescent="0.25">
      <c r="B284" s="16"/>
      <c r="C284" s="16"/>
      <c r="D284" s="16" t="s">
        <v>341</v>
      </c>
      <c r="E284" s="16" t="s">
        <v>841</v>
      </c>
      <c r="F284" s="42" t="s">
        <v>400</v>
      </c>
    </row>
    <row r="285" spans="2:6" x14ac:dyDescent="0.25">
      <c r="B285" s="16"/>
      <c r="C285" s="16"/>
      <c r="D285" s="16" t="s">
        <v>342</v>
      </c>
      <c r="E285" s="16" t="s">
        <v>842</v>
      </c>
      <c r="F285" s="42" t="s">
        <v>400</v>
      </c>
    </row>
    <row r="286" spans="2:6" x14ac:dyDescent="0.25">
      <c r="B286" s="16"/>
      <c r="C286" s="16"/>
      <c r="D286" s="16" t="s">
        <v>343</v>
      </c>
      <c r="E286" s="16" t="s">
        <v>843</v>
      </c>
      <c r="F286" s="42" t="s">
        <v>400</v>
      </c>
    </row>
    <row r="287" spans="2:6" x14ac:dyDescent="0.25">
      <c r="B287" s="16"/>
      <c r="C287" s="16"/>
      <c r="D287" s="16" t="s">
        <v>344</v>
      </c>
      <c r="E287" s="16" t="s">
        <v>844</v>
      </c>
      <c r="F287" s="42" t="s">
        <v>400</v>
      </c>
    </row>
    <row r="288" spans="2:6" x14ac:dyDescent="0.25">
      <c r="B288" s="16"/>
      <c r="C288" s="16"/>
      <c r="D288" s="16" t="s">
        <v>343</v>
      </c>
      <c r="E288" s="16" t="s">
        <v>845</v>
      </c>
      <c r="F288" s="42" t="s">
        <v>400</v>
      </c>
    </row>
    <row r="289" spans="2:6" x14ac:dyDescent="0.25">
      <c r="B289" s="16"/>
      <c r="C289" s="16"/>
      <c r="D289" s="16" t="s">
        <v>345</v>
      </c>
      <c r="E289" s="16" t="s">
        <v>846</v>
      </c>
      <c r="F289" s="42" t="s">
        <v>400</v>
      </c>
    </row>
    <row r="290" spans="2:6" x14ac:dyDescent="0.25">
      <c r="B290" s="16"/>
      <c r="C290" s="16"/>
      <c r="D290" s="16" t="s">
        <v>346</v>
      </c>
      <c r="E290" s="16" t="s">
        <v>847</v>
      </c>
      <c r="F290" s="42" t="s">
        <v>400</v>
      </c>
    </row>
    <row r="291" spans="2:6" x14ac:dyDescent="0.25">
      <c r="B291" s="16"/>
      <c r="C291" s="16"/>
      <c r="D291" s="16" t="s">
        <v>347</v>
      </c>
      <c r="E291" s="16" t="s">
        <v>848</v>
      </c>
      <c r="F291" s="42" t="s">
        <v>400</v>
      </c>
    </row>
    <row r="292" spans="2:6" x14ac:dyDescent="0.25">
      <c r="B292" s="16"/>
      <c r="C292" s="16"/>
      <c r="D292" s="16" t="s">
        <v>348</v>
      </c>
      <c r="E292" s="16" t="s">
        <v>849</v>
      </c>
      <c r="F292" s="42" t="s">
        <v>400</v>
      </c>
    </row>
    <row r="293" spans="2:6" x14ac:dyDescent="0.25">
      <c r="B293" s="16"/>
      <c r="C293" s="16"/>
      <c r="D293" s="16" t="s">
        <v>349</v>
      </c>
      <c r="E293" s="16" t="s">
        <v>850</v>
      </c>
      <c r="F293" s="42" t="s">
        <v>400</v>
      </c>
    </row>
    <row r="294" spans="2:6" x14ac:dyDescent="0.25">
      <c r="B294" s="16"/>
      <c r="C294" s="16"/>
      <c r="D294" s="16" t="s">
        <v>350</v>
      </c>
      <c r="E294" s="16" t="s">
        <v>851</v>
      </c>
      <c r="F294" s="42" t="s">
        <v>400</v>
      </c>
    </row>
    <row r="295" spans="2:6" x14ac:dyDescent="0.25">
      <c r="B295" s="16"/>
      <c r="C295" s="16"/>
      <c r="D295" s="16" t="s">
        <v>351</v>
      </c>
      <c r="E295" s="16" t="s">
        <v>852</v>
      </c>
      <c r="F295" s="42" t="s">
        <v>400</v>
      </c>
    </row>
    <row r="296" spans="2:6" x14ac:dyDescent="0.25">
      <c r="B296" s="16"/>
      <c r="C296" s="16"/>
      <c r="D296" s="16" t="s">
        <v>537</v>
      </c>
      <c r="E296" s="16" t="s">
        <v>853</v>
      </c>
      <c r="F296" s="42" t="s">
        <v>400</v>
      </c>
    </row>
    <row r="297" spans="2:6" x14ac:dyDescent="0.25">
      <c r="B297" s="16"/>
      <c r="C297" s="16"/>
      <c r="D297" s="16" t="s">
        <v>352</v>
      </c>
      <c r="E297" s="16" t="s">
        <v>854</v>
      </c>
      <c r="F297" s="42" t="s">
        <v>400</v>
      </c>
    </row>
    <row r="298" spans="2:6" x14ac:dyDescent="0.25">
      <c r="B298" s="16"/>
      <c r="C298" s="16"/>
      <c r="D298" s="16" t="s">
        <v>353</v>
      </c>
      <c r="E298" s="16" t="s">
        <v>855</v>
      </c>
      <c r="F298" s="42" t="s">
        <v>400</v>
      </c>
    </row>
    <row r="299" spans="2:6" x14ac:dyDescent="0.25">
      <c r="B299" s="16"/>
      <c r="C299" s="16"/>
      <c r="D299" s="16" t="s">
        <v>856</v>
      </c>
      <c r="E299" s="16" t="s">
        <v>857</v>
      </c>
      <c r="F299" s="42" t="s">
        <v>400</v>
      </c>
    </row>
    <row r="300" spans="2:6" x14ac:dyDescent="0.25">
      <c r="B300" s="16"/>
      <c r="C300" s="16"/>
      <c r="D300" s="16" t="s">
        <v>354</v>
      </c>
      <c r="E300" s="16" t="s">
        <v>858</v>
      </c>
      <c r="F300" s="42" t="s">
        <v>400</v>
      </c>
    </row>
    <row r="301" spans="2:6" x14ac:dyDescent="0.25">
      <c r="B301" s="16"/>
      <c r="C301" s="16"/>
      <c r="D301" s="16" t="s">
        <v>355</v>
      </c>
      <c r="E301" s="16" t="s">
        <v>859</v>
      </c>
      <c r="F301" s="42" t="s">
        <v>400</v>
      </c>
    </row>
    <row r="302" spans="2:6" x14ac:dyDescent="0.25">
      <c r="B302" s="16"/>
      <c r="C302" s="16"/>
      <c r="D302" s="16" t="s">
        <v>356</v>
      </c>
      <c r="E302" s="16" t="s">
        <v>860</v>
      </c>
      <c r="F302" s="42" t="s">
        <v>400</v>
      </c>
    </row>
    <row r="303" spans="2:6" x14ac:dyDescent="0.25">
      <c r="B303" s="16"/>
      <c r="C303" s="16"/>
      <c r="D303" s="16" t="s">
        <v>357</v>
      </c>
      <c r="E303" s="16" t="s">
        <v>861</v>
      </c>
      <c r="F303" s="42" t="s">
        <v>400</v>
      </c>
    </row>
    <row r="304" spans="2:6" x14ac:dyDescent="0.25">
      <c r="B304" s="16"/>
      <c r="C304" s="16"/>
      <c r="D304" s="16" t="s">
        <v>358</v>
      </c>
      <c r="E304" s="16" t="s">
        <v>862</v>
      </c>
      <c r="F304" s="42" t="s">
        <v>400</v>
      </c>
    </row>
    <row r="305" spans="2:6" x14ac:dyDescent="0.25">
      <c r="B305" s="16"/>
      <c r="C305" s="16"/>
      <c r="D305" s="16" t="s">
        <v>359</v>
      </c>
      <c r="E305" s="16" t="s">
        <v>863</v>
      </c>
      <c r="F305" s="42" t="s">
        <v>400</v>
      </c>
    </row>
    <row r="306" spans="2:6" x14ac:dyDescent="0.25">
      <c r="B306" s="16"/>
      <c r="C306" s="16"/>
      <c r="D306" s="16" t="s">
        <v>360</v>
      </c>
      <c r="E306" s="16" t="s">
        <v>864</v>
      </c>
      <c r="F306" s="42" t="s">
        <v>400</v>
      </c>
    </row>
    <row r="307" spans="2:6" x14ac:dyDescent="0.25">
      <c r="B307" s="16"/>
      <c r="C307" s="16"/>
      <c r="D307" s="16" t="s">
        <v>361</v>
      </c>
      <c r="E307" s="16" t="s">
        <v>865</v>
      </c>
      <c r="F307" s="42" t="s">
        <v>400</v>
      </c>
    </row>
    <row r="308" spans="2:6" x14ac:dyDescent="0.25">
      <c r="B308" s="16"/>
      <c r="C308" s="16"/>
      <c r="D308" s="16" t="s">
        <v>362</v>
      </c>
      <c r="E308" s="16" t="s">
        <v>866</v>
      </c>
      <c r="F308" s="42" t="s">
        <v>400</v>
      </c>
    </row>
    <row r="309" spans="2:6" x14ac:dyDescent="0.25">
      <c r="B309" s="16"/>
      <c r="C309" s="16"/>
      <c r="D309" s="16" t="s">
        <v>363</v>
      </c>
      <c r="E309" s="16" t="s">
        <v>867</v>
      </c>
      <c r="F309" s="42" t="s">
        <v>400</v>
      </c>
    </row>
    <row r="310" spans="2:6" x14ac:dyDescent="0.25">
      <c r="B310" s="16"/>
      <c r="C310" s="16"/>
      <c r="D310" s="16" t="s">
        <v>364</v>
      </c>
      <c r="E310" s="16" t="s">
        <v>868</v>
      </c>
      <c r="F310" s="42" t="s">
        <v>400</v>
      </c>
    </row>
    <row r="311" spans="2:6" x14ac:dyDescent="0.25">
      <c r="B311" s="16"/>
      <c r="C311" s="16"/>
      <c r="D311" s="16" t="s">
        <v>365</v>
      </c>
      <c r="E311" s="16" t="s">
        <v>869</v>
      </c>
      <c r="F311" s="42" t="s">
        <v>400</v>
      </c>
    </row>
    <row r="312" spans="2:6" x14ac:dyDescent="0.25">
      <c r="B312" s="16"/>
      <c r="C312" s="16"/>
      <c r="D312" s="16" t="s">
        <v>366</v>
      </c>
      <c r="E312" s="16" t="s">
        <v>870</v>
      </c>
      <c r="F312" s="42" t="s">
        <v>400</v>
      </c>
    </row>
    <row r="313" spans="2:6" x14ac:dyDescent="0.25">
      <c r="B313" s="16"/>
      <c r="C313" s="16"/>
      <c r="D313" s="16" t="s">
        <v>367</v>
      </c>
      <c r="E313" s="16" t="s">
        <v>871</v>
      </c>
      <c r="F313" s="42" t="s">
        <v>400</v>
      </c>
    </row>
    <row r="314" spans="2:6" x14ac:dyDescent="0.25">
      <c r="B314" s="16"/>
      <c r="C314" s="16"/>
      <c r="D314" s="16" t="s">
        <v>368</v>
      </c>
      <c r="E314" s="16" t="s">
        <v>872</v>
      </c>
      <c r="F314" s="42" t="s">
        <v>400</v>
      </c>
    </row>
    <row r="315" spans="2:6" x14ac:dyDescent="0.25">
      <c r="B315" s="16"/>
      <c r="C315" s="16"/>
      <c r="D315" s="16" t="s">
        <v>369</v>
      </c>
      <c r="E315" s="16" t="s">
        <v>873</v>
      </c>
      <c r="F315" s="42" t="s">
        <v>400</v>
      </c>
    </row>
    <row r="316" spans="2:6" x14ac:dyDescent="0.25">
      <c r="B316" s="16"/>
      <c r="C316" s="16"/>
      <c r="D316" s="16" t="s">
        <v>370</v>
      </c>
      <c r="E316" s="16" t="s">
        <v>874</v>
      </c>
      <c r="F316" s="42" t="s">
        <v>400</v>
      </c>
    </row>
    <row r="317" spans="2:6" x14ac:dyDescent="0.25">
      <c r="B317" s="16"/>
      <c r="C317" s="16"/>
      <c r="D317" s="16" t="s">
        <v>371</v>
      </c>
      <c r="E317" s="16" t="s">
        <v>875</v>
      </c>
      <c r="F317" s="42" t="s">
        <v>400</v>
      </c>
    </row>
    <row r="318" spans="2:6" x14ac:dyDescent="0.25">
      <c r="B318" s="16"/>
      <c r="C318" s="16"/>
      <c r="D318" s="16" t="s">
        <v>372</v>
      </c>
      <c r="E318" s="16" t="s">
        <v>876</v>
      </c>
      <c r="F318" s="42" t="s">
        <v>400</v>
      </c>
    </row>
    <row r="319" spans="2:6" x14ac:dyDescent="0.25">
      <c r="B319" s="16"/>
      <c r="C319" s="16"/>
      <c r="D319" s="16" t="s">
        <v>373</v>
      </c>
      <c r="E319" s="16" t="s">
        <v>877</v>
      </c>
      <c r="F319" s="42" t="s">
        <v>400</v>
      </c>
    </row>
    <row r="320" spans="2:6" x14ac:dyDescent="0.25">
      <c r="B320" s="16"/>
      <c r="C320" s="16"/>
      <c r="D320" s="16" t="s">
        <v>374</v>
      </c>
      <c r="E320" s="16" t="s">
        <v>878</v>
      </c>
      <c r="F320" s="42" t="s">
        <v>400</v>
      </c>
    </row>
    <row r="321" spans="2:6" x14ac:dyDescent="0.25">
      <c r="B321" s="16"/>
      <c r="C321" s="16"/>
      <c r="D321" s="16" t="s">
        <v>375</v>
      </c>
      <c r="E321" s="16" t="s">
        <v>879</v>
      </c>
      <c r="F321" s="42" t="s">
        <v>400</v>
      </c>
    </row>
    <row r="322" spans="2:6" x14ac:dyDescent="0.25">
      <c r="B322" s="16"/>
      <c r="C322" s="16"/>
      <c r="D322" s="16" t="s">
        <v>376</v>
      </c>
      <c r="E322" s="16" t="s">
        <v>880</v>
      </c>
      <c r="F322" s="42" t="s">
        <v>400</v>
      </c>
    </row>
    <row r="323" spans="2:6" x14ac:dyDescent="0.25">
      <c r="B323" s="16"/>
      <c r="C323" s="16"/>
      <c r="D323" s="16" t="s">
        <v>377</v>
      </c>
      <c r="E323" s="16" t="s">
        <v>881</v>
      </c>
      <c r="F323" s="42" t="s">
        <v>400</v>
      </c>
    </row>
    <row r="324" spans="2:6" x14ac:dyDescent="0.25">
      <c r="B324" s="16"/>
      <c r="C324" s="16"/>
      <c r="D324" s="16" t="s">
        <v>378</v>
      </c>
      <c r="E324" s="16" t="s">
        <v>882</v>
      </c>
      <c r="F324" s="42" t="s">
        <v>400</v>
      </c>
    </row>
    <row r="325" spans="2:6" x14ac:dyDescent="0.25">
      <c r="B325" s="16"/>
      <c r="C325" s="16"/>
      <c r="D325" s="16" t="s">
        <v>377</v>
      </c>
      <c r="E325" s="16" t="s">
        <v>883</v>
      </c>
      <c r="F325" s="42" t="s">
        <v>400</v>
      </c>
    </row>
    <row r="326" spans="2:6" x14ac:dyDescent="0.25">
      <c r="B326" s="16"/>
      <c r="C326" s="16"/>
      <c r="D326" s="16" t="s">
        <v>379</v>
      </c>
      <c r="E326" s="16" t="s">
        <v>884</v>
      </c>
      <c r="F326" s="42" t="s">
        <v>400</v>
      </c>
    </row>
    <row r="327" spans="2:6" x14ac:dyDescent="0.25">
      <c r="B327" s="16"/>
      <c r="C327" s="16"/>
      <c r="D327" s="16" t="s">
        <v>380</v>
      </c>
      <c r="E327" s="16" t="s">
        <v>885</v>
      </c>
      <c r="F327" s="42" t="s">
        <v>400</v>
      </c>
    </row>
    <row r="328" spans="2:6" x14ac:dyDescent="0.25">
      <c r="B328" s="16"/>
      <c r="C328" s="16"/>
      <c r="D328" s="99" t="s">
        <v>395</v>
      </c>
      <c r="E328" s="99" t="s">
        <v>886</v>
      </c>
      <c r="F328" s="100" t="s">
        <v>400</v>
      </c>
    </row>
    <row r="329" spans="2:6" x14ac:dyDescent="0.25">
      <c r="B329" s="16"/>
      <c r="C329" s="16"/>
      <c r="D329" s="16" t="s">
        <v>381</v>
      </c>
      <c r="E329" s="16" t="s">
        <v>887</v>
      </c>
      <c r="F329" s="42" t="s">
        <v>400</v>
      </c>
    </row>
    <row r="330" spans="2:6" x14ac:dyDescent="0.25">
      <c r="B330" s="16"/>
      <c r="C330" s="16"/>
      <c r="D330" s="16" t="s">
        <v>382</v>
      </c>
      <c r="E330" s="16" t="s">
        <v>888</v>
      </c>
      <c r="F330" s="42" t="s">
        <v>400</v>
      </c>
    </row>
    <row r="331" spans="2:6" x14ac:dyDescent="0.25">
      <c r="B331" s="16"/>
      <c r="C331" s="16"/>
      <c r="D331" s="16" t="s">
        <v>383</v>
      </c>
      <c r="E331" s="16" t="s">
        <v>889</v>
      </c>
      <c r="F331" s="42" t="s">
        <v>400</v>
      </c>
    </row>
    <row r="332" spans="2:6" x14ac:dyDescent="0.25">
      <c r="B332" s="16"/>
      <c r="C332" s="16"/>
      <c r="D332" s="16" t="s">
        <v>384</v>
      </c>
      <c r="E332" s="16" t="s">
        <v>890</v>
      </c>
      <c r="F332" s="42" t="s">
        <v>400</v>
      </c>
    </row>
    <row r="333" spans="2:6" x14ac:dyDescent="0.25">
      <c r="B333" s="16"/>
      <c r="C333" s="16"/>
      <c r="D333" s="16" t="s">
        <v>385</v>
      </c>
      <c r="E333" s="16" t="s">
        <v>891</v>
      </c>
      <c r="F333" s="42" t="s">
        <v>400</v>
      </c>
    </row>
    <row r="334" spans="2:6" x14ac:dyDescent="0.25">
      <c r="B334" s="16"/>
      <c r="C334" s="16"/>
      <c r="D334" s="16" t="s">
        <v>386</v>
      </c>
      <c r="E334" s="16" t="s">
        <v>892</v>
      </c>
      <c r="F334" s="42" t="s">
        <v>400</v>
      </c>
    </row>
    <row r="335" spans="2:6" x14ac:dyDescent="0.25">
      <c r="B335" s="16"/>
      <c r="C335" s="16"/>
      <c r="D335" s="16" t="s">
        <v>387</v>
      </c>
      <c r="E335" s="16" t="s">
        <v>893</v>
      </c>
      <c r="F335" s="42" t="s">
        <v>400</v>
      </c>
    </row>
    <row r="336" spans="2:6" x14ac:dyDescent="0.25">
      <c r="B336" s="16"/>
      <c r="C336" s="16"/>
      <c r="D336" s="16" t="s">
        <v>388</v>
      </c>
      <c r="E336" s="16" t="s">
        <v>894</v>
      </c>
      <c r="F336" s="42" t="s">
        <v>400</v>
      </c>
    </row>
    <row r="337" spans="2:8" x14ac:dyDescent="0.25">
      <c r="B337" s="16"/>
      <c r="C337" s="16"/>
      <c r="D337" s="16" t="s">
        <v>389</v>
      </c>
      <c r="E337" s="16" t="s">
        <v>895</v>
      </c>
      <c r="F337" s="42" t="s">
        <v>400</v>
      </c>
    </row>
    <row r="338" spans="2:8" x14ac:dyDescent="0.25">
      <c r="B338" s="16"/>
      <c r="C338" s="16"/>
      <c r="D338" s="16" t="s">
        <v>390</v>
      </c>
      <c r="E338" s="16" t="s">
        <v>896</v>
      </c>
      <c r="F338" s="42" t="s">
        <v>400</v>
      </c>
    </row>
    <row r="339" spans="2:8" x14ac:dyDescent="0.25">
      <c r="B339" s="16"/>
      <c r="C339" s="16"/>
      <c r="D339" s="16" t="s">
        <v>391</v>
      </c>
      <c r="E339" s="16" t="s">
        <v>897</v>
      </c>
      <c r="F339" s="42" t="s">
        <v>400</v>
      </c>
    </row>
    <row r="340" spans="2:8" x14ac:dyDescent="0.25">
      <c r="B340" s="16"/>
      <c r="C340" s="16"/>
      <c r="D340" s="16" t="s">
        <v>392</v>
      </c>
      <c r="E340" s="16" t="s">
        <v>898</v>
      </c>
      <c r="F340" s="42" t="s">
        <v>400</v>
      </c>
    </row>
    <row r="341" spans="2:8" x14ac:dyDescent="0.25">
      <c r="B341" s="16"/>
      <c r="C341" s="16"/>
      <c r="D341" s="16" t="s">
        <v>393</v>
      </c>
      <c r="E341" s="16" t="s">
        <v>899</v>
      </c>
      <c r="F341" s="42" t="s">
        <v>400</v>
      </c>
    </row>
    <row r="342" spans="2:8" x14ac:dyDescent="0.25">
      <c r="B342" s="16"/>
      <c r="C342" s="16"/>
      <c r="D342" s="16" t="s">
        <v>394</v>
      </c>
      <c r="E342" s="16" t="s">
        <v>900</v>
      </c>
      <c r="F342" s="42" t="s">
        <v>400</v>
      </c>
    </row>
    <row r="343" spans="2:8" x14ac:dyDescent="0.25">
      <c r="B343" s="16"/>
      <c r="C343" s="16"/>
      <c r="D343" s="16" t="s">
        <v>395</v>
      </c>
      <c r="E343" s="16" t="s">
        <v>886</v>
      </c>
      <c r="F343" s="42" t="s">
        <v>400</v>
      </c>
    </row>
    <row r="344" spans="2:8" x14ac:dyDescent="0.25">
      <c r="B344" s="16"/>
      <c r="C344" s="16"/>
      <c r="D344" s="16" t="s">
        <v>396</v>
      </c>
      <c r="E344" s="16" t="s">
        <v>901</v>
      </c>
      <c r="F344" s="42" t="s">
        <v>400</v>
      </c>
    </row>
    <row r="345" spans="2:8" x14ac:dyDescent="0.25">
      <c r="B345" s="16"/>
      <c r="C345" s="16"/>
      <c r="D345" s="16" t="s">
        <v>902</v>
      </c>
      <c r="E345" s="16" t="s">
        <v>903</v>
      </c>
      <c r="F345" s="42" t="s">
        <v>400</v>
      </c>
    </row>
    <row r="346" spans="2:8" x14ac:dyDescent="0.25">
      <c r="B346" s="16"/>
      <c r="C346" s="16"/>
      <c r="D346" s="16" t="s">
        <v>904</v>
      </c>
      <c r="E346" s="16" t="s">
        <v>903</v>
      </c>
      <c r="F346" s="42" t="s">
        <v>400</v>
      </c>
    </row>
    <row r="347" spans="2:8" x14ac:dyDescent="0.25">
      <c r="B347" s="16"/>
      <c r="C347" s="16"/>
      <c r="D347" s="16" t="s">
        <v>905</v>
      </c>
      <c r="E347" s="16" t="s">
        <v>906</v>
      </c>
      <c r="F347" s="64" t="s">
        <v>400</v>
      </c>
    </row>
    <row r="348" spans="2:8" x14ac:dyDescent="0.25">
      <c r="D348" s="13" t="s">
        <v>910</v>
      </c>
      <c r="E348" s="13" t="s">
        <v>911</v>
      </c>
      <c r="F348" s="13" t="s">
        <v>400</v>
      </c>
      <c r="H348" s="13" t="s">
        <v>912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7"/>
  <sheetViews>
    <sheetView zoomScale="70" zoomScaleNormal="70" workbookViewId="0">
      <selection activeCell="V8" sqref="V8:V17"/>
    </sheetView>
  </sheetViews>
  <sheetFormatPr defaultRowHeight="16.5" customHeight="1" x14ac:dyDescent="0.25"/>
  <cols>
    <col min="1" max="1" width="28.44140625" customWidth="1"/>
    <col min="2" max="2" width="28.109375" customWidth="1"/>
    <col min="3" max="3" width="25.6640625" bestFit="1" customWidth="1"/>
    <col min="4" max="4" width="31.33203125" customWidth="1"/>
    <col min="5" max="5" width="20" customWidth="1"/>
  </cols>
  <sheetData>
    <row r="1" spans="1:6" ht="16.5" customHeight="1" x14ac:dyDescent="0.3">
      <c r="A1" s="1" t="s">
        <v>397</v>
      </c>
      <c r="B1" s="2"/>
      <c r="C1" s="3"/>
      <c r="E1" s="4" t="s">
        <v>398</v>
      </c>
      <c r="F1" s="5">
        <v>2017</v>
      </c>
    </row>
    <row r="2" spans="1:6" ht="16.5" customHeight="1" x14ac:dyDescent="0.3">
      <c r="A2" s="4" t="s">
        <v>399</v>
      </c>
      <c r="B2" s="6" t="s">
        <v>400</v>
      </c>
      <c r="C2" s="7"/>
      <c r="E2" s="4" t="s">
        <v>401</v>
      </c>
      <c r="F2" s="4">
        <v>2050</v>
      </c>
    </row>
    <row r="3" spans="1:6" ht="16.5" customHeight="1" x14ac:dyDescent="0.3">
      <c r="A3" s="4" t="s">
        <v>402</v>
      </c>
      <c r="B3" s="6" t="s">
        <v>403</v>
      </c>
      <c r="C3" s="7"/>
      <c r="E3" s="4"/>
      <c r="F3" s="4"/>
    </row>
    <row r="4" spans="1:6" ht="16.5" customHeight="1" x14ac:dyDescent="0.3">
      <c r="A4" s="4" t="s">
        <v>404</v>
      </c>
      <c r="B4" s="6" t="s">
        <v>541</v>
      </c>
      <c r="C4" s="7"/>
    </row>
    <row r="5" spans="1:6" ht="16.5" customHeight="1" x14ac:dyDescent="0.3">
      <c r="A5" s="4" t="s">
        <v>55</v>
      </c>
      <c r="B5" s="6" t="s">
        <v>405</v>
      </c>
      <c r="C5" s="7"/>
    </row>
    <row r="8" spans="1:6" ht="16.5" customHeight="1" x14ac:dyDescent="0.3">
      <c r="A8" s="12" t="s">
        <v>406</v>
      </c>
      <c r="B8" s="12"/>
    </row>
    <row r="10" spans="1:6" ht="16.5" customHeight="1" x14ac:dyDescent="0.3">
      <c r="A10" s="1" t="s">
        <v>407</v>
      </c>
      <c r="B10" s="1" t="s">
        <v>408</v>
      </c>
      <c r="C10" s="1" t="s">
        <v>409</v>
      </c>
      <c r="D10" s="1" t="s">
        <v>410</v>
      </c>
      <c r="E10" s="1" t="s">
        <v>411</v>
      </c>
    </row>
    <row r="11" spans="1:6" ht="16.5" customHeight="1" x14ac:dyDescent="0.3">
      <c r="A11" s="8" t="s">
        <v>5</v>
      </c>
      <c r="B11" s="4" t="s">
        <v>44</v>
      </c>
      <c r="C11" s="4" t="s">
        <v>399</v>
      </c>
      <c r="D11" s="4" t="s">
        <v>550</v>
      </c>
      <c r="E11" s="4"/>
    </row>
    <row r="12" spans="1:6" ht="16.5" customHeight="1" x14ac:dyDescent="0.3">
      <c r="A12" s="8" t="s">
        <v>38</v>
      </c>
      <c r="B12" s="4" t="s">
        <v>45</v>
      </c>
      <c r="C12" s="4" t="s">
        <v>412</v>
      </c>
      <c r="D12" s="4" t="s">
        <v>549</v>
      </c>
      <c r="E12" s="4"/>
    </row>
    <row r="13" spans="1:6" ht="16.5" customHeight="1" x14ac:dyDescent="0.3">
      <c r="A13" s="8" t="s">
        <v>50</v>
      </c>
      <c r="B13" s="4" t="s">
        <v>413</v>
      </c>
      <c r="C13" s="4" t="s">
        <v>414</v>
      </c>
      <c r="D13" s="4" t="s">
        <v>46</v>
      </c>
      <c r="E13" s="4"/>
    </row>
    <row r="14" spans="1:6" ht="18.75" customHeight="1" x14ac:dyDescent="0.3">
      <c r="A14" s="8" t="s">
        <v>51</v>
      </c>
      <c r="B14" s="4" t="s">
        <v>40</v>
      </c>
      <c r="C14" s="4" t="s">
        <v>399</v>
      </c>
      <c r="D14" s="9" t="s">
        <v>415</v>
      </c>
      <c r="E14" s="4"/>
    </row>
    <row r="15" spans="1:6" ht="16.5" customHeight="1" x14ac:dyDescent="0.3">
      <c r="A15" s="8" t="s">
        <v>416</v>
      </c>
      <c r="B15" s="4" t="s">
        <v>416</v>
      </c>
      <c r="C15" s="4" t="s">
        <v>417</v>
      </c>
      <c r="D15" s="4" t="s">
        <v>418</v>
      </c>
      <c r="E15" s="4"/>
    </row>
    <row r="16" spans="1:6" ht="16.5" customHeight="1" x14ac:dyDescent="0.3">
      <c r="A16" s="8" t="s">
        <v>416</v>
      </c>
      <c r="B16" s="4" t="s">
        <v>416</v>
      </c>
      <c r="C16" s="4" t="s">
        <v>419</v>
      </c>
      <c r="D16" s="4" t="s">
        <v>420</v>
      </c>
      <c r="E16" s="4"/>
    </row>
    <row r="17" spans="1:5" ht="16.5" customHeight="1" x14ac:dyDescent="0.3">
      <c r="A17" s="8" t="s">
        <v>416</v>
      </c>
      <c r="B17" s="4" t="s">
        <v>416</v>
      </c>
      <c r="C17" s="4" t="s">
        <v>421</v>
      </c>
      <c r="D17" s="4" t="s">
        <v>422</v>
      </c>
      <c r="E17" s="4"/>
    </row>
    <row r="18" spans="1:5" ht="16.5" customHeight="1" x14ac:dyDescent="0.3">
      <c r="A18" s="8" t="s">
        <v>19</v>
      </c>
      <c r="B18" s="4" t="s">
        <v>33</v>
      </c>
      <c r="C18" s="4" t="s">
        <v>421</v>
      </c>
      <c r="D18" s="4" t="s">
        <v>423</v>
      </c>
      <c r="E18" s="4"/>
    </row>
    <row r="19" spans="1:5" ht="16.5" customHeight="1" x14ac:dyDescent="0.3">
      <c r="A19" s="8" t="s">
        <v>19</v>
      </c>
      <c r="B19" s="4" t="s">
        <v>33</v>
      </c>
      <c r="C19" s="4" t="s">
        <v>412</v>
      </c>
      <c r="D19" s="4" t="s">
        <v>424</v>
      </c>
      <c r="E19" s="4"/>
    </row>
    <row r="20" spans="1:5" ht="16.5" customHeight="1" x14ac:dyDescent="0.3">
      <c r="A20" s="8" t="s">
        <v>425</v>
      </c>
      <c r="B20" s="4" t="s">
        <v>426</v>
      </c>
      <c r="C20" s="4" t="s">
        <v>414</v>
      </c>
      <c r="D20" s="4" t="s">
        <v>427</v>
      </c>
      <c r="E20" s="4"/>
    </row>
    <row r="21" spans="1:5" ht="16.5" customHeight="1" x14ac:dyDescent="0.3">
      <c r="A21" s="8" t="s">
        <v>42</v>
      </c>
      <c r="B21" s="4" t="s">
        <v>43</v>
      </c>
      <c r="C21" s="4" t="s">
        <v>428</v>
      </c>
      <c r="D21" s="4" t="s">
        <v>548</v>
      </c>
      <c r="E21" s="4"/>
    </row>
    <row r="22" spans="1:5" ht="16.5" customHeight="1" x14ac:dyDescent="0.3">
      <c r="A22" s="8" t="s">
        <v>42</v>
      </c>
      <c r="B22" s="4" t="s">
        <v>43</v>
      </c>
      <c r="C22" s="4" t="s">
        <v>429</v>
      </c>
      <c r="D22" s="4" t="s">
        <v>547</v>
      </c>
      <c r="E22" s="4"/>
    </row>
    <row r="23" spans="1:5" ht="16.5" customHeight="1" x14ac:dyDescent="0.3">
      <c r="A23" s="8" t="s">
        <v>42</v>
      </c>
      <c r="B23" s="4" t="s">
        <v>43</v>
      </c>
      <c r="C23" s="4"/>
      <c r="D23" s="4" t="s">
        <v>546</v>
      </c>
      <c r="E23" s="4"/>
    </row>
    <row r="24" spans="1:5" ht="16.5" customHeight="1" x14ac:dyDescent="0.3">
      <c r="A24" s="8" t="s">
        <v>47</v>
      </c>
      <c r="B24" s="4" t="s">
        <v>430</v>
      </c>
      <c r="C24" s="4" t="s">
        <v>414</v>
      </c>
      <c r="D24" s="9" t="s">
        <v>431</v>
      </c>
      <c r="E24" s="4"/>
    </row>
    <row r="25" spans="1:5" ht="16.5" customHeight="1" x14ac:dyDescent="0.3">
      <c r="A25" s="8" t="s">
        <v>402</v>
      </c>
      <c r="B25" s="4" t="s">
        <v>402</v>
      </c>
      <c r="C25" s="4" t="s">
        <v>429</v>
      </c>
      <c r="D25" s="9" t="s">
        <v>432</v>
      </c>
      <c r="E25" s="4"/>
    </row>
    <row r="26" spans="1:5" ht="16.5" customHeight="1" x14ac:dyDescent="0.3">
      <c r="A26" s="8" t="s">
        <v>433</v>
      </c>
      <c r="B26" s="4" t="s">
        <v>434</v>
      </c>
      <c r="C26" s="4" t="s">
        <v>435</v>
      </c>
      <c r="D26" s="9" t="s">
        <v>436</v>
      </c>
      <c r="E26" s="4"/>
    </row>
    <row r="27" spans="1:5" ht="16.5" customHeight="1" x14ac:dyDescent="0.3">
      <c r="A27" s="8" t="s">
        <v>49</v>
      </c>
      <c r="B27" s="4" t="s">
        <v>437</v>
      </c>
      <c r="C27" s="4" t="s">
        <v>435</v>
      </c>
      <c r="D27" s="9" t="s">
        <v>545</v>
      </c>
      <c r="E27" s="4"/>
    </row>
    <row r="28" spans="1:5" ht="16.5" customHeight="1" x14ac:dyDescent="0.3">
      <c r="A28" s="8" t="s">
        <v>20</v>
      </c>
      <c r="B28" s="4" t="s">
        <v>438</v>
      </c>
      <c r="C28" s="4" t="s">
        <v>435</v>
      </c>
      <c r="D28" s="9" t="s">
        <v>439</v>
      </c>
      <c r="E28" s="4"/>
    </row>
    <row r="29" spans="1:5" ht="16.5" customHeight="1" x14ac:dyDescent="0.3">
      <c r="A29" s="8" t="s">
        <v>5</v>
      </c>
      <c r="B29" s="4" t="s">
        <v>44</v>
      </c>
      <c r="C29" s="4" t="s">
        <v>414</v>
      </c>
      <c r="D29" s="11" t="s">
        <v>542</v>
      </c>
      <c r="E29" s="11" t="str">
        <f>B20&amp;"/"&amp;B19&amp;"/a"</f>
        <v>Emission Coefficient/Activity Unit/a</v>
      </c>
    </row>
    <row r="30" spans="1:5" ht="16.5" customHeight="1" x14ac:dyDescent="0.3">
      <c r="A30" s="8" t="s">
        <v>5</v>
      </c>
      <c r="B30" s="4" t="s">
        <v>44</v>
      </c>
      <c r="C30" s="4"/>
      <c r="D30" s="11" t="s">
        <v>543</v>
      </c>
      <c r="E30" s="11"/>
    </row>
    <row r="31" spans="1:5" ht="16.5" customHeight="1" x14ac:dyDescent="0.3">
      <c r="A31" s="8" t="s">
        <v>38</v>
      </c>
      <c r="B31" s="4" t="s">
        <v>45</v>
      </c>
      <c r="C31" s="4" t="s">
        <v>414</v>
      </c>
      <c r="D31" s="11" t="s">
        <v>544</v>
      </c>
      <c r="E31" s="11" t="str">
        <f>B20&amp;"/"&amp;B19</f>
        <v>Emission Coefficient/Activity Unit</v>
      </c>
    </row>
    <row r="32" spans="1:5" ht="16.5" customHeight="1" x14ac:dyDescent="0.3">
      <c r="A32" s="8" t="s">
        <v>51</v>
      </c>
      <c r="B32" s="4" t="s">
        <v>455</v>
      </c>
      <c r="C32" s="4" t="s">
        <v>414</v>
      </c>
      <c r="D32" s="11" t="s">
        <v>456</v>
      </c>
      <c r="E32" s="11" t="str">
        <f>B19&amp;"/"&amp;B22</f>
        <v>Activity Unit/Investment Cost</v>
      </c>
    </row>
    <row r="33" spans="1:5" ht="16.5" customHeight="1" x14ac:dyDescent="0.3">
      <c r="A33" s="8" t="s">
        <v>425</v>
      </c>
      <c r="B33" s="4" t="s">
        <v>426</v>
      </c>
      <c r="C33" s="4" t="s">
        <v>414</v>
      </c>
      <c r="D33" s="10" t="s">
        <v>427</v>
      </c>
      <c r="E33" s="11"/>
    </row>
    <row r="34" spans="1:5" ht="16.5" customHeight="1" x14ac:dyDescent="0.3">
      <c r="A34" s="8" t="s">
        <v>52</v>
      </c>
      <c r="B34" s="4" t="s">
        <v>461</v>
      </c>
      <c r="C34" s="4" t="s">
        <v>412</v>
      </c>
      <c r="D34" s="10" t="s">
        <v>458</v>
      </c>
      <c r="E34" s="11"/>
    </row>
    <row r="35" spans="1:5" ht="16.5" customHeight="1" x14ac:dyDescent="0.3">
      <c r="A35" s="8" t="s">
        <v>51</v>
      </c>
      <c r="B35" s="4" t="s">
        <v>459</v>
      </c>
      <c r="C35" s="4"/>
      <c r="D35" s="10" t="str">
        <f>IF(B2="PJ","TJ/unit","GJ/unit")</f>
        <v>TJ/unit</v>
      </c>
      <c r="E35" s="11"/>
    </row>
    <row r="36" spans="1:5" ht="16.5" customHeight="1" x14ac:dyDescent="0.3">
      <c r="A36" s="8" t="s">
        <v>50</v>
      </c>
      <c r="B36" s="4" t="s">
        <v>413</v>
      </c>
      <c r="C36" s="4" t="s">
        <v>414</v>
      </c>
      <c r="D36" s="11" t="s">
        <v>46</v>
      </c>
      <c r="E36" s="11"/>
    </row>
    <row r="37" spans="1:5" ht="16.5" customHeight="1" x14ac:dyDescent="0.3">
      <c r="A37" s="8" t="s">
        <v>52</v>
      </c>
      <c r="B37" s="4" t="s">
        <v>457</v>
      </c>
      <c r="C37" s="4" t="s">
        <v>460</v>
      </c>
      <c r="D37" s="10" t="str">
        <f>B19&amp;"/year"</f>
        <v>Activity Unit/year</v>
      </c>
      <c r="E37" s="11"/>
    </row>
  </sheetData>
  <mergeCells count="1">
    <mergeCell ref="A8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AGR</vt:lpstr>
      <vt:lpstr>Commodities</vt:lpstr>
      <vt:lpstr>General</vt:lpstr>
      <vt:lpstr>BASE_YEAR</vt:lpstr>
      <vt:lpstr>END_YEAR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2005-06-03T09:41:13Z</dcterms:created>
  <dcterms:modified xsi:type="dcterms:W3CDTF">2022-09-23T16:59:09Z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410133004188537</vt:r8>
  </property>
</Properties>
</file>