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CDF94250-79B0-4318-99C2-73C1596EADF4}" xr6:coauthVersionLast="47" xr6:coauthVersionMax="47" xr10:uidLastSave="{00000000-0000-0000-0000-000000000000}"/>
  <bookViews>
    <workbookView xWindow="372" yWindow="0" windowWidth="22668" windowHeight="12240" tabRatio="404" firstSheet="1" activeTab="3" xr2:uid="{00000000-000D-0000-FFFF-FFFF00000000}"/>
  </bookViews>
  <sheets>
    <sheet name="FILL Table" sheetId="19" state="hidden" r:id="rId1"/>
    <sheet name="RSD_Technologies" sheetId="17" r:id="rId2"/>
    <sheet name="RSD_Retrofits" sheetId="20" r:id="rId3"/>
    <sheet name="AVA" sheetId="18" r:id="rId4"/>
    <sheet name="General" sheetId="23" state="hidden" r:id="rId5"/>
  </sheets>
  <definedNames>
    <definedName name="BASE_YEAR">General!$C$2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0" l="1"/>
  <c r="G14" i="20"/>
  <c r="G13" i="20"/>
  <c r="G12" i="20"/>
  <c r="G11" i="20"/>
  <c r="G10" i="20"/>
  <c r="K24" i="17" l="1"/>
  <c r="K23" i="17"/>
  <c r="J24" i="17"/>
  <c r="J23" i="17"/>
  <c r="I24" i="17"/>
  <c r="I23" i="17"/>
  <c r="K16" i="17" l="1"/>
  <c r="K15" i="17"/>
  <c r="J16" i="17" l="1"/>
  <c r="J15" i="17"/>
  <c r="I16" i="17" l="1"/>
  <c r="I15" i="17"/>
  <c r="S22" i="17" l="1"/>
  <c r="S21" i="17"/>
  <c r="S20" i="17"/>
  <c r="S19" i="17"/>
  <c r="S18" i="17"/>
  <c r="S17" i="17"/>
  <c r="S16" i="17"/>
  <c r="S15" i="17"/>
  <c r="P643" i="17" l="1"/>
  <c r="O643" i="17"/>
  <c r="N643" i="17"/>
  <c r="M643" i="17"/>
  <c r="M640" i="17"/>
  <c r="N640" i="17"/>
  <c r="O640" i="17"/>
  <c r="P640" i="17"/>
  <c r="P637" i="17"/>
  <c r="O637" i="17"/>
  <c r="N637" i="17"/>
  <c r="M637" i="17"/>
  <c r="M634" i="17"/>
  <c r="N634" i="17"/>
  <c r="O634" i="17"/>
  <c r="P634" i="17"/>
  <c r="P631" i="17"/>
  <c r="O631" i="17"/>
  <c r="N631" i="17"/>
  <c r="M631" i="17"/>
  <c r="M628" i="17"/>
  <c r="N628" i="17"/>
  <c r="O628" i="17"/>
  <c r="P628" i="17"/>
  <c r="P625" i="17"/>
  <c r="O625" i="17"/>
  <c r="N625" i="17"/>
  <c r="M625" i="17"/>
  <c r="P622" i="17"/>
  <c r="O622" i="17"/>
  <c r="N622" i="17"/>
  <c r="M622" i="17"/>
  <c r="H13" i="20" l="1"/>
  <c r="H14" i="20"/>
  <c r="H15" i="20"/>
  <c r="F15" i="20"/>
  <c r="F14" i="20"/>
  <c r="F13" i="20"/>
  <c r="H10" i="20"/>
  <c r="H11" i="20"/>
  <c r="H12" i="20"/>
  <c r="F12" i="20"/>
  <c r="F11" i="20"/>
  <c r="F10" i="20"/>
  <c r="L39" i="20" l="1"/>
  <c r="L38" i="20"/>
  <c r="L37" i="20"/>
  <c r="L36" i="20"/>
  <c r="L35" i="20"/>
  <c r="L34" i="20"/>
  <c r="L33" i="20"/>
  <c r="L32" i="20"/>
  <c r="L28" i="20"/>
  <c r="L27" i="20"/>
  <c r="L26" i="20"/>
  <c r="L25" i="20"/>
  <c r="L24" i="20"/>
  <c r="L23" i="20"/>
  <c r="L22" i="20"/>
  <c r="L21" i="20"/>
  <c r="L11" i="20"/>
  <c r="L12" i="20"/>
  <c r="L13" i="20"/>
  <c r="L14" i="20"/>
  <c r="L15" i="20"/>
  <c r="L16" i="20"/>
  <c r="L17" i="20"/>
  <c r="L10" i="20"/>
  <c r="S30" i="17" l="1"/>
  <c r="S29" i="17"/>
  <c r="S28" i="17"/>
  <c r="S27" i="17"/>
  <c r="S26" i="17"/>
  <c r="S25" i="17"/>
  <c r="S24" i="17"/>
  <c r="S23" i="17"/>
  <c r="P539" i="17" l="1"/>
  <c r="O539" i="17"/>
  <c r="N539" i="17"/>
  <c r="M539" i="17"/>
  <c r="P537" i="17"/>
  <c r="O537" i="17"/>
  <c r="N537" i="17"/>
  <c r="M537" i="17"/>
  <c r="P535" i="17"/>
  <c r="O535" i="17"/>
  <c r="N535" i="17"/>
  <c r="M535" i="17"/>
  <c r="P534" i="17"/>
  <c r="O534" i="17"/>
  <c r="N534" i="17"/>
  <c r="M534" i="17"/>
  <c r="P533" i="17"/>
  <c r="O533" i="17"/>
  <c r="N533" i="17"/>
  <c r="M533" i="17"/>
  <c r="P531" i="17"/>
  <c r="O531" i="17"/>
  <c r="N531" i="17"/>
  <c r="M531" i="17"/>
  <c r="P529" i="17"/>
  <c r="O529" i="17"/>
  <c r="N529" i="17"/>
  <c r="M529" i="17"/>
  <c r="P528" i="17"/>
  <c r="O528" i="17"/>
  <c r="N528" i="17"/>
  <c r="M528" i="17"/>
  <c r="P527" i="17"/>
  <c r="O527" i="17"/>
  <c r="N527" i="17"/>
  <c r="M527" i="17"/>
  <c r="P525" i="17"/>
  <c r="O525" i="17"/>
  <c r="N525" i="17"/>
  <c r="M525" i="17"/>
  <c r="P523" i="17"/>
  <c r="O523" i="17"/>
  <c r="N523" i="17"/>
  <c r="M523" i="17"/>
  <c r="P522" i="17"/>
  <c r="O522" i="17"/>
  <c r="N522" i="17"/>
  <c r="M522" i="17"/>
  <c r="P521" i="17"/>
  <c r="O521" i="17"/>
  <c r="N521" i="17"/>
  <c r="M521" i="17"/>
  <c r="P519" i="17"/>
  <c r="O519" i="17"/>
  <c r="N519" i="17"/>
  <c r="M519" i="17"/>
  <c r="P517" i="17"/>
  <c r="O517" i="17"/>
  <c r="N517" i="17"/>
  <c r="M517" i="17"/>
  <c r="P516" i="17"/>
  <c r="O516" i="17"/>
  <c r="N516" i="17"/>
  <c r="M516" i="17"/>
  <c r="P515" i="17"/>
  <c r="O515" i="17"/>
  <c r="N515" i="17"/>
  <c r="M515" i="17"/>
  <c r="P513" i="17"/>
  <c r="O513" i="17"/>
  <c r="N513" i="17"/>
  <c r="M513" i="17"/>
  <c r="P511" i="17"/>
  <c r="O511" i="17"/>
  <c r="N511" i="17"/>
  <c r="M511" i="17"/>
  <c r="P510" i="17"/>
  <c r="O510" i="17"/>
  <c r="N510" i="17"/>
  <c r="M510" i="17"/>
  <c r="P509" i="17"/>
  <c r="O509" i="17"/>
  <c r="N509" i="17"/>
  <c r="M509" i="17"/>
  <c r="P507" i="17"/>
  <c r="O507" i="17"/>
  <c r="N507" i="17"/>
  <c r="M507" i="17"/>
  <c r="P505" i="17"/>
  <c r="O505" i="17"/>
  <c r="N505" i="17"/>
  <c r="M505" i="17"/>
  <c r="P504" i="17"/>
  <c r="O504" i="17"/>
  <c r="N504" i="17"/>
  <c r="M504" i="17"/>
  <c r="P503" i="17"/>
  <c r="O503" i="17"/>
  <c r="N503" i="17"/>
  <c r="M503" i="17"/>
  <c r="P501" i="17"/>
  <c r="O501" i="17"/>
  <c r="N501" i="17"/>
  <c r="M501" i="17"/>
  <c r="P499" i="17"/>
  <c r="O499" i="17"/>
  <c r="N499" i="17"/>
  <c r="M499" i="17"/>
  <c r="P498" i="17"/>
  <c r="O498" i="17"/>
  <c r="N498" i="17"/>
  <c r="M498" i="17"/>
  <c r="P497" i="17"/>
  <c r="O497" i="17"/>
  <c r="N497" i="17"/>
  <c r="P495" i="17"/>
  <c r="O495" i="17"/>
  <c r="N495" i="17"/>
  <c r="P493" i="17"/>
  <c r="O493" i="17"/>
  <c r="N493" i="17"/>
  <c r="P492" i="17"/>
  <c r="O492" i="17"/>
  <c r="N492" i="17"/>
  <c r="M497" i="17"/>
  <c r="M495" i="17"/>
  <c r="M493" i="17"/>
  <c r="M492" i="17"/>
  <c r="Q125" i="17" l="1"/>
  <c r="Q98" i="17"/>
  <c r="Q99" i="17"/>
  <c r="Q100" i="17"/>
  <c r="Q101" i="17"/>
  <c r="Q102" i="17"/>
  <c r="K102" i="17" s="1"/>
  <c r="Q103" i="17"/>
  <c r="J103" i="17" s="1"/>
  <c r="Q104" i="17"/>
  <c r="I104" i="17" s="1"/>
  <c r="Q105" i="17"/>
  <c r="J105" i="17" s="1"/>
  <c r="Q106" i="17"/>
  <c r="Q107" i="17"/>
  <c r="Q108" i="17"/>
  <c r="Q109" i="17"/>
  <c r="Q110" i="17"/>
  <c r="Q111" i="17"/>
  <c r="Q112" i="17"/>
  <c r="Q113" i="17"/>
  <c r="Q114" i="17"/>
  <c r="Q115" i="17"/>
  <c r="Q116" i="17"/>
  <c r="K116" i="17" s="1"/>
  <c r="Q117" i="17"/>
  <c r="Q118" i="17"/>
  <c r="K118" i="17" s="1"/>
  <c r="Q119" i="17"/>
  <c r="K119" i="17" s="1"/>
  <c r="Q120" i="17"/>
  <c r="K120" i="17" s="1"/>
  <c r="Q121" i="17"/>
  <c r="K121" i="17" s="1"/>
  <c r="Q122" i="17"/>
  <c r="J122" i="17" s="1"/>
  <c r="Q123" i="17"/>
  <c r="K123" i="17" s="1"/>
  <c r="Q124" i="17"/>
  <c r="K124" i="17" s="1"/>
  <c r="G124" i="17"/>
  <c r="I123" i="17"/>
  <c r="G123" i="17"/>
  <c r="G122" i="17"/>
  <c r="G121" i="17"/>
  <c r="G120" i="17"/>
  <c r="G119" i="17"/>
  <c r="J118" i="17"/>
  <c r="I118" i="17"/>
  <c r="H118" i="17"/>
  <c r="G118" i="17"/>
  <c r="K117" i="17"/>
  <c r="J117" i="17"/>
  <c r="I117" i="17"/>
  <c r="H117" i="17"/>
  <c r="G117" i="17"/>
  <c r="I116" i="17"/>
  <c r="H116" i="17"/>
  <c r="G116" i="17"/>
  <c r="G115" i="17"/>
  <c r="G114" i="17"/>
  <c r="G113" i="17"/>
  <c r="G112" i="17"/>
  <c r="G111" i="17"/>
  <c r="G110" i="17"/>
  <c r="K109" i="17"/>
  <c r="J109" i="17"/>
  <c r="I109" i="17"/>
  <c r="H109" i="17"/>
  <c r="G109" i="17"/>
  <c r="K108" i="17"/>
  <c r="J108" i="17"/>
  <c r="I108" i="17"/>
  <c r="H108" i="17"/>
  <c r="G108" i="17"/>
  <c r="K107" i="17"/>
  <c r="J107" i="17"/>
  <c r="I107" i="17"/>
  <c r="H107" i="17"/>
  <c r="G107" i="17"/>
  <c r="K106" i="17"/>
  <c r="J106" i="17"/>
  <c r="I106" i="17"/>
  <c r="H106" i="17"/>
  <c r="G106" i="17"/>
  <c r="K105" i="17"/>
  <c r="G105" i="17"/>
  <c r="H104" i="17"/>
  <c r="G104" i="17"/>
  <c r="K103" i="17"/>
  <c r="G103" i="17"/>
  <c r="H102" i="17"/>
  <c r="G102" i="17"/>
  <c r="K101" i="17"/>
  <c r="J101" i="17"/>
  <c r="I101" i="17"/>
  <c r="H101" i="17"/>
  <c r="G101" i="17"/>
  <c r="K100" i="17"/>
  <c r="J100" i="17"/>
  <c r="I100" i="17"/>
  <c r="H100" i="17"/>
  <c r="G100" i="17"/>
  <c r="K99" i="17"/>
  <c r="J99" i="17"/>
  <c r="I99" i="17"/>
  <c r="H99" i="17"/>
  <c r="G99" i="17"/>
  <c r="K98" i="17"/>
  <c r="J98" i="17"/>
  <c r="I98" i="17"/>
  <c r="H98" i="17"/>
  <c r="G98" i="17"/>
  <c r="G97" i="17"/>
  <c r="I102" i="17" l="1"/>
  <c r="J102" i="17"/>
  <c r="J119" i="17"/>
  <c r="I103" i="17"/>
  <c r="J104" i="17"/>
  <c r="H120" i="17"/>
  <c r="J123" i="17"/>
  <c r="H103" i="17"/>
  <c r="K104" i="17"/>
  <c r="K110" i="17" s="1"/>
  <c r="K111" i="17" s="1"/>
  <c r="K112" i="17" s="1"/>
  <c r="K113" i="17" s="1"/>
  <c r="K114" i="17" s="1"/>
  <c r="K115" i="17" s="1"/>
  <c r="I120" i="17"/>
  <c r="J120" i="17"/>
  <c r="H119" i="17"/>
  <c r="I119" i="17"/>
  <c r="K122" i="17"/>
  <c r="H122" i="17"/>
  <c r="I122" i="17"/>
  <c r="H124" i="17"/>
  <c r="H105" i="17"/>
  <c r="H121" i="17"/>
  <c r="I124" i="17"/>
  <c r="I105" i="17"/>
  <c r="I110" i="17" s="1"/>
  <c r="I111" i="17" s="1"/>
  <c r="I112" i="17" s="1"/>
  <c r="I113" i="17" s="1"/>
  <c r="I114" i="17" s="1"/>
  <c r="I115" i="17" s="1"/>
  <c r="J116" i="17"/>
  <c r="I121" i="17"/>
  <c r="J124" i="17"/>
  <c r="J121" i="17"/>
  <c r="H123" i="17"/>
  <c r="J110" i="17" l="1"/>
  <c r="J111" i="17" s="1"/>
  <c r="J112" i="17" s="1"/>
  <c r="J113" i="17" s="1"/>
  <c r="J114" i="17" s="1"/>
  <c r="J115" i="17" s="1"/>
  <c r="H110" i="17"/>
  <c r="H111" i="17" s="1"/>
  <c r="H112" i="17" s="1"/>
  <c r="H113" i="17" s="1"/>
  <c r="H114" i="17" s="1"/>
  <c r="H115" i="17" s="1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77" i="19"/>
  <c r="F358" i="19" l="1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57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261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197" i="19"/>
  <c r="H138" i="19" l="1"/>
  <c r="H130" i="19"/>
  <c r="H122" i="19"/>
  <c r="H114" i="19"/>
  <c r="H106" i="19"/>
  <c r="H98" i="19"/>
  <c r="H90" i="19"/>
  <c r="H82" i="19"/>
  <c r="Q925" i="17" l="1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24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16" i="17"/>
  <c r="Q539" i="17"/>
  <c r="Q537" i="17"/>
  <c r="Q535" i="17"/>
  <c r="Q534" i="17"/>
  <c r="Q533" i="17"/>
  <c r="Q531" i="17"/>
  <c r="Q529" i="17"/>
  <c r="Q528" i="17"/>
  <c r="Q527" i="17"/>
  <c r="Q525" i="17"/>
  <c r="Q523" i="17"/>
  <c r="Q522" i="17"/>
  <c r="Q521" i="17"/>
  <c r="Q519" i="17"/>
  <c r="Q517" i="17"/>
  <c r="Q516" i="17"/>
  <c r="Q515" i="17"/>
  <c r="Q513" i="17"/>
  <c r="Q511" i="17"/>
  <c r="Q510" i="17"/>
  <c r="Q509" i="17"/>
  <c r="Q507" i="17"/>
  <c r="Q505" i="17"/>
  <c r="Q504" i="17"/>
  <c r="Q503" i="17"/>
  <c r="Q501" i="17"/>
  <c r="Q499" i="17"/>
  <c r="Q498" i="17"/>
  <c r="Q497" i="17"/>
  <c r="Q495" i="17"/>
  <c r="Q493" i="17"/>
  <c r="Q492" i="17"/>
  <c r="Q297" i="17"/>
  <c r="H297" i="17" s="1"/>
  <c r="Q298" i="17"/>
  <c r="H298" i="17" s="1"/>
  <c r="Q299" i="17"/>
  <c r="H299" i="17" s="1"/>
  <c r="Q300" i="17"/>
  <c r="H300" i="17" s="1"/>
  <c r="Q301" i="17"/>
  <c r="H301" i="17" s="1"/>
  <c r="I504" i="17" l="1"/>
  <c r="H504" i="17"/>
  <c r="K504" i="17"/>
  <c r="J504" i="17"/>
  <c r="I528" i="17"/>
  <c r="H528" i="17"/>
  <c r="K528" i="17"/>
  <c r="J528" i="17"/>
  <c r="J940" i="17"/>
  <c r="K940" i="17"/>
  <c r="I940" i="17"/>
  <c r="H940" i="17"/>
  <c r="I493" i="17"/>
  <c r="I494" i="17" s="1"/>
  <c r="H493" i="17"/>
  <c r="J493" i="17"/>
  <c r="J494" i="17" s="1"/>
  <c r="K493" i="17"/>
  <c r="K494" i="17" s="1"/>
  <c r="K955" i="17"/>
  <c r="J955" i="17"/>
  <c r="I955" i="17"/>
  <c r="H955" i="17"/>
  <c r="K947" i="17"/>
  <c r="J947" i="17"/>
  <c r="I947" i="17"/>
  <c r="H947" i="17"/>
  <c r="H939" i="17"/>
  <c r="K939" i="17"/>
  <c r="J939" i="17"/>
  <c r="I939" i="17"/>
  <c r="H931" i="17"/>
  <c r="K931" i="17"/>
  <c r="J931" i="17"/>
  <c r="I931" i="17"/>
  <c r="K495" i="17"/>
  <c r="K496" i="17" s="1"/>
  <c r="J495" i="17"/>
  <c r="J496" i="17" s="1"/>
  <c r="I495" i="17"/>
  <c r="I496" i="17" s="1"/>
  <c r="H495" i="17"/>
  <c r="K507" i="17"/>
  <c r="K508" i="17" s="1"/>
  <c r="J507" i="17"/>
  <c r="J508" i="17" s="1"/>
  <c r="I507" i="17"/>
  <c r="I508" i="17" s="1"/>
  <c r="H507" i="17"/>
  <c r="H508" i="17" s="1"/>
  <c r="K519" i="17"/>
  <c r="K520" i="17" s="1"/>
  <c r="J519" i="17"/>
  <c r="J520" i="17" s="1"/>
  <c r="H519" i="17"/>
  <c r="H520" i="17" s="1"/>
  <c r="I519" i="17"/>
  <c r="I520" i="17" s="1"/>
  <c r="K531" i="17"/>
  <c r="K532" i="17" s="1"/>
  <c r="J531" i="17"/>
  <c r="J532" i="17" s="1"/>
  <c r="H531" i="17"/>
  <c r="H532" i="17" s="1"/>
  <c r="I531" i="17"/>
  <c r="I532" i="17" s="1"/>
  <c r="K954" i="17"/>
  <c r="J954" i="17"/>
  <c r="I954" i="17"/>
  <c r="H954" i="17"/>
  <c r="J946" i="17"/>
  <c r="K946" i="17"/>
  <c r="I946" i="17"/>
  <c r="H946" i="17"/>
  <c r="J938" i="17"/>
  <c r="I938" i="17"/>
  <c r="H938" i="17"/>
  <c r="K938" i="17"/>
  <c r="J930" i="17"/>
  <c r="I930" i="17"/>
  <c r="H930" i="17"/>
  <c r="K930" i="17"/>
  <c r="J492" i="17"/>
  <c r="I492" i="17"/>
  <c r="H492" i="17"/>
  <c r="K492" i="17"/>
  <c r="J924" i="17"/>
  <c r="K924" i="17"/>
  <c r="I924" i="17"/>
  <c r="H924" i="17"/>
  <c r="I517" i="17"/>
  <c r="I518" i="17" s="1"/>
  <c r="H517" i="17"/>
  <c r="H518" i="17" s="1"/>
  <c r="K517" i="17"/>
  <c r="K518" i="17" s="1"/>
  <c r="J517" i="17"/>
  <c r="J518" i="17" s="1"/>
  <c r="J521" i="17"/>
  <c r="I521" i="17"/>
  <c r="H521" i="17"/>
  <c r="K521" i="17"/>
  <c r="K953" i="17"/>
  <c r="J953" i="17"/>
  <c r="I953" i="17"/>
  <c r="H953" i="17"/>
  <c r="J945" i="17"/>
  <c r="I945" i="17"/>
  <c r="H945" i="17"/>
  <c r="K945" i="17"/>
  <c r="H937" i="17"/>
  <c r="K937" i="17"/>
  <c r="J937" i="17"/>
  <c r="I937" i="17"/>
  <c r="H929" i="17"/>
  <c r="K929" i="17"/>
  <c r="J929" i="17"/>
  <c r="I929" i="17"/>
  <c r="J948" i="17"/>
  <c r="K948" i="17"/>
  <c r="I948" i="17"/>
  <c r="H948" i="17"/>
  <c r="I529" i="17"/>
  <c r="I530" i="17" s="1"/>
  <c r="H529" i="17"/>
  <c r="H530" i="17" s="1"/>
  <c r="K529" i="17"/>
  <c r="K530" i="17" s="1"/>
  <c r="J529" i="17"/>
  <c r="J530" i="17" s="1"/>
  <c r="K497" i="17"/>
  <c r="J497" i="17"/>
  <c r="I497" i="17"/>
  <c r="H497" i="17"/>
  <c r="K522" i="17"/>
  <c r="I522" i="17"/>
  <c r="H522" i="17"/>
  <c r="J522" i="17"/>
  <c r="J952" i="17"/>
  <c r="K952" i="17"/>
  <c r="I952" i="17"/>
  <c r="H952" i="17"/>
  <c r="J944" i="17"/>
  <c r="I944" i="17"/>
  <c r="H944" i="17"/>
  <c r="K944" i="17"/>
  <c r="J936" i="17"/>
  <c r="K936" i="17"/>
  <c r="I936" i="17"/>
  <c r="H936" i="17"/>
  <c r="J928" i="17"/>
  <c r="K928" i="17"/>
  <c r="I928" i="17"/>
  <c r="H928" i="17"/>
  <c r="I516" i="17"/>
  <c r="H516" i="17"/>
  <c r="K516" i="17"/>
  <c r="J516" i="17"/>
  <c r="J932" i="17"/>
  <c r="K932" i="17"/>
  <c r="I932" i="17"/>
  <c r="H932" i="17"/>
  <c r="I505" i="17"/>
  <c r="I506" i="17" s="1"/>
  <c r="H505" i="17"/>
  <c r="H506" i="17" s="1"/>
  <c r="K505" i="17"/>
  <c r="K506" i="17" s="1"/>
  <c r="J505" i="17"/>
  <c r="J506" i="17" s="1"/>
  <c r="J509" i="17"/>
  <c r="H509" i="17"/>
  <c r="I509" i="17"/>
  <c r="K509" i="17"/>
  <c r="J533" i="17"/>
  <c r="K533" i="17"/>
  <c r="I533" i="17"/>
  <c r="H533" i="17"/>
  <c r="J498" i="17"/>
  <c r="I498" i="17"/>
  <c r="H498" i="17"/>
  <c r="K498" i="17"/>
  <c r="K510" i="17"/>
  <c r="I510" i="17"/>
  <c r="H510" i="17"/>
  <c r="J510" i="17"/>
  <c r="I534" i="17"/>
  <c r="K534" i="17"/>
  <c r="H534" i="17"/>
  <c r="J534" i="17"/>
  <c r="I499" i="17"/>
  <c r="I500" i="17" s="1"/>
  <c r="H499" i="17"/>
  <c r="H500" i="17" s="1"/>
  <c r="K499" i="17"/>
  <c r="K500" i="17" s="1"/>
  <c r="J499" i="17"/>
  <c r="J500" i="17" s="1"/>
  <c r="K511" i="17"/>
  <c r="K512" i="17" s="1"/>
  <c r="J511" i="17"/>
  <c r="J512" i="17" s="1"/>
  <c r="I511" i="17"/>
  <c r="I512" i="17" s="1"/>
  <c r="H511" i="17"/>
  <c r="H512" i="17" s="1"/>
  <c r="K523" i="17"/>
  <c r="K524" i="17" s="1"/>
  <c r="J523" i="17"/>
  <c r="J524" i="17" s="1"/>
  <c r="I523" i="17"/>
  <c r="I524" i="17" s="1"/>
  <c r="H523" i="17"/>
  <c r="H524" i="17" s="1"/>
  <c r="K535" i="17"/>
  <c r="K536" i="17" s="1"/>
  <c r="I535" i="17"/>
  <c r="I536" i="17" s="1"/>
  <c r="J535" i="17"/>
  <c r="J536" i="17" s="1"/>
  <c r="H535" i="17"/>
  <c r="H536" i="17" s="1"/>
  <c r="K951" i="17"/>
  <c r="J951" i="17"/>
  <c r="I951" i="17"/>
  <c r="H951" i="17"/>
  <c r="J943" i="17"/>
  <c r="I943" i="17"/>
  <c r="H943" i="17"/>
  <c r="K943" i="17"/>
  <c r="H935" i="17"/>
  <c r="K935" i="17"/>
  <c r="J935" i="17"/>
  <c r="I935" i="17"/>
  <c r="H927" i="17"/>
  <c r="K927" i="17"/>
  <c r="J927" i="17"/>
  <c r="I927" i="17"/>
  <c r="K501" i="17"/>
  <c r="K502" i="17" s="1"/>
  <c r="I501" i="17"/>
  <c r="I502" i="17" s="1"/>
  <c r="H501" i="17"/>
  <c r="H502" i="17" s="1"/>
  <c r="J501" i="17"/>
  <c r="J502" i="17" s="1"/>
  <c r="K513" i="17"/>
  <c r="K514" i="17" s="1"/>
  <c r="J513" i="17"/>
  <c r="J514" i="17" s="1"/>
  <c r="I513" i="17"/>
  <c r="I514" i="17" s="1"/>
  <c r="H513" i="17"/>
  <c r="H514" i="17" s="1"/>
  <c r="K525" i="17"/>
  <c r="K526" i="17" s="1"/>
  <c r="J525" i="17"/>
  <c r="J526" i="17" s="1"/>
  <c r="I525" i="17"/>
  <c r="I526" i="17" s="1"/>
  <c r="H525" i="17"/>
  <c r="H526" i="17" s="1"/>
  <c r="K537" i="17"/>
  <c r="K538" i="17" s="1"/>
  <c r="J537" i="17"/>
  <c r="J538" i="17" s="1"/>
  <c r="I537" i="17"/>
  <c r="I538" i="17" s="1"/>
  <c r="H537" i="17"/>
  <c r="H538" i="17" s="1"/>
  <c r="J950" i="17"/>
  <c r="K950" i="17"/>
  <c r="I950" i="17"/>
  <c r="H950" i="17"/>
  <c r="J942" i="17"/>
  <c r="K942" i="17"/>
  <c r="I942" i="17"/>
  <c r="H942" i="17"/>
  <c r="J934" i="17"/>
  <c r="K934" i="17"/>
  <c r="I934" i="17"/>
  <c r="H934" i="17"/>
  <c r="J926" i="17"/>
  <c r="K926" i="17"/>
  <c r="I926" i="17"/>
  <c r="H926" i="17"/>
  <c r="J503" i="17"/>
  <c r="I503" i="17"/>
  <c r="H503" i="17"/>
  <c r="K503" i="17"/>
  <c r="J515" i="17"/>
  <c r="I515" i="17"/>
  <c r="H515" i="17"/>
  <c r="K515" i="17"/>
  <c r="J527" i="17"/>
  <c r="I527" i="17"/>
  <c r="H527" i="17"/>
  <c r="K527" i="17"/>
  <c r="J539" i="17"/>
  <c r="I539" i="17"/>
  <c r="H539" i="17"/>
  <c r="K539" i="17"/>
  <c r="K949" i="17"/>
  <c r="J949" i="17"/>
  <c r="I949" i="17"/>
  <c r="H949" i="17"/>
  <c r="H941" i="17"/>
  <c r="I941" i="17"/>
  <c r="K941" i="17"/>
  <c r="J941" i="17"/>
  <c r="H933" i="17"/>
  <c r="I933" i="17"/>
  <c r="K933" i="17"/>
  <c r="J933" i="17"/>
  <c r="H925" i="17"/>
  <c r="I925" i="17"/>
  <c r="K925" i="17"/>
  <c r="J925" i="17"/>
  <c r="Q302" i="17"/>
  <c r="H302" i="17" s="1"/>
  <c r="Q303" i="17"/>
  <c r="H303" i="17" s="1"/>
  <c r="Q304" i="17"/>
  <c r="H304" i="17" s="1"/>
  <c r="Q305" i="17"/>
  <c r="H305" i="17" s="1"/>
  <c r="Q306" i="17"/>
  <c r="H306" i="17" s="1"/>
  <c r="Q307" i="17"/>
  <c r="H307" i="17" s="1"/>
  <c r="Q308" i="17"/>
  <c r="H308" i="17" s="1"/>
  <c r="Q309" i="17"/>
  <c r="H309" i="17" s="1"/>
  <c r="Q310" i="17"/>
  <c r="H310" i="17" s="1"/>
  <c r="Q311" i="17"/>
  <c r="H311" i="17" s="1"/>
  <c r="Q312" i="17"/>
  <c r="H312" i="17" s="1"/>
  <c r="Q313" i="17"/>
  <c r="H313" i="17" s="1"/>
  <c r="Q314" i="17"/>
  <c r="H314" i="17" s="1"/>
  <c r="Q315" i="17"/>
  <c r="H315" i="17" s="1"/>
  <c r="Q316" i="17"/>
  <c r="H316" i="17" s="1"/>
  <c r="Q317" i="17"/>
  <c r="H317" i="17" s="1"/>
  <c r="Q318" i="17"/>
  <c r="H318" i="17" s="1"/>
  <c r="Q319" i="17"/>
  <c r="H319" i="17" s="1"/>
  <c r="Q320" i="17"/>
  <c r="H320" i="17" s="1"/>
  <c r="Q321" i="17"/>
  <c r="H321" i="17" s="1"/>
  <c r="Q322" i="17"/>
  <c r="H322" i="17" s="1"/>
  <c r="Q323" i="17"/>
  <c r="H323" i="17" s="1"/>
  <c r="Q324" i="17"/>
  <c r="H324" i="17" s="1"/>
  <c r="Q325" i="17"/>
  <c r="H325" i="17" s="1"/>
  <c r="Q326" i="17"/>
  <c r="H326" i="17" s="1"/>
  <c r="Q327" i="17"/>
  <c r="H327" i="17" s="1"/>
  <c r="Q328" i="17"/>
  <c r="H328" i="17" s="1"/>
  <c r="Q329" i="17"/>
  <c r="H329" i="17" s="1"/>
  <c r="Q330" i="17"/>
  <c r="H330" i="17" s="1"/>
  <c r="Q331" i="17"/>
  <c r="H331" i="17" s="1"/>
  <c r="Q332" i="17"/>
  <c r="H332" i="17" s="1"/>
  <c r="Q333" i="17"/>
  <c r="H333" i="17" s="1"/>
  <c r="Q334" i="17"/>
  <c r="H334" i="17" s="1"/>
  <c r="Q335" i="17"/>
  <c r="H335" i="17" s="1"/>
  <c r="Q336" i="17"/>
  <c r="H336" i="17" s="1"/>
  <c r="Q337" i="17"/>
  <c r="H337" i="17" s="1"/>
  <c r="Q1040" i="17"/>
  <c r="Q1039" i="17"/>
  <c r="A453" i="19"/>
  <c r="F453" i="19" s="1"/>
  <c r="I1039" i="17" l="1"/>
  <c r="J1039" i="17"/>
  <c r="K1039" i="17"/>
  <c r="H1039" i="17"/>
  <c r="H1040" i="17"/>
  <c r="I1040" i="17"/>
  <c r="J1040" i="17"/>
  <c r="K1040" i="17"/>
  <c r="K301" i="17"/>
  <c r="I298" i="17"/>
  <c r="J298" i="17"/>
  <c r="K298" i="17"/>
  <c r="I299" i="17"/>
  <c r="J299" i="17"/>
  <c r="K299" i="17"/>
  <c r="I300" i="17"/>
  <c r="J300" i="17"/>
  <c r="K300" i="17"/>
  <c r="I307" i="17"/>
  <c r="J307" i="17"/>
  <c r="K307" i="17"/>
  <c r="I308" i="17"/>
  <c r="J308" i="17"/>
  <c r="K308" i="17"/>
  <c r="I309" i="17"/>
  <c r="J309" i="17"/>
  <c r="K309" i="17"/>
  <c r="I310" i="17"/>
  <c r="J310" i="17"/>
  <c r="K310" i="17"/>
  <c r="I311" i="17"/>
  <c r="J311" i="17"/>
  <c r="K311" i="17"/>
  <c r="I312" i="17"/>
  <c r="J312" i="17"/>
  <c r="K312" i="17"/>
  <c r="I313" i="17"/>
  <c r="J313" i="17"/>
  <c r="K313" i="17"/>
  <c r="I314" i="17"/>
  <c r="J314" i="17"/>
  <c r="K314" i="17"/>
  <c r="I315" i="17"/>
  <c r="J315" i="17"/>
  <c r="K315" i="17"/>
  <c r="I316" i="17"/>
  <c r="J316" i="17"/>
  <c r="K316" i="17"/>
  <c r="I317" i="17"/>
  <c r="J317" i="17"/>
  <c r="K317" i="17"/>
  <c r="I318" i="17"/>
  <c r="J318" i="17"/>
  <c r="K318" i="17"/>
  <c r="I319" i="17"/>
  <c r="J319" i="17"/>
  <c r="K319" i="17"/>
  <c r="I320" i="17"/>
  <c r="J320" i="17"/>
  <c r="K320" i="17"/>
  <c r="I321" i="17"/>
  <c r="J321" i="17"/>
  <c r="K321" i="17"/>
  <c r="I322" i="17"/>
  <c r="J322" i="17"/>
  <c r="K322" i="17"/>
  <c r="I323" i="17"/>
  <c r="J323" i="17"/>
  <c r="K323" i="17"/>
  <c r="I324" i="17"/>
  <c r="J324" i="17"/>
  <c r="K324" i="17"/>
  <c r="I325" i="17"/>
  <c r="J325" i="17"/>
  <c r="K325" i="17"/>
  <c r="I326" i="17"/>
  <c r="J326" i="17"/>
  <c r="K326" i="17"/>
  <c r="I327" i="17"/>
  <c r="J327" i="17"/>
  <c r="K327" i="17"/>
  <c r="I328" i="17"/>
  <c r="J328" i="17"/>
  <c r="K328" i="17"/>
  <c r="I329" i="17"/>
  <c r="J329" i="17"/>
  <c r="K329" i="17"/>
  <c r="I330" i="17"/>
  <c r="J330" i="17"/>
  <c r="K330" i="17"/>
  <c r="I331" i="17"/>
  <c r="J331" i="17"/>
  <c r="K331" i="17"/>
  <c r="I332" i="17"/>
  <c r="J332" i="17"/>
  <c r="K332" i="17"/>
  <c r="I333" i="17"/>
  <c r="J333" i="17"/>
  <c r="K333" i="17"/>
  <c r="I334" i="17"/>
  <c r="J334" i="17"/>
  <c r="K334" i="17"/>
  <c r="I335" i="17"/>
  <c r="J335" i="17"/>
  <c r="K335" i="17"/>
  <c r="I336" i="17"/>
  <c r="J336" i="17"/>
  <c r="K336" i="17"/>
  <c r="I337" i="17"/>
  <c r="J337" i="17"/>
  <c r="K337" i="17"/>
  <c r="K297" i="17"/>
  <c r="J297" i="17"/>
  <c r="I297" i="17"/>
  <c r="K306" i="17" l="1"/>
  <c r="J306" i="17"/>
  <c r="I306" i="17"/>
  <c r="I301" i="17"/>
  <c r="J301" i="17"/>
  <c r="Q97" i="17" l="1"/>
  <c r="K97" i="17" l="1"/>
  <c r="I97" i="17"/>
  <c r="H97" i="17"/>
  <c r="J97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H144" i="17" l="1"/>
  <c r="I144" i="17"/>
  <c r="K144" i="17"/>
  <c r="J144" i="17"/>
  <c r="H128" i="17"/>
  <c r="J128" i="17"/>
  <c r="I128" i="17"/>
  <c r="K128" i="17"/>
  <c r="I148" i="17"/>
  <c r="K148" i="17"/>
  <c r="H148" i="17"/>
  <c r="J148" i="17"/>
  <c r="I147" i="17"/>
  <c r="K147" i="17"/>
  <c r="H147" i="17"/>
  <c r="J147" i="17"/>
  <c r="I143" i="17"/>
  <c r="K143" i="17"/>
  <c r="H143" i="17"/>
  <c r="J143" i="17"/>
  <c r="K127" i="17"/>
  <c r="H127" i="17"/>
  <c r="I127" i="17"/>
  <c r="J127" i="17"/>
  <c r="H142" i="17"/>
  <c r="I142" i="17"/>
  <c r="K142" i="17"/>
  <c r="J142" i="17"/>
  <c r="H134" i="17"/>
  <c r="I134" i="17"/>
  <c r="K134" i="17"/>
  <c r="J134" i="17"/>
  <c r="H132" i="17"/>
  <c r="I132" i="17"/>
  <c r="K132" i="17"/>
  <c r="J132" i="17"/>
  <c r="I141" i="17"/>
  <c r="K141" i="17"/>
  <c r="H141" i="17"/>
  <c r="J141" i="17"/>
  <c r="I133" i="17"/>
  <c r="J133" i="17"/>
  <c r="K133" i="17"/>
  <c r="H133" i="17"/>
  <c r="H125" i="17"/>
  <c r="J125" i="17"/>
  <c r="I125" i="17"/>
  <c r="K125" i="17"/>
  <c r="I131" i="17"/>
  <c r="J131" i="17"/>
  <c r="K131" i="17"/>
  <c r="H131" i="17"/>
  <c r="H146" i="17"/>
  <c r="I146" i="17"/>
  <c r="K146" i="17"/>
  <c r="J146" i="17"/>
  <c r="H130" i="17"/>
  <c r="I130" i="17"/>
  <c r="K130" i="17"/>
  <c r="J130" i="17"/>
  <c r="I145" i="17"/>
  <c r="K145" i="17"/>
  <c r="J145" i="17"/>
  <c r="H145" i="17"/>
  <c r="H129" i="17"/>
  <c r="I129" i="17"/>
  <c r="J129" i="17"/>
  <c r="K129" i="17"/>
  <c r="H149" i="17"/>
  <c r="I149" i="17"/>
  <c r="J149" i="17"/>
  <c r="K149" i="17"/>
  <c r="H126" i="17"/>
  <c r="I126" i="17"/>
  <c r="J126" i="17"/>
  <c r="K126" i="17"/>
  <c r="A421" i="19"/>
  <c r="F421" i="19" s="1"/>
  <c r="A422" i="19"/>
  <c r="F422" i="19" s="1"/>
  <c r="A423" i="19"/>
  <c r="F423" i="19" s="1"/>
  <c r="A424" i="19"/>
  <c r="F424" i="19" s="1"/>
  <c r="A425" i="19"/>
  <c r="F425" i="19" s="1"/>
  <c r="A426" i="19"/>
  <c r="F426" i="19" s="1"/>
  <c r="A427" i="19"/>
  <c r="F427" i="19" s="1"/>
  <c r="A428" i="19"/>
  <c r="F428" i="19" s="1"/>
  <c r="A429" i="19"/>
  <c r="F429" i="19" s="1"/>
  <c r="A430" i="19"/>
  <c r="F430" i="19" s="1"/>
  <c r="A431" i="19"/>
  <c r="F431" i="19" s="1"/>
  <c r="A432" i="19"/>
  <c r="F432" i="19" s="1"/>
  <c r="A433" i="19"/>
  <c r="F433" i="19" s="1"/>
  <c r="A434" i="19"/>
  <c r="F434" i="19" s="1"/>
  <c r="A435" i="19"/>
  <c r="F435" i="19" s="1"/>
  <c r="A436" i="19"/>
  <c r="F436" i="19" s="1"/>
  <c r="A437" i="19"/>
  <c r="F437" i="19" s="1"/>
  <c r="A438" i="19"/>
  <c r="F438" i="19" s="1"/>
  <c r="A439" i="19"/>
  <c r="F439" i="19" s="1"/>
  <c r="A440" i="19"/>
  <c r="F440" i="19" s="1"/>
  <c r="A441" i="19"/>
  <c r="F441" i="19" s="1"/>
  <c r="A442" i="19"/>
  <c r="F442" i="19" s="1"/>
  <c r="A443" i="19"/>
  <c r="F443" i="19" s="1"/>
  <c r="A444" i="19"/>
  <c r="F444" i="19" s="1"/>
  <c r="A445" i="19"/>
  <c r="F445" i="19" s="1"/>
  <c r="A446" i="19"/>
  <c r="F446" i="19" s="1"/>
  <c r="A447" i="19"/>
  <c r="F447" i="19" s="1"/>
  <c r="A448" i="19"/>
  <c r="F448" i="19" s="1"/>
  <c r="A449" i="19"/>
  <c r="F449" i="19" s="1"/>
  <c r="A450" i="19"/>
  <c r="F450" i="19" s="1"/>
  <c r="A451" i="19"/>
  <c r="F451" i="19" s="1"/>
  <c r="A452" i="19"/>
  <c r="F452" i="19" s="1"/>
  <c r="A454" i="19"/>
  <c r="F454" i="19" s="1"/>
  <c r="A455" i="19"/>
  <c r="F455" i="19" s="1"/>
  <c r="A456" i="19"/>
  <c r="F456" i="19" s="1"/>
  <c r="A457" i="19"/>
  <c r="F457" i="19" s="1"/>
  <c r="A458" i="19"/>
  <c r="F458" i="19" s="1"/>
  <c r="A459" i="19"/>
  <c r="F459" i="19" s="1"/>
  <c r="A460" i="19"/>
  <c r="F460" i="19" s="1"/>
  <c r="A461" i="19"/>
  <c r="F461" i="19" s="1"/>
  <c r="A462" i="19"/>
  <c r="F462" i="19" s="1"/>
  <c r="A463" i="19"/>
  <c r="F463" i="19" s="1"/>
  <c r="A464" i="19"/>
  <c r="F464" i="19" s="1"/>
  <c r="A465" i="19"/>
  <c r="F465" i="19" s="1"/>
  <c r="A466" i="19"/>
  <c r="F466" i="19" s="1"/>
  <c r="A467" i="19"/>
  <c r="F467" i="19" s="1"/>
  <c r="A468" i="19"/>
  <c r="F468" i="19" s="1"/>
  <c r="A469" i="19"/>
  <c r="F469" i="19" s="1"/>
  <c r="A470" i="19"/>
  <c r="F470" i="19" s="1"/>
  <c r="A471" i="19"/>
  <c r="F471" i="19" s="1"/>
  <c r="A472" i="19"/>
  <c r="F472" i="19" s="1"/>
  <c r="A473" i="19"/>
  <c r="F473" i="19" s="1"/>
  <c r="A474" i="19"/>
  <c r="F474" i="19" s="1"/>
  <c r="A475" i="19"/>
  <c r="F475" i="19" s="1"/>
  <c r="A476" i="19"/>
  <c r="F476" i="19" s="1"/>
  <c r="A477" i="19"/>
  <c r="F477" i="19" s="1"/>
  <c r="A478" i="19"/>
  <c r="F478" i="19" s="1"/>
  <c r="A479" i="19"/>
  <c r="F479" i="19" s="1"/>
  <c r="A480" i="19"/>
  <c r="F480" i="19" s="1"/>
  <c r="A481" i="19"/>
  <c r="F481" i="19" s="1"/>
  <c r="A482" i="19"/>
  <c r="F482" i="19" s="1"/>
  <c r="A483" i="19"/>
  <c r="F483" i="19" s="1"/>
  <c r="A484" i="19"/>
  <c r="F484" i="19" s="1"/>
  <c r="A390" i="19"/>
  <c r="F390" i="19" s="1"/>
  <c r="A391" i="19"/>
  <c r="F391" i="19" s="1"/>
  <c r="A392" i="19"/>
  <c r="F392" i="19" s="1"/>
  <c r="A393" i="19"/>
  <c r="F393" i="19" s="1"/>
  <c r="A394" i="19"/>
  <c r="F394" i="19" s="1"/>
  <c r="A395" i="19"/>
  <c r="F395" i="19" s="1"/>
  <c r="A396" i="19"/>
  <c r="F396" i="19" s="1"/>
  <c r="A397" i="19"/>
  <c r="F397" i="19" s="1"/>
  <c r="A398" i="19"/>
  <c r="F398" i="19" s="1"/>
  <c r="A399" i="19"/>
  <c r="F399" i="19" s="1"/>
  <c r="A400" i="19"/>
  <c r="F400" i="19" s="1"/>
  <c r="A401" i="19"/>
  <c r="F401" i="19" s="1"/>
  <c r="A402" i="19"/>
  <c r="F402" i="19" s="1"/>
  <c r="A403" i="19"/>
  <c r="F403" i="19" s="1"/>
  <c r="A404" i="19"/>
  <c r="F404" i="19" s="1"/>
  <c r="A405" i="19"/>
  <c r="F405" i="19" s="1"/>
  <c r="A406" i="19"/>
  <c r="F406" i="19" s="1"/>
  <c r="A407" i="19"/>
  <c r="F407" i="19" s="1"/>
  <c r="A408" i="19"/>
  <c r="F408" i="19" s="1"/>
  <c r="A409" i="19"/>
  <c r="F409" i="19" s="1"/>
  <c r="A410" i="19"/>
  <c r="F410" i="19" s="1"/>
  <c r="A411" i="19"/>
  <c r="F411" i="19" s="1"/>
  <c r="A412" i="19"/>
  <c r="F412" i="19" s="1"/>
  <c r="A413" i="19"/>
  <c r="F413" i="19" s="1"/>
  <c r="A414" i="19"/>
  <c r="F414" i="19" s="1"/>
  <c r="A415" i="19"/>
  <c r="F415" i="19" s="1"/>
  <c r="A416" i="19"/>
  <c r="F416" i="19" s="1"/>
  <c r="A417" i="19"/>
  <c r="F417" i="19" s="1"/>
  <c r="A418" i="19"/>
  <c r="F418" i="19" s="1"/>
  <c r="A419" i="19"/>
  <c r="F419" i="19" s="1"/>
  <c r="A420" i="19"/>
  <c r="F420" i="19" s="1"/>
  <c r="A389" i="19"/>
  <c r="F389" i="19" s="1"/>
  <c r="J135" i="17" l="1"/>
  <c r="J136" i="17" s="1"/>
  <c r="J137" i="17" s="1"/>
  <c r="J138" i="17" s="1"/>
  <c r="J139" i="17" s="1"/>
  <c r="J140" i="17" s="1"/>
  <c r="I135" i="17"/>
  <c r="I136" i="17" s="1"/>
  <c r="I137" i="17" s="1"/>
  <c r="I138" i="17" s="1"/>
  <c r="I139" i="17" s="1"/>
  <c r="I140" i="17" s="1"/>
  <c r="H135" i="17"/>
  <c r="H136" i="17" s="1"/>
  <c r="H137" i="17" s="1"/>
  <c r="H138" i="17" s="1"/>
  <c r="H139" i="17" s="1"/>
  <c r="H140" i="17" s="1"/>
  <c r="K135" i="17"/>
  <c r="K136" i="17" s="1"/>
  <c r="K137" i="17" s="1"/>
  <c r="K138" i="17" s="1"/>
  <c r="K139" i="17" s="1"/>
  <c r="K140" i="17" s="1"/>
  <c r="P563" i="17"/>
  <c r="O563" i="17"/>
  <c r="N563" i="17"/>
  <c r="M563" i="17"/>
  <c r="P562" i="17"/>
  <c r="O562" i="17"/>
  <c r="N562" i="17"/>
  <c r="M562" i="17"/>
  <c r="P560" i="17"/>
  <c r="O560" i="17"/>
  <c r="N560" i="17"/>
  <c r="M560" i="17"/>
  <c r="P559" i="17"/>
  <c r="O559" i="17"/>
  <c r="N559" i="17"/>
  <c r="M559" i="17"/>
  <c r="P557" i="17"/>
  <c r="O557" i="17"/>
  <c r="N557" i="17"/>
  <c r="M557" i="17"/>
  <c r="P556" i="17"/>
  <c r="O556" i="17"/>
  <c r="N556" i="17"/>
  <c r="M556" i="17"/>
  <c r="P554" i="17"/>
  <c r="O554" i="17"/>
  <c r="N554" i="17"/>
  <c r="M554" i="17"/>
  <c r="P553" i="17"/>
  <c r="O553" i="17"/>
  <c r="N553" i="17"/>
  <c r="M553" i="17"/>
  <c r="P551" i="17"/>
  <c r="O551" i="17"/>
  <c r="N551" i="17"/>
  <c r="M551" i="17"/>
  <c r="P550" i="17"/>
  <c r="O550" i="17"/>
  <c r="N550" i="17"/>
  <c r="M550" i="17"/>
  <c r="P548" i="17"/>
  <c r="O548" i="17"/>
  <c r="N548" i="17"/>
  <c r="M548" i="17"/>
  <c r="P547" i="17"/>
  <c r="O547" i="17"/>
  <c r="N547" i="17"/>
  <c r="M547" i="17"/>
  <c r="P545" i="17"/>
  <c r="O545" i="17"/>
  <c r="N545" i="17"/>
  <c r="M545" i="17"/>
  <c r="P544" i="17"/>
  <c r="O544" i="17"/>
  <c r="N544" i="17"/>
  <c r="M544" i="17"/>
  <c r="P542" i="17"/>
  <c r="O542" i="17"/>
  <c r="N542" i="17"/>
  <c r="P541" i="17"/>
  <c r="O541" i="17"/>
  <c r="N541" i="17"/>
  <c r="M542" i="17"/>
  <c r="M541" i="17"/>
  <c r="P595" i="17"/>
  <c r="O595" i="17"/>
  <c r="N595" i="17"/>
  <c r="M595" i="17"/>
  <c r="P594" i="17"/>
  <c r="O594" i="17"/>
  <c r="N594" i="17"/>
  <c r="M594" i="17"/>
  <c r="P593" i="17"/>
  <c r="O593" i="17"/>
  <c r="N593" i="17"/>
  <c r="M593" i="17"/>
  <c r="P591" i="17"/>
  <c r="O591" i="17"/>
  <c r="N591" i="17"/>
  <c r="M591" i="17"/>
  <c r="P590" i="17"/>
  <c r="O590" i="17"/>
  <c r="N590" i="17"/>
  <c r="M590" i="17"/>
  <c r="P589" i="17"/>
  <c r="O589" i="17"/>
  <c r="N589" i="17"/>
  <c r="M589" i="17"/>
  <c r="P587" i="17"/>
  <c r="O587" i="17"/>
  <c r="N587" i="17"/>
  <c r="M587" i="17"/>
  <c r="P586" i="17"/>
  <c r="O586" i="17"/>
  <c r="N586" i="17"/>
  <c r="M586" i="17"/>
  <c r="P585" i="17"/>
  <c r="O585" i="17"/>
  <c r="N585" i="17"/>
  <c r="M585" i="17"/>
  <c r="P583" i="17"/>
  <c r="O583" i="17"/>
  <c r="N583" i="17"/>
  <c r="M583" i="17"/>
  <c r="P582" i="17"/>
  <c r="O582" i="17"/>
  <c r="N582" i="17"/>
  <c r="M582" i="17"/>
  <c r="P581" i="17"/>
  <c r="O581" i="17"/>
  <c r="N581" i="17"/>
  <c r="M581" i="17"/>
  <c r="P579" i="17"/>
  <c r="O579" i="17"/>
  <c r="N579" i="17"/>
  <c r="M579" i="17"/>
  <c r="P578" i="17"/>
  <c r="O578" i="17"/>
  <c r="N578" i="17"/>
  <c r="M578" i="17"/>
  <c r="P577" i="17"/>
  <c r="O577" i="17"/>
  <c r="N577" i="17"/>
  <c r="M577" i="17"/>
  <c r="P575" i="17"/>
  <c r="O575" i="17"/>
  <c r="N575" i="17"/>
  <c r="M575" i="17"/>
  <c r="P574" i="17"/>
  <c r="O574" i="17"/>
  <c r="N574" i="17"/>
  <c r="M574" i="17"/>
  <c r="P573" i="17"/>
  <c r="O573" i="17"/>
  <c r="N573" i="17"/>
  <c r="M573" i="17"/>
  <c r="P571" i="17"/>
  <c r="O571" i="17"/>
  <c r="N571" i="17"/>
  <c r="M571" i="17"/>
  <c r="P570" i="17"/>
  <c r="O570" i="17"/>
  <c r="N570" i="17"/>
  <c r="M570" i="17"/>
  <c r="P569" i="17"/>
  <c r="O569" i="17"/>
  <c r="N569" i="17"/>
  <c r="M569" i="17"/>
  <c r="P566" i="17"/>
  <c r="O566" i="17"/>
  <c r="N566" i="17"/>
  <c r="M566" i="17"/>
  <c r="P565" i="17"/>
  <c r="O565" i="17"/>
  <c r="N565" i="17"/>
  <c r="M565" i="17"/>
  <c r="F118" i="20" l="1"/>
  <c r="G118" i="20" s="1"/>
  <c r="H118" i="20" s="1"/>
  <c r="F117" i="20"/>
  <c r="G117" i="20" s="1"/>
  <c r="H117" i="20" s="1"/>
  <c r="F116" i="20"/>
  <c r="G116" i="20" s="1"/>
  <c r="H116" i="20" s="1"/>
  <c r="P642" i="17" l="1"/>
  <c r="P639" i="17"/>
  <c r="P636" i="17"/>
  <c r="P633" i="17"/>
  <c r="P630" i="17"/>
  <c r="P627" i="17"/>
  <c r="P624" i="17"/>
  <c r="P621" i="17"/>
  <c r="P619" i="17"/>
  <c r="P618" i="17"/>
  <c r="P616" i="17"/>
  <c r="P615" i="17"/>
  <c r="P613" i="17"/>
  <c r="P612" i="17"/>
  <c r="P610" i="17"/>
  <c r="P609" i="17"/>
  <c r="P607" i="17"/>
  <c r="P606" i="17"/>
  <c r="P604" i="17"/>
  <c r="P603" i="17"/>
  <c r="P601" i="17"/>
  <c r="P600" i="17"/>
  <c r="P598" i="17"/>
  <c r="P597" i="17"/>
  <c r="P567" i="17"/>
  <c r="O642" i="17"/>
  <c r="O639" i="17"/>
  <c r="O636" i="17"/>
  <c r="O633" i="17"/>
  <c r="O630" i="17"/>
  <c r="O627" i="17"/>
  <c r="O624" i="17"/>
  <c r="O621" i="17"/>
  <c r="O619" i="17"/>
  <c r="O618" i="17"/>
  <c r="O616" i="17"/>
  <c r="O615" i="17"/>
  <c r="O613" i="17"/>
  <c r="O612" i="17"/>
  <c r="O610" i="17"/>
  <c r="O609" i="17"/>
  <c r="O607" i="17"/>
  <c r="O606" i="17"/>
  <c r="O604" i="17"/>
  <c r="O603" i="17"/>
  <c r="O601" i="17"/>
  <c r="O600" i="17"/>
  <c r="O598" i="17"/>
  <c r="O597" i="17"/>
  <c r="O567" i="17"/>
  <c r="N642" i="17"/>
  <c r="N639" i="17"/>
  <c r="N636" i="17"/>
  <c r="N633" i="17"/>
  <c r="N630" i="17"/>
  <c r="N627" i="17"/>
  <c r="N624" i="17"/>
  <c r="N621" i="17"/>
  <c r="N619" i="17"/>
  <c r="N618" i="17"/>
  <c r="N616" i="17"/>
  <c r="N615" i="17"/>
  <c r="N613" i="17"/>
  <c r="N612" i="17"/>
  <c r="N610" i="17"/>
  <c r="N609" i="17"/>
  <c r="N607" i="17"/>
  <c r="N606" i="17"/>
  <c r="N604" i="17"/>
  <c r="N603" i="17"/>
  <c r="N601" i="17"/>
  <c r="N600" i="17"/>
  <c r="N598" i="17"/>
  <c r="N597" i="17"/>
  <c r="N567" i="17"/>
  <c r="P491" i="17"/>
  <c r="P490" i="17"/>
  <c r="P488" i="17"/>
  <c r="P487" i="17"/>
  <c r="P485" i="17"/>
  <c r="P484" i="17"/>
  <c r="P482" i="17"/>
  <c r="P481" i="17"/>
  <c r="P479" i="17"/>
  <c r="P478" i="17"/>
  <c r="P476" i="17"/>
  <c r="P475" i="17"/>
  <c r="P473" i="17"/>
  <c r="P472" i="17"/>
  <c r="P470" i="17"/>
  <c r="P469" i="17"/>
  <c r="P467" i="17"/>
  <c r="P466" i="17"/>
  <c r="P464" i="17"/>
  <c r="P463" i="17"/>
  <c r="P461" i="17"/>
  <c r="P460" i="17"/>
  <c r="P458" i="17"/>
  <c r="P457" i="17"/>
  <c r="P455" i="17"/>
  <c r="P454" i="17"/>
  <c r="P452" i="17"/>
  <c r="P451" i="17"/>
  <c r="P449" i="17"/>
  <c r="P448" i="17"/>
  <c r="P446" i="17"/>
  <c r="P445" i="17"/>
  <c r="P443" i="17"/>
  <c r="P442" i="17"/>
  <c r="P440" i="17"/>
  <c r="P439" i="17"/>
  <c r="P437" i="17"/>
  <c r="P436" i="17"/>
  <c r="P434" i="17"/>
  <c r="P433" i="17"/>
  <c r="P431" i="17"/>
  <c r="P430" i="17"/>
  <c r="P428" i="17"/>
  <c r="P427" i="17"/>
  <c r="P425" i="17"/>
  <c r="P424" i="17"/>
  <c r="P422" i="17"/>
  <c r="P421" i="17"/>
  <c r="O491" i="17"/>
  <c r="O490" i="17"/>
  <c r="O488" i="17"/>
  <c r="O487" i="17"/>
  <c r="O485" i="17"/>
  <c r="O484" i="17"/>
  <c r="O482" i="17"/>
  <c r="O481" i="17"/>
  <c r="O479" i="17"/>
  <c r="O478" i="17"/>
  <c r="O476" i="17"/>
  <c r="O475" i="17"/>
  <c r="O473" i="17"/>
  <c r="O472" i="17"/>
  <c r="O470" i="17"/>
  <c r="O469" i="17"/>
  <c r="O467" i="17"/>
  <c r="O466" i="17"/>
  <c r="O464" i="17"/>
  <c r="O463" i="17"/>
  <c r="O461" i="17"/>
  <c r="O460" i="17"/>
  <c r="O458" i="17"/>
  <c r="O457" i="17"/>
  <c r="O455" i="17"/>
  <c r="O454" i="17"/>
  <c r="O452" i="17"/>
  <c r="O451" i="17"/>
  <c r="O449" i="17"/>
  <c r="O448" i="17"/>
  <c r="O446" i="17"/>
  <c r="O445" i="17"/>
  <c r="O443" i="17"/>
  <c r="O442" i="17"/>
  <c r="O440" i="17"/>
  <c r="O439" i="17"/>
  <c r="O437" i="17"/>
  <c r="O436" i="17"/>
  <c r="O434" i="17"/>
  <c r="O433" i="17"/>
  <c r="O431" i="17"/>
  <c r="O430" i="17"/>
  <c r="O428" i="17"/>
  <c r="O427" i="17"/>
  <c r="O425" i="17"/>
  <c r="O424" i="17"/>
  <c r="O422" i="17"/>
  <c r="O421" i="17"/>
  <c r="N491" i="17"/>
  <c r="N490" i="17"/>
  <c r="N488" i="17"/>
  <c r="N487" i="17"/>
  <c r="N485" i="17"/>
  <c r="N484" i="17"/>
  <c r="N482" i="17"/>
  <c r="N481" i="17"/>
  <c r="N479" i="17"/>
  <c r="N478" i="17"/>
  <c r="N476" i="17"/>
  <c r="N475" i="17"/>
  <c r="N473" i="17"/>
  <c r="N472" i="17"/>
  <c r="N470" i="17"/>
  <c r="N469" i="17"/>
  <c r="N467" i="17"/>
  <c r="N466" i="17"/>
  <c r="N464" i="17"/>
  <c r="N463" i="17"/>
  <c r="N461" i="17"/>
  <c r="N460" i="17"/>
  <c r="N458" i="17"/>
  <c r="N457" i="17"/>
  <c r="N455" i="17"/>
  <c r="N454" i="17"/>
  <c r="N452" i="17"/>
  <c r="N451" i="17"/>
  <c r="N449" i="17"/>
  <c r="N448" i="17"/>
  <c r="N446" i="17"/>
  <c r="N445" i="17"/>
  <c r="N443" i="17"/>
  <c r="N442" i="17"/>
  <c r="N440" i="17"/>
  <c r="N439" i="17"/>
  <c r="N437" i="17"/>
  <c r="N436" i="17"/>
  <c r="N434" i="17"/>
  <c r="N433" i="17"/>
  <c r="N431" i="17"/>
  <c r="N430" i="17"/>
  <c r="N428" i="17"/>
  <c r="N427" i="17"/>
  <c r="N425" i="17"/>
  <c r="N424" i="17"/>
  <c r="N422" i="17"/>
  <c r="N421" i="17"/>
  <c r="O7" i="17"/>
  <c r="P7" i="17" s="1"/>
  <c r="H133" i="19"/>
  <c r="H134" i="19"/>
  <c r="H135" i="19"/>
  <c r="H136" i="19"/>
  <c r="H137" i="19"/>
  <c r="H139" i="19"/>
  <c r="H140" i="19"/>
  <c r="D68" i="20" l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H23" i="17" l="1"/>
  <c r="H30" i="17"/>
  <c r="F30" i="17"/>
  <c r="H29" i="17"/>
  <c r="F29" i="17"/>
  <c r="H28" i="17"/>
  <c r="F28" i="17"/>
  <c r="H27" i="17"/>
  <c r="F27" i="17"/>
  <c r="H26" i="17"/>
  <c r="F26" i="17"/>
  <c r="H25" i="17"/>
  <c r="F25" i="17"/>
  <c r="H24" i="17"/>
  <c r="G24" i="17"/>
  <c r="G25" i="17" s="1"/>
  <c r="G26" i="17" s="1"/>
  <c r="G27" i="17" s="1"/>
  <c r="G28" i="17" s="1"/>
  <c r="G29" i="17" s="1"/>
  <c r="G30" i="17" s="1"/>
  <c r="F24" i="17"/>
  <c r="F23" i="17"/>
  <c r="H16" i="17"/>
  <c r="H17" i="17"/>
  <c r="H18" i="17"/>
  <c r="H19" i="17"/>
  <c r="H20" i="17"/>
  <c r="H21" i="17"/>
  <c r="H22" i="17"/>
  <c r="H15" i="17"/>
  <c r="M8" i="17"/>
  <c r="G8" i="17"/>
  <c r="G9" i="17" s="1"/>
  <c r="G10" i="17" s="1"/>
  <c r="G11" i="17" s="1"/>
  <c r="G12" i="17" s="1"/>
  <c r="G13" i="17" s="1"/>
  <c r="G14" i="17" s="1"/>
  <c r="G16" i="17"/>
  <c r="G17" i="17" s="1"/>
  <c r="G18" i="17" s="1"/>
  <c r="G19" i="17" s="1"/>
  <c r="G20" i="17" s="1"/>
  <c r="G21" i="17" s="1"/>
  <c r="G22" i="17" s="1"/>
  <c r="F22" i="17"/>
  <c r="F21" i="17"/>
  <c r="F20" i="17"/>
  <c r="F19" i="17"/>
  <c r="F18" i="17"/>
  <c r="F17" i="17"/>
  <c r="F16" i="17"/>
  <c r="F15" i="17"/>
  <c r="M9" i="17" l="1"/>
  <c r="M10" i="17" s="1"/>
  <c r="O8" i="17"/>
  <c r="P8" i="17" s="1"/>
  <c r="J92" i="20"/>
  <c r="J93" i="20" s="1"/>
  <c r="J94" i="20" s="1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E94" i="20" s="1"/>
  <c r="F94" i="20" s="1"/>
  <c r="G94" i="20" s="1"/>
  <c r="H94" i="20" s="1"/>
  <c r="C93" i="20"/>
  <c r="C92" i="20"/>
  <c r="C91" i="20"/>
  <c r="E91" i="20" s="1"/>
  <c r="F91" i="20" s="1"/>
  <c r="G91" i="20" s="1"/>
  <c r="H91" i="20" s="1"/>
  <c r="D34" i="20"/>
  <c r="E34" i="20" s="1"/>
  <c r="F34" i="20" s="1"/>
  <c r="G34" i="20" s="1"/>
  <c r="H34" i="20" s="1"/>
  <c r="D57" i="20"/>
  <c r="C57" i="20" s="1"/>
  <c r="D56" i="20"/>
  <c r="C56" i="20" s="1"/>
  <c r="D55" i="20"/>
  <c r="D54" i="20"/>
  <c r="C54" i="20" s="1"/>
  <c r="D53" i="20"/>
  <c r="C53" i="20" s="1"/>
  <c r="D52" i="20"/>
  <c r="C52" i="20" s="1"/>
  <c r="D51" i="20"/>
  <c r="C51" i="20" s="1"/>
  <c r="D50" i="20"/>
  <c r="C50" i="20" s="1"/>
  <c r="D49" i="20"/>
  <c r="C49" i="20" s="1"/>
  <c r="D48" i="20"/>
  <c r="C48" i="20" s="1"/>
  <c r="D47" i="20"/>
  <c r="D46" i="20"/>
  <c r="C46" i="20" s="1"/>
  <c r="D45" i="20"/>
  <c r="C45" i="20" s="1"/>
  <c r="D44" i="20"/>
  <c r="C44" i="20" s="1"/>
  <c r="D43" i="20"/>
  <c r="C43" i="20" s="1"/>
  <c r="D42" i="20"/>
  <c r="C42" i="20" s="1"/>
  <c r="D41" i="20"/>
  <c r="C41" i="20" s="1"/>
  <c r="D40" i="20"/>
  <c r="C40" i="20" s="1"/>
  <c r="D39" i="20"/>
  <c r="C39" i="20" s="1"/>
  <c r="D38" i="20"/>
  <c r="C38" i="20" s="1"/>
  <c r="D37" i="20"/>
  <c r="C37" i="20" s="1"/>
  <c r="D36" i="20"/>
  <c r="C36" i="20" s="1"/>
  <c r="J35" i="20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D35" i="20"/>
  <c r="C35" i="20" s="1"/>
  <c r="E92" i="20" l="1"/>
  <c r="F92" i="20" s="1"/>
  <c r="G92" i="20" s="1"/>
  <c r="H92" i="20" s="1"/>
  <c r="E93" i="20"/>
  <c r="F93" i="20" s="1"/>
  <c r="G93" i="20" s="1"/>
  <c r="H93" i="20" s="1"/>
  <c r="E55" i="20"/>
  <c r="F55" i="20" s="1"/>
  <c r="G55" i="20" s="1"/>
  <c r="H55" i="20" s="1"/>
  <c r="O9" i="17"/>
  <c r="P9" i="17" s="1"/>
  <c r="M11" i="17"/>
  <c r="O10" i="17"/>
  <c r="P10" i="17" s="1"/>
  <c r="E53" i="20"/>
  <c r="F53" i="20" s="1"/>
  <c r="G53" i="20" s="1"/>
  <c r="H53" i="20" s="1"/>
  <c r="E47" i="20"/>
  <c r="F47" i="20" s="1"/>
  <c r="G47" i="20" s="1"/>
  <c r="H47" i="20" s="1"/>
  <c r="C47" i="20"/>
  <c r="E35" i="20"/>
  <c r="F35" i="20" s="1"/>
  <c r="G35" i="20" s="1"/>
  <c r="H35" i="20" s="1"/>
  <c r="E43" i="20"/>
  <c r="F43" i="20" s="1"/>
  <c r="G43" i="20" s="1"/>
  <c r="H43" i="20" s="1"/>
  <c r="E51" i="20"/>
  <c r="F51" i="20" s="1"/>
  <c r="G51" i="20" s="1"/>
  <c r="H51" i="20" s="1"/>
  <c r="E36" i="20"/>
  <c r="F36" i="20" s="1"/>
  <c r="G36" i="20" s="1"/>
  <c r="H36" i="20" s="1"/>
  <c r="E44" i="20"/>
  <c r="F44" i="20" s="1"/>
  <c r="G44" i="20" s="1"/>
  <c r="H44" i="20" s="1"/>
  <c r="E52" i="20"/>
  <c r="F52" i="20" s="1"/>
  <c r="G52" i="20" s="1"/>
  <c r="H52" i="20" s="1"/>
  <c r="E37" i="20"/>
  <c r="F37" i="20" s="1"/>
  <c r="G37" i="20" s="1"/>
  <c r="H37" i="20" s="1"/>
  <c r="E45" i="20"/>
  <c r="F45" i="20" s="1"/>
  <c r="G45" i="20" s="1"/>
  <c r="H45" i="20" s="1"/>
  <c r="E38" i="20"/>
  <c r="F38" i="20" s="1"/>
  <c r="G38" i="20" s="1"/>
  <c r="H38" i="20" s="1"/>
  <c r="E46" i="20"/>
  <c r="F46" i="20" s="1"/>
  <c r="G46" i="20" s="1"/>
  <c r="H46" i="20" s="1"/>
  <c r="E54" i="20"/>
  <c r="F54" i="20" s="1"/>
  <c r="G54" i="20" s="1"/>
  <c r="H54" i="20" s="1"/>
  <c r="E39" i="20"/>
  <c r="F39" i="20" s="1"/>
  <c r="G39" i="20" s="1"/>
  <c r="H39" i="20" s="1"/>
  <c r="E40" i="20"/>
  <c r="F40" i="20" s="1"/>
  <c r="G40" i="20" s="1"/>
  <c r="H40" i="20" s="1"/>
  <c r="E48" i="20"/>
  <c r="F48" i="20" s="1"/>
  <c r="G48" i="20" s="1"/>
  <c r="H48" i="20" s="1"/>
  <c r="E56" i="20"/>
  <c r="F56" i="20" s="1"/>
  <c r="G56" i="20" s="1"/>
  <c r="H56" i="20" s="1"/>
  <c r="E41" i="20"/>
  <c r="F41" i="20" s="1"/>
  <c r="G41" i="20" s="1"/>
  <c r="H41" i="20" s="1"/>
  <c r="E49" i="20"/>
  <c r="F49" i="20" s="1"/>
  <c r="G49" i="20" s="1"/>
  <c r="H49" i="20" s="1"/>
  <c r="E57" i="20"/>
  <c r="F57" i="20" s="1"/>
  <c r="G57" i="20" s="1"/>
  <c r="H57" i="20" s="1"/>
  <c r="E42" i="20"/>
  <c r="F42" i="20" s="1"/>
  <c r="G42" i="20" s="1"/>
  <c r="H42" i="20" s="1"/>
  <c r="E50" i="20"/>
  <c r="F50" i="20" s="1"/>
  <c r="G50" i="20" s="1"/>
  <c r="H50" i="20" s="1"/>
  <c r="C55" i="20"/>
  <c r="J95" i="20"/>
  <c r="E95" i="20" s="1"/>
  <c r="F95" i="20" s="1"/>
  <c r="G95" i="20" s="1"/>
  <c r="H95" i="20" s="1"/>
  <c r="C34" i="20"/>
  <c r="O11" i="17" l="1"/>
  <c r="P11" i="17" s="1"/>
  <c r="M12" i="17"/>
  <c r="J96" i="20"/>
  <c r="E96" i="20" s="1"/>
  <c r="F96" i="20" s="1"/>
  <c r="G96" i="20" s="1"/>
  <c r="H96" i="20" s="1"/>
  <c r="M13" i="17" l="1"/>
  <c r="O12" i="17"/>
  <c r="P12" i="17" s="1"/>
  <c r="J97" i="20"/>
  <c r="E97" i="20" s="1"/>
  <c r="F97" i="20" s="1"/>
  <c r="G97" i="20" s="1"/>
  <c r="H97" i="20" s="1"/>
  <c r="M14" i="17" l="1"/>
  <c r="O14" i="17" s="1"/>
  <c r="P14" i="17" s="1"/>
  <c r="O13" i="17"/>
  <c r="P13" i="17" s="1"/>
  <c r="J98" i="20"/>
  <c r="E98" i="20" s="1"/>
  <c r="F98" i="20" s="1"/>
  <c r="G98" i="20" s="1"/>
  <c r="H98" i="20" s="1"/>
  <c r="J99" i="20" l="1"/>
  <c r="E99" i="20" s="1"/>
  <c r="F99" i="20" s="1"/>
  <c r="G99" i="20" s="1"/>
  <c r="H99" i="20" s="1"/>
  <c r="J100" i="20" l="1"/>
  <c r="E100" i="20" s="1"/>
  <c r="F100" i="20" s="1"/>
  <c r="G100" i="20" s="1"/>
  <c r="H100" i="20" s="1"/>
  <c r="J101" i="20" l="1"/>
  <c r="E101" i="20" s="1"/>
  <c r="F101" i="20" s="1"/>
  <c r="G101" i="20" s="1"/>
  <c r="H101" i="20" s="1"/>
  <c r="J102" i="20" l="1"/>
  <c r="E102" i="20" s="1"/>
  <c r="F102" i="20" s="1"/>
  <c r="G102" i="20" s="1"/>
  <c r="H102" i="20" s="1"/>
  <c r="J103" i="20" l="1"/>
  <c r="E103" i="20" s="1"/>
  <c r="F103" i="20" s="1"/>
  <c r="G103" i="20" s="1"/>
  <c r="H103" i="20" s="1"/>
  <c r="J104" i="20" l="1"/>
  <c r="E104" i="20" s="1"/>
  <c r="F104" i="20" s="1"/>
  <c r="G104" i="20" s="1"/>
  <c r="H104" i="20" s="1"/>
  <c r="J105" i="20" l="1"/>
  <c r="E105" i="20" s="1"/>
  <c r="F105" i="20" s="1"/>
  <c r="G105" i="20" s="1"/>
  <c r="H105" i="20" s="1"/>
  <c r="J106" i="20" l="1"/>
  <c r="E106" i="20" s="1"/>
  <c r="F106" i="20" s="1"/>
  <c r="G106" i="20" s="1"/>
  <c r="H106" i="20" s="1"/>
  <c r="J107" i="20" l="1"/>
  <c r="E107" i="20" s="1"/>
  <c r="F107" i="20" s="1"/>
  <c r="G107" i="20" s="1"/>
  <c r="H107" i="20" s="1"/>
  <c r="J108" i="20" l="1"/>
  <c r="E108" i="20" s="1"/>
  <c r="F108" i="20" s="1"/>
  <c r="G108" i="20" s="1"/>
  <c r="H108" i="20" s="1"/>
  <c r="J109" i="20" l="1"/>
  <c r="E109" i="20" s="1"/>
  <c r="F109" i="20" s="1"/>
  <c r="G109" i="20" s="1"/>
  <c r="H109" i="20" s="1"/>
  <c r="J110" i="20" l="1"/>
  <c r="E110" i="20" s="1"/>
  <c r="F110" i="20" s="1"/>
  <c r="G110" i="20" s="1"/>
  <c r="H110" i="20" s="1"/>
  <c r="J111" i="20" l="1"/>
  <c r="E111" i="20" s="1"/>
  <c r="F111" i="20" s="1"/>
  <c r="G111" i="20" s="1"/>
  <c r="H111" i="20" s="1"/>
  <c r="J112" i="20" l="1"/>
  <c r="E112" i="20" s="1"/>
  <c r="F112" i="20" s="1"/>
  <c r="G112" i="20" s="1"/>
  <c r="H112" i="20" s="1"/>
  <c r="J113" i="20" l="1"/>
  <c r="E113" i="20" s="1"/>
  <c r="F113" i="20" s="1"/>
  <c r="G113" i="20" s="1"/>
  <c r="H113" i="20" s="1"/>
  <c r="J114" i="20" l="1"/>
  <c r="E114" i="20" s="1"/>
  <c r="F114" i="20" s="1"/>
  <c r="G114" i="20" s="1"/>
  <c r="H114" i="20" s="1"/>
  <c r="J68" i="20" l="1"/>
  <c r="J69" i="20" s="1"/>
  <c r="J70" i="20" s="1"/>
  <c r="J71" i="20" s="1"/>
  <c r="J72" i="20" s="1"/>
  <c r="J73" i="20" s="1"/>
  <c r="J11" i="20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D11" i="20"/>
  <c r="E11" i="20" s="1"/>
  <c r="D10" i="20"/>
  <c r="E10" i="20" s="1"/>
  <c r="J74" i="20" l="1"/>
  <c r="J75" i="20" l="1"/>
  <c r="J76" i="20" l="1"/>
  <c r="J77" i="20" l="1"/>
  <c r="J78" i="20" l="1"/>
  <c r="F14" i="19"/>
  <c r="D16" i="17" s="1"/>
  <c r="R16" i="17" s="1"/>
  <c r="R24" i="17" s="1"/>
  <c r="F15" i="19"/>
  <c r="D17" i="17" s="1"/>
  <c r="R17" i="17" s="1"/>
  <c r="R25" i="17" s="1"/>
  <c r="F16" i="19"/>
  <c r="F17" i="19"/>
  <c r="F18" i="19"/>
  <c r="F19" i="19"/>
  <c r="D21" i="17" s="1"/>
  <c r="R21" i="17" s="1"/>
  <c r="R29" i="17" s="1"/>
  <c r="F20" i="19"/>
  <c r="F13" i="19"/>
  <c r="F21" i="19" l="1"/>
  <c r="D15" i="17"/>
  <c r="R15" i="17" s="1"/>
  <c r="R23" i="17" s="1"/>
  <c r="F24" i="19"/>
  <c r="D18" i="17"/>
  <c r="R18" i="17" s="1"/>
  <c r="R26" i="17" s="1"/>
  <c r="F27" i="19"/>
  <c r="F28" i="19"/>
  <c r="D22" i="17"/>
  <c r="R22" i="17" s="1"/>
  <c r="R30" i="17" s="1"/>
  <c r="F23" i="19"/>
  <c r="F26" i="19"/>
  <c r="D20" i="17"/>
  <c r="R20" i="17" s="1"/>
  <c r="R28" i="17" s="1"/>
  <c r="F22" i="19"/>
  <c r="F25" i="19"/>
  <c r="D19" i="17"/>
  <c r="R19" i="17" s="1"/>
  <c r="R27" i="17" s="1"/>
  <c r="J79" i="20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41" i="17"/>
  <c r="Q1042" i="17"/>
  <c r="Q1043" i="17"/>
  <c r="Q1044" i="17"/>
  <c r="Q1045" i="17"/>
  <c r="Q1046" i="17"/>
  <c r="Q1047" i="17"/>
  <c r="Q1048" i="17"/>
  <c r="Q1049" i="17"/>
  <c r="Q1050" i="17"/>
  <c r="Q1051" i="17"/>
  <c r="Q1052" i="17"/>
  <c r="Q1053" i="17"/>
  <c r="Q1054" i="17"/>
  <c r="Q1055" i="17"/>
  <c r="Q1056" i="17"/>
  <c r="Q1057" i="17"/>
  <c r="Q1058" i="17"/>
  <c r="Q1059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956" i="17"/>
  <c r="K987" i="17" l="1"/>
  <c r="J987" i="17"/>
  <c r="I987" i="17"/>
  <c r="H987" i="17"/>
  <c r="K1009" i="17"/>
  <c r="J1009" i="17"/>
  <c r="I1009" i="17"/>
  <c r="H1009" i="17"/>
  <c r="K985" i="17"/>
  <c r="J985" i="17"/>
  <c r="I985" i="17"/>
  <c r="H985" i="17"/>
  <c r="K969" i="17"/>
  <c r="J969" i="17"/>
  <c r="I969" i="17"/>
  <c r="H969" i="17"/>
  <c r="K961" i="17"/>
  <c r="J961" i="17"/>
  <c r="I961" i="17"/>
  <c r="H961" i="17"/>
  <c r="K1022" i="17"/>
  <c r="J1022" i="17"/>
  <c r="I1022" i="17"/>
  <c r="H1022" i="17"/>
  <c r="K1000" i="17"/>
  <c r="J1000" i="17"/>
  <c r="I1000" i="17"/>
  <c r="H1000" i="17"/>
  <c r="K984" i="17"/>
  <c r="J984" i="17"/>
  <c r="I984" i="17"/>
  <c r="H984" i="17"/>
  <c r="K968" i="17"/>
  <c r="J968" i="17"/>
  <c r="I968" i="17"/>
  <c r="H968" i="17"/>
  <c r="K960" i="17"/>
  <c r="J960" i="17"/>
  <c r="I960" i="17"/>
  <c r="H960" i="17"/>
  <c r="K1029" i="17"/>
  <c r="J1029" i="17"/>
  <c r="I1029" i="17"/>
  <c r="H1029" i="17"/>
  <c r="K1021" i="17"/>
  <c r="J1021" i="17"/>
  <c r="I1021" i="17"/>
  <c r="H1021" i="17"/>
  <c r="K1013" i="17"/>
  <c r="J1013" i="17"/>
  <c r="I1013" i="17"/>
  <c r="H1013" i="17"/>
  <c r="K1007" i="17"/>
  <c r="J1007" i="17"/>
  <c r="I1007" i="17"/>
  <c r="H1007" i="17"/>
  <c r="K999" i="17"/>
  <c r="J999" i="17"/>
  <c r="I999" i="17"/>
  <c r="H999" i="17"/>
  <c r="K991" i="17"/>
  <c r="J991" i="17"/>
  <c r="I991" i="17"/>
  <c r="H991" i="17"/>
  <c r="K983" i="17"/>
  <c r="J983" i="17"/>
  <c r="I983" i="17"/>
  <c r="H983" i="17"/>
  <c r="K975" i="17"/>
  <c r="J975" i="17"/>
  <c r="I975" i="17"/>
  <c r="H975" i="17"/>
  <c r="K967" i="17"/>
  <c r="J967" i="17"/>
  <c r="I967" i="17"/>
  <c r="H967" i="17"/>
  <c r="K959" i="17"/>
  <c r="J959" i="17"/>
  <c r="I959" i="17"/>
  <c r="H959" i="17"/>
  <c r="K1028" i="17"/>
  <c r="J1028" i="17"/>
  <c r="I1028" i="17"/>
  <c r="H1028" i="17"/>
  <c r="K1020" i="17"/>
  <c r="J1020" i="17"/>
  <c r="I1020" i="17"/>
  <c r="H1020" i="17"/>
  <c r="K1003" i="17"/>
  <c r="J1003" i="17"/>
  <c r="I1003" i="17"/>
  <c r="H1003" i="17"/>
  <c r="K993" i="17"/>
  <c r="J993" i="17"/>
  <c r="I993" i="17"/>
  <c r="H993" i="17"/>
  <c r="K1030" i="17"/>
  <c r="J1030" i="17"/>
  <c r="I1030" i="17"/>
  <c r="H1030" i="17"/>
  <c r="K992" i="17"/>
  <c r="J992" i="17"/>
  <c r="I992" i="17"/>
  <c r="H992" i="17"/>
  <c r="K982" i="17"/>
  <c r="J982" i="17"/>
  <c r="I982" i="17"/>
  <c r="H982" i="17"/>
  <c r="K1019" i="17"/>
  <c r="J1019" i="17"/>
  <c r="I1019" i="17"/>
  <c r="H1019" i="17"/>
  <c r="K995" i="17"/>
  <c r="J995" i="17"/>
  <c r="I995" i="17"/>
  <c r="H995" i="17"/>
  <c r="K963" i="17"/>
  <c r="J963" i="17"/>
  <c r="I963" i="17"/>
  <c r="H963" i="17"/>
  <c r="K1002" i="17"/>
  <c r="J1002" i="17"/>
  <c r="I1002" i="17"/>
  <c r="H1002" i="17"/>
  <c r="K1001" i="17"/>
  <c r="J1001" i="17"/>
  <c r="I1001" i="17"/>
  <c r="H1001" i="17"/>
  <c r="K977" i="17"/>
  <c r="J977" i="17"/>
  <c r="I977" i="17"/>
  <c r="H977" i="17"/>
  <c r="K1014" i="17"/>
  <c r="J1014" i="17"/>
  <c r="I1014" i="17"/>
  <c r="H1014" i="17"/>
  <c r="K1008" i="17"/>
  <c r="J1008" i="17"/>
  <c r="I1008" i="17"/>
  <c r="H1008" i="17"/>
  <c r="K976" i="17"/>
  <c r="J976" i="17"/>
  <c r="I976" i="17"/>
  <c r="H976" i="17"/>
  <c r="K1006" i="17"/>
  <c r="J1006" i="17"/>
  <c r="I1006" i="17"/>
  <c r="H1006" i="17"/>
  <c r="K998" i="17"/>
  <c r="J998" i="17"/>
  <c r="I998" i="17"/>
  <c r="H998" i="17"/>
  <c r="K990" i="17"/>
  <c r="J990" i="17"/>
  <c r="I990" i="17"/>
  <c r="H990" i="17"/>
  <c r="K974" i="17"/>
  <c r="J974" i="17"/>
  <c r="I974" i="17"/>
  <c r="H974" i="17"/>
  <c r="K966" i="17"/>
  <c r="J966" i="17"/>
  <c r="I966" i="17"/>
  <c r="H966" i="17"/>
  <c r="K958" i="17"/>
  <c r="J958" i="17"/>
  <c r="I958" i="17"/>
  <c r="H958" i="17"/>
  <c r="K1035" i="17"/>
  <c r="J1035" i="17"/>
  <c r="I1035" i="17"/>
  <c r="H1035" i="17"/>
  <c r="K1027" i="17"/>
  <c r="J1027" i="17"/>
  <c r="I1027" i="17"/>
  <c r="H1027" i="17"/>
  <c r="K956" i="17"/>
  <c r="J956" i="17"/>
  <c r="I956" i="17"/>
  <c r="H956" i="17"/>
  <c r="K1005" i="17"/>
  <c r="J1005" i="17"/>
  <c r="I1005" i="17"/>
  <c r="H1005" i="17"/>
  <c r="K997" i="17"/>
  <c r="J997" i="17"/>
  <c r="I997" i="17"/>
  <c r="H997" i="17"/>
  <c r="K989" i="17"/>
  <c r="J989" i="17"/>
  <c r="I989" i="17"/>
  <c r="H989" i="17"/>
  <c r="K981" i="17"/>
  <c r="J981" i="17"/>
  <c r="I981" i="17"/>
  <c r="H981" i="17"/>
  <c r="K973" i="17"/>
  <c r="J973" i="17"/>
  <c r="I973" i="17"/>
  <c r="H973" i="17"/>
  <c r="K965" i="17"/>
  <c r="J965" i="17"/>
  <c r="I965" i="17"/>
  <c r="H965" i="17"/>
  <c r="K957" i="17"/>
  <c r="J957" i="17"/>
  <c r="I957" i="17"/>
  <c r="H957" i="17"/>
  <c r="K1034" i="17"/>
  <c r="J1034" i="17"/>
  <c r="I1034" i="17"/>
  <c r="H1034" i="17"/>
  <c r="K1026" i="17"/>
  <c r="J1026" i="17"/>
  <c r="I1026" i="17"/>
  <c r="H1026" i="17"/>
  <c r="K1018" i="17"/>
  <c r="J1018" i="17"/>
  <c r="I1018" i="17"/>
  <c r="H1018" i="17"/>
  <c r="K979" i="17"/>
  <c r="J979" i="17"/>
  <c r="I979" i="17"/>
  <c r="H979" i="17"/>
  <c r="K1012" i="17"/>
  <c r="J1012" i="17"/>
  <c r="I1012" i="17"/>
  <c r="H1012" i="17"/>
  <c r="K1004" i="17"/>
  <c r="J1004" i="17"/>
  <c r="H1004" i="17"/>
  <c r="I1004" i="17"/>
  <c r="K996" i="17"/>
  <c r="J996" i="17"/>
  <c r="I996" i="17"/>
  <c r="H996" i="17"/>
  <c r="K988" i="17"/>
  <c r="J988" i="17"/>
  <c r="I988" i="17"/>
  <c r="H988" i="17"/>
  <c r="K980" i="17"/>
  <c r="J980" i="17"/>
  <c r="I980" i="17"/>
  <c r="H980" i="17"/>
  <c r="K972" i="17"/>
  <c r="J972" i="17"/>
  <c r="I972" i="17"/>
  <c r="H972" i="17"/>
  <c r="K964" i="17"/>
  <c r="J964" i="17"/>
  <c r="I964" i="17"/>
  <c r="H964" i="17"/>
  <c r="K1033" i="17"/>
  <c r="J1033" i="17"/>
  <c r="I1033" i="17"/>
  <c r="H1033" i="17"/>
  <c r="K1025" i="17"/>
  <c r="J1025" i="17"/>
  <c r="I1025" i="17"/>
  <c r="H1025" i="17"/>
  <c r="K1017" i="17"/>
  <c r="J1017" i="17"/>
  <c r="I1017" i="17"/>
  <c r="H1017" i="17"/>
  <c r="K971" i="17"/>
  <c r="J971" i="17"/>
  <c r="I971" i="17"/>
  <c r="H971" i="17"/>
  <c r="K1032" i="17"/>
  <c r="J1032" i="17"/>
  <c r="I1032" i="17"/>
  <c r="H1032" i="17"/>
  <c r="K1024" i="17"/>
  <c r="J1024" i="17"/>
  <c r="I1024" i="17"/>
  <c r="H1024" i="17"/>
  <c r="K1016" i="17"/>
  <c r="J1016" i="17"/>
  <c r="I1016" i="17"/>
  <c r="H1016" i="17"/>
  <c r="K1011" i="17"/>
  <c r="J1011" i="17"/>
  <c r="I1011" i="17"/>
  <c r="H1011" i="17"/>
  <c r="K1010" i="17"/>
  <c r="J1010" i="17"/>
  <c r="I1010" i="17"/>
  <c r="H1010" i="17"/>
  <c r="K994" i="17"/>
  <c r="J994" i="17"/>
  <c r="I994" i="17"/>
  <c r="H994" i="17"/>
  <c r="K986" i="17"/>
  <c r="J986" i="17"/>
  <c r="I986" i="17"/>
  <c r="H986" i="17"/>
  <c r="K978" i="17"/>
  <c r="J978" i="17"/>
  <c r="I978" i="17"/>
  <c r="H978" i="17"/>
  <c r="K970" i="17"/>
  <c r="J970" i="17"/>
  <c r="I970" i="17"/>
  <c r="H970" i="17"/>
  <c r="K962" i="17"/>
  <c r="J962" i="17"/>
  <c r="I962" i="17"/>
  <c r="H962" i="17"/>
  <c r="K1031" i="17"/>
  <c r="J1031" i="17"/>
  <c r="I1031" i="17"/>
  <c r="H1031" i="17"/>
  <c r="K1023" i="17"/>
  <c r="J1023" i="17"/>
  <c r="I1023" i="17"/>
  <c r="H1023" i="17"/>
  <c r="K1015" i="17"/>
  <c r="J1015" i="17"/>
  <c r="I1015" i="17"/>
  <c r="H1015" i="17"/>
  <c r="H1048" i="17"/>
  <c r="I1048" i="17"/>
  <c r="J1048" i="17"/>
  <c r="K1048" i="17"/>
  <c r="I1055" i="17"/>
  <c r="J1055" i="17"/>
  <c r="K1055" i="17"/>
  <c r="H1055" i="17"/>
  <c r="I1047" i="17"/>
  <c r="J1047" i="17"/>
  <c r="K1047" i="17"/>
  <c r="H1047" i="17"/>
  <c r="I1037" i="17"/>
  <c r="J1037" i="17"/>
  <c r="K1037" i="17"/>
  <c r="H1037" i="17"/>
  <c r="H1054" i="17"/>
  <c r="I1054" i="17"/>
  <c r="J1054" i="17"/>
  <c r="K1054" i="17"/>
  <c r="H1046" i="17"/>
  <c r="I1046" i="17"/>
  <c r="J1046" i="17"/>
  <c r="K1046" i="17"/>
  <c r="K1036" i="17"/>
  <c r="J1036" i="17"/>
  <c r="I1036" i="17"/>
  <c r="H1036" i="17"/>
  <c r="I1053" i="17"/>
  <c r="J1053" i="17"/>
  <c r="K1053" i="17"/>
  <c r="H1053" i="17"/>
  <c r="I1045" i="17"/>
  <c r="J1045" i="17"/>
  <c r="K1045" i="17"/>
  <c r="H1045" i="17"/>
  <c r="H1038" i="17"/>
  <c r="I1038" i="17"/>
  <c r="J1038" i="17"/>
  <c r="K1038" i="17"/>
  <c r="H1052" i="17"/>
  <c r="I1052" i="17"/>
  <c r="J1052" i="17"/>
  <c r="K1052" i="17"/>
  <c r="H1044" i="17"/>
  <c r="I1044" i="17"/>
  <c r="J1044" i="17"/>
  <c r="K1044" i="17"/>
  <c r="H1056" i="17"/>
  <c r="I1056" i="17"/>
  <c r="J1056" i="17"/>
  <c r="K1056" i="17"/>
  <c r="I1059" i="17"/>
  <c r="J1059" i="17"/>
  <c r="K1059" i="17"/>
  <c r="H1059" i="17"/>
  <c r="I1051" i="17"/>
  <c r="J1051" i="17"/>
  <c r="K1051" i="17"/>
  <c r="H1051" i="17"/>
  <c r="I1043" i="17"/>
  <c r="J1043" i="17"/>
  <c r="K1043" i="17"/>
  <c r="H1043" i="17"/>
  <c r="H1058" i="17"/>
  <c r="I1058" i="17"/>
  <c r="J1058" i="17"/>
  <c r="K1058" i="17"/>
  <c r="H1050" i="17"/>
  <c r="I1050" i="17"/>
  <c r="J1050" i="17"/>
  <c r="K1050" i="17"/>
  <c r="H1042" i="17"/>
  <c r="I1042" i="17"/>
  <c r="J1042" i="17"/>
  <c r="K1042" i="17"/>
  <c r="I1057" i="17"/>
  <c r="J1057" i="17"/>
  <c r="K1057" i="17"/>
  <c r="H1057" i="17"/>
  <c r="I1049" i="17"/>
  <c r="J1049" i="17"/>
  <c r="K1049" i="17"/>
  <c r="H1049" i="17"/>
  <c r="I1041" i="17"/>
  <c r="J1041" i="17"/>
  <c r="K1041" i="17"/>
  <c r="H1041" i="17"/>
  <c r="F31" i="19"/>
  <c r="F39" i="19" s="1"/>
  <c r="F47" i="19" s="1"/>
  <c r="F55" i="19" s="1"/>
  <c r="F63" i="19" s="1"/>
  <c r="F71" i="19" s="1"/>
  <c r="D25" i="17"/>
  <c r="F35" i="19"/>
  <c r="F43" i="19" s="1"/>
  <c r="F51" i="19" s="1"/>
  <c r="F59" i="19" s="1"/>
  <c r="F67" i="19" s="1"/>
  <c r="F75" i="19" s="1"/>
  <c r="D29" i="17"/>
  <c r="F33" i="19"/>
  <c r="F41" i="19" s="1"/>
  <c r="F49" i="19" s="1"/>
  <c r="F57" i="19" s="1"/>
  <c r="F65" i="19" s="1"/>
  <c r="F73" i="19" s="1"/>
  <c r="D27" i="17"/>
  <c r="F36" i="19"/>
  <c r="F44" i="19" s="1"/>
  <c r="F52" i="19" s="1"/>
  <c r="F60" i="19" s="1"/>
  <c r="F68" i="19" s="1"/>
  <c r="F76" i="19" s="1"/>
  <c r="D30" i="17"/>
  <c r="D24" i="17"/>
  <c r="F30" i="19"/>
  <c r="F38" i="19" s="1"/>
  <c r="F46" i="19" s="1"/>
  <c r="F54" i="19" s="1"/>
  <c r="F62" i="19" s="1"/>
  <c r="F70" i="19" s="1"/>
  <c r="F32" i="19"/>
  <c r="F40" i="19" s="1"/>
  <c r="F48" i="19" s="1"/>
  <c r="F56" i="19" s="1"/>
  <c r="F64" i="19" s="1"/>
  <c r="F72" i="19" s="1"/>
  <c r="D26" i="17"/>
  <c r="F34" i="19"/>
  <c r="F42" i="19" s="1"/>
  <c r="F50" i="19" s="1"/>
  <c r="F58" i="19" s="1"/>
  <c r="F66" i="19" s="1"/>
  <c r="F74" i="19" s="1"/>
  <c r="D28" i="17"/>
  <c r="F29" i="19"/>
  <c r="F37" i="19" s="1"/>
  <c r="F45" i="19" s="1"/>
  <c r="F53" i="19" s="1"/>
  <c r="F61" i="19" s="1"/>
  <c r="F69" i="19" s="1"/>
  <c r="D23" i="17"/>
  <c r="J80" i="20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852" i="17"/>
  <c r="G828" i="17"/>
  <c r="G829" i="17"/>
  <c r="G830" i="17"/>
  <c r="G831" i="17"/>
  <c r="G832" i="17"/>
  <c r="G833" i="17"/>
  <c r="G834" i="17"/>
  <c r="G835" i="17"/>
  <c r="G836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28" i="17"/>
  <c r="G827" i="17"/>
  <c r="G826" i="17"/>
  <c r="G825" i="17"/>
  <c r="G824" i="17"/>
  <c r="G823" i="17"/>
  <c r="G822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04" i="17"/>
  <c r="G803" i="17"/>
  <c r="G802" i="17"/>
  <c r="G801" i="17"/>
  <c r="G800" i="17"/>
  <c r="G799" i="17"/>
  <c r="G798" i="17"/>
  <c r="G797" i="17"/>
  <c r="G796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772" i="17"/>
  <c r="G766" i="17"/>
  <c r="G767" i="17"/>
  <c r="G768" i="17"/>
  <c r="G769" i="17"/>
  <c r="G770" i="17"/>
  <c r="G771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48" i="17"/>
  <c r="G747" i="17"/>
  <c r="G746" i="17"/>
  <c r="G745" i="17"/>
  <c r="G744" i="17"/>
  <c r="G743" i="17"/>
  <c r="G742" i="17"/>
  <c r="G741" i="17"/>
  <c r="G740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645" i="17"/>
  <c r="H645" i="17" s="1"/>
  <c r="Q646" i="17"/>
  <c r="H646" i="17" s="1"/>
  <c r="Q647" i="17"/>
  <c r="H647" i="17" s="1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644" i="17"/>
  <c r="G643" i="17"/>
  <c r="G642" i="17"/>
  <c r="G641" i="17"/>
  <c r="G640" i="17"/>
  <c r="G639" i="17"/>
  <c r="G638" i="17"/>
  <c r="G637" i="17"/>
  <c r="M642" i="17"/>
  <c r="M639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20" i="17"/>
  <c r="M619" i="17"/>
  <c r="G619" i="17"/>
  <c r="M618" i="17"/>
  <c r="G618" i="17"/>
  <c r="G617" i="17"/>
  <c r="M616" i="17"/>
  <c r="G616" i="17"/>
  <c r="M615" i="17"/>
  <c r="G615" i="17"/>
  <c r="G614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596" i="17"/>
  <c r="G595" i="17"/>
  <c r="G594" i="17"/>
  <c r="G593" i="17"/>
  <c r="G592" i="17"/>
  <c r="G591" i="17"/>
  <c r="G590" i="17"/>
  <c r="G589" i="17"/>
  <c r="G588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64" i="17"/>
  <c r="G563" i="17"/>
  <c r="G562" i="17"/>
  <c r="G561" i="17"/>
  <c r="G560" i="17"/>
  <c r="G559" i="17"/>
  <c r="G558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40" i="17"/>
  <c r="G539" i="17"/>
  <c r="F538" i="17"/>
  <c r="E538" i="17"/>
  <c r="D538" i="17"/>
  <c r="G537" i="17"/>
  <c r="G538" i="17" s="1"/>
  <c r="F536" i="17"/>
  <c r="E536" i="17"/>
  <c r="D536" i="17"/>
  <c r="G535" i="17"/>
  <c r="G536" i="17" s="1"/>
  <c r="G534" i="17"/>
  <c r="G533" i="17"/>
  <c r="F532" i="17"/>
  <c r="E532" i="17"/>
  <c r="D532" i="17"/>
  <c r="G531" i="17"/>
  <c r="G532" i="17" s="1"/>
  <c r="F530" i="17"/>
  <c r="E530" i="17"/>
  <c r="D530" i="17"/>
  <c r="G529" i="17"/>
  <c r="G530" i="17" s="1"/>
  <c r="G528" i="17"/>
  <c r="M491" i="17"/>
  <c r="G491" i="17"/>
  <c r="M490" i="17"/>
  <c r="G490" i="17"/>
  <c r="G489" i="17"/>
  <c r="M488" i="17"/>
  <c r="G488" i="17"/>
  <c r="M487" i="17"/>
  <c r="G487" i="17"/>
  <c r="G486" i="17"/>
  <c r="M485" i="17"/>
  <c r="G485" i="17"/>
  <c r="M484" i="17"/>
  <c r="G484" i="17"/>
  <c r="G483" i="17"/>
  <c r="M482" i="17"/>
  <c r="G482" i="17"/>
  <c r="M481" i="17"/>
  <c r="G481" i="17"/>
  <c r="G480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20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338" i="17"/>
  <c r="G337" i="17"/>
  <c r="G336" i="17"/>
  <c r="G335" i="17"/>
  <c r="G334" i="17"/>
  <c r="G333" i="17"/>
  <c r="G332" i="17"/>
  <c r="G331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G94" i="17"/>
  <c r="F94" i="17"/>
  <c r="E94" i="17"/>
  <c r="Q94" i="17" s="1"/>
  <c r="G93" i="17"/>
  <c r="F93" i="17"/>
  <c r="E93" i="17"/>
  <c r="Q93" i="17" s="1"/>
  <c r="G92" i="17"/>
  <c r="F92" i="17"/>
  <c r="E92" i="17"/>
  <c r="Q92" i="17" s="1"/>
  <c r="G91" i="17"/>
  <c r="F91" i="17"/>
  <c r="E91" i="17"/>
  <c r="Q91" i="17" s="1"/>
  <c r="G90" i="17"/>
  <c r="F90" i="17"/>
  <c r="E90" i="17"/>
  <c r="Q90" i="17" s="1"/>
  <c r="G89" i="17"/>
  <c r="F89" i="17"/>
  <c r="E89" i="17"/>
  <c r="Q89" i="17" s="1"/>
  <c r="G88" i="17"/>
  <c r="F88" i="17"/>
  <c r="E88" i="17"/>
  <c r="Q88" i="17" s="1"/>
  <c r="G87" i="17"/>
  <c r="F87" i="17"/>
  <c r="E87" i="17"/>
  <c r="Q87" i="17" s="1"/>
  <c r="G86" i="17"/>
  <c r="F86" i="17"/>
  <c r="E86" i="17"/>
  <c r="Q86" i="17" s="1"/>
  <c r="G85" i="17"/>
  <c r="F85" i="17"/>
  <c r="E85" i="17"/>
  <c r="Q85" i="17" s="1"/>
  <c r="G84" i="17"/>
  <c r="F84" i="17"/>
  <c r="E84" i="17"/>
  <c r="Q84" i="17" s="1"/>
  <c r="G83" i="17"/>
  <c r="F83" i="17"/>
  <c r="E83" i="17"/>
  <c r="Q83" i="17" s="1"/>
  <c r="G82" i="17"/>
  <c r="F82" i="17"/>
  <c r="E82" i="17"/>
  <c r="Q82" i="17" s="1"/>
  <c r="G81" i="17"/>
  <c r="F81" i="17"/>
  <c r="E81" i="17"/>
  <c r="Q81" i="17" s="1"/>
  <c r="G80" i="17"/>
  <c r="F80" i="17"/>
  <c r="E80" i="17"/>
  <c r="Q80" i="17" s="1"/>
  <c r="G79" i="17"/>
  <c r="F79" i="17"/>
  <c r="E79" i="17"/>
  <c r="Q79" i="17" s="1"/>
  <c r="E77" i="17"/>
  <c r="Q77" i="17" s="1"/>
  <c r="F77" i="17"/>
  <c r="G77" i="17"/>
  <c r="E78" i="17"/>
  <c r="Q78" i="17" s="1"/>
  <c r="F78" i="17"/>
  <c r="G78" i="17"/>
  <c r="H766" i="17" l="1"/>
  <c r="J766" i="17"/>
  <c r="I766" i="17"/>
  <c r="K766" i="17"/>
  <c r="K780" i="17"/>
  <c r="J780" i="17"/>
  <c r="I780" i="17"/>
  <c r="H780" i="17"/>
  <c r="I850" i="17"/>
  <c r="H850" i="17"/>
  <c r="K850" i="17"/>
  <c r="J850" i="17"/>
  <c r="H899" i="17"/>
  <c r="K899" i="17"/>
  <c r="J899" i="17"/>
  <c r="I899" i="17"/>
  <c r="K605" i="17"/>
  <c r="J605" i="17"/>
  <c r="I605" i="17"/>
  <c r="H605" i="17"/>
  <c r="K787" i="17"/>
  <c r="I787" i="17"/>
  <c r="J787" i="17"/>
  <c r="H787" i="17"/>
  <c r="K849" i="17"/>
  <c r="I849" i="17"/>
  <c r="J849" i="17"/>
  <c r="H849" i="17"/>
  <c r="J898" i="17"/>
  <c r="I898" i="17"/>
  <c r="H898" i="17"/>
  <c r="K898" i="17"/>
  <c r="H558" i="17"/>
  <c r="J558" i="17"/>
  <c r="K558" i="17"/>
  <c r="I558" i="17"/>
  <c r="H564" i="17"/>
  <c r="J564" i="17"/>
  <c r="I564" i="17"/>
  <c r="K564" i="17"/>
  <c r="H588" i="17"/>
  <c r="I588" i="17"/>
  <c r="K588" i="17"/>
  <c r="J588" i="17"/>
  <c r="H580" i="17"/>
  <c r="J580" i="17"/>
  <c r="K580" i="17"/>
  <c r="I580" i="17"/>
  <c r="H572" i="17"/>
  <c r="I572" i="17"/>
  <c r="K572" i="17"/>
  <c r="J572" i="17"/>
  <c r="H596" i="17"/>
  <c r="J596" i="17"/>
  <c r="K596" i="17"/>
  <c r="I596" i="17"/>
  <c r="H748" i="17"/>
  <c r="K748" i="17"/>
  <c r="J748" i="17"/>
  <c r="I748" i="17"/>
  <c r="H764" i="17"/>
  <c r="K764" i="17"/>
  <c r="J764" i="17"/>
  <c r="I764" i="17"/>
  <c r="H756" i="17"/>
  <c r="J756" i="17"/>
  <c r="K756" i="17"/>
  <c r="I756" i="17"/>
  <c r="I802" i="17"/>
  <c r="H802" i="17"/>
  <c r="K802" i="17"/>
  <c r="J802" i="17"/>
  <c r="I794" i="17"/>
  <c r="H794" i="17"/>
  <c r="J794" i="17"/>
  <c r="K794" i="17"/>
  <c r="I786" i="17"/>
  <c r="H786" i="17"/>
  <c r="K786" i="17"/>
  <c r="J786" i="17"/>
  <c r="I778" i="17"/>
  <c r="H778" i="17"/>
  <c r="J778" i="17"/>
  <c r="K778" i="17"/>
  <c r="I826" i="17"/>
  <c r="H826" i="17"/>
  <c r="K826" i="17"/>
  <c r="J826" i="17"/>
  <c r="I818" i="17"/>
  <c r="H818" i="17"/>
  <c r="K818" i="17"/>
  <c r="J818" i="17"/>
  <c r="I810" i="17"/>
  <c r="H810" i="17"/>
  <c r="J810" i="17"/>
  <c r="K810" i="17"/>
  <c r="H848" i="17"/>
  <c r="K848" i="17"/>
  <c r="J848" i="17"/>
  <c r="I848" i="17"/>
  <c r="K840" i="17"/>
  <c r="J840" i="17"/>
  <c r="I840" i="17"/>
  <c r="H840" i="17"/>
  <c r="H832" i="17"/>
  <c r="K832" i="17"/>
  <c r="J832" i="17"/>
  <c r="I832" i="17"/>
  <c r="H921" i="17"/>
  <c r="K921" i="17"/>
  <c r="J921" i="17"/>
  <c r="I921" i="17"/>
  <c r="H913" i="17"/>
  <c r="K913" i="17"/>
  <c r="J913" i="17"/>
  <c r="I913" i="17"/>
  <c r="H905" i="17"/>
  <c r="K905" i="17"/>
  <c r="J905" i="17"/>
  <c r="I905" i="17"/>
  <c r="H897" i="17"/>
  <c r="K897" i="17"/>
  <c r="J897" i="17"/>
  <c r="I897" i="17"/>
  <c r="H889" i="17"/>
  <c r="K889" i="17"/>
  <c r="J889" i="17"/>
  <c r="I889" i="17"/>
  <c r="H881" i="17"/>
  <c r="K881" i="17"/>
  <c r="J881" i="17"/>
  <c r="I881" i="17"/>
  <c r="H873" i="17"/>
  <c r="K873" i="17"/>
  <c r="J873" i="17"/>
  <c r="I873" i="17"/>
  <c r="K865" i="17"/>
  <c r="I865" i="17"/>
  <c r="J865" i="17"/>
  <c r="H865" i="17"/>
  <c r="K857" i="17"/>
  <c r="I857" i="17"/>
  <c r="J857" i="17"/>
  <c r="H857" i="17"/>
  <c r="H772" i="17"/>
  <c r="K772" i="17"/>
  <c r="J772" i="17"/>
  <c r="I772" i="17"/>
  <c r="K820" i="17"/>
  <c r="J820" i="17"/>
  <c r="I820" i="17"/>
  <c r="H820" i="17"/>
  <c r="H923" i="17"/>
  <c r="K923" i="17"/>
  <c r="J923" i="17"/>
  <c r="I923" i="17"/>
  <c r="H883" i="17"/>
  <c r="K883" i="17"/>
  <c r="J883" i="17"/>
  <c r="I883" i="17"/>
  <c r="K859" i="17"/>
  <c r="I859" i="17"/>
  <c r="J859" i="17"/>
  <c r="H859" i="17"/>
  <c r="K765" i="17"/>
  <c r="J765" i="17"/>
  <c r="I765" i="17"/>
  <c r="H765" i="17"/>
  <c r="K779" i="17"/>
  <c r="I779" i="17"/>
  <c r="J779" i="17"/>
  <c r="H779" i="17"/>
  <c r="K841" i="17"/>
  <c r="I841" i="17"/>
  <c r="J841" i="17"/>
  <c r="H841" i="17"/>
  <c r="J882" i="17"/>
  <c r="I882" i="17"/>
  <c r="H882" i="17"/>
  <c r="K882" i="17"/>
  <c r="K549" i="17"/>
  <c r="J549" i="17"/>
  <c r="I549" i="17"/>
  <c r="H549" i="17"/>
  <c r="K611" i="17"/>
  <c r="J611" i="17"/>
  <c r="I611" i="17"/>
  <c r="H611" i="17"/>
  <c r="K771" i="17"/>
  <c r="J771" i="17"/>
  <c r="I771" i="17"/>
  <c r="H771" i="17"/>
  <c r="K763" i="17"/>
  <c r="J763" i="17"/>
  <c r="I763" i="17"/>
  <c r="H763" i="17"/>
  <c r="K755" i="17"/>
  <c r="J755" i="17"/>
  <c r="I755" i="17"/>
  <c r="H755" i="17"/>
  <c r="K801" i="17"/>
  <c r="I801" i="17"/>
  <c r="J801" i="17"/>
  <c r="H801" i="17"/>
  <c r="K793" i="17"/>
  <c r="I793" i="17"/>
  <c r="J793" i="17"/>
  <c r="H793" i="17"/>
  <c r="K785" i="17"/>
  <c r="I785" i="17"/>
  <c r="J785" i="17"/>
  <c r="H785" i="17"/>
  <c r="K777" i="17"/>
  <c r="J777" i="17"/>
  <c r="I777" i="17"/>
  <c r="H777" i="17"/>
  <c r="K825" i="17"/>
  <c r="I825" i="17"/>
  <c r="J825" i="17"/>
  <c r="H825" i="17"/>
  <c r="K817" i="17"/>
  <c r="I817" i="17"/>
  <c r="J817" i="17"/>
  <c r="H817" i="17"/>
  <c r="K809" i="17"/>
  <c r="I809" i="17"/>
  <c r="J809" i="17"/>
  <c r="H809" i="17"/>
  <c r="K847" i="17"/>
  <c r="I847" i="17"/>
  <c r="J847" i="17"/>
  <c r="H847" i="17"/>
  <c r="K839" i="17"/>
  <c r="I839" i="17"/>
  <c r="J839" i="17"/>
  <c r="H839" i="17"/>
  <c r="K831" i="17"/>
  <c r="I831" i="17"/>
  <c r="J831" i="17"/>
  <c r="H831" i="17"/>
  <c r="J920" i="17"/>
  <c r="K920" i="17"/>
  <c r="I920" i="17"/>
  <c r="H920" i="17"/>
  <c r="J912" i="17"/>
  <c r="K912" i="17"/>
  <c r="H912" i="17"/>
  <c r="I912" i="17"/>
  <c r="J904" i="17"/>
  <c r="K904" i="17"/>
  <c r="I904" i="17"/>
  <c r="H904" i="17"/>
  <c r="J896" i="17"/>
  <c r="K896" i="17"/>
  <c r="I896" i="17"/>
  <c r="H896" i="17"/>
  <c r="J888" i="17"/>
  <c r="K888" i="17"/>
  <c r="I888" i="17"/>
  <c r="H888" i="17"/>
  <c r="J880" i="17"/>
  <c r="K880" i="17"/>
  <c r="H880" i="17"/>
  <c r="I880" i="17"/>
  <c r="J872" i="17"/>
  <c r="K872" i="17"/>
  <c r="I872" i="17"/>
  <c r="H872" i="17"/>
  <c r="H864" i="17"/>
  <c r="K864" i="17"/>
  <c r="J864" i="17"/>
  <c r="I864" i="17"/>
  <c r="K856" i="17"/>
  <c r="J856" i="17"/>
  <c r="I856" i="17"/>
  <c r="H856" i="17"/>
  <c r="H552" i="17"/>
  <c r="I552" i="17"/>
  <c r="K552" i="17"/>
  <c r="J552" i="17"/>
  <c r="H758" i="17"/>
  <c r="I758" i="17"/>
  <c r="K758" i="17"/>
  <c r="J758" i="17"/>
  <c r="I842" i="17"/>
  <c r="H842" i="17"/>
  <c r="J842" i="17"/>
  <c r="K842" i="17"/>
  <c r="H907" i="17"/>
  <c r="K907" i="17"/>
  <c r="J907" i="17"/>
  <c r="I907" i="17"/>
  <c r="H867" i="17"/>
  <c r="J867" i="17"/>
  <c r="K867" i="17"/>
  <c r="I867" i="17"/>
  <c r="K795" i="17"/>
  <c r="I795" i="17"/>
  <c r="J795" i="17"/>
  <c r="H795" i="17"/>
  <c r="J914" i="17"/>
  <c r="I914" i="17"/>
  <c r="H914" i="17"/>
  <c r="K914" i="17"/>
  <c r="H540" i="17"/>
  <c r="I540" i="17"/>
  <c r="K540" i="17"/>
  <c r="J540" i="17"/>
  <c r="H602" i="17"/>
  <c r="I602" i="17"/>
  <c r="K602" i="17"/>
  <c r="J602" i="17"/>
  <c r="H770" i="17"/>
  <c r="J770" i="17"/>
  <c r="I770" i="17"/>
  <c r="K770" i="17"/>
  <c r="H762" i="17"/>
  <c r="J762" i="17"/>
  <c r="I762" i="17"/>
  <c r="K762" i="17"/>
  <c r="H754" i="17"/>
  <c r="I754" i="17"/>
  <c r="K754" i="17"/>
  <c r="J754" i="17"/>
  <c r="H800" i="17"/>
  <c r="K800" i="17"/>
  <c r="J800" i="17"/>
  <c r="I800" i="17"/>
  <c r="I792" i="17"/>
  <c r="K792" i="17"/>
  <c r="J792" i="17"/>
  <c r="H792" i="17"/>
  <c r="H784" i="17"/>
  <c r="K784" i="17"/>
  <c r="J784" i="17"/>
  <c r="I784" i="17"/>
  <c r="H776" i="17"/>
  <c r="J776" i="17"/>
  <c r="K776" i="17"/>
  <c r="I776" i="17"/>
  <c r="K824" i="17"/>
  <c r="J824" i="17"/>
  <c r="I824" i="17"/>
  <c r="H824" i="17"/>
  <c r="H816" i="17"/>
  <c r="K816" i="17"/>
  <c r="J816" i="17"/>
  <c r="I816" i="17"/>
  <c r="K808" i="17"/>
  <c r="J808" i="17"/>
  <c r="I808" i="17"/>
  <c r="H808" i="17"/>
  <c r="K846" i="17"/>
  <c r="J846" i="17"/>
  <c r="I846" i="17"/>
  <c r="H846" i="17"/>
  <c r="K838" i="17"/>
  <c r="J838" i="17"/>
  <c r="I838" i="17"/>
  <c r="H838" i="17"/>
  <c r="K830" i="17"/>
  <c r="J830" i="17"/>
  <c r="I830" i="17"/>
  <c r="H830" i="17"/>
  <c r="H919" i="17"/>
  <c r="K919" i="17"/>
  <c r="J919" i="17"/>
  <c r="I919" i="17"/>
  <c r="H911" i="17"/>
  <c r="K911" i="17"/>
  <c r="J911" i="17"/>
  <c r="I911" i="17"/>
  <c r="H903" i="17"/>
  <c r="K903" i="17"/>
  <c r="J903" i="17"/>
  <c r="I903" i="17"/>
  <c r="H895" i="17"/>
  <c r="K895" i="17"/>
  <c r="J895" i="17"/>
  <c r="I895" i="17"/>
  <c r="H887" i="17"/>
  <c r="K887" i="17"/>
  <c r="J887" i="17"/>
  <c r="I887" i="17"/>
  <c r="H879" i="17"/>
  <c r="J879" i="17"/>
  <c r="I879" i="17"/>
  <c r="K879" i="17"/>
  <c r="H871" i="17"/>
  <c r="J871" i="17"/>
  <c r="I871" i="17"/>
  <c r="K871" i="17"/>
  <c r="K863" i="17"/>
  <c r="I863" i="17"/>
  <c r="J863" i="17"/>
  <c r="H863" i="17"/>
  <c r="K855" i="17"/>
  <c r="I855" i="17"/>
  <c r="J855" i="17"/>
  <c r="H855" i="17"/>
  <c r="K796" i="17"/>
  <c r="J796" i="17"/>
  <c r="I796" i="17"/>
  <c r="H796" i="17"/>
  <c r="K812" i="17"/>
  <c r="J812" i="17"/>
  <c r="I812" i="17"/>
  <c r="H812" i="17"/>
  <c r="K543" i="17"/>
  <c r="J543" i="17"/>
  <c r="I543" i="17"/>
  <c r="H543" i="17"/>
  <c r="K749" i="17"/>
  <c r="J749" i="17"/>
  <c r="I749" i="17"/>
  <c r="H749" i="17"/>
  <c r="K827" i="17"/>
  <c r="I827" i="17"/>
  <c r="J827" i="17"/>
  <c r="H827" i="17"/>
  <c r="K833" i="17"/>
  <c r="I833" i="17"/>
  <c r="J833" i="17"/>
  <c r="H833" i="17"/>
  <c r="J906" i="17"/>
  <c r="I906" i="17"/>
  <c r="H906" i="17"/>
  <c r="K906" i="17"/>
  <c r="J874" i="17"/>
  <c r="H874" i="17"/>
  <c r="K874" i="17"/>
  <c r="I874" i="17"/>
  <c r="K555" i="17"/>
  <c r="J555" i="17"/>
  <c r="I555" i="17"/>
  <c r="H555" i="17"/>
  <c r="K617" i="17"/>
  <c r="J617" i="17"/>
  <c r="I617" i="17"/>
  <c r="H617" i="17"/>
  <c r="K769" i="17"/>
  <c r="J769" i="17"/>
  <c r="I769" i="17"/>
  <c r="H769" i="17"/>
  <c r="K761" i="17"/>
  <c r="J761" i="17"/>
  <c r="I761" i="17"/>
  <c r="H761" i="17"/>
  <c r="K753" i="17"/>
  <c r="J753" i="17"/>
  <c r="I753" i="17"/>
  <c r="H753" i="17"/>
  <c r="K799" i="17"/>
  <c r="I799" i="17"/>
  <c r="J799" i="17"/>
  <c r="H799" i="17"/>
  <c r="K791" i="17"/>
  <c r="I791" i="17"/>
  <c r="J791" i="17"/>
  <c r="H791" i="17"/>
  <c r="K783" i="17"/>
  <c r="I783" i="17"/>
  <c r="J783" i="17"/>
  <c r="H783" i="17"/>
  <c r="K775" i="17"/>
  <c r="J775" i="17"/>
  <c r="I775" i="17"/>
  <c r="H775" i="17"/>
  <c r="K823" i="17"/>
  <c r="I823" i="17"/>
  <c r="J823" i="17"/>
  <c r="H823" i="17"/>
  <c r="K815" i="17"/>
  <c r="I815" i="17"/>
  <c r="J815" i="17"/>
  <c r="H815" i="17"/>
  <c r="K807" i="17"/>
  <c r="I807" i="17"/>
  <c r="J807" i="17"/>
  <c r="H807" i="17"/>
  <c r="K845" i="17"/>
  <c r="I845" i="17"/>
  <c r="H845" i="17"/>
  <c r="J845" i="17"/>
  <c r="K837" i="17"/>
  <c r="I837" i="17"/>
  <c r="H837" i="17"/>
  <c r="J837" i="17"/>
  <c r="K829" i="17"/>
  <c r="I829" i="17"/>
  <c r="J829" i="17"/>
  <c r="H829" i="17"/>
  <c r="J918" i="17"/>
  <c r="K918" i="17"/>
  <c r="I918" i="17"/>
  <c r="H918" i="17"/>
  <c r="J910" i="17"/>
  <c r="K910" i="17"/>
  <c r="I910" i="17"/>
  <c r="H910" i="17"/>
  <c r="J902" i="17"/>
  <c r="K902" i="17"/>
  <c r="I902" i="17"/>
  <c r="H902" i="17"/>
  <c r="J894" i="17"/>
  <c r="K894" i="17"/>
  <c r="I894" i="17"/>
  <c r="H894" i="17"/>
  <c r="J886" i="17"/>
  <c r="K886" i="17"/>
  <c r="I886" i="17"/>
  <c r="H886" i="17"/>
  <c r="J878" i="17"/>
  <c r="K878" i="17"/>
  <c r="H878" i="17"/>
  <c r="I878" i="17"/>
  <c r="J870" i="17"/>
  <c r="K870" i="17"/>
  <c r="H870" i="17"/>
  <c r="I870" i="17"/>
  <c r="K862" i="17"/>
  <c r="J862" i="17"/>
  <c r="I862" i="17"/>
  <c r="H862" i="17"/>
  <c r="K854" i="17"/>
  <c r="J854" i="17"/>
  <c r="I854" i="17"/>
  <c r="H854" i="17"/>
  <c r="H614" i="17"/>
  <c r="J614" i="17"/>
  <c r="I614" i="17"/>
  <c r="K614" i="17"/>
  <c r="H750" i="17"/>
  <c r="J750" i="17"/>
  <c r="I750" i="17"/>
  <c r="K750" i="17"/>
  <c r="K804" i="17"/>
  <c r="J804" i="17"/>
  <c r="I804" i="17"/>
  <c r="H804" i="17"/>
  <c r="H915" i="17"/>
  <c r="K915" i="17"/>
  <c r="J915" i="17"/>
  <c r="I915" i="17"/>
  <c r="H875" i="17"/>
  <c r="J875" i="17"/>
  <c r="K875" i="17"/>
  <c r="I875" i="17"/>
  <c r="K757" i="17"/>
  <c r="J757" i="17"/>
  <c r="I757" i="17"/>
  <c r="H757" i="17"/>
  <c r="K819" i="17"/>
  <c r="I819" i="17"/>
  <c r="J819" i="17"/>
  <c r="H819" i="17"/>
  <c r="J890" i="17"/>
  <c r="I890" i="17"/>
  <c r="H890" i="17"/>
  <c r="K890" i="17"/>
  <c r="I858" i="17"/>
  <c r="H858" i="17"/>
  <c r="J858" i="17"/>
  <c r="K858" i="17"/>
  <c r="H546" i="17"/>
  <c r="J546" i="17"/>
  <c r="K546" i="17"/>
  <c r="I546" i="17"/>
  <c r="K592" i="17"/>
  <c r="J592" i="17"/>
  <c r="I592" i="17"/>
  <c r="H592" i="17"/>
  <c r="K584" i="17"/>
  <c r="J584" i="17"/>
  <c r="I584" i="17"/>
  <c r="H584" i="17"/>
  <c r="K576" i="17"/>
  <c r="J576" i="17"/>
  <c r="I576" i="17"/>
  <c r="H576" i="17"/>
  <c r="K568" i="17"/>
  <c r="J568" i="17"/>
  <c r="I568" i="17"/>
  <c r="H568" i="17"/>
  <c r="H608" i="17"/>
  <c r="J608" i="17"/>
  <c r="K608" i="17"/>
  <c r="I608" i="17"/>
  <c r="H768" i="17"/>
  <c r="K768" i="17"/>
  <c r="J768" i="17"/>
  <c r="I768" i="17"/>
  <c r="H760" i="17"/>
  <c r="K760" i="17"/>
  <c r="J760" i="17"/>
  <c r="I760" i="17"/>
  <c r="H752" i="17"/>
  <c r="K752" i="17"/>
  <c r="J752" i="17"/>
  <c r="I752" i="17"/>
  <c r="K798" i="17"/>
  <c r="J798" i="17"/>
  <c r="I798" i="17"/>
  <c r="H798" i="17"/>
  <c r="K790" i="17"/>
  <c r="J790" i="17"/>
  <c r="I790" i="17"/>
  <c r="H790" i="17"/>
  <c r="K782" i="17"/>
  <c r="J782" i="17"/>
  <c r="I782" i="17"/>
  <c r="H782" i="17"/>
  <c r="H774" i="17"/>
  <c r="J774" i="17"/>
  <c r="I774" i="17"/>
  <c r="K774" i="17"/>
  <c r="K822" i="17"/>
  <c r="J822" i="17"/>
  <c r="I822" i="17"/>
  <c r="H822" i="17"/>
  <c r="K814" i="17"/>
  <c r="J814" i="17"/>
  <c r="I814" i="17"/>
  <c r="H814" i="17"/>
  <c r="K806" i="17"/>
  <c r="J806" i="17"/>
  <c r="I806" i="17"/>
  <c r="H806" i="17"/>
  <c r="K828" i="17"/>
  <c r="J828" i="17"/>
  <c r="I828" i="17"/>
  <c r="H828" i="17"/>
  <c r="K844" i="17"/>
  <c r="J844" i="17"/>
  <c r="I844" i="17"/>
  <c r="H844" i="17"/>
  <c r="K836" i="17"/>
  <c r="J836" i="17"/>
  <c r="I836" i="17"/>
  <c r="H836" i="17"/>
  <c r="H917" i="17"/>
  <c r="I917" i="17"/>
  <c r="K917" i="17"/>
  <c r="J917" i="17"/>
  <c r="H909" i="17"/>
  <c r="I909" i="17"/>
  <c r="K909" i="17"/>
  <c r="J909" i="17"/>
  <c r="H901" i="17"/>
  <c r="I901" i="17"/>
  <c r="J901" i="17"/>
  <c r="K901" i="17"/>
  <c r="H893" i="17"/>
  <c r="I893" i="17"/>
  <c r="K893" i="17"/>
  <c r="J893" i="17"/>
  <c r="H885" i="17"/>
  <c r="I885" i="17"/>
  <c r="K885" i="17"/>
  <c r="J885" i="17"/>
  <c r="H877" i="17"/>
  <c r="K877" i="17"/>
  <c r="J877" i="17"/>
  <c r="I877" i="17"/>
  <c r="H869" i="17"/>
  <c r="J869" i="17"/>
  <c r="I869" i="17"/>
  <c r="K869" i="17"/>
  <c r="K861" i="17"/>
  <c r="I861" i="17"/>
  <c r="J861" i="17"/>
  <c r="H861" i="17"/>
  <c r="K853" i="17"/>
  <c r="I853" i="17"/>
  <c r="H853" i="17"/>
  <c r="J853" i="17"/>
  <c r="K788" i="17"/>
  <c r="J788" i="17"/>
  <c r="I788" i="17"/>
  <c r="H788" i="17"/>
  <c r="I834" i="17"/>
  <c r="H834" i="17"/>
  <c r="K834" i="17"/>
  <c r="J834" i="17"/>
  <c r="H891" i="17"/>
  <c r="K891" i="17"/>
  <c r="J891" i="17"/>
  <c r="I891" i="17"/>
  <c r="K803" i="17"/>
  <c r="I803" i="17"/>
  <c r="J803" i="17"/>
  <c r="H803" i="17"/>
  <c r="K811" i="17"/>
  <c r="I811" i="17"/>
  <c r="J811" i="17"/>
  <c r="H811" i="17"/>
  <c r="J922" i="17"/>
  <c r="I922" i="17"/>
  <c r="H922" i="17"/>
  <c r="K922" i="17"/>
  <c r="I866" i="17"/>
  <c r="H866" i="17"/>
  <c r="K866" i="17"/>
  <c r="J866" i="17"/>
  <c r="K561" i="17"/>
  <c r="J561" i="17"/>
  <c r="I561" i="17"/>
  <c r="H561" i="17"/>
  <c r="K599" i="17"/>
  <c r="J599" i="17"/>
  <c r="I599" i="17"/>
  <c r="H599" i="17"/>
  <c r="K767" i="17"/>
  <c r="J767" i="17"/>
  <c r="I767" i="17"/>
  <c r="H767" i="17"/>
  <c r="K759" i="17"/>
  <c r="J759" i="17"/>
  <c r="I759" i="17"/>
  <c r="H759" i="17"/>
  <c r="K751" i="17"/>
  <c r="J751" i="17"/>
  <c r="I751" i="17"/>
  <c r="H751" i="17"/>
  <c r="K797" i="17"/>
  <c r="I797" i="17"/>
  <c r="J797" i="17"/>
  <c r="H797" i="17"/>
  <c r="K789" i="17"/>
  <c r="I789" i="17"/>
  <c r="H789" i="17"/>
  <c r="J789" i="17"/>
  <c r="K781" i="17"/>
  <c r="I781" i="17"/>
  <c r="J781" i="17"/>
  <c r="H781" i="17"/>
  <c r="K773" i="17"/>
  <c r="J773" i="17"/>
  <c r="I773" i="17"/>
  <c r="H773" i="17"/>
  <c r="K821" i="17"/>
  <c r="I821" i="17"/>
  <c r="H821" i="17"/>
  <c r="J821" i="17"/>
  <c r="K813" i="17"/>
  <c r="I813" i="17"/>
  <c r="J813" i="17"/>
  <c r="H813" i="17"/>
  <c r="K805" i="17"/>
  <c r="I805" i="17"/>
  <c r="H805" i="17"/>
  <c r="J805" i="17"/>
  <c r="K851" i="17"/>
  <c r="I851" i="17"/>
  <c r="J851" i="17"/>
  <c r="H851" i="17"/>
  <c r="K843" i="17"/>
  <c r="I843" i="17"/>
  <c r="J843" i="17"/>
  <c r="H843" i="17"/>
  <c r="K835" i="17"/>
  <c r="I835" i="17"/>
  <c r="J835" i="17"/>
  <c r="H835" i="17"/>
  <c r="K852" i="17"/>
  <c r="J852" i="17"/>
  <c r="I852" i="17"/>
  <c r="H852" i="17"/>
  <c r="J916" i="17"/>
  <c r="K916" i="17"/>
  <c r="I916" i="17"/>
  <c r="H916" i="17"/>
  <c r="J908" i="17"/>
  <c r="K908" i="17"/>
  <c r="I908" i="17"/>
  <c r="H908" i="17"/>
  <c r="J900" i="17"/>
  <c r="K900" i="17"/>
  <c r="I900" i="17"/>
  <c r="H900" i="17"/>
  <c r="J892" i="17"/>
  <c r="K892" i="17"/>
  <c r="I892" i="17"/>
  <c r="H892" i="17"/>
  <c r="J884" i="17"/>
  <c r="K884" i="17"/>
  <c r="I884" i="17"/>
  <c r="H884" i="17"/>
  <c r="J876" i="17"/>
  <c r="K876" i="17"/>
  <c r="I876" i="17"/>
  <c r="H876" i="17"/>
  <c r="J868" i="17"/>
  <c r="H868" i="17"/>
  <c r="K868" i="17"/>
  <c r="I868" i="17"/>
  <c r="K860" i="17"/>
  <c r="J860" i="17"/>
  <c r="I860" i="17"/>
  <c r="H860" i="17"/>
  <c r="H256" i="17"/>
  <c r="I256" i="17"/>
  <c r="K256" i="17"/>
  <c r="J256" i="17"/>
  <c r="H200" i="17"/>
  <c r="I200" i="17"/>
  <c r="J200" i="17"/>
  <c r="K200" i="17"/>
  <c r="H365" i="17"/>
  <c r="I365" i="17"/>
  <c r="J365" i="17"/>
  <c r="K365" i="17"/>
  <c r="H255" i="17"/>
  <c r="I255" i="17"/>
  <c r="J255" i="17"/>
  <c r="K255" i="17"/>
  <c r="H199" i="17"/>
  <c r="I199" i="17"/>
  <c r="J199" i="17"/>
  <c r="K199" i="17"/>
  <c r="J293" i="17"/>
  <c r="H293" i="17"/>
  <c r="I293" i="17"/>
  <c r="K293" i="17"/>
  <c r="I412" i="17"/>
  <c r="J412" i="17"/>
  <c r="K412" i="17"/>
  <c r="H412" i="17"/>
  <c r="H348" i="17"/>
  <c r="I348" i="17"/>
  <c r="J348" i="17"/>
  <c r="K348" i="17"/>
  <c r="K638" i="17"/>
  <c r="J638" i="17"/>
  <c r="I638" i="17"/>
  <c r="H638" i="17"/>
  <c r="H270" i="17"/>
  <c r="I270" i="17"/>
  <c r="J270" i="17"/>
  <c r="K270" i="17"/>
  <c r="H246" i="17"/>
  <c r="I246" i="17"/>
  <c r="J246" i="17"/>
  <c r="K246" i="17"/>
  <c r="H230" i="17"/>
  <c r="I230" i="17"/>
  <c r="J230" i="17"/>
  <c r="K230" i="17"/>
  <c r="H206" i="17"/>
  <c r="I206" i="17"/>
  <c r="J206" i="17"/>
  <c r="K206" i="17"/>
  <c r="I182" i="17"/>
  <c r="K182" i="17"/>
  <c r="H182" i="17"/>
  <c r="J182" i="17"/>
  <c r="I158" i="17"/>
  <c r="K158" i="17"/>
  <c r="H158" i="17"/>
  <c r="J158" i="17"/>
  <c r="H292" i="17"/>
  <c r="I292" i="17"/>
  <c r="J292" i="17"/>
  <c r="K292" i="17"/>
  <c r="H411" i="17"/>
  <c r="I411" i="17"/>
  <c r="J411" i="17"/>
  <c r="K411" i="17"/>
  <c r="H395" i="17"/>
  <c r="I395" i="17"/>
  <c r="J395" i="17"/>
  <c r="K395" i="17"/>
  <c r="H371" i="17"/>
  <c r="I371" i="17"/>
  <c r="J371" i="17"/>
  <c r="K371" i="17"/>
  <c r="I355" i="17"/>
  <c r="J355" i="17"/>
  <c r="K355" i="17"/>
  <c r="H355" i="17"/>
  <c r="K629" i="17"/>
  <c r="J629" i="17"/>
  <c r="I629" i="17"/>
  <c r="H629" i="17"/>
  <c r="H248" i="17"/>
  <c r="I248" i="17"/>
  <c r="J248" i="17"/>
  <c r="K248" i="17"/>
  <c r="H208" i="17"/>
  <c r="I208" i="17"/>
  <c r="J208" i="17"/>
  <c r="K208" i="17"/>
  <c r="H405" i="17"/>
  <c r="I405" i="17"/>
  <c r="J405" i="17"/>
  <c r="K405" i="17"/>
  <c r="H357" i="17"/>
  <c r="J357" i="17"/>
  <c r="K357" i="17"/>
  <c r="I357" i="17"/>
  <c r="I167" i="17"/>
  <c r="K167" i="17"/>
  <c r="H167" i="17"/>
  <c r="J167" i="17"/>
  <c r="I159" i="17"/>
  <c r="K159" i="17"/>
  <c r="H159" i="17"/>
  <c r="J159" i="17"/>
  <c r="I388" i="17"/>
  <c r="J388" i="17"/>
  <c r="K388" i="17"/>
  <c r="H388" i="17"/>
  <c r="I364" i="17"/>
  <c r="J364" i="17"/>
  <c r="K364" i="17"/>
  <c r="H364" i="17"/>
  <c r="H278" i="17"/>
  <c r="I278" i="17"/>
  <c r="J278" i="17"/>
  <c r="K278" i="17"/>
  <c r="H254" i="17"/>
  <c r="I254" i="17"/>
  <c r="J254" i="17"/>
  <c r="K254" i="17"/>
  <c r="H222" i="17"/>
  <c r="I222" i="17"/>
  <c r="J222" i="17"/>
  <c r="K222" i="17"/>
  <c r="H198" i="17"/>
  <c r="I198" i="17"/>
  <c r="J198" i="17"/>
  <c r="K198" i="17"/>
  <c r="I174" i="17"/>
  <c r="K174" i="17"/>
  <c r="H174" i="17"/>
  <c r="J174" i="17"/>
  <c r="I166" i="17"/>
  <c r="K166" i="17"/>
  <c r="H166" i="17"/>
  <c r="J166" i="17"/>
  <c r="I150" i="17"/>
  <c r="K150" i="17"/>
  <c r="H150" i="17"/>
  <c r="J150" i="17"/>
  <c r="H284" i="17"/>
  <c r="J284" i="17"/>
  <c r="I284" i="17"/>
  <c r="K284" i="17"/>
  <c r="H403" i="17"/>
  <c r="I403" i="17"/>
  <c r="J403" i="17"/>
  <c r="K403" i="17"/>
  <c r="H387" i="17"/>
  <c r="I387" i="17"/>
  <c r="J387" i="17"/>
  <c r="K387" i="17"/>
  <c r="H379" i="17"/>
  <c r="I379" i="17"/>
  <c r="J379" i="17"/>
  <c r="K379" i="17"/>
  <c r="H363" i="17"/>
  <c r="I363" i="17"/>
  <c r="J363" i="17"/>
  <c r="K363" i="17"/>
  <c r="I347" i="17"/>
  <c r="J347" i="17"/>
  <c r="K347" i="17"/>
  <c r="H347" i="17"/>
  <c r="I339" i="17"/>
  <c r="J339" i="17"/>
  <c r="K339" i="17"/>
  <c r="H339" i="17"/>
  <c r="H277" i="17"/>
  <c r="I277" i="17"/>
  <c r="K277" i="17"/>
  <c r="J277" i="17"/>
  <c r="H269" i="17"/>
  <c r="I269" i="17"/>
  <c r="J269" i="17"/>
  <c r="K269" i="17"/>
  <c r="H253" i="17"/>
  <c r="I253" i="17"/>
  <c r="J253" i="17"/>
  <c r="K253" i="17"/>
  <c r="H245" i="17"/>
  <c r="I245" i="17"/>
  <c r="J245" i="17"/>
  <c r="K245" i="17"/>
  <c r="H229" i="17"/>
  <c r="I229" i="17"/>
  <c r="J229" i="17"/>
  <c r="K229" i="17"/>
  <c r="H221" i="17"/>
  <c r="I221" i="17"/>
  <c r="J221" i="17"/>
  <c r="K221" i="17"/>
  <c r="H205" i="17"/>
  <c r="I205" i="17"/>
  <c r="J205" i="17"/>
  <c r="K205" i="17"/>
  <c r="H197" i="17"/>
  <c r="I197" i="17"/>
  <c r="J197" i="17"/>
  <c r="K197" i="17"/>
  <c r="I181" i="17"/>
  <c r="K181" i="17"/>
  <c r="H181" i="17"/>
  <c r="J181" i="17"/>
  <c r="I173" i="17"/>
  <c r="K173" i="17"/>
  <c r="H173" i="17"/>
  <c r="J173" i="17"/>
  <c r="I157" i="17"/>
  <c r="K157" i="17"/>
  <c r="H157" i="17"/>
  <c r="J157" i="17"/>
  <c r="J291" i="17"/>
  <c r="H291" i="17"/>
  <c r="I291" i="17"/>
  <c r="K291" i="17"/>
  <c r="H283" i="17"/>
  <c r="I283" i="17"/>
  <c r="J283" i="17"/>
  <c r="K283" i="17"/>
  <c r="K338" i="17"/>
  <c r="I338" i="17"/>
  <c r="H338" i="17"/>
  <c r="J338" i="17"/>
  <c r="I410" i="17"/>
  <c r="J410" i="17"/>
  <c r="K410" i="17"/>
  <c r="H410" i="17"/>
  <c r="I402" i="17"/>
  <c r="J402" i="17"/>
  <c r="K402" i="17"/>
  <c r="H402" i="17"/>
  <c r="I394" i="17"/>
  <c r="J394" i="17"/>
  <c r="K394" i="17"/>
  <c r="H394" i="17"/>
  <c r="I386" i="17"/>
  <c r="J386" i="17"/>
  <c r="K386" i="17"/>
  <c r="H386" i="17"/>
  <c r="I378" i="17"/>
  <c r="J378" i="17"/>
  <c r="K378" i="17"/>
  <c r="H378" i="17"/>
  <c r="I370" i="17"/>
  <c r="J370" i="17"/>
  <c r="K370" i="17"/>
  <c r="H370" i="17"/>
  <c r="I362" i="17"/>
  <c r="J362" i="17"/>
  <c r="K362" i="17"/>
  <c r="H362" i="17"/>
  <c r="H354" i="17"/>
  <c r="I354" i="17"/>
  <c r="J354" i="17"/>
  <c r="K354" i="17"/>
  <c r="H346" i="17"/>
  <c r="I346" i="17"/>
  <c r="J346" i="17"/>
  <c r="K346" i="17"/>
  <c r="K620" i="17"/>
  <c r="J620" i="17"/>
  <c r="I620" i="17"/>
  <c r="H620" i="17"/>
  <c r="I168" i="17"/>
  <c r="K168" i="17"/>
  <c r="H168" i="17"/>
  <c r="J168" i="17"/>
  <c r="H381" i="17"/>
  <c r="I381" i="17"/>
  <c r="J381" i="17"/>
  <c r="K381" i="17"/>
  <c r="H231" i="17"/>
  <c r="I231" i="17"/>
  <c r="J231" i="17"/>
  <c r="K231" i="17"/>
  <c r="I183" i="17"/>
  <c r="K183" i="17"/>
  <c r="H183" i="17"/>
  <c r="J183" i="17"/>
  <c r="I372" i="17"/>
  <c r="J372" i="17"/>
  <c r="K372" i="17"/>
  <c r="H372" i="17"/>
  <c r="H252" i="17"/>
  <c r="I252" i="17"/>
  <c r="J252" i="17"/>
  <c r="K252" i="17"/>
  <c r="H220" i="17"/>
  <c r="I220" i="17"/>
  <c r="J220" i="17"/>
  <c r="K220" i="17"/>
  <c r="H196" i="17"/>
  <c r="I196" i="17"/>
  <c r="J196" i="17"/>
  <c r="K196" i="17"/>
  <c r="I156" i="17"/>
  <c r="K156" i="17"/>
  <c r="H156" i="17"/>
  <c r="J156" i="17"/>
  <c r="H282" i="17"/>
  <c r="J282" i="17"/>
  <c r="K282" i="17"/>
  <c r="I282" i="17"/>
  <c r="H417" i="17"/>
  <c r="I417" i="17"/>
  <c r="J417" i="17"/>
  <c r="K417" i="17"/>
  <c r="H409" i="17"/>
  <c r="I409" i="17"/>
  <c r="J409" i="17"/>
  <c r="K409" i="17"/>
  <c r="H401" i="17"/>
  <c r="I401" i="17"/>
  <c r="J401" i="17"/>
  <c r="K401" i="17"/>
  <c r="H393" i="17"/>
  <c r="I393" i="17"/>
  <c r="J393" i="17"/>
  <c r="K393" i="17"/>
  <c r="H385" i="17"/>
  <c r="I385" i="17"/>
  <c r="J385" i="17"/>
  <c r="K385" i="17"/>
  <c r="H377" i="17"/>
  <c r="I377" i="17"/>
  <c r="J377" i="17"/>
  <c r="K377" i="17"/>
  <c r="H369" i="17"/>
  <c r="I369" i="17"/>
  <c r="J369" i="17"/>
  <c r="K369" i="17"/>
  <c r="H361" i="17"/>
  <c r="I361" i="17"/>
  <c r="J361" i="17"/>
  <c r="K361" i="17"/>
  <c r="I353" i="17"/>
  <c r="J353" i="17"/>
  <c r="K353" i="17"/>
  <c r="H353" i="17"/>
  <c r="I345" i="17"/>
  <c r="J345" i="17"/>
  <c r="K345" i="17"/>
  <c r="H345" i="17"/>
  <c r="K635" i="17"/>
  <c r="J635" i="17"/>
  <c r="I635" i="17"/>
  <c r="H635" i="17"/>
  <c r="H272" i="17"/>
  <c r="I272" i="17"/>
  <c r="J272" i="17"/>
  <c r="K272" i="17"/>
  <c r="H216" i="17"/>
  <c r="I216" i="17"/>
  <c r="J216" i="17"/>
  <c r="K216" i="17"/>
  <c r="H294" i="17"/>
  <c r="I294" i="17"/>
  <c r="K294" i="17"/>
  <c r="J294" i="17"/>
  <c r="H373" i="17"/>
  <c r="I373" i="17"/>
  <c r="J373" i="17"/>
  <c r="K373" i="17"/>
  <c r="H191" i="17"/>
  <c r="I191" i="17"/>
  <c r="J191" i="17"/>
  <c r="K191" i="17"/>
  <c r="I396" i="17"/>
  <c r="J396" i="17"/>
  <c r="K396" i="17"/>
  <c r="H396" i="17"/>
  <c r="H340" i="17"/>
  <c r="I340" i="17"/>
  <c r="J340" i="17"/>
  <c r="K340" i="17"/>
  <c r="H228" i="17"/>
  <c r="I228" i="17"/>
  <c r="J228" i="17"/>
  <c r="K228" i="17"/>
  <c r="H267" i="17"/>
  <c r="I267" i="17"/>
  <c r="J267" i="17"/>
  <c r="K267" i="17"/>
  <c r="H219" i="17"/>
  <c r="I219" i="17"/>
  <c r="J219" i="17"/>
  <c r="K219" i="17"/>
  <c r="H203" i="17"/>
  <c r="I203" i="17"/>
  <c r="J203" i="17"/>
  <c r="K203" i="17"/>
  <c r="I416" i="17"/>
  <c r="J416" i="17"/>
  <c r="K416" i="17"/>
  <c r="H416" i="17"/>
  <c r="I408" i="17"/>
  <c r="J408" i="17"/>
  <c r="K408" i="17"/>
  <c r="H408" i="17"/>
  <c r="I400" i="17"/>
  <c r="J400" i="17"/>
  <c r="K400" i="17"/>
  <c r="H400" i="17"/>
  <c r="I392" i="17"/>
  <c r="J392" i="17"/>
  <c r="K392" i="17"/>
  <c r="H392" i="17"/>
  <c r="I384" i="17"/>
  <c r="J384" i="17"/>
  <c r="K384" i="17"/>
  <c r="H384" i="17"/>
  <c r="I376" i="17"/>
  <c r="J376" i="17"/>
  <c r="K376" i="17"/>
  <c r="H376" i="17"/>
  <c r="I368" i="17"/>
  <c r="J368" i="17"/>
  <c r="K368" i="17"/>
  <c r="H368" i="17"/>
  <c r="I360" i="17"/>
  <c r="J360" i="17"/>
  <c r="K360" i="17"/>
  <c r="H360" i="17"/>
  <c r="H352" i="17"/>
  <c r="I352" i="17"/>
  <c r="J352" i="17"/>
  <c r="K352" i="17"/>
  <c r="H344" i="17"/>
  <c r="I344" i="17"/>
  <c r="J344" i="17"/>
  <c r="K344" i="17"/>
  <c r="K626" i="17"/>
  <c r="J626" i="17"/>
  <c r="I626" i="17"/>
  <c r="H626" i="17"/>
  <c r="H224" i="17"/>
  <c r="I224" i="17"/>
  <c r="J224" i="17"/>
  <c r="K224" i="17"/>
  <c r="I184" i="17"/>
  <c r="K184" i="17"/>
  <c r="H184" i="17"/>
  <c r="J184" i="17"/>
  <c r="H413" i="17"/>
  <c r="I413" i="17"/>
  <c r="J413" i="17"/>
  <c r="K413" i="17"/>
  <c r="I341" i="17"/>
  <c r="J341" i="17"/>
  <c r="K341" i="17"/>
  <c r="H341" i="17"/>
  <c r="H271" i="17"/>
  <c r="I271" i="17"/>
  <c r="J271" i="17"/>
  <c r="K271" i="17"/>
  <c r="H207" i="17"/>
  <c r="I207" i="17"/>
  <c r="J207" i="17"/>
  <c r="K207" i="17"/>
  <c r="I151" i="17"/>
  <c r="K151" i="17"/>
  <c r="H151" i="17"/>
  <c r="J151" i="17"/>
  <c r="I404" i="17"/>
  <c r="J404" i="17"/>
  <c r="K404" i="17"/>
  <c r="H404" i="17"/>
  <c r="H276" i="17"/>
  <c r="I276" i="17"/>
  <c r="J276" i="17"/>
  <c r="K276" i="17"/>
  <c r="H244" i="17"/>
  <c r="I244" i="17"/>
  <c r="J244" i="17"/>
  <c r="K244" i="17"/>
  <c r="H204" i="17"/>
  <c r="I204" i="17"/>
  <c r="J204" i="17"/>
  <c r="K204" i="17"/>
  <c r="H251" i="17"/>
  <c r="I251" i="17"/>
  <c r="J251" i="17"/>
  <c r="K251" i="17"/>
  <c r="H281" i="17"/>
  <c r="I281" i="17"/>
  <c r="J281" i="17"/>
  <c r="K281" i="17"/>
  <c r="H258" i="17"/>
  <c r="I258" i="17"/>
  <c r="J258" i="17"/>
  <c r="K258" i="17"/>
  <c r="H234" i="17"/>
  <c r="I234" i="17"/>
  <c r="J234" i="17"/>
  <c r="K234" i="17"/>
  <c r="H296" i="17"/>
  <c r="K296" i="17"/>
  <c r="I296" i="17"/>
  <c r="J296" i="17"/>
  <c r="H415" i="17"/>
  <c r="I415" i="17"/>
  <c r="J415" i="17"/>
  <c r="K415" i="17"/>
  <c r="H391" i="17"/>
  <c r="I391" i="17"/>
  <c r="J391" i="17"/>
  <c r="K391" i="17"/>
  <c r="I351" i="17"/>
  <c r="J351" i="17"/>
  <c r="K351" i="17"/>
  <c r="H351" i="17"/>
  <c r="K641" i="17"/>
  <c r="J641" i="17"/>
  <c r="I641" i="17"/>
  <c r="H641" i="17"/>
  <c r="H192" i="17"/>
  <c r="I192" i="17"/>
  <c r="J192" i="17"/>
  <c r="K192" i="17"/>
  <c r="I152" i="17"/>
  <c r="K152" i="17"/>
  <c r="H152" i="17"/>
  <c r="J152" i="17"/>
  <c r="H397" i="17"/>
  <c r="I397" i="17"/>
  <c r="J397" i="17"/>
  <c r="K397" i="17"/>
  <c r="I349" i="17"/>
  <c r="J349" i="17"/>
  <c r="K349" i="17"/>
  <c r="H349" i="17"/>
  <c r="H279" i="17"/>
  <c r="I279" i="17"/>
  <c r="J279" i="17"/>
  <c r="K279" i="17"/>
  <c r="H247" i="17"/>
  <c r="I247" i="17"/>
  <c r="J247" i="17"/>
  <c r="K247" i="17"/>
  <c r="H223" i="17"/>
  <c r="I223" i="17"/>
  <c r="J223" i="17"/>
  <c r="K223" i="17"/>
  <c r="I175" i="17"/>
  <c r="K175" i="17"/>
  <c r="H175" i="17"/>
  <c r="J175" i="17"/>
  <c r="I380" i="17"/>
  <c r="J380" i="17"/>
  <c r="K380" i="17"/>
  <c r="H380" i="17"/>
  <c r="H356" i="17"/>
  <c r="I356" i="17"/>
  <c r="J356" i="17"/>
  <c r="K356" i="17"/>
  <c r="H268" i="17"/>
  <c r="I268" i="17"/>
  <c r="J268" i="17"/>
  <c r="K268" i="17"/>
  <c r="I180" i="17"/>
  <c r="K180" i="17"/>
  <c r="H180" i="17"/>
  <c r="J180" i="17"/>
  <c r="H275" i="17"/>
  <c r="I275" i="17"/>
  <c r="J275" i="17"/>
  <c r="K275" i="17"/>
  <c r="H259" i="17"/>
  <c r="I259" i="17"/>
  <c r="J259" i="17"/>
  <c r="K259" i="17"/>
  <c r="H243" i="17"/>
  <c r="I243" i="17"/>
  <c r="J243" i="17"/>
  <c r="K243" i="17"/>
  <c r="H227" i="17"/>
  <c r="I227" i="17"/>
  <c r="J227" i="17"/>
  <c r="K227" i="17"/>
  <c r="I179" i="17"/>
  <c r="K179" i="17"/>
  <c r="H179" i="17"/>
  <c r="J179" i="17"/>
  <c r="I171" i="17"/>
  <c r="K171" i="17"/>
  <c r="H171" i="17"/>
  <c r="J171" i="17"/>
  <c r="I155" i="17"/>
  <c r="K155" i="17"/>
  <c r="H155" i="17"/>
  <c r="J155" i="17"/>
  <c r="H274" i="17"/>
  <c r="I274" i="17"/>
  <c r="J274" i="17"/>
  <c r="K274" i="17"/>
  <c r="H266" i="17"/>
  <c r="I266" i="17"/>
  <c r="J266" i="17"/>
  <c r="K266" i="17"/>
  <c r="H250" i="17"/>
  <c r="I250" i="17"/>
  <c r="J250" i="17"/>
  <c r="K250" i="17"/>
  <c r="H242" i="17"/>
  <c r="I242" i="17"/>
  <c r="J242" i="17"/>
  <c r="K242" i="17"/>
  <c r="H226" i="17"/>
  <c r="I226" i="17"/>
  <c r="J226" i="17"/>
  <c r="K226" i="17"/>
  <c r="H202" i="17"/>
  <c r="I202" i="17"/>
  <c r="I210" i="17" s="1"/>
  <c r="I211" i="17" s="1"/>
  <c r="I212" i="17" s="1"/>
  <c r="I213" i="17" s="1"/>
  <c r="I214" i="17" s="1"/>
  <c r="I215" i="17" s="1"/>
  <c r="J202" i="17"/>
  <c r="K202" i="17"/>
  <c r="H194" i="17"/>
  <c r="I194" i="17"/>
  <c r="J194" i="17"/>
  <c r="K194" i="17"/>
  <c r="I178" i="17"/>
  <c r="K178" i="17"/>
  <c r="H178" i="17"/>
  <c r="J178" i="17"/>
  <c r="I170" i="17"/>
  <c r="K170" i="17"/>
  <c r="H170" i="17"/>
  <c r="J170" i="17"/>
  <c r="I154" i="17"/>
  <c r="K154" i="17"/>
  <c r="H154" i="17"/>
  <c r="J154" i="17"/>
  <c r="H280" i="17"/>
  <c r="I280" i="17"/>
  <c r="J280" i="17"/>
  <c r="K280" i="17"/>
  <c r="H407" i="17"/>
  <c r="I407" i="17"/>
  <c r="J407" i="17"/>
  <c r="K407" i="17"/>
  <c r="H399" i="17"/>
  <c r="I399" i="17"/>
  <c r="J399" i="17"/>
  <c r="K399" i="17"/>
  <c r="H383" i="17"/>
  <c r="I383" i="17"/>
  <c r="J383" i="17"/>
  <c r="K383" i="17"/>
  <c r="H375" i="17"/>
  <c r="I375" i="17"/>
  <c r="J375" i="17"/>
  <c r="K375" i="17"/>
  <c r="H367" i="17"/>
  <c r="I367" i="17"/>
  <c r="J367" i="17"/>
  <c r="K367" i="17"/>
  <c r="H359" i="17"/>
  <c r="I359" i="17"/>
  <c r="J359" i="17"/>
  <c r="K359" i="17"/>
  <c r="I343" i="17"/>
  <c r="J343" i="17"/>
  <c r="K343" i="17"/>
  <c r="H343" i="17"/>
  <c r="H273" i="17"/>
  <c r="K273" i="17"/>
  <c r="I273" i="17"/>
  <c r="J273" i="17"/>
  <c r="H257" i="17"/>
  <c r="I257" i="17"/>
  <c r="J257" i="17"/>
  <c r="K257" i="17"/>
  <c r="H249" i="17"/>
  <c r="I249" i="17"/>
  <c r="J249" i="17"/>
  <c r="K249" i="17"/>
  <c r="H233" i="17"/>
  <c r="I233" i="17"/>
  <c r="J233" i="17"/>
  <c r="K233" i="17"/>
  <c r="H225" i="17"/>
  <c r="I225" i="17"/>
  <c r="J225" i="17"/>
  <c r="K225" i="17"/>
  <c r="H217" i="17"/>
  <c r="I217" i="17"/>
  <c r="J217" i="17"/>
  <c r="K217" i="17"/>
  <c r="H209" i="17"/>
  <c r="I209" i="17"/>
  <c r="J209" i="17"/>
  <c r="K209" i="17"/>
  <c r="H201" i="17"/>
  <c r="I201" i="17"/>
  <c r="J201" i="17"/>
  <c r="K201" i="17"/>
  <c r="H193" i="17"/>
  <c r="I193" i="17"/>
  <c r="J193" i="17"/>
  <c r="K193" i="17"/>
  <c r="I177" i="17"/>
  <c r="K177" i="17"/>
  <c r="K185" i="17" s="1"/>
  <c r="K186" i="17" s="1"/>
  <c r="K187" i="17" s="1"/>
  <c r="K188" i="17" s="1"/>
  <c r="K189" i="17" s="1"/>
  <c r="K190" i="17" s="1"/>
  <c r="H177" i="17"/>
  <c r="J177" i="17"/>
  <c r="I169" i="17"/>
  <c r="K169" i="17"/>
  <c r="H169" i="17"/>
  <c r="J169" i="17"/>
  <c r="I153" i="17"/>
  <c r="K153" i="17"/>
  <c r="H153" i="17"/>
  <c r="J153" i="17"/>
  <c r="J295" i="17"/>
  <c r="K295" i="17"/>
  <c r="I295" i="17"/>
  <c r="H295" i="17"/>
  <c r="I414" i="17"/>
  <c r="J414" i="17"/>
  <c r="K414" i="17"/>
  <c r="H414" i="17"/>
  <c r="I406" i="17"/>
  <c r="J406" i="17"/>
  <c r="K406" i="17"/>
  <c r="H406" i="17"/>
  <c r="I398" i="17"/>
  <c r="J398" i="17"/>
  <c r="K398" i="17"/>
  <c r="H398" i="17"/>
  <c r="I390" i="17"/>
  <c r="J390" i="17"/>
  <c r="K390" i="17"/>
  <c r="H390" i="17"/>
  <c r="I382" i="17"/>
  <c r="J382" i="17"/>
  <c r="K382" i="17"/>
  <c r="H382" i="17"/>
  <c r="I374" i="17"/>
  <c r="J374" i="17"/>
  <c r="K374" i="17"/>
  <c r="H374" i="17"/>
  <c r="I366" i="17"/>
  <c r="J366" i="17"/>
  <c r="K366" i="17"/>
  <c r="H366" i="17"/>
  <c r="I358" i="17"/>
  <c r="J358" i="17"/>
  <c r="K358" i="17"/>
  <c r="H358" i="17"/>
  <c r="H350" i="17"/>
  <c r="I350" i="17"/>
  <c r="J350" i="17"/>
  <c r="K350" i="17"/>
  <c r="H342" i="17"/>
  <c r="I342" i="17"/>
  <c r="J342" i="17"/>
  <c r="K342" i="17"/>
  <c r="K632" i="17"/>
  <c r="J632" i="17"/>
  <c r="I632" i="17"/>
  <c r="H632" i="17"/>
  <c r="H232" i="17"/>
  <c r="I232" i="17"/>
  <c r="J232" i="17"/>
  <c r="K232" i="17"/>
  <c r="I176" i="17"/>
  <c r="K176" i="17"/>
  <c r="H176" i="17"/>
  <c r="J176" i="17"/>
  <c r="H389" i="17"/>
  <c r="I389" i="17"/>
  <c r="J389" i="17"/>
  <c r="K389" i="17"/>
  <c r="K623" i="17"/>
  <c r="J623" i="17"/>
  <c r="I623" i="17"/>
  <c r="H623" i="17"/>
  <c r="H241" i="17"/>
  <c r="I241" i="17"/>
  <c r="J241" i="17"/>
  <c r="K241" i="17"/>
  <c r="K172" i="17"/>
  <c r="J172" i="17"/>
  <c r="H172" i="17"/>
  <c r="I172" i="17"/>
  <c r="H195" i="17"/>
  <c r="I195" i="17"/>
  <c r="J195" i="17"/>
  <c r="K195" i="17"/>
  <c r="K218" i="17"/>
  <c r="J218" i="17"/>
  <c r="H218" i="17"/>
  <c r="I218" i="17"/>
  <c r="H741" i="17"/>
  <c r="J741" i="17"/>
  <c r="K741" i="17"/>
  <c r="I741" i="17"/>
  <c r="H740" i="17"/>
  <c r="I740" i="17"/>
  <c r="J740" i="17"/>
  <c r="K740" i="17"/>
  <c r="H747" i="17"/>
  <c r="I747" i="17"/>
  <c r="J747" i="17"/>
  <c r="K747" i="17"/>
  <c r="H746" i="17"/>
  <c r="K746" i="17"/>
  <c r="J746" i="17"/>
  <c r="I746" i="17"/>
  <c r="H745" i="17"/>
  <c r="J745" i="17"/>
  <c r="I745" i="17"/>
  <c r="K745" i="17"/>
  <c r="H744" i="17"/>
  <c r="I744" i="17"/>
  <c r="J744" i="17"/>
  <c r="K744" i="17"/>
  <c r="H743" i="17"/>
  <c r="I743" i="17"/>
  <c r="K743" i="17"/>
  <c r="J743" i="17"/>
  <c r="H742" i="17"/>
  <c r="I742" i="17"/>
  <c r="J742" i="17"/>
  <c r="K742" i="17"/>
  <c r="I653" i="17"/>
  <c r="J653" i="17"/>
  <c r="H653" i="17"/>
  <c r="K653" i="17"/>
  <c r="K700" i="17"/>
  <c r="H700" i="17"/>
  <c r="J700" i="17"/>
  <c r="I700" i="17"/>
  <c r="K692" i="17"/>
  <c r="J692" i="17"/>
  <c r="H692" i="17"/>
  <c r="I692" i="17"/>
  <c r="K684" i="17"/>
  <c r="H684" i="17"/>
  <c r="J684" i="17"/>
  <c r="I684" i="17"/>
  <c r="K676" i="17"/>
  <c r="H676" i="17"/>
  <c r="J676" i="17"/>
  <c r="I676" i="17"/>
  <c r="K668" i="17"/>
  <c r="H668" i="17"/>
  <c r="J668" i="17"/>
  <c r="I668" i="17"/>
  <c r="K660" i="17"/>
  <c r="J660" i="17"/>
  <c r="H660" i="17"/>
  <c r="I660" i="17"/>
  <c r="K652" i="17"/>
  <c r="H652" i="17"/>
  <c r="J652" i="17"/>
  <c r="I652" i="17"/>
  <c r="H715" i="17"/>
  <c r="I715" i="17"/>
  <c r="J715" i="17"/>
  <c r="K715" i="17"/>
  <c r="H707" i="17"/>
  <c r="I707" i="17"/>
  <c r="J707" i="17"/>
  <c r="K707" i="17"/>
  <c r="I677" i="17"/>
  <c r="J677" i="17"/>
  <c r="H677" i="17"/>
  <c r="K677" i="17"/>
  <c r="H699" i="17"/>
  <c r="I699" i="17"/>
  <c r="J699" i="17"/>
  <c r="K699" i="17"/>
  <c r="H691" i="17"/>
  <c r="I691" i="17"/>
  <c r="J691" i="17"/>
  <c r="K691" i="17"/>
  <c r="H683" i="17"/>
  <c r="I683" i="17"/>
  <c r="J683" i="17"/>
  <c r="K683" i="17"/>
  <c r="H675" i="17"/>
  <c r="I675" i="17"/>
  <c r="J675" i="17"/>
  <c r="K675" i="17"/>
  <c r="H667" i="17"/>
  <c r="I667" i="17"/>
  <c r="J667" i="17"/>
  <c r="K667" i="17"/>
  <c r="H659" i="17"/>
  <c r="I659" i="17"/>
  <c r="J659" i="17"/>
  <c r="K659" i="17"/>
  <c r="H651" i="17"/>
  <c r="I651" i="17"/>
  <c r="J651" i="17"/>
  <c r="K651" i="17"/>
  <c r="I714" i="17"/>
  <c r="J714" i="17"/>
  <c r="K714" i="17"/>
  <c r="H714" i="17"/>
  <c r="I706" i="17"/>
  <c r="J706" i="17"/>
  <c r="K706" i="17"/>
  <c r="H706" i="17"/>
  <c r="I685" i="17"/>
  <c r="J685" i="17"/>
  <c r="H685" i="17"/>
  <c r="K685" i="17"/>
  <c r="I698" i="17"/>
  <c r="J698" i="17"/>
  <c r="H698" i="17"/>
  <c r="K698" i="17"/>
  <c r="I690" i="17"/>
  <c r="J690" i="17"/>
  <c r="K690" i="17"/>
  <c r="H690" i="17"/>
  <c r="I682" i="17"/>
  <c r="J682" i="17"/>
  <c r="K682" i="17"/>
  <c r="H682" i="17"/>
  <c r="I674" i="17"/>
  <c r="J674" i="17"/>
  <c r="K674" i="17"/>
  <c r="H674" i="17"/>
  <c r="I666" i="17"/>
  <c r="H666" i="17"/>
  <c r="J666" i="17"/>
  <c r="K666" i="17"/>
  <c r="I658" i="17"/>
  <c r="J658" i="17"/>
  <c r="K658" i="17"/>
  <c r="H658" i="17"/>
  <c r="I650" i="17"/>
  <c r="J650" i="17"/>
  <c r="K650" i="17"/>
  <c r="H650" i="17"/>
  <c r="K713" i="17"/>
  <c r="I713" i="17"/>
  <c r="J713" i="17"/>
  <c r="H713" i="17"/>
  <c r="I705" i="17"/>
  <c r="K705" i="17"/>
  <c r="J705" i="17"/>
  <c r="H705" i="17"/>
  <c r="I645" i="17"/>
  <c r="J645" i="17"/>
  <c r="K645" i="17"/>
  <c r="K697" i="17"/>
  <c r="I697" i="17"/>
  <c r="J697" i="17"/>
  <c r="H697" i="17"/>
  <c r="I689" i="17"/>
  <c r="K689" i="17"/>
  <c r="J689" i="17"/>
  <c r="H689" i="17"/>
  <c r="K681" i="17"/>
  <c r="I681" i="17"/>
  <c r="J681" i="17"/>
  <c r="H681" i="17"/>
  <c r="K673" i="17"/>
  <c r="I673" i="17"/>
  <c r="J673" i="17"/>
  <c r="H673" i="17"/>
  <c r="I665" i="17"/>
  <c r="J665" i="17"/>
  <c r="H665" i="17"/>
  <c r="K665" i="17"/>
  <c r="K657" i="17"/>
  <c r="I657" i="17"/>
  <c r="J657" i="17"/>
  <c r="H657" i="17"/>
  <c r="K649" i="17"/>
  <c r="I649" i="17"/>
  <c r="J649" i="17"/>
  <c r="H649" i="17"/>
  <c r="I712" i="17"/>
  <c r="J712" i="17"/>
  <c r="K712" i="17"/>
  <c r="H712" i="17"/>
  <c r="I704" i="17"/>
  <c r="J704" i="17"/>
  <c r="K704" i="17"/>
  <c r="H704" i="17"/>
  <c r="I701" i="17"/>
  <c r="J701" i="17"/>
  <c r="H701" i="17"/>
  <c r="K701" i="17"/>
  <c r="I661" i="17"/>
  <c r="J661" i="17"/>
  <c r="H661" i="17"/>
  <c r="K661" i="17"/>
  <c r="I644" i="17"/>
  <c r="H644" i="17"/>
  <c r="J644" i="17"/>
  <c r="K644" i="17"/>
  <c r="I696" i="17"/>
  <c r="J696" i="17"/>
  <c r="K696" i="17"/>
  <c r="H696" i="17"/>
  <c r="I688" i="17"/>
  <c r="J688" i="17"/>
  <c r="K688" i="17"/>
  <c r="H688" i="17"/>
  <c r="I680" i="17"/>
  <c r="J680" i="17"/>
  <c r="K680" i="17"/>
  <c r="H680" i="17"/>
  <c r="I672" i="17"/>
  <c r="J672" i="17"/>
  <c r="K672" i="17"/>
  <c r="H672" i="17"/>
  <c r="I664" i="17"/>
  <c r="J664" i="17"/>
  <c r="K664" i="17"/>
  <c r="H664" i="17"/>
  <c r="I656" i="17"/>
  <c r="J656" i="17"/>
  <c r="K656" i="17"/>
  <c r="H656" i="17"/>
  <c r="I648" i="17"/>
  <c r="J648" i="17"/>
  <c r="K648" i="17"/>
  <c r="H648" i="17"/>
  <c r="J711" i="17"/>
  <c r="K711" i="17"/>
  <c r="I711" i="17"/>
  <c r="H711" i="17"/>
  <c r="I669" i="17"/>
  <c r="J669" i="17"/>
  <c r="H669" i="17"/>
  <c r="K669" i="17"/>
  <c r="J703" i="17"/>
  <c r="K703" i="17"/>
  <c r="H703" i="17"/>
  <c r="I703" i="17"/>
  <c r="J695" i="17"/>
  <c r="K695" i="17"/>
  <c r="I695" i="17"/>
  <c r="H695" i="17"/>
  <c r="J687" i="17"/>
  <c r="K687" i="17"/>
  <c r="H687" i="17"/>
  <c r="I687" i="17"/>
  <c r="J679" i="17"/>
  <c r="K679" i="17"/>
  <c r="H679" i="17"/>
  <c r="I679" i="17"/>
  <c r="J671" i="17"/>
  <c r="K671" i="17"/>
  <c r="I671" i="17"/>
  <c r="H671" i="17"/>
  <c r="J663" i="17"/>
  <c r="K663" i="17"/>
  <c r="I663" i="17"/>
  <c r="H663" i="17"/>
  <c r="J655" i="17"/>
  <c r="K655" i="17"/>
  <c r="I655" i="17"/>
  <c r="H655" i="17"/>
  <c r="J647" i="17"/>
  <c r="K647" i="17"/>
  <c r="I647" i="17"/>
  <c r="H710" i="17"/>
  <c r="I710" i="17"/>
  <c r="J710" i="17"/>
  <c r="K710" i="17"/>
  <c r="I693" i="17"/>
  <c r="J693" i="17"/>
  <c r="H693" i="17"/>
  <c r="K693" i="17"/>
  <c r="K708" i="17"/>
  <c r="J708" i="17"/>
  <c r="H708" i="17"/>
  <c r="I708" i="17"/>
  <c r="H702" i="17"/>
  <c r="I702" i="17"/>
  <c r="J702" i="17"/>
  <c r="K702" i="17"/>
  <c r="H694" i="17"/>
  <c r="I694" i="17"/>
  <c r="J694" i="17"/>
  <c r="K694" i="17"/>
  <c r="H686" i="17"/>
  <c r="I686" i="17"/>
  <c r="J686" i="17"/>
  <c r="K686" i="17"/>
  <c r="H678" i="17"/>
  <c r="I678" i="17"/>
  <c r="J678" i="17"/>
  <c r="K678" i="17"/>
  <c r="H670" i="17"/>
  <c r="I670" i="17"/>
  <c r="J670" i="17"/>
  <c r="K670" i="17"/>
  <c r="H662" i="17"/>
  <c r="I662" i="17"/>
  <c r="J662" i="17"/>
  <c r="K662" i="17"/>
  <c r="H654" i="17"/>
  <c r="I654" i="17"/>
  <c r="J654" i="17"/>
  <c r="K654" i="17"/>
  <c r="I646" i="17"/>
  <c r="J646" i="17"/>
  <c r="K646" i="17"/>
  <c r="I709" i="17"/>
  <c r="J709" i="17"/>
  <c r="H709" i="17"/>
  <c r="K709" i="17"/>
  <c r="K450" i="17"/>
  <c r="J450" i="17"/>
  <c r="I450" i="17"/>
  <c r="H450" i="17"/>
  <c r="H426" i="17"/>
  <c r="K426" i="17"/>
  <c r="J426" i="17"/>
  <c r="I426" i="17"/>
  <c r="K441" i="17"/>
  <c r="J441" i="17"/>
  <c r="I441" i="17"/>
  <c r="H441" i="17"/>
  <c r="I480" i="17"/>
  <c r="H480" i="17"/>
  <c r="J480" i="17"/>
  <c r="K480" i="17"/>
  <c r="K432" i="17"/>
  <c r="J432" i="17"/>
  <c r="I432" i="17"/>
  <c r="H432" i="17"/>
  <c r="I489" i="17"/>
  <c r="H489" i="17"/>
  <c r="K489" i="17"/>
  <c r="J489" i="17"/>
  <c r="K423" i="17"/>
  <c r="J423" i="17"/>
  <c r="I423" i="17"/>
  <c r="H423" i="17"/>
  <c r="H420" i="17" s="1"/>
  <c r="H465" i="17" s="1"/>
  <c r="K486" i="17"/>
  <c r="J486" i="17"/>
  <c r="I486" i="17"/>
  <c r="H486" i="17"/>
  <c r="K462" i="17"/>
  <c r="J462" i="17"/>
  <c r="I462" i="17"/>
  <c r="H462" i="17"/>
  <c r="K477" i="17"/>
  <c r="J477" i="17"/>
  <c r="I477" i="17"/>
  <c r="H477" i="17"/>
  <c r="I468" i="17"/>
  <c r="H468" i="17"/>
  <c r="J468" i="17"/>
  <c r="K468" i="17"/>
  <c r="I444" i="17"/>
  <c r="H444" i="17"/>
  <c r="J444" i="17"/>
  <c r="K444" i="17"/>
  <c r="I459" i="17"/>
  <c r="H459" i="17"/>
  <c r="K459" i="17"/>
  <c r="J459" i="17"/>
  <c r="H435" i="17"/>
  <c r="I435" i="17"/>
  <c r="J435" i="17"/>
  <c r="K435" i="17"/>
  <c r="I305" i="17"/>
  <c r="J305" i="17"/>
  <c r="K305" i="17"/>
  <c r="K304" i="17"/>
  <c r="I304" i="17"/>
  <c r="J304" i="17"/>
  <c r="K303" i="17"/>
  <c r="J303" i="17"/>
  <c r="I303" i="17"/>
  <c r="K302" i="17"/>
  <c r="I302" i="17"/>
  <c r="J302" i="17"/>
  <c r="J81" i="20"/>
  <c r="D7" i="17"/>
  <c r="H388" i="19"/>
  <c r="H387" i="19"/>
  <c r="H386" i="19"/>
  <c r="H385" i="19"/>
  <c r="H384" i="19"/>
  <c r="H383" i="19"/>
  <c r="H382" i="19"/>
  <c r="H381" i="19"/>
  <c r="H380" i="19"/>
  <c r="H356" i="19"/>
  <c r="H355" i="19"/>
  <c r="H354" i="19"/>
  <c r="H353" i="19"/>
  <c r="H352" i="19"/>
  <c r="H351" i="19"/>
  <c r="H350" i="19"/>
  <c r="H349" i="19"/>
  <c r="H348" i="19"/>
  <c r="H347" i="19"/>
  <c r="H346" i="19"/>
  <c r="H324" i="19"/>
  <c r="H323" i="19"/>
  <c r="H322" i="19"/>
  <c r="H321" i="19"/>
  <c r="H320" i="19"/>
  <c r="H319" i="19"/>
  <c r="H318" i="19"/>
  <c r="H317" i="19"/>
  <c r="H315" i="19"/>
  <c r="H314" i="19"/>
  <c r="H292" i="19"/>
  <c r="H291" i="19"/>
  <c r="H290" i="19"/>
  <c r="H289" i="19"/>
  <c r="H288" i="19"/>
  <c r="H287" i="19"/>
  <c r="H286" i="19"/>
  <c r="H285" i="19"/>
  <c r="H284" i="19"/>
  <c r="H283" i="19"/>
  <c r="H282" i="19"/>
  <c r="H260" i="19"/>
  <c r="H259" i="19"/>
  <c r="H258" i="19"/>
  <c r="H257" i="19"/>
  <c r="H256" i="19"/>
  <c r="H255" i="19"/>
  <c r="H254" i="19"/>
  <c r="H253" i="19"/>
  <c r="H228" i="19"/>
  <c r="H227" i="19"/>
  <c r="H226" i="19"/>
  <c r="H225" i="19"/>
  <c r="H224" i="19"/>
  <c r="H222" i="19"/>
  <c r="H221" i="19"/>
  <c r="H220" i="19"/>
  <c r="H196" i="19"/>
  <c r="H195" i="19"/>
  <c r="H194" i="19"/>
  <c r="H193" i="19"/>
  <c r="H192" i="19"/>
  <c r="H191" i="19"/>
  <c r="H190" i="19"/>
  <c r="H189" i="19"/>
  <c r="H148" i="19"/>
  <c r="H147" i="19"/>
  <c r="H132" i="19"/>
  <c r="H131" i="19"/>
  <c r="H129" i="19"/>
  <c r="H128" i="19"/>
  <c r="H127" i="19"/>
  <c r="H126" i="19"/>
  <c r="H125" i="19"/>
  <c r="H124" i="19"/>
  <c r="H123" i="19"/>
  <c r="H121" i="19"/>
  <c r="H120" i="19"/>
  <c r="H119" i="19"/>
  <c r="H118" i="19"/>
  <c r="H117" i="19"/>
  <c r="H116" i="19"/>
  <c r="H115" i="19"/>
  <c r="H113" i="19"/>
  <c r="H112" i="19"/>
  <c r="H111" i="19"/>
  <c r="H110" i="19"/>
  <c r="A69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A76" i="19"/>
  <c r="A75" i="19"/>
  <c r="A74" i="19"/>
  <c r="A73" i="19"/>
  <c r="A72" i="19"/>
  <c r="A71" i="19"/>
  <c r="A70" i="19"/>
  <c r="A68" i="19"/>
  <c r="A67" i="19"/>
  <c r="A66" i="19"/>
  <c r="A65" i="19"/>
  <c r="A64" i="19"/>
  <c r="A63" i="19"/>
  <c r="A62" i="19"/>
  <c r="A61" i="19"/>
  <c r="A60" i="19"/>
  <c r="A49" i="19"/>
  <c r="A50" i="19"/>
  <c r="A51" i="19"/>
  <c r="A52" i="19"/>
  <c r="A53" i="19"/>
  <c r="A54" i="19"/>
  <c r="A55" i="19"/>
  <c r="A56" i="19"/>
  <c r="A57" i="19"/>
  <c r="A58" i="19"/>
  <c r="A59" i="19"/>
  <c r="I185" i="17" l="1"/>
  <c r="I186" i="17" s="1"/>
  <c r="I187" i="17" s="1"/>
  <c r="I188" i="17" s="1"/>
  <c r="I189" i="17" s="1"/>
  <c r="I190" i="17" s="1"/>
  <c r="H210" i="17"/>
  <c r="H211" i="17" s="1"/>
  <c r="H212" i="17" s="1"/>
  <c r="H213" i="17" s="1"/>
  <c r="H214" i="17" s="1"/>
  <c r="H215" i="17" s="1"/>
  <c r="J160" i="17"/>
  <c r="J161" i="17" s="1"/>
  <c r="J162" i="17" s="1"/>
  <c r="J163" i="17" s="1"/>
  <c r="J164" i="17" s="1"/>
  <c r="J165" i="17" s="1"/>
  <c r="H185" i="17"/>
  <c r="H186" i="17" s="1"/>
  <c r="H187" i="17" s="1"/>
  <c r="H188" i="17" s="1"/>
  <c r="H189" i="17" s="1"/>
  <c r="H190" i="17" s="1"/>
  <c r="J210" i="17"/>
  <c r="J211" i="17" s="1"/>
  <c r="J212" i="17" s="1"/>
  <c r="J213" i="17" s="1"/>
  <c r="J214" i="17" s="1"/>
  <c r="J215" i="17" s="1"/>
  <c r="J285" i="17"/>
  <c r="J286" i="17" s="1"/>
  <c r="J287" i="17" s="1"/>
  <c r="J288" i="17" s="1"/>
  <c r="J289" i="17" s="1"/>
  <c r="J290" i="17" s="1"/>
  <c r="H160" i="17"/>
  <c r="H161" i="17" s="1"/>
  <c r="H162" i="17" s="1"/>
  <c r="H163" i="17" s="1"/>
  <c r="H164" i="17" s="1"/>
  <c r="H165" i="17" s="1"/>
  <c r="I235" i="17"/>
  <c r="I236" i="17" s="1"/>
  <c r="I237" i="17" s="1"/>
  <c r="I238" i="17" s="1"/>
  <c r="I239" i="17" s="1"/>
  <c r="I240" i="17" s="1"/>
  <c r="K160" i="17"/>
  <c r="K161" i="17" s="1"/>
  <c r="K162" i="17" s="1"/>
  <c r="K163" i="17" s="1"/>
  <c r="K164" i="17" s="1"/>
  <c r="K165" i="17" s="1"/>
  <c r="I285" i="17"/>
  <c r="I286" i="17" s="1"/>
  <c r="I287" i="17" s="1"/>
  <c r="I288" i="17" s="1"/>
  <c r="I289" i="17" s="1"/>
  <c r="I290" i="17" s="1"/>
  <c r="K235" i="17"/>
  <c r="K236" i="17" s="1"/>
  <c r="K237" i="17" s="1"/>
  <c r="K238" i="17" s="1"/>
  <c r="K239" i="17" s="1"/>
  <c r="K240" i="17" s="1"/>
  <c r="J235" i="17"/>
  <c r="J236" i="17" s="1"/>
  <c r="J237" i="17" s="1"/>
  <c r="J238" i="17" s="1"/>
  <c r="J239" i="17" s="1"/>
  <c r="J240" i="17" s="1"/>
  <c r="K285" i="17"/>
  <c r="K286" i="17" s="1"/>
  <c r="K287" i="17" s="1"/>
  <c r="K288" i="17" s="1"/>
  <c r="K289" i="17" s="1"/>
  <c r="K290" i="17" s="1"/>
  <c r="H285" i="17"/>
  <c r="H286" i="17" s="1"/>
  <c r="H287" i="17" s="1"/>
  <c r="H288" i="17" s="1"/>
  <c r="H289" i="17" s="1"/>
  <c r="H290" i="17" s="1"/>
  <c r="H235" i="17"/>
  <c r="H236" i="17" s="1"/>
  <c r="H237" i="17" s="1"/>
  <c r="H238" i="17" s="1"/>
  <c r="H239" i="17" s="1"/>
  <c r="H240" i="17" s="1"/>
  <c r="I160" i="17"/>
  <c r="I161" i="17" s="1"/>
  <c r="I162" i="17" s="1"/>
  <c r="I163" i="17" s="1"/>
  <c r="I164" i="17" s="1"/>
  <c r="I165" i="17" s="1"/>
  <c r="J185" i="17"/>
  <c r="J186" i="17" s="1"/>
  <c r="J187" i="17" s="1"/>
  <c r="J188" i="17" s="1"/>
  <c r="J189" i="17" s="1"/>
  <c r="J190" i="17" s="1"/>
  <c r="K210" i="17"/>
  <c r="K211" i="17" s="1"/>
  <c r="K212" i="17" s="1"/>
  <c r="K213" i="17" s="1"/>
  <c r="K214" i="17" s="1"/>
  <c r="K215" i="17" s="1"/>
  <c r="K260" i="17"/>
  <c r="K261" i="17" s="1"/>
  <c r="K262" i="17" s="1"/>
  <c r="K263" i="17" s="1"/>
  <c r="K264" i="17" s="1"/>
  <c r="K265" i="17" s="1"/>
  <c r="J260" i="17"/>
  <c r="J261" i="17" s="1"/>
  <c r="J262" i="17" s="1"/>
  <c r="J263" i="17" s="1"/>
  <c r="J264" i="17" s="1"/>
  <c r="J265" i="17" s="1"/>
  <c r="I260" i="17"/>
  <c r="I261" i="17" s="1"/>
  <c r="I262" i="17" s="1"/>
  <c r="I263" i="17" s="1"/>
  <c r="I264" i="17" s="1"/>
  <c r="I265" i="17" s="1"/>
  <c r="H260" i="17"/>
  <c r="H261" i="17" s="1"/>
  <c r="H262" i="17" s="1"/>
  <c r="H263" i="17" s="1"/>
  <c r="H264" i="17" s="1"/>
  <c r="H265" i="17" s="1"/>
  <c r="I624" i="17"/>
  <c r="I625" i="17"/>
  <c r="I634" i="17"/>
  <c r="I633" i="17"/>
  <c r="I553" i="17"/>
  <c r="I554" i="17"/>
  <c r="I581" i="17"/>
  <c r="I583" i="17" s="1"/>
  <c r="I582" i="17"/>
  <c r="I601" i="17"/>
  <c r="I600" i="17"/>
  <c r="I610" i="17"/>
  <c r="I609" i="17"/>
  <c r="I578" i="17"/>
  <c r="I577" i="17"/>
  <c r="I579" i="17" s="1"/>
  <c r="I594" i="17"/>
  <c r="I593" i="17"/>
  <c r="I595" i="17" s="1"/>
  <c r="I565" i="17"/>
  <c r="I567" i="17" s="1"/>
  <c r="I566" i="17"/>
  <c r="I618" i="17"/>
  <c r="I619" i="17"/>
  <c r="I607" i="17"/>
  <c r="I606" i="17"/>
  <c r="I603" i="17"/>
  <c r="I604" i="17"/>
  <c r="I559" i="17"/>
  <c r="I560" i="17"/>
  <c r="I631" i="17"/>
  <c r="I630" i="17"/>
  <c r="I550" i="17"/>
  <c r="I551" i="17"/>
  <c r="I639" i="17"/>
  <c r="I640" i="17"/>
  <c r="J625" i="17"/>
  <c r="J624" i="17"/>
  <c r="J633" i="17"/>
  <c r="J634" i="17"/>
  <c r="J553" i="17"/>
  <c r="J554" i="17"/>
  <c r="J582" i="17"/>
  <c r="J581" i="17"/>
  <c r="J583" i="17" s="1"/>
  <c r="J601" i="17"/>
  <c r="J600" i="17"/>
  <c r="J609" i="17"/>
  <c r="J610" i="17"/>
  <c r="J578" i="17"/>
  <c r="J577" i="17"/>
  <c r="J579" i="17" s="1"/>
  <c r="J594" i="17"/>
  <c r="J593" i="17"/>
  <c r="J595" i="17" s="1"/>
  <c r="J566" i="17"/>
  <c r="J565" i="17"/>
  <c r="J567" i="17" s="1"/>
  <c r="J618" i="17"/>
  <c r="J619" i="17"/>
  <c r="J606" i="17"/>
  <c r="J607" i="17"/>
  <c r="J603" i="17"/>
  <c r="J604" i="17"/>
  <c r="J559" i="17"/>
  <c r="J560" i="17"/>
  <c r="J630" i="17"/>
  <c r="J631" i="17"/>
  <c r="J550" i="17"/>
  <c r="J551" i="17"/>
  <c r="J639" i="17"/>
  <c r="J640" i="17"/>
  <c r="K625" i="17"/>
  <c r="K624" i="17"/>
  <c r="K633" i="17"/>
  <c r="K634" i="17"/>
  <c r="K553" i="17"/>
  <c r="K554" i="17"/>
  <c r="K582" i="17"/>
  <c r="K581" i="17"/>
  <c r="K583" i="17" s="1"/>
  <c r="K600" i="17"/>
  <c r="K601" i="17"/>
  <c r="K609" i="17"/>
  <c r="K610" i="17"/>
  <c r="K577" i="17"/>
  <c r="K579" i="17" s="1"/>
  <c r="K578" i="17"/>
  <c r="K593" i="17"/>
  <c r="K595" i="17" s="1"/>
  <c r="K594" i="17"/>
  <c r="K565" i="17"/>
  <c r="K567" i="17" s="1"/>
  <c r="K566" i="17"/>
  <c r="K619" i="17"/>
  <c r="K618" i="17"/>
  <c r="K607" i="17"/>
  <c r="K606" i="17"/>
  <c r="K603" i="17"/>
  <c r="K604" i="17"/>
  <c r="K559" i="17"/>
  <c r="K560" i="17"/>
  <c r="K631" i="17"/>
  <c r="K630" i="17"/>
  <c r="K550" i="17"/>
  <c r="K551" i="17"/>
  <c r="K639" i="17"/>
  <c r="K640" i="17"/>
  <c r="I615" i="17"/>
  <c r="I616" i="17"/>
  <c r="I597" i="17"/>
  <c r="I598" i="17"/>
  <c r="I544" i="17"/>
  <c r="I545" i="17"/>
  <c r="I642" i="17"/>
  <c r="I643" i="17"/>
  <c r="I562" i="17"/>
  <c r="I563" i="17"/>
  <c r="I627" i="17"/>
  <c r="I628" i="17"/>
  <c r="I569" i="17"/>
  <c r="I571" i="17" s="1"/>
  <c r="I570" i="17"/>
  <c r="I585" i="17"/>
  <c r="I587" i="17" s="1"/>
  <c r="I586" i="17"/>
  <c r="I548" i="17"/>
  <c r="I547" i="17"/>
  <c r="I636" i="17"/>
  <c r="I637" i="17"/>
  <c r="I556" i="17"/>
  <c r="I557" i="17"/>
  <c r="I621" i="17"/>
  <c r="I622" i="17"/>
  <c r="I541" i="17"/>
  <c r="I542" i="17"/>
  <c r="I589" i="17"/>
  <c r="I591" i="17" s="1"/>
  <c r="I590" i="17"/>
  <c r="I613" i="17"/>
  <c r="I612" i="17"/>
  <c r="I573" i="17"/>
  <c r="I575" i="17" s="1"/>
  <c r="I574" i="17"/>
  <c r="J615" i="17"/>
  <c r="J616" i="17"/>
  <c r="J598" i="17"/>
  <c r="J597" i="17"/>
  <c r="J544" i="17"/>
  <c r="J545" i="17"/>
  <c r="J642" i="17"/>
  <c r="J643" i="17"/>
  <c r="J562" i="17"/>
  <c r="J563" i="17"/>
  <c r="J628" i="17"/>
  <c r="J627" i="17"/>
  <c r="J570" i="17"/>
  <c r="J569" i="17"/>
  <c r="J571" i="17" s="1"/>
  <c r="J586" i="17"/>
  <c r="J585" i="17"/>
  <c r="J587" i="17" s="1"/>
  <c r="J548" i="17"/>
  <c r="J547" i="17"/>
  <c r="J636" i="17"/>
  <c r="J637" i="17"/>
  <c r="J556" i="17"/>
  <c r="J557" i="17"/>
  <c r="J621" i="17"/>
  <c r="J622" i="17"/>
  <c r="J542" i="17"/>
  <c r="J541" i="17"/>
  <c r="J590" i="17"/>
  <c r="J589" i="17"/>
  <c r="J591" i="17" s="1"/>
  <c r="J612" i="17"/>
  <c r="J613" i="17"/>
  <c r="J574" i="17"/>
  <c r="J573" i="17"/>
  <c r="J575" i="17" s="1"/>
  <c r="K615" i="17"/>
  <c r="K616" i="17"/>
  <c r="K598" i="17"/>
  <c r="K597" i="17"/>
  <c r="K544" i="17"/>
  <c r="K545" i="17"/>
  <c r="K642" i="17"/>
  <c r="K643" i="17"/>
  <c r="K563" i="17"/>
  <c r="K562" i="17"/>
  <c r="K627" i="17"/>
  <c r="K628" i="17"/>
  <c r="K569" i="17"/>
  <c r="K571" i="17" s="1"/>
  <c r="K570" i="17"/>
  <c r="K585" i="17"/>
  <c r="K587" i="17" s="1"/>
  <c r="K586" i="17"/>
  <c r="K547" i="17"/>
  <c r="K548" i="17"/>
  <c r="K636" i="17"/>
  <c r="K637" i="17"/>
  <c r="K556" i="17"/>
  <c r="K557" i="17"/>
  <c r="K622" i="17"/>
  <c r="K621" i="17"/>
  <c r="K542" i="17"/>
  <c r="K541" i="17"/>
  <c r="K589" i="17"/>
  <c r="K591" i="17" s="1"/>
  <c r="K590" i="17"/>
  <c r="K612" i="17"/>
  <c r="K613" i="17"/>
  <c r="K574" i="17"/>
  <c r="K573" i="17"/>
  <c r="K575" i="17" s="1"/>
  <c r="H453" i="17"/>
  <c r="H438" i="17"/>
  <c r="H429" i="17"/>
  <c r="H474" i="17" s="1"/>
  <c r="H456" i="17"/>
  <c r="H447" i="17"/>
  <c r="H483" i="17"/>
  <c r="H485" i="17" s="1"/>
  <c r="H471" i="17"/>
  <c r="I427" i="17"/>
  <c r="I428" i="17"/>
  <c r="J460" i="17"/>
  <c r="J461" i="17"/>
  <c r="K445" i="17"/>
  <c r="K446" i="17"/>
  <c r="K471" i="17"/>
  <c r="K463" i="17"/>
  <c r="K464" i="17"/>
  <c r="K420" i="17"/>
  <c r="K425" i="17"/>
  <c r="K424" i="17"/>
  <c r="I490" i="17"/>
  <c r="I491" i="17"/>
  <c r="I442" i="17"/>
  <c r="I443" i="17"/>
  <c r="J428" i="17"/>
  <c r="J427" i="17"/>
  <c r="J436" i="17"/>
  <c r="J437" i="17"/>
  <c r="J471" i="17"/>
  <c r="J463" i="17"/>
  <c r="J464" i="17"/>
  <c r="H490" i="17"/>
  <c r="H491" i="17"/>
  <c r="K460" i="17"/>
  <c r="K461" i="17"/>
  <c r="J445" i="17"/>
  <c r="J446" i="17"/>
  <c r="I478" i="17"/>
  <c r="I479" i="17"/>
  <c r="H487" i="17"/>
  <c r="H488" i="17"/>
  <c r="J442" i="17"/>
  <c r="J443" i="17"/>
  <c r="K427" i="17"/>
  <c r="K428" i="17"/>
  <c r="J469" i="17"/>
  <c r="J470" i="17"/>
  <c r="J490" i="17"/>
  <c r="J491" i="17"/>
  <c r="I470" i="17"/>
  <c r="I469" i="17"/>
  <c r="J420" i="17"/>
  <c r="J424" i="17"/>
  <c r="J425" i="17"/>
  <c r="J478" i="17"/>
  <c r="J479" i="17"/>
  <c r="I487" i="17"/>
  <c r="I488" i="17"/>
  <c r="I434" i="17"/>
  <c r="I433" i="17"/>
  <c r="K442" i="17"/>
  <c r="K443" i="17"/>
  <c r="I445" i="17"/>
  <c r="I446" i="17"/>
  <c r="K478" i="17"/>
  <c r="K479" i="17"/>
  <c r="J487" i="17"/>
  <c r="J488" i="17"/>
  <c r="J434" i="17"/>
  <c r="J433" i="17"/>
  <c r="K481" i="17"/>
  <c r="K482" i="17"/>
  <c r="K436" i="17"/>
  <c r="K437" i="17"/>
  <c r="K470" i="17"/>
  <c r="K469" i="17"/>
  <c r="K488" i="17"/>
  <c r="K487" i="17"/>
  <c r="K433" i="17"/>
  <c r="K434" i="17"/>
  <c r="J481" i="17"/>
  <c r="J482" i="17"/>
  <c r="I452" i="17"/>
  <c r="I451" i="17"/>
  <c r="I460" i="17"/>
  <c r="I461" i="17"/>
  <c r="H481" i="17"/>
  <c r="H482" i="17"/>
  <c r="J452" i="17"/>
  <c r="J451" i="17"/>
  <c r="I436" i="17"/>
  <c r="I437" i="17"/>
  <c r="I471" i="17"/>
  <c r="I463" i="17"/>
  <c r="I464" i="17"/>
  <c r="I420" i="17"/>
  <c r="I424" i="17"/>
  <c r="I425" i="17"/>
  <c r="K490" i="17"/>
  <c r="K491" i="17"/>
  <c r="I482" i="17"/>
  <c r="I481" i="17"/>
  <c r="K451" i="17"/>
  <c r="K452" i="17"/>
  <c r="J82" i="20"/>
  <c r="D80" i="17"/>
  <c r="D77" i="17"/>
  <c r="D81" i="17"/>
  <c r="D78" i="17"/>
  <c r="D82" i="17"/>
  <c r="F853" i="17"/>
  <c r="F854" i="17" s="1"/>
  <c r="F855" i="17" s="1"/>
  <c r="F856" i="17" s="1"/>
  <c r="F857" i="17" s="1"/>
  <c r="F858" i="17" s="1"/>
  <c r="F859" i="17" s="1"/>
  <c r="F860" i="17" s="1"/>
  <c r="F861" i="17" s="1"/>
  <c r="F862" i="17" s="1"/>
  <c r="F863" i="17" s="1"/>
  <c r="F864" i="17" s="1"/>
  <c r="F865" i="17" s="1"/>
  <c r="F866" i="17" s="1"/>
  <c r="F867" i="17" s="1"/>
  <c r="F868" i="17" s="1"/>
  <c r="F869" i="17" s="1"/>
  <c r="F870" i="17" s="1"/>
  <c r="F871" i="17" s="1"/>
  <c r="F872" i="17" s="1"/>
  <c r="F873" i="17" s="1"/>
  <c r="F874" i="17" s="1"/>
  <c r="F875" i="17" s="1"/>
  <c r="F876" i="17" s="1"/>
  <c r="F877" i="17" s="1"/>
  <c r="F878" i="17" s="1"/>
  <c r="F879" i="17" s="1"/>
  <c r="F880" i="17" s="1"/>
  <c r="F881" i="17" s="1"/>
  <c r="F882" i="17" s="1"/>
  <c r="F883" i="17" s="1"/>
  <c r="F884" i="17" s="1"/>
  <c r="F885" i="17" s="1"/>
  <c r="F886" i="17" s="1"/>
  <c r="F887" i="17" s="1"/>
  <c r="F888" i="17" s="1"/>
  <c r="F889" i="17" s="1"/>
  <c r="F890" i="17" s="1"/>
  <c r="F891" i="17" s="1"/>
  <c r="F892" i="17" s="1"/>
  <c r="F893" i="17" s="1"/>
  <c r="F894" i="17" s="1"/>
  <c r="F895" i="17" s="1"/>
  <c r="F896" i="17" s="1"/>
  <c r="F897" i="17" s="1"/>
  <c r="F898" i="17" s="1"/>
  <c r="F899" i="17" s="1"/>
  <c r="F900" i="17" s="1"/>
  <c r="F901" i="17" s="1"/>
  <c r="F902" i="17" s="1"/>
  <c r="F903" i="17" s="1"/>
  <c r="F904" i="17" s="1"/>
  <c r="F905" i="17" s="1"/>
  <c r="F906" i="17" s="1"/>
  <c r="F907" i="17" s="1"/>
  <c r="F908" i="17" s="1"/>
  <c r="F909" i="17" s="1"/>
  <c r="F910" i="17" s="1"/>
  <c r="F911" i="17" s="1"/>
  <c r="F912" i="17" s="1"/>
  <c r="F913" i="17" s="1"/>
  <c r="F914" i="17" s="1"/>
  <c r="F915" i="17" s="1"/>
  <c r="F916" i="17" s="1"/>
  <c r="F917" i="17" s="1"/>
  <c r="F918" i="17" s="1"/>
  <c r="F919" i="17" s="1"/>
  <c r="F920" i="17" s="1"/>
  <c r="F921" i="17" s="1"/>
  <c r="F922" i="17" s="1"/>
  <c r="F923" i="17" s="1"/>
  <c r="F924" i="17" s="1"/>
  <c r="F925" i="17" s="1"/>
  <c r="F926" i="17" s="1"/>
  <c r="F927" i="17" s="1"/>
  <c r="F928" i="17" s="1"/>
  <c r="F929" i="17" s="1"/>
  <c r="F930" i="17" s="1"/>
  <c r="F931" i="17" s="1"/>
  <c r="F932" i="17" s="1"/>
  <c r="F933" i="17" s="1"/>
  <c r="F934" i="17" s="1"/>
  <c r="F935" i="17" s="1"/>
  <c r="F936" i="17" s="1"/>
  <c r="F937" i="17" s="1"/>
  <c r="F938" i="17" s="1"/>
  <c r="F939" i="17" s="1"/>
  <c r="F940" i="17" s="1"/>
  <c r="F941" i="17" s="1"/>
  <c r="F942" i="17" s="1"/>
  <c r="F943" i="17" s="1"/>
  <c r="F944" i="17" s="1"/>
  <c r="F945" i="17" s="1"/>
  <c r="F946" i="17" s="1"/>
  <c r="F947" i="17" s="1"/>
  <c r="F948" i="17" s="1"/>
  <c r="F949" i="17" s="1"/>
  <c r="F950" i="17" s="1"/>
  <c r="F951" i="17" s="1"/>
  <c r="F952" i="17" s="1"/>
  <c r="F953" i="17" s="1"/>
  <c r="F954" i="17" s="1"/>
  <c r="F955" i="17" s="1"/>
  <c r="F956" i="17" s="1"/>
  <c r="F957" i="17" s="1"/>
  <c r="F958" i="17" s="1"/>
  <c r="F959" i="17" s="1"/>
  <c r="F960" i="17" s="1"/>
  <c r="F961" i="17" s="1"/>
  <c r="F962" i="17" s="1"/>
  <c r="F963" i="17" s="1"/>
  <c r="F964" i="17" s="1"/>
  <c r="F965" i="17" s="1"/>
  <c r="F966" i="17" s="1"/>
  <c r="F967" i="17" s="1"/>
  <c r="F968" i="17" s="1"/>
  <c r="F969" i="17" s="1"/>
  <c r="F970" i="17" s="1"/>
  <c r="F971" i="17" s="1"/>
  <c r="F972" i="17" s="1"/>
  <c r="F973" i="17" s="1"/>
  <c r="F974" i="17" s="1"/>
  <c r="F975" i="17" s="1"/>
  <c r="F976" i="17" s="1"/>
  <c r="F977" i="17" s="1"/>
  <c r="F978" i="17" s="1"/>
  <c r="F979" i="17" s="1"/>
  <c r="F980" i="17" s="1"/>
  <c r="F981" i="17" s="1"/>
  <c r="F982" i="17" s="1"/>
  <c r="F983" i="17" s="1"/>
  <c r="F984" i="17" s="1"/>
  <c r="F985" i="17" s="1"/>
  <c r="F986" i="17" s="1"/>
  <c r="F987" i="17" s="1"/>
  <c r="F988" i="17" s="1"/>
  <c r="F989" i="17" s="1"/>
  <c r="F990" i="17" s="1"/>
  <c r="F991" i="17" s="1"/>
  <c r="F992" i="17" s="1"/>
  <c r="F993" i="17" s="1"/>
  <c r="F994" i="17" s="1"/>
  <c r="F995" i="17" s="1"/>
  <c r="F996" i="17" s="1"/>
  <c r="F997" i="17" s="1"/>
  <c r="F998" i="17" s="1"/>
  <c r="F999" i="17" s="1"/>
  <c r="F1000" i="17" s="1"/>
  <c r="F1001" i="17" s="1"/>
  <c r="F1002" i="17" s="1"/>
  <c r="F1003" i="17" s="1"/>
  <c r="F1004" i="17" s="1"/>
  <c r="F1005" i="17" s="1"/>
  <c r="F1006" i="17" s="1"/>
  <c r="F1007" i="17" s="1"/>
  <c r="F1008" i="17" s="1"/>
  <c r="F1009" i="17" s="1"/>
  <c r="F1010" i="17" s="1"/>
  <c r="F1011" i="17" s="1"/>
  <c r="F1012" i="17" s="1"/>
  <c r="F1013" i="17" s="1"/>
  <c r="F1014" i="17" s="1"/>
  <c r="F1015" i="17" s="1"/>
  <c r="F1016" i="17" s="1"/>
  <c r="F1017" i="17" s="1"/>
  <c r="F1018" i="17" s="1"/>
  <c r="F1019" i="17" s="1"/>
  <c r="F1020" i="17" s="1"/>
  <c r="F1021" i="17" s="1"/>
  <c r="F1022" i="17" s="1"/>
  <c r="F1023" i="17" s="1"/>
  <c r="F1024" i="17" s="1"/>
  <c r="F1025" i="17" s="1"/>
  <c r="F1026" i="17" s="1"/>
  <c r="F1027" i="17" s="1"/>
  <c r="F1028" i="17" s="1"/>
  <c r="F1029" i="17" s="1"/>
  <c r="F1030" i="17" s="1"/>
  <c r="F1031" i="17" s="1"/>
  <c r="F1032" i="17" s="1"/>
  <c r="F1033" i="17" s="1"/>
  <c r="F1034" i="17" s="1"/>
  <c r="F1035" i="17" s="1"/>
  <c r="F1036" i="17" s="1"/>
  <c r="F1037" i="17" s="1"/>
  <c r="F1038" i="17" s="1"/>
  <c r="F1039" i="17" s="1"/>
  <c r="F1040" i="17" s="1"/>
  <c r="F1041" i="17" s="1"/>
  <c r="F1042" i="17" s="1"/>
  <c r="F1043" i="17" s="1"/>
  <c r="F1044" i="17" s="1"/>
  <c r="F1045" i="17" s="1"/>
  <c r="F1046" i="17" s="1"/>
  <c r="F1047" i="17" s="1"/>
  <c r="F1048" i="17" s="1"/>
  <c r="F1049" i="17" s="1"/>
  <c r="F1050" i="17" s="1"/>
  <c r="F1051" i="17" s="1"/>
  <c r="F1052" i="17" s="1"/>
  <c r="F1053" i="17" s="1"/>
  <c r="F1054" i="17" s="1"/>
  <c r="F1055" i="17" s="1"/>
  <c r="F1056" i="17" s="1"/>
  <c r="F1057" i="17" s="1"/>
  <c r="F1058" i="17" s="1"/>
  <c r="F1059" i="17" s="1"/>
  <c r="F645" i="17"/>
  <c r="F646" i="17" s="1"/>
  <c r="F647" i="17" s="1"/>
  <c r="F648" i="17" s="1"/>
  <c r="F649" i="17" s="1"/>
  <c r="F650" i="17" s="1"/>
  <c r="F651" i="17" s="1"/>
  <c r="F652" i="17" s="1"/>
  <c r="F653" i="17" s="1"/>
  <c r="F654" i="17" s="1"/>
  <c r="F655" i="17" s="1"/>
  <c r="F656" i="17" s="1"/>
  <c r="F657" i="17" s="1"/>
  <c r="F658" i="17" s="1"/>
  <c r="F659" i="17" s="1"/>
  <c r="F660" i="17" s="1"/>
  <c r="F661" i="17" s="1"/>
  <c r="F662" i="17" s="1"/>
  <c r="F663" i="17" s="1"/>
  <c r="F664" i="17" s="1"/>
  <c r="F665" i="17" s="1"/>
  <c r="F666" i="17" s="1"/>
  <c r="F667" i="17" s="1"/>
  <c r="F668" i="17" s="1"/>
  <c r="F669" i="17" s="1"/>
  <c r="F670" i="17" s="1"/>
  <c r="F671" i="17" s="1"/>
  <c r="F672" i="17" s="1"/>
  <c r="F673" i="17" s="1"/>
  <c r="F674" i="17" s="1"/>
  <c r="F675" i="17" s="1"/>
  <c r="F676" i="17" s="1"/>
  <c r="F677" i="17" s="1"/>
  <c r="F678" i="17" s="1"/>
  <c r="F679" i="17" s="1"/>
  <c r="F680" i="17" s="1"/>
  <c r="F681" i="17" s="1"/>
  <c r="F682" i="17" s="1"/>
  <c r="F683" i="17" s="1"/>
  <c r="F684" i="17" s="1"/>
  <c r="F685" i="17" s="1"/>
  <c r="F686" i="17" s="1"/>
  <c r="F687" i="17" s="1"/>
  <c r="F688" i="17" s="1"/>
  <c r="F689" i="17" s="1"/>
  <c r="F690" i="17" s="1"/>
  <c r="F691" i="17" s="1"/>
  <c r="F692" i="17" s="1"/>
  <c r="F693" i="17" s="1"/>
  <c r="F694" i="17" s="1"/>
  <c r="F695" i="17" s="1"/>
  <c r="F696" i="17" s="1"/>
  <c r="F697" i="17" s="1"/>
  <c r="F698" i="17" s="1"/>
  <c r="F699" i="17" s="1"/>
  <c r="F700" i="17" s="1"/>
  <c r="F701" i="17" s="1"/>
  <c r="F702" i="17" s="1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H717" i="17" l="1"/>
  <c r="J717" i="17"/>
  <c r="K717" i="17"/>
  <c r="I717" i="17"/>
  <c r="H721" i="17"/>
  <c r="J721" i="17"/>
  <c r="I721" i="17"/>
  <c r="K721" i="17"/>
  <c r="H725" i="17"/>
  <c r="K725" i="17"/>
  <c r="J725" i="17"/>
  <c r="I725" i="17"/>
  <c r="H729" i="17"/>
  <c r="J729" i="17"/>
  <c r="I729" i="17"/>
  <c r="K729" i="17"/>
  <c r="H733" i="17"/>
  <c r="J733" i="17"/>
  <c r="K733" i="17"/>
  <c r="I733" i="17"/>
  <c r="H737" i="17"/>
  <c r="J737" i="17"/>
  <c r="I737" i="17"/>
  <c r="K737" i="17"/>
  <c r="H718" i="17"/>
  <c r="K718" i="17"/>
  <c r="I718" i="17"/>
  <c r="J718" i="17"/>
  <c r="H722" i="17"/>
  <c r="J722" i="17"/>
  <c r="I722" i="17"/>
  <c r="K722" i="17"/>
  <c r="H726" i="17"/>
  <c r="K726" i="17"/>
  <c r="I726" i="17"/>
  <c r="J726" i="17"/>
  <c r="H730" i="17"/>
  <c r="K730" i="17"/>
  <c r="I730" i="17"/>
  <c r="J730" i="17"/>
  <c r="H734" i="17"/>
  <c r="K734" i="17"/>
  <c r="I734" i="17"/>
  <c r="J734" i="17"/>
  <c r="H738" i="17"/>
  <c r="K738" i="17"/>
  <c r="J738" i="17"/>
  <c r="I738" i="17"/>
  <c r="H719" i="17"/>
  <c r="I719" i="17"/>
  <c r="K719" i="17"/>
  <c r="J719" i="17"/>
  <c r="H723" i="17"/>
  <c r="I723" i="17"/>
  <c r="J723" i="17"/>
  <c r="K723" i="17"/>
  <c r="H727" i="17"/>
  <c r="I727" i="17"/>
  <c r="K727" i="17"/>
  <c r="J727" i="17"/>
  <c r="H731" i="17"/>
  <c r="I731" i="17"/>
  <c r="J731" i="17"/>
  <c r="K731" i="17"/>
  <c r="H735" i="17"/>
  <c r="I735" i="17"/>
  <c r="J735" i="17"/>
  <c r="K735" i="17"/>
  <c r="H739" i="17"/>
  <c r="I739" i="17"/>
  <c r="J739" i="17"/>
  <c r="K739" i="17"/>
  <c r="K716" i="17"/>
  <c r="J716" i="17"/>
  <c r="I716" i="17"/>
  <c r="H716" i="17"/>
  <c r="H720" i="17"/>
  <c r="I720" i="17"/>
  <c r="J720" i="17"/>
  <c r="K720" i="17"/>
  <c r="H724" i="17"/>
  <c r="I724" i="17"/>
  <c r="J724" i="17"/>
  <c r="K724" i="17"/>
  <c r="H728" i="17"/>
  <c r="J728" i="17"/>
  <c r="K728" i="17"/>
  <c r="I728" i="17"/>
  <c r="H732" i="17"/>
  <c r="I732" i="17"/>
  <c r="J732" i="17"/>
  <c r="K732" i="17"/>
  <c r="H736" i="17"/>
  <c r="I736" i="17"/>
  <c r="J736" i="17"/>
  <c r="K736" i="17"/>
  <c r="H484" i="17"/>
  <c r="K473" i="17"/>
  <c r="K472" i="17"/>
  <c r="I472" i="17"/>
  <c r="I473" i="17"/>
  <c r="J422" i="17"/>
  <c r="J421" i="17"/>
  <c r="J456" i="17"/>
  <c r="J465" i="17"/>
  <c r="J429" i="17"/>
  <c r="J438" i="17"/>
  <c r="J447" i="17"/>
  <c r="J453" i="17"/>
  <c r="J483" i="17"/>
  <c r="I453" i="17"/>
  <c r="I421" i="17"/>
  <c r="I422" i="17"/>
  <c r="I447" i="17"/>
  <c r="I483" i="17"/>
  <c r="I465" i="17"/>
  <c r="I438" i="17"/>
  <c r="I456" i="17"/>
  <c r="I429" i="17"/>
  <c r="J472" i="17"/>
  <c r="J473" i="17"/>
  <c r="K453" i="17"/>
  <c r="K422" i="17"/>
  <c r="K421" i="17"/>
  <c r="K483" i="17"/>
  <c r="K465" i="17"/>
  <c r="K429" i="17"/>
  <c r="K438" i="17"/>
  <c r="K447" i="17"/>
  <c r="K456" i="17"/>
  <c r="J83" i="20"/>
  <c r="H643" i="17"/>
  <c r="H642" i="17"/>
  <c r="H559" i="17"/>
  <c r="H560" i="17"/>
  <c r="H615" i="17"/>
  <c r="H616" i="17"/>
  <c r="H640" i="17"/>
  <c r="H639" i="17"/>
  <c r="H562" i="17"/>
  <c r="H563" i="17"/>
  <c r="H594" i="17"/>
  <c r="H593" i="17"/>
  <c r="H595" i="17" s="1"/>
  <c r="H618" i="17"/>
  <c r="H619" i="17"/>
  <c r="H589" i="17"/>
  <c r="H591" i="17" s="1"/>
  <c r="H590" i="17"/>
  <c r="F703" i="17"/>
  <c r="F704" i="17" s="1"/>
  <c r="F705" i="17" s="1"/>
  <c r="F706" i="17" s="1"/>
  <c r="F707" i="17" s="1"/>
  <c r="F708" i="17" s="1"/>
  <c r="F709" i="17" s="1"/>
  <c r="F710" i="17" s="1"/>
  <c r="F711" i="17" s="1"/>
  <c r="F712" i="17" s="1"/>
  <c r="F713" i="17" s="1"/>
  <c r="F714" i="17" s="1"/>
  <c r="F715" i="17" s="1"/>
  <c r="D93" i="17"/>
  <c r="D87" i="17"/>
  <c r="D90" i="17"/>
  <c r="D84" i="17"/>
  <c r="D94" i="17"/>
  <c r="D88" i="17"/>
  <c r="D89" i="17"/>
  <c r="D83" i="17"/>
  <c r="D92" i="17"/>
  <c r="D86" i="17"/>
  <c r="H379" i="19"/>
  <c r="H378" i="19"/>
  <c r="H377" i="19"/>
  <c r="H376" i="19"/>
  <c r="H375" i="19"/>
  <c r="H374" i="19"/>
  <c r="H373" i="19"/>
  <c r="H372" i="19"/>
  <c r="H371" i="19"/>
  <c r="H370" i="19"/>
  <c r="H369" i="19"/>
  <c r="H368" i="19"/>
  <c r="H367" i="19"/>
  <c r="H366" i="19"/>
  <c r="H365" i="19"/>
  <c r="H364" i="19"/>
  <c r="H363" i="19"/>
  <c r="H362" i="19"/>
  <c r="H361" i="19"/>
  <c r="H360" i="19"/>
  <c r="H359" i="19"/>
  <c r="H358" i="19"/>
  <c r="H357" i="19"/>
  <c r="H345" i="19"/>
  <c r="H344" i="19"/>
  <c r="H343" i="19"/>
  <c r="H342" i="19"/>
  <c r="H341" i="19"/>
  <c r="H340" i="19"/>
  <c r="H339" i="19"/>
  <c r="H338" i="19"/>
  <c r="H337" i="19"/>
  <c r="H336" i="19"/>
  <c r="H335" i="19"/>
  <c r="H334" i="19"/>
  <c r="H333" i="19"/>
  <c r="H332" i="19"/>
  <c r="H331" i="19"/>
  <c r="H330" i="19"/>
  <c r="H329" i="19"/>
  <c r="H328" i="19"/>
  <c r="H327" i="19"/>
  <c r="H326" i="19"/>
  <c r="H325" i="19"/>
  <c r="H316" i="19"/>
  <c r="H313" i="19"/>
  <c r="H312" i="19"/>
  <c r="H311" i="19"/>
  <c r="H310" i="19"/>
  <c r="H309" i="19"/>
  <c r="H308" i="19"/>
  <c r="H307" i="19"/>
  <c r="H306" i="19"/>
  <c r="H305" i="19"/>
  <c r="H304" i="19"/>
  <c r="H303" i="19"/>
  <c r="H302" i="19"/>
  <c r="H301" i="19"/>
  <c r="H300" i="19"/>
  <c r="H299" i="19"/>
  <c r="H298" i="19"/>
  <c r="H297" i="19"/>
  <c r="H296" i="19"/>
  <c r="H295" i="19"/>
  <c r="H294" i="19"/>
  <c r="H293" i="19"/>
  <c r="K466" i="17" l="1"/>
  <c r="K467" i="17"/>
  <c r="J457" i="17"/>
  <c r="J458" i="17"/>
  <c r="K474" i="17"/>
  <c r="K430" i="17"/>
  <c r="K431" i="17"/>
  <c r="K484" i="17"/>
  <c r="K485" i="17"/>
  <c r="I474" i="17"/>
  <c r="I431" i="17"/>
  <c r="I430" i="17"/>
  <c r="I454" i="17"/>
  <c r="I455" i="17"/>
  <c r="J467" i="17"/>
  <c r="J466" i="17"/>
  <c r="I458" i="17"/>
  <c r="I457" i="17"/>
  <c r="J484" i="17"/>
  <c r="J485" i="17"/>
  <c r="I439" i="17"/>
  <c r="I440" i="17"/>
  <c r="J455" i="17"/>
  <c r="J454" i="17"/>
  <c r="K457" i="17"/>
  <c r="K458" i="17"/>
  <c r="K454" i="17"/>
  <c r="K455" i="17"/>
  <c r="I466" i="17"/>
  <c r="I467" i="17"/>
  <c r="J449" i="17"/>
  <c r="J448" i="17"/>
  <c r="K449" i="17"/>
  <c r="K448" i="17"/>
  <c r="I484" i="17"/>
  <c r="I485" i="17"/>
  <c r="J439" i="17"/>
  <c r="J440" i="17"/>
  <c r="K440" i="17"/>
  <c r="K439" i="17"/>
  <c r="I449" i="17"/>
  <c r="I448" i="17"/>
  <c r="J474" i="17"/>
  <c r="J430" i="17"/>
  <c r="J431" i="17"/>
  <c r="J84" i="20"/>
  <c r="F716" i="17"/>
  <c r="F717" i="17" s="1"/>
  <c r="F718" i="17" s="1"/>
  <c r="F719" i="17" s="1"/>
  <c r="F720" i="17" s="1"/>
  <c r="F721" i="17" s="1"/>
  <c r="F722" i="17" s="1"/>
  <c r="F723" i="17" s="1"/>
  <c r="F724" i="17" s="1"/>
  <c r="F725" i="17" s="1"/>
  <c r="F726" i="17" s="1"/>
  <c r="F727" i="17" s="1"/>
  <c r="F728" i="17" s="1"/>
  <c r="F729" i="17" s="1"/>
  <c r="F730" i="17" s="1"/>
  <c r="F731" i="17" s="1"/>
  <c r="F732" i="17" s="1"/>
  <c r="F733" i="17" s="1"/>
  <c r="F734" i="17" s="1"/>
  <c r="F735" i="17" s="1"/>
  <c r="F736" i="17" s="1"/>
  <c r="F737" i="17" s="1"/>
  <c r="F738" i="17" s="1"/>
  <c r="F739" i="17" s="1"/>
  <c r="R39" i="17"/>
  <c r="R31" i="17"/>
  <c r="K476" i="17" l="1"/>
  <c r="K475" i="17"/>
  <c r="J476" i="17"/>
  <c r="J475" i="17"/>
  <c r="I475" i="17"/>
  <c r="I476" i="17"/>
  <c r="J85" i="20"/>
  <c r="F748" i="17"/>
  <c r="F749" i="17" s="1"/>
  <c r="F750" i="17" s="1"/>
  <c r="F751" i="17" s="1"/>
  <c r="F752" i="17" s="1"/>
  <c r="F753" i="17" s="1"/>
  <c r="F754" i="17" s="1"/>
  <c r="F755" i="17" s="1"/>
  <c r="F756" i="17" s="1"/>
  <c r="F757" i="17" s="1"/>
  <c r="F758" i="17" s="1"/>
  <c r="F759" i="17" s="1"/>
  <c r="F760" i="17" s="1"/>
  <c r="F761" i="17" s="1"/>
  <c r="F762" i="17" s="1"/>
  <c r="F763" i="17" s="1"/>
  <c r="F764" i="17" s="1"/>
  <c r="F765" i="17" s="1"/>
  <c r="F740" i="17"/>
  <c r="F741" i="17" s="1"/>
  <c r="F742" i="17" s="1"/>
  <c r="F743" i="17" s="1"/>
  <c r="F744" i="17" s="1"/>
  <c r="F745" i="17" s="1"/>
  <c r="F746" i="17" s="1"/>
  <c r="F747" i="17" s="1"/>
  <c r="M479" i="17"/>
  <c r="H479" i="17" s="1"/>
  <c r="M478" i="17"/>
  <c r="H478" i="17" s="1"/>
  <c r="M476" i="17"/>
  <c r="H476" i="17" s="1"/>
  <c r="M475" i="17"/>
  <c r="H475" i="17" s="1"/>
  <c r="M473" i="17"/>
  <c r="H473" i="17" s="1"/>
  <c r="M472" i="17"/>
  <c r="H472" i="17" s="1"/>
  <c r="M470" i="17"/>
  <c r="H470" i="17" s="1"/>
  <c r="M469" i="17"/>
  <c r="H469" i="17" s="1"/>
  <c r="M467" i="17"/>
  <c r="H467" i="17" s="1"/>
  <c r="M466" i="17"/>
  <c r="H466" i="17" s="1"/>
  <c r="M464" i="17"/>
  <c r="H464" i="17" s="1"/>
  <c r="M463" i="17"/>
  <c r="H463" i="17" s="1"/>
  <c r="M461" i="17"/>
  <c r="H461" i="17" s="1"/>
  <c r="M460" i="17"/>
  <c r="H460" i="17" s="1"/>
  <c r="M458" i="17"/>
  <c r="H458" i="17" s="1"/>
  <c r="M457" i="17"/>
  <c r="H457" i="17" s="1"/>
  <c r="M455" i="17"/>
  <c r="H455" i="17" s="1"/>
  <c r="M454" i="17"/>
  <c r="H454" i="17" s="1"/>
  <c r="M452" i="17"/>
  <c r="H452" i="17" s="1"/>
  <c r="M451" i="17"/>
  <c r="H451" i="17" s="1"/>
  <c r="M449" i="17"/>
  <c r="H449" i="17" s="1"/>
  <c r="M448" i="17"/>
  <c r="H448" i="17" s="1"/>
  <c r="M446" i="17"/>
  <c r="H446" i="17" s="1"/>
  <c r="M445" i="17"/>
  <c r="H445" i="17" s="1"/>
  <c r="M443" i="17"/>
  <c r="H443" i="17" s="1"/>
  <c r="M442" i="17"/>
  <c r="H442" i="17" s="1"/>
  <c r="M440" i="17"/>
  <c r="H440" i="17" s="1"/>
  <c r="M439" i="17"/>
  <c r="H439" i="17" s="1"/>
  <c r="M437" i="17"/>
  <c r="H437" i="17" s="1"/>
  <c r="M436" i="17"/>
  <c r="H436" i="17" s="1"/>
  <c r="M434" i="17"/>
  <c r="H434" i="17" s="1"/>
  <c r="M433" i="17"/>
  <c r="H433" i="17" s="1"/>
  <c r="M431" i="17"/>
  <c r="H431" i="17" s="1"/>
  <c r="M430" i="17"/>
  <c r="H430" i="17" s="1"/>
  <c r="M428" i="17"/>
  <c r="H428" i="17" s="1"/>
  <c r="M427" i="17"/>
  <c r="H427" i="17" s="1"/>
  <c r="M425" i="17"/>
  <c r="H425" i="17" s="1"/>
  <c r="M424" i="17"/>
  <c r="H424" i="17" s="1"/>
  <c r="M422" i="17"/>
  <c r="H422" i="17" s="1"/>
  <c r="M421" i="17"/>
  <c r="H421" i="17" s="1"/>
  <c r="J86" i="20" l="1"/>
  <c r="F772" i="17"/>
  <c r="F773" i="17" s="1"/>
  <c r="F774" i="17" s="1"/>
  <c r="F775" i="17" s="1"/>
  <c r="F776" i="17" s="1"/>
  <c r="F777" i="17" s="1"/>
  <c r="F778" i="17" s="1"/>
  <c r="F779" i="17" s="1"/>
  <c r="F780" i="17" s="1"/>
  <c r="F781" i="17" s="1"/>
  <c r="F782" i="17" s="1"/>
  <c r="F783" i="17" s="1"/>
  <c r="F784" i="17" s="1"/>
  <c r="F785" i="17" s="1"/>
  <c r="F786" i="17" s="1"/>
  <c r="F787" i="17" s="1"/>
  <c r="F788" i="17" s="1"/>
  <c r="F789" i="17" s="1"/>
  <c r="F790" i="17" s="1"/>
  <c r="F791" i="17" s="1"/>
  <c r="F792" i="17" s="1"/>
  <c r="F793" i="17" s="1"/>
  <c r="F794" i="17" s="1"/>
  <c r="F795" i="17" s="1"/>
  <c r="F766" i="17"/>
  <c r="F767" i="17" s="1"/>
  <c r="F768" i="17" s="1"/>
  <c r="F769" i="17" s="1"/>
  <c r="F770" i="17" s="1"/>
  <c r="F771" i="17" s="1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27" i="17"/>
  <c r="G525" i="17"/>
  <c r="G526" i="17" s="1"/>
  <c r="G523" i="17"/>
  <c r="G524" i="17" s="1"/>
  <c r="G522" i="17"/>
  <c r="G521" i="17"/>
  <c r="G519" i="17"/>
  <c r="G520" i="17" s="1"/>
  <c r="G517" i="17"/>
  <c r="G518" i="17" s="1"/>
  <c r="G516" i="17"/>
  <c r="G515" i="17"/>
  <c r="G513" i="17"/>
  <c r="G514" i="17" s="1"/>
  <c r="G511" i="17"/>
  <c r="G512" i="17" s="1"/>
  <c r="G510" i="17"/>
  <c r="G509" i="17"/>
  <c r="G507" i="17"/>
  <c r="G508" i="17" s="1"/>
  <c r="G505" i="17"/>
  <c r="G506" i="17" s="1"/>
  <c r="G504" i="17"/>
  <c r="G503" i="17"/>
  <c r="G501" i="17"/>
  <c r="G502" i="17" s="1"/>
  <c r="G499" i="17"/>
  <c r="G500" i="17" s="1"/>
  <c r="G498" i="17"/>
  <c r="G497" i="17"/>
  <c r="G495" i="17"/>
  <c r="G496" i="17" s="1"/>
  <c r="G493" i="17"/>
  <c r="G494" i="17" s="1"/>
  <c r="G492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H281" i="19"/>
  <c r="H280" i="19"/>
  <c r="H279" i="19"/>
  <c r="H278" i="19"/>
  <c r="H277" i="19"/>
  <c r="H276" i="19"/>
  <c r="H275" i="19"/>
  <c r="H274" i="19"/>
  <c r="H273" i="19"/>
  <c r="H272" i="19"/>
  <c r="H271" i="19"/>
  <c r="H270" i="19"/>
  <c r="H269" i="19"/>
  <c r="H268" i="19"/>
  <c r="H267" i="19"/>
  <c r="H266" i="19"/>
  <c r="H265" i="19"/>
  <c r="H264" i="19"/>
  <c r="H263" i="19"/>
  <c r="H262" i="19"/>
  <c r="H261" i="19"/>
  <c r="H252" i="19"/>
  <c r="H251" i="19"/>
  <c r="H250" i="19"/>
  <c r="H249" i="19"/>
  <c r="H248" i="19"/>
  <c r="H247" i="19"/>
  <c r="H246" i="19"/>
  <c r="H245" i="19"/>
  <c r="H244" i="19"/>
  <c r="H243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3" i="19"/>
  <c r="H219" i="19"/>
  <c r="H218" i="19"/>
  <c r="H217" i="19"/>
  <c r="H216" i="19"/>
  <c r="H215" i="19"/>
  <c r="H214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88" i="19"/>
  <c r="H187" i="19"/>
  <c r="H186" i="19"/>
  <c r="H185" i="19"/>
  <c r="H184" i="19"/>
  <c r="H183" i="19"/>
  <c r="H182" i="19"/>
  <c r="H181" i="19"/>
  <c r="H180" i="19"/>
  <c r="H179" i="19"/>
  <c r="H178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6" i="19"/>
  <c r="H145" i="19"/>
  <c r="H144" i="19"/>
  <c r="H143" i="19"/>
  <c r="H142" i="19"/>
  <c r="H141" i="19"/>
  <c r="H109" i="19"/>
  <c r="H108" i="19"/>
  <c r="H107" i="19"/>
  <c r="H105" i="19"/>
  <c r="H104" i="19"/>
  <c r="H103" i="19"/>
  <c r="H102" i="19"/>
  <c r="H101" i="19"/>
  <c r="H100" i="19"/>
  <c r="H99" i="19"/>
  <c r="H97" i="19"/>
  <c r="H96" i="19"/>
  <c r="H95" i="19"/>
  <c r="H94" i="19"/>
  <c r="H93" i="19"/>
  <c r="H92" i="19"/>
  <c r="H91" i="19"/>
  <c r="H89" i="19"/>
  <c r="H88" i="19"/>
  <c r="H87" i="19"/>
  <c r="H86" i="19"/>
  <c r="H85" i="19"/>
  <c r="H84" i="19"/>
  <c r="H83" i="19"/>
  <c r="H81" i="19"/>
  <c r="H80" i="19"/>
  <c r="H79" i="19"/>
  <c r="H78" i="19"/>
  <c r="H77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J87" i="20" l="1"/>
  <c r="F804" i="17"/>
  <c r="F805" i="17" s="1"/>
  <c r="F806" i="17" s="1"/>
  <c r="F807" i="17" s="1"/>
  <c r="F808" i="17" s="1"/>
  <c r="F809" i="17" s="1"/>
  <c r="F810" i="17" s="1"/>
  <c r="F811" i="17" s="1"/>
  <c r="F812" i="17" s="1"/>
  <c r="F796" i="17"/>
  <c r="F797" i="17" s="1"/>
  <c r="F798" i="17" s="1"/>
  <c r="F799" i="17" s="1"/>
  <c r="F800" i="17" s="1"/>
  <c r="F801" i="17" s="1"/>
  <c r="F802" i="17" s="1"/>
  <c r="F803" i="17" s="1"/>
  <c r="F8" i="17"/>
  <c r="F9" i="17"/>
  <c r="F10" i="17"/>
  <c r="F11" i="17"/>
  <c r="F12" i="17"/>
  <c r="F13" i="17"/>
  <c r="F14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E8" i="17"/>
  <c r="E9" i="17"/>
  <c r="E10" i="17"/>
  <c r="E11" i="17"/>
  <c r="E12" i="17"/>
  <c r="E13" i="17"/>
  <c r="E14" i="17"/>
  <c r="E31" i="17"/>
  <c r="Q31" i="17" s="1"/>
  <c r="E32" i="17"/>
  <c r="Q32" i="17" s="1"/>
  <c r="E33" i="17"/>
  <c r="Q33" i="17" s="1"/>
  <c r="E34" i="17"/>
  <c r="Q34" i="17" s="1"/>
  <c r="E35" i="17"/>
  <c r="Q35" i="17" s="1"/>
  <c r="E36" i="17"/>
  <c r="Q36" i="17" s="1"/>
  <c r="E37" i="17"/>
  <c r="Q37" i="17" s="1"/>
  <c r="E38" i="17"/>
  <c r="Q38" i="17" s="1"/>
  <c r="E39" i="17"/>
  <c r="Q39" i="17" s="1"/>
  <c r="E40" i="17"/>
  <c r="Q40" i="17" s="1"/>
  <c r="E41" i="17"/>
  <c r="Q41" i="17" s="1"/>
  <c r="E42" i="17"/>
  <c r="Q42" i="17" s="1"/>
  <c r="E43" i="17"/>
  <c r="Q43" i="17" s="1"/>
  <c r="E44" i="17"/>
  <c r="Q44" i="17" s="1"/>
  <c r="E45" i="17"/>
  <c r="Q45" i="17" s="1"/>
  <c r="E46" i="17"/>
  <c r="Q46" i="17" s="1"/>
  <c r="E47" i="17"/>
  <c r="Q47" i="17" s="1"/>
  <c r="E48" i="17"/>
  <c r="Q48" i="17" s="1"/>
  <c r="E49" i="17"/>
  <c r="Q49" i="17" s="1"/>
  <c r="E50" i="17"/>
  <c r="Q50" i="17" s="1"/>
  <c r="E51" i="17"/>
  <c r="Q51" i="17" s="1"/>
  <c r="E52" i="17"/>
  <c r="Q52" i="17" s="1"/>
  <c r="E53" i="17"/>
  <c r="Q53" i="17" s="1"/>
  <c r="E54" i="17"/>
  <c r="Q54" i="17" s="1"/>
  <c r="E55" i="17"/>
  <c r="Q55" i="17" s="1"/>
  <c r="E56" i="17"/>
  <c r="Q56" i="17" s="1"/>
  <c r="E57" i="17"/>
  <c r="Q57" i="17" s="1"/>
  <c r="E58" i="17"/>
  <c r="Q58" i="17" s="1"/>
  <c r="E59" i="17"/>
  <c r="Q59" i="17" s="1"/>
  <c r="E60" i="17"/>
  <c r="Q60" i="17" s="1"/>
  <c r="E61" i="17"/>
  <c r="Q61" i="17" s="1"/>
  <c r="E62" i="17"/>
  <c r="Q62" i="17" s="1"/>
  <c r="E63" i="17"/>
  <c r="Q63" i="17" s="1"/>
  <c r="E64" i="17"/>
  <c r="Q64" i="17" s="1"/>
  <c r="E65" i="17"/>
  <c r="Q65" i="17" s="1"/>
  <c r="E66" i="17"/>
  <c r="Q66" i="17" s="1"/>
  <c r="E67" i="17"/>
  <c r="Q67" i="17" s="1"/>
  <c r="E68" i="17"/>
  <c r="Q68" i="17" s="1"/>
  <c r="E69" i="17"/>
  <c r="Q69" i="17" s="1"/>
  <c r="E70" i="17"/>
  <c r="Q70" i="17" s="1"/>
  <c r="E71" i="17"/>
  <c r="Q71" i="17" s="1"/>
  <c r="E72" i="17"/>
  <c r="Q72" i="17" s="1"/>
  <c r="E73" i="17"/>
  <c r="Q73" i="17" s="1"/>
  <c r="E74" i="17"/>
  <c r="Q74" i="17" s="1"/>
  <c r="E75" i="17"/>
  <c r="Q75" i="17" s="1"/>
  <c r="E76" i="17"/>
  <c r="Q76" i="17" s="1"/>
  <c r="D8" i="17"/>
  <c r="D9" i="17"/>
  <c r="D10" i="17"/>
  <c r="D11" i="17"/>
  <c r="D12" i="17"/>
  <c r="D68" i="17"/>
  <c r="D33" i="17"/>
  <c r="D34" i="17"/>
  <c r="D13" i="17"/>
  <c r="Q14" i="17" l="1"/>
  <c r="E22" i="17"/>
  <c r="E30" i="17" s="1"/>
  <c r="Q13" i="17"/>
  <c r="E21" i="17"/>
  <c r="E29" i="17" s="1"/>
  <c r="Q12" i="17"/>
  <c r="E20" i="17"/>
  <c r="E28" i="17" s="1"/>
  <c r="Q11" i="17"/>
  <c r="E19" i="17"/>
  <c r="E27" i="17" s="1"/>
  <c r="Q10" i="17"/>
  <c r="E18" i="17"/>
  <c r="E26" i="17" s="1"/>
  <c r="Q9" i="17"/>
  <c r="E17" i="17"/>
  <c r="E25" i="17" s="1"/>
  <c r="Q8" i="17"/>
  <c r="E16" i="17"/>
  <c r="E24" i="17" s="1"/>
  <c r="J88" i="20"/>
  <c r="F813" i="17"/>
  <c r="F828" i="17"/>
  <c r="D76" i="17"/>
  <c r="D14" i="17"/>
  <c r="D72" i="17"/>
  <c r="D69" i="17"/>
  <c r="D74" i="17"/>
  <c r="D31" i="17"/>
  <c r="D62" i="17"/>
  <c r="D50" i="17"/>
  <c r="D38" i="17"/>
  <c r="D56" i="17"/>
  <c r="D44" i="17"/>
  <c r="D32" i="17"/>
  <c r="J89" i="20" l="1"/>
  <c r="F814" i="17"/>
  <c r="F829" i="17"/>
  <c r="D79" i="17"/>
  <c r="D61" i="17"/>
  <c r="D43" i="17"/>
  <c r="D37" i="17"/>
  <c r="D67" i="17"/>
  <c r="D49" i="17"/>
  <c r="D55" i="17"/>
  <c r="D73" i="17"/>
  <c r="D40" i="17"/>
  <c r="D46" i="17"/>
  <c r="D52" i="17"/>
  <c r="D58" i="17"/>
  <c r="D64" i="17"/>
  <c r="D70" i="17"/>
  <c r="D60" i="17"/>
  <c r="D75" i="17"/>
  <c r="D42" i="17"/>
  <c r="D39" i="17"/>
  <c r="D36" i="17"/>
  <c r="D54" i="17"/>
  <c r="D51" i="17"/>
  <c r="D57" i="17"/>
  <c r="D48" i="17"/>
  <c r="D66" i="17"/>
  <c r="D63" i="17"/>
  <c r="D45" i="17"/>
  <c r="D35" i="17"/>
  <c r="J90" i="20" l="1"/>
  <c r="F815" i="17"/>
  <c r="F830" i="17"/>
  <c r="D91" i="17"/>
  <c r="D85" i="17"/>
  <c r="D41" i="17"/>
  <c r="C87" i="20"/>
  <c r="E87" i="20" s="1"/>
  <c r="F87" i="20" s="1"/>
  <c r="G87" i="20" s="1"/>
  <c r="H87" i="20" s="1"/>
  <c r="C83" i="20"/>
  <c r="E83" i="20" s="1"/>
  <c r="F83" i="20" s="1"/>
  <c r="G83" i="20" s="1"/>
  <c r="H83" i="20" s="1"/>
  <c r="C79" i="20"/>
  <c r="E79" i="20" s="1"/>
  <c r="F79" i="20" s="1"/>
  <c r="G79" i="20" s="1"/>
  <c r="H79" i="20" s="1"/>
  <c r="C75" i="20"/>
  <c r="E75" i="20" s="1"/>
  <c r="F75" i="20" s="1"/>
  <c r="G75" i="20" s="1"/>
  <c r="H75" i="20" s="1"/>
  <c r="C71" i="20"/>
  <c r="E71" i="20" s="1"/>
  <c r="F71" i="20" s="1"/>
  <c r="G71" i="20" s="1"/>
  <c r="H71" i="20" s="1"/>
  <c r="C90" i="20"/>
  <c r="E90" i="20" s="1"/>
  <c r="F90" i="20" s="1"/>
  <c r="G90" i="20" s="1"/>
  <c r="H90" i="20" s="1"/>
  <c r="C86" i="20"/>
  <c r="E86" i="20" s="1"/>
  <c r="F86" i="20" s="1"/>
  <c r="G86" i="20" s="1"/>
  <c r="H86" i="20" s="1"/>
  <c r="C82" i="20"/>
  <c r="E82" i="20" s="1"/>
  <c r="F82" i="20" s="1"/>
  <c r="G82" i="20" s="1"/>
  <c r="H82" i="20" s="1"/>
  <c r="C78" i="20"/>
  <c r="E78" i="20" s="1"/>
  <c r="F78" i="20" s="1"/>
  <c r="G78" i="20" s="1"/>
  <c r="H78" i="20" s="1"/>
  <c r="C74" i="20"/>
  <c r="E74" i="20" s="1"/>
  <c r="F74" i="20" s="1"/>
  <c r="G74" i="20" s="1"/>
  <c r="H74" i="20" s="1"/>
  <c r="C70" i="20"/>
  <c r="E70" i="20" s="1"/>
  <c r="F70" i="20" s="1"/>
  <c r="G70" i="20" s="1"/>
  <c r="H70" i="20" s="1"/>
  <c r="C89" i="20"/>
  <c r="E89" i="20" s="1"/>
  <c r="F89" i="20" s="1"/>
  <c r="G89" i="20" s="1"/>
  <c r="H89" i="20" s="1"/>
  <c r="C85" i="20"/>
  <c r="E85" i="20" s="1"/>
  <c r="F85" i="20" s="1"/>
  <c r="G85" i="20" s="1"/>
  <c r="H85" i="20" s="1"/>
  <c r="C81" i="20"/>
  <c r="E81" i="20" s="1"/>
  <c r="F81" i="20" s="1"/>
  <c r="G81" i="20" s="1"/>
  <c r="H81" i="20" s="1"/>
  <c r="C77" i="20"/>
  <c r="E77" i="20" s="1"/>
  <c r="F77" i="20" s="1"/>
  <c r="G77" i="20" s="1"/>
  <c r="H77" i="20" s="1"/>
  <c r="C73" i="20"/>
  <c r="E73" i="20" s="1"/>
  <c r="F73" i="20" s="1"/>
  <c r="G73" i="20" s="1"/>
  <c r="H73" i="20" s="1"/>
  <c r="C69" i="20"/>
  <c r="E69" i="20" s="1"/>
  <c r="F69" i="20" s="1"/>
  <c r="G69" i="20" s="1"/>
  <c r="H69" i="20" s="1"/>
  <c r="C88" i="20"/>
  <c r="E88" i="20" s="1"/>
  <c r="F88" i="20" s="1"/>
  <c r="G88" i="20" s="1"/>
  <c r="H88" i="20" s="1"/>
  <c r="C84" i="20"/>
  <c r="E84" i="20" s="1"/>
  <c r="F84" i="20" s="1"/>
  <c r="G84" i="20" s="1"/>
  <c r="H84" i="20" s="1"/>
  <c r="C80" i="20"/>
  <c r="E80" i="20" s="1"/>
  <c r="F80" i="20" s="1"/>
  <c r="G80" i="20" s="1"/>
  <c r="H80" i="20" s="1"/>
  <c r="C76" i="20"/>
  <c r="E76" i="20" s="1"/>
  <c r="F76" i="20" s="1"/>
  <c r="G76" i="20" s="1"/>
  <c r="H76" i="20" s="1"/>
  <c r="C72" i="20"/>
  <c r="E72" i="20" s="1"/>
  <c r="F72" i="20" s="1"/>
  <c r="G72" i="20" s="1"/>
  <c r="H72" i="20" s="1"/>
  <c r="C68" i="20"/>
  <c r="E68" i="20" s="1"/>
  <c r="F68" i="20" s="1"/>
  <c r="G68" i="20" s="1"/>
  <c r="H68" i="20" s="1"/>
  <c r="D25" i="20"/>
  <c r="E25" i="20" s="1"/>
  <c r="D21" i="20"/>
  <c r="E21" i="20" s="1"/>
  <c r="D17" i="20"/>
  <c r="E17" i="20" s="1"/>
  <c r="D13" i="20"/>
  <c r="E13" i="20" s="1"/>
  <c r="D30" i="20"/>
  <c r="E30" i="20" s="1"/>
  <c r="D24" i="20"/>
  <c r="E24" i="20" s="1"/>
  <c r="D20" i="20"/>
  <c r="E20" i="20" s="1"/>
  <c r="D16" i="20"/>
  <c r="E16" i="20" s="1"/>
  <c r="D12" i="20"/>
  <c r="E12" i="20" s="1"/>
  <c r="D33" i="20"/>
  <c r="E33" i="20" s="1"/>
  <c r="D29" i="20"/>
  <c r="E29" i="20" s="1"/>
  <c r="D27" i="20"/>
  <c r="E27" i="20" s="1"/>
  <c r="D23" i="20"/>
  <c r="E23" i="20" s="1"/>
  <c r="D19" i="20"/>
  <c r="E19" i="20" s="1"/>
  <c r="D15" i="20"/>
  <c r="E15" i="20" s="1"/>
  <c r="C11" i="20"/>
  <c r="D32" i="20"/>
  <c r="E32" i="20" s="1"/>
  <c r="D28" i="20"/>
  <c r="E28" i="20" s="1"/>
  <c r="D26" i="20"/>
  <c r="E26" i="20" s="1"/>
  <c r="D22" i="20"/>
  <c r="E22" i="20" s="1"/>
  <c r="D18" i="20"/>
  <c r="E18" i="20" s="1"/>
  <c r="D14" i="20"/>
  <c r="E14" i="20" s="1"/>
  <c r="D31" i="20"/>
  <c r="E31" i="20" s="1"/>
  <c r="C12" i="20" l="1"/>
  <c r="C16" i="20"/>
  <c r="C31" i="20"/>
  <c r="C15" i="20"/>
  <c r="C20" i="20"/>
  <c r="C32" i="20"/>
  <c r="C25" i="20"/>
  <c r="C14" i="20"/>
  <c r="C28" i="20"/>
  <c r="C21" i="20"/>
  <c r="C19" i="20"/>
  <c r="C24" i="20"/>
  <c r="C18" i="20"/>
  <c r="C23" i="20"/>
  <c r="C30" i="20"/>
  <c r="C27" i="20"/>
  <c r="C33" i="20"/>
  <c r="C22" i="20"/>
  <c r="C13" i="20"/>
  <c r="C26" i="20"/>
  <c r="C29" i="20"/>
  <c r="C17" i="20"/>
  <c r="F816" i="17"/>
  <c r="F831" i="17"/>
  <c r="D47" i="17"/>
  <c r="F817" i="17" l="1"/>
  <c r="F832" i="17"/>
  <c r="D53" i="17"/>
  <c r="F818" i="17" l="1"/>
  <c r="F833" i="17"/>
  <c r="D59" i="17"/>
  <c r="C67" i="20"/>
  <c r="E67" i="20" s="1"/>
  <c r="F67" i="20" s="1"/>
  <c r="G67" i="20" s="1"/>
  <c r="H67" i="20" s="1"/>
  <c r="F819" i="17" l="1"/>
  <c r="F834" i="17"/>
  <c r="D65" i="17"/>
  <c r="D71" i="17"/>
  <c r="C10" i="20"/>
  <c r="F820" i="17" l="1"/>
  <c r="F835" i="17"/>
  <c r="F821" i="17" l="1"/>
  <c r="F836" i="17"/>
  <c r="H637" i="17"/>
  <c r="M636" i="17"/>
  <c r="H636" i="17" s="1"/>
  <c r="H634" i="17"/>
  <c r="M633" i="17"/>
  <c r="H633" i="17" s="1"/>
  <c r="H631" i="17"/>
  <c r="M630" i="17"/>
  <c r="H630" i="17" s="1"/>
  <c r="H628" i="17"/>
  <c r="M627" i="17"/>
  <c r="H627" i="17" s="1"/>
  <c r="H625" i="17"/>
  <c r="M624" i="17"/>
  <c r="H624" i="17" s="1"/>
  <c r="M621" i="17"/>
  <c r="M613" i="17"/>
  <c r="M612" i="17"/>
  <c r="M610" i="17"/>
  <c r="M609" i="17"/>
  <c r="M607" i="17"/>
  <c r="M606" i="17"/>
  <c r="M604" i="17"/>
  <c r="M603" i="17"/>
  <c r="M601" i="17"/>
  <c r="M600" i="17"/>
  <c r="M598" i="17"/>
  <c r="M597" i="17"/>
  <c r="M567" i="17"/>
  <c r="F524" i="17"/>
  <c r="E524" i="17"/>
  <c r="D524" i="17"/>
  <c r="F526" i="17"/>
  <c r="E526" i="17"/>
  <c r="D526" i="17"/>
  <c r="F520" i="17"/>
  <c r="E520" i="17"/>
  <c r="D520" i="17"/>
  <c r="F518" i="17"/>
  <c r="E518" i="17"/>
  <c r="D518" i="17"/>
  <c r="F514" i="17"/>
  <c r="E514" i="17"/>
  <c r="D514" i="17"/>
  <c r="F512" i="17"/>
  <c r="E512" i="17"/>
  <c r="D512" i="17"/>
  <c r="F508" i="17"/>
  <c r="E508" i="17"/>
  <c r="D508" i="17"/>
  <c r="F506" i="17"/>
  <c r="E506" i="17"/>
  <c r="D506" i="17"/>
  <c r="F502" i="17"/>
  <c r="E502" i="17"/>
  <c r="D502" i="17"/>
  <c r="F500" i="17"/>
  <c r="E500" i="17"/>
  <c r="D500" i="17"/>
  <c r="F496" i="17"/>
  <c r="E496" i="17"/>
  <c r="D496" i="17"/>
  <c r="E494" i="17"/>
  <c r="F494" i="17"/>
  <c r="D494" i="17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5" i="19"/>
  <c r="E7" i="17"/>
  <c r="F7" i="17"/>
  <c r="I84" i="17" l="1"/>
  <c r="I94" i="17"/>
  <c r="I89" i="17"/>
  <c r="J79" i="17"/>
  <c r="J92" i="17"/>
  <c r="I93" i="17"/>
  <c r="J78" i="17"/>
  <c r="J88" i="17"/>
  <c r="K77" i="17"/>
  <c r="J84" i="17"/>
  <c r="K94" i="17"/>
  <c r="J89" i="17"/>
  <c r="J82" i="17"/>
  <c r="K92" i="17"/>
  <c r="J93" i="17"/>
  <c r="J83" i="17"/>
  <c r="J87" i="17"/>
  <c r="I85" i="17"/>
  <c r="K84" i="17"/>
  <c r="J80" i="17"/>
  <c r="K89" i="17"/>
  <c r="K82" i="17"/>
  <c r="K87" i="17"/>
  <c r="K93" i="17"/>
  <c r="K83" i="17"/>
  <c r="K80" i="17"/>
  <c r="K88" i="17"/>
  <c r="I80" i="17"/>
  <c r="I77" i="17"/>
  <c r="I82" i="17"/>
  <c r="I87" i="17"/>
  <c r="I88" i="17"/>
  <c r="I83" i="17"/>
  <c r="J86" i="17"/>
  <c r="J91" i="17"/>
  <c r="I81" i="17"/>
  <c r="K86" i="17"/>
  <c r="J81" i="17"/>
  <c r="K79" i="17"/>
  <c r="I90" i="17"/>
  <c r="J85" i="17"/>
  <c r="I78" i="17"/>
  <c r="I91" i="17"/>
  <c r="J77" i="17"/>
  <c r="I86" i="17"/>
  <c r="J94" i="17"/>
  <c r="K81" i="17"/>
  <c r="I79" i="17"/>
  <c r="I92" i="17"/>
  <c r="K85" i="17"/>
  <c r="K78" i="17"/>
  <c r="J90" i="17"/>
  <c r="K90" i="17"/>
  <c r="K91" i="17"/>
  <c r="K63" i="17"/>
  <c r="K61" i="17"/>
  <c r="K31" i="17"/>
  <c r="I53" i="17"/>
  <c r="K68" i="17"/>
  <c r="J44" i="17"/>
  <c r="I62" i="17"/>
  <c r="I51" i="17"/>
  <c r="K50" i="17"/>
  <c r="K55" i="17"/>
  <c r="I59" i="17"/>
  <c r="K57" i="17"/>
  <c r="I33" i="17"/>
  <c r="J39" i="17"/>
  <c r="J35" i="17"/>
  <c r="I72" i="17"/>
  <c r="J56" i="17"/>
  <c r="J32" i="17"/>
  <c r="K75" i="17"/>
  <c r="J70" i="17"/>
  <c r="J48" i="17"/>
  <c r="K73" i="17"/>
  <c r="I56" i="17"/>
  <c r="I31" i="17"/>
  <c r="J50" i="17"/>
  <c r="I41" i="17"/>
  <c r="I32" i="17"/>
  <c r="I63" i="17"/>
  <c r="I45" i="17"/>
  <c r="J31" i="17"/>
  <c r="J53" i="17"/>
  <c r="I60" i="17"/>
  <c r="K44" i="17"/>
  <c r="K62" i="17"/>
  <c r="J66" i="17"/>
  <c r="I50" i="17"/>
  <c r="I55" i="17"/>
  <c r="J43" i="17"/>
  <c r="I57" i="17"/>
  <c r="J33" i="17"/>
  <c r="I70" i="17"/>
  <c r="K35" i="17"/>
  <c r="K72" i="17"/>
  <c r="I48" i="17"/>
  <c r="K32" i="17"/>
  <c r="K45" i="17"/>
  <c r="I76" i="17"/>
  <c r="J36" i="17"/>
  <c r="K42" i="17"/>
  <c r="I43" i="17"/>
  <c r="K71" i="17"/>
  <c r="I64" i="17"/>
  <c r="K34" i="17"/>
  <c r="K67" i="17"/>
  <c r="J68" i="17"/>
  <c r="I34" i="17"/>
  <c r="I35" i="17"/>
  <c r="J63" i="17"/>
  <c r="J45" i="17"/>
  <c r="I38" i="17"/>
  <c r="K53" i="17"/>
  <c r="J60" i="17"/>
  <c r="I36" i="17"/>
  <c r="J62" i="17"/>
  <c r="K66" i="17"/>
  <c r="J42" i="17"/>
  <c r="J55" i="17"/>
  <c r="K43" i="17"/>
  <c r="I49" i="17"/>
  <c r="K33" i="17"/>
  <c r="K70" i="17"/>
  <c r="J74" i="17"/>
  <c r="J72" i="17"/>
  <c r="K48" i="17"/>
  <c r="J46" i="17"/>
  <c r="J38" i="17"/>
  <c r="K60" i="17"/>
  <c r="I66" i="17"/>
  <c r="I54" i="17"/>
  <c r="J49" i="17"/>
  <c r="K74" i="17"/>
  <c r="I47" i="17"/>
  <c r="K59" i="17"/>
  <c r="K65" i="17"/>
  <c r="J61" i="17"/>
  <c r="J47" i="17"/>
  <c r="J59" i="17"/>
  <c r="I65" i="17"/>
  <c r="I46" i="17"/>
  <c r="I37" i="17"/>
  <c r="K38" i="17"/>
  <c r="J76" i="17"/>
  <c r="I52" i="17"/>
  <c r="K36" i="17"/>
  <c r="J75" i="17"/>
  <c r="J58" i="17"/>
  <c r="I42" i="17"/>
  <c r="K54" i="17"/>
  <c r="J73" i="17"/>
  <c r="K49" i="17"/>
  <c r="I71" i="17"/>
  <c r="J67" i="17"/>
  <c r="I74" i="17"/>
  <c r="K64" i="17"/>
  <c r="I40" i="17"/>
  <c r="J37" i="17"/>
  <c r="K52" i="17"/>
  <c r="I58" i="17"/>
  <c r="K39" i="17"/>
  <c r="I44" i="17"/>
  <c r="I39" i="17"/>
  <c r="K46" i="17"/>
  <c r="K37" i="17"/>
  <c r="I69" i="17"/>
  <c r="K76" i="17"/>
  <c r="J52" i="17"/>
  <c r="K47" i="17"/>
  <c r="I75" i="17"/>
  <c r="K58" i="17"/>
  <c r="J34" i="17"/>
  <c r="J54" i="17"/>
  <c r="I73" i="17"/>
  <c r="J41" i="17"/>
  <c r="J71" i="17"/>
  <c r="I67" i="17"/>
  <c r="J65" i="17"/>
  <c r="J64" i="17"/>
  <c r="K40" i="17"/>
  <c r="I61" i="17"/>
  <c r="J69" i="17"/>
  <c r="I68" i="17"/>
  <c r="J51" i="17"/>
  <c r="K41" i="17"/>
  <c r="J40" i="17"/>
  <c r="K69" i="17"/>
  <c r="K51" i="17"/>
  <c r="J57" i="17"/>
  <c r="K56" i="17"/>
  <c r="H9" i="17"/>
  <c r="H12" i="17"/>
  <c r="H14" i="17"/>
  <c r="H11" i="17"/>
  <c r="K12" i="17"/>
  <c r="I11" i="17"/>
  <c r="K10" i="17"/>
  <c r="I9" i="17"/>
  <c r="I12" i="17"/>
  <c r="J14" i="17"/>
  <c r="J11" i="17"/>
  <c r="K9" i="17"/>
  <c r="K13" i="17"/>
  <c r="J9" i="17"/>
  <c r="J12" i="17"/>
  <c r="I14" i="17"/>
  <c r="K11" i="17"/>
  <c r="K14" i="17"/>
  <c r="J8" i="17"/>
  <c r="H13" i="17"/>
  <c r="H10" i="17"/>
  <c r="H8" i="17"/>
  <c r="K8" i="17"/>
  <c r="I10" i="17"/>
  <c r="I13" i="17"/>
  <c r="J10" i="17"/>
  <c r="I8" i="17"/>
  <c r="J13" i="17"/>
  <c r="Q7" i="17"/>
  <c r="E15" i="17"/>
  <c r="E23" i="17" s="1"/>
  <c r="H496" i="17"/>
  <c r="H494" i="17"/>
  <c r="F822" i="17"/>
  <c r="F823" i="17" s="1"/>
  <c r="F824" i="17" s="1"/>
  <c r="F825" i="17" s="1"/>
  <c r="F826" i="17" s="1"/>
  <c r="F827" i="17" s="1"/>
  <c r="F837" i="17"/>
  <c r="F838" i="17" s="1"/>
  <c r="F839" i="17" s="1"/>
  <c r="F840" i="17" s="1"/>
  <c r="F841" i="17" s="1"/>
  <c r="F842" i="17" s="1"/>
  <c r="F843" i="17" s="1"/>
  <c r="F844" i="17" s="1"/>
  <c r="F845" i="17" s="1"/>
  <c r="F846" i="17" s="1"/>
  <c r="F847" i="17" s="1"/>
  <c r="F848" i="17" s="1"/>
  <c r="F849" i="17" s="1"/>
  <c r="F850" i="17" s="1"/>
  <c r="F851" i="17" s="1"/>
  <c r="H79" i="17"/>
  <c r="H78" i="17"/>
  <c r="H88" i="17"/>
  <c r="H83" i="17"/>
  <c r="H90" i="17"/>
  <c r="H77" i="17"/>
  <c r="H87" i="17"/>
  <c r="H92" i="17"/>
  <c r="H89" i="17"/>
  <c r="H91" i="17"/>
  <c r="H80" i="17"/>
  <c r="H93" i="17"/>
  <c r="H82" i="17"/>
  <c r="H81" i="17"/>
  <c r="H85" i="17"/>
  <c r="H86" i="17"/>
  <c r="H94" i="17"/>
  <c r="H84" i="17"/>
  <c r="H70" i="17"/>
  <c r="H41" i="17"/>
  <c r="H66" i="17"/>
  <c r="H72" i="17"/>
  <c r="H63" i="17"/>
  <c r="H38" i="17"/>
  <c r="H36" i="17"/>
  <c r="H59" i="17"/>
  <c r="H54" i="17"/>
  <c r="H58" i="17"/>
  <c r="H64" i="17"/>
  <c r="H55" i="17"/>
  <c r="H53" i="17"/>
  <c r="H43" i="17"/>
  <c r="H50" i="17"/>
  <c r="H56" i="17"/>
  <c r="H47" i="17"/>
  <c r="H37" i="17"/>
  <c r="H49" i="17"/>
  <c r="H35" i="17"/>
  <c r="H32" i="17"/>
  <c r="H60" i="17"/>
  <c r="H61" i="17"/>
  <c r="H42" i="17"/>
  <c r="H48" i="17"/>
  <c r="H39" i="17"/>
  <c r="H76" i="17"/>
  <c r="H62" i="17"/>
  <c r="H45" i="17"/>
  <c r="H34" i="17"/>
  <c r="H40" i="17"/>
  <c r="H31" i="17"/>
  <c r="H68" i="17"/>
  <c r="H46" i="17"/>
  <c r="H67" i="17"/>
  <c r="H73" i="17"/>
  <c r="H69" i="17"/>
  <c r="H51" i="17"/>
  <c r="H57" i="17"/>
  <c r="H33" i="17"/>
  <c r="H52" i="17"/>
  <c r="H65" i="17"/>
  <c r="H74" i="17"/>
  <c r="H71" i="17"/>
  <c r="H44" i="17"/>
  <c r="H75" i="17"/>
  <c r="H574" i="17"/>
  <c r="H598" i="17"/>
  <c r="H604" i="17"/>
  <c r="H600" i="17"/>
  <c r="H612" i="17"/>
  <c r="H550" i="17"/>
  <c r="H586" i="17"/>
  <c r="H565" i="17"/>
  <c r="H567" i="17" s="1"/>
  <c r="H581" i="17"/>
  <c r="H583" i="17" s="1"/>
  <c r="H547" i="17"/>
  <c r="H607" i="17"/>
  <c r="H610" i="17"/>
  <c r="H541" i="17"/>
  <c r="H578" i="17"/>
  <c r="H621" i="17"/>
  <c r="H553" i="17"/>
  <c r="H545" i="17"/>
  <c r="H556" i="17"/>
  <c r="H570" i="17"/>
  <c r="H7" i="17" l="1"/>
  <c r="I7" i="17"/>
  <c r="K7" i="17"/>
  <c r="J7" i="17"/>
  <c r="H601" i="17"/>
  <c r="H573" i="17"/>
  <c r="H575" i="17" s="1"/>
  <c r="H585" i="17"/>
  <c r="H587" i="17" s="1"/>
  <c r="H569" i="17"/>
  <c r="H571" i="17" s="1"/>
  <c r="H544" i="17"/>
  <c r="H622" i="17"/>
  <c r="H577" i="17"/>
  <c r="H579" i="17" s="1"/>
  <c r="H597" i="17"/>
  <c r="H603" i="17"/>
  <c r="H566" i="17"/>
  <c r="H582" i="17"/>
  <c r="H613" i="17"/>
  <c r="H548" i="17"/>
  <c r="H551" i="17"/>
  <c r="H609" i="17"/>
  <c r="H557" i="17"/>
  <c r="H554" i="17"/>
  <c r="H606" i="17"/>
  <c r="H54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G8" authorId="0" shapeId="0" xr:uid="{73B1564D-F974-4D86-A537-AFCD38C24A86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adjusted factor.
TKM has high SUBS in RSD that leads to high cons/dw --&gt; theoretical cons cannot be used to estimte the savings from retrofit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Availability of Technologies by Region
</t>
        </r>
      </text>
    </comment>
  </commentList>
</comments>
</file>

<file path=xl/sharedStrings.xml><?xml version="1.0" encoding="utf-8"?>
<sst xmlns="http://schemas.openxmlformats.org/spreadsheetml/2006/main" count="4172" uniqueCount="1118">
  <si>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</si>
  <si>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</si>
  <si>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</si>
  <si>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</si>
  <si>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</si>
  <si>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</si>
  <si>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</si>
  <si>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</si>
  <si>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</si>
  <si>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</si>
  <si>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</si>
  <si>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</si>
  <si>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AllRegions</t>
  </si>
  <si>
    <t>~TFM_FILL</t>
  </si>
  <si>
    <t>Operation_Sum_Avg_Count</t>
  </si>
  <si>
    <t>Scenario Name</t>
  </si>
  <si>
    <t>~TFM_AVA</t>
  </si>
  <si>
    <t>BASE</t>
  </si>
  <si>
    <t>A</t>
  </si>
  <si>
    <t>INPUT</t>
  </si>
  <si>
    <t>Update values for the New Technologies</t>
  </si>
  <si>
    <t>Lookups</t>
  </si>
  <si>
    <t>Improvement of New Dwelling Demand compared to the stock built in 2016</t>
  </si>
  <si>
    <t>Zero means that new Dwelling have the same demand in number of appliances as existing dwellings</t>
  </si>
  <si>
    <t>Zero means that new Dwelling have the same demand in cooking appliance  compared to the buildings built in 2016</t>
  </si>
  <si>
    <t>Zero means that new Dwelling have the same demand in lighting bulbs  compared to the buildings built in 2016</t>
  </si>
  <si>
    <t>Zero means that new Dwelling have the same demand in number of refrigerators  compared to the buildings built in 2016</t>
  </si>
  <si>
    <t>Zero means that new Dwelling have the same demand in number of washing machines  compared to the buildings built in 2016</t>
  </si>
  <si>
    <t>Zero means that new Dwelling have the same demand in number of dishwashers  compared to the buildings built in 2016</t>
  </si>
  <si>
    <t>Collect parameter values from the Base year templates callibration</t>
  </si>
  <si>
    <t>Collect the Demand of Energy Services per type of Dwelling</t>
  </si>
  <si>
    <t>NCAP_AFA</t>
  </si>
  <si>
    <t>Availability factors of heating equipment</t>
  </si>
  <si>
    <t>Availability factors of cooling equipment</t>
  </si>
  <si>
    <t>Availability factors of water heating equipment</t>
  </si>
  <si>
    <t>RSDGASNAT</t>
  </si>
  <si>
    <t>RSDOILLPG</t>
  </si>
  <si>
    <t>RSDBIOLOG</t>
  </si>
  <si>
    <t>RSDELC</t>
  </si>
  <si>
    <t>*</t>
  </si>
  <si>
    <t>Fuel input per unit output for Cooking appliances</t>
  </si>
  <si>
    <t xml:space="preserve">Input per unit output for Lighting </t>
  </si>
  <si>
    <t xml:space="preserve">Input per unit output for Other Electric Appliances </t>
  </si>
  <si>
    <t>Input per unit output for Cooking</t>
  </si>
  <si>
    <t>Availability Factors for Space Cooling Equipment</t>
  </si>
  <si>
    <t>Availability Factors for Water Heating Equipment</t>
  </si>
  <si>
    <t>Input per unit output for Lighting</t>
  </si>
  <si>
    <t>Input per unit output for Appliances</t>
  </si>
  <si>
    <t>Availability Factors of Technologies</t>
  </si>
  <si>
    <t>Improvements in fuel input per unit output</t>
  </si>
  <si>
    <t>Input per Unit output</t>
  </si>
  <si>
    <t>Energy Service Demands per Dwelling</t>
  </si>
  <si>
    <t>Residential Buildings</t>
  </si>
  <si>
    <t>Building Retrofit Options</t>
  </si>
  <si>
    <t>INVCOST</t>
  </si>
  <si>
    <t>Technology Description</t>
  </si>
  <si>
    <t>Technology Name</t>
  </si>
  <si>
    <t>Commodity Name</t>
  </si>
  <si>
    <t>Dum_RSD_Retrofit</t>
  </si>
  <si>
    <t>Savings  of Space Heating Demand for each retrofit option, per Dwelling and per Region</t>
  </si>
  <si>
    <t>*Units:</t>
  </si>
  <si>
    <t>Definitions from the SubRESFile</t>
  </si>
  <si>
    <t>CSET_CN</t>
  </si>
  <si>
    <t>PSET_PN</t>
  </si>
  <si>
    <t>OUTPUT</t>
  </si>
  <si>
    <t xml:space="preserve"> </t>
  </si>
  <si>
    <t>000€/Dwelling</t>
  </si>
  <si>
    <t>LIFE</t>
  </si>
  <si>
    <t>Years</t>
  </si>
  <si>
    <t>TJ/Dwelling</t>
  </si>
  <si>
    <t>Investment Costs for Retrofits and Lifetime</t>
  </si>
  <si>
    <t>BASE_YEAR</t>
  </si>
  <si>
    <t>PRC_CAPACT</t>
  </si>
  <si>
    <t>AFA</t>
  </si>
  <si>
    <t>Availability Factor</t>
  </si>
  <si>
    <t>Capacity to Activitiy</t>
  </si>
  <si>
    <t>~TFM_INS</t>
  </si>
  <si>
    <t>Calculated Theoretical Demand of NEW BUILDINGS</t>
  </si>
  <si>
    <t>TJ/dwelling</t>
  </si>
  <si>
    <t>EE measures costs</t>
  </si>
  <si>
    <t xml:space="preserve">Energy savings </t>
  </si>
  <si>
    <t>Calculations of Energy Savings for Dwellings based on the assumption of perfect thermal comfort conditions (20oC for 24h per day for the whole dwelling area).</t>
  </si>
  <si>
    <t>Standard refurbishment</t>
  </si>
  <si>
    <t>Advanced refurbishment</t>
  </si>
  <si>
    <t>Location</t>
  </si>
  <si>
    <t xml:space="preserve">Dummy Process to control Total Retrofits </t>
  </si>
  <si>
    <t xml:space="preserve">Buildings constructed berween 2017 and 2020 require 10% less heating </t>
  </si>
  <si>
    <t>Perfect Thermal comfort conditions but not full Implemetation of the new Building Regulations</t>
  </si>
  <si>
    <t>Perfect Thermal comfort condition and FULL implementation of the new Buildings regulation</t>
  </si>
  <si>
    <t>RSD*Ret1*</t>
  </si>
  <si>
    <t>RSD*Ret2*</t>
  </si>
  <si>
    <t>RSD*Ret3*</t>
  </si>
  <si>
    <t>KZK</t>
  </si>
  <si>
    <t>AZJ</t>
  </si>
  <si>
    <t>TKM</t>
  </si>
  <si>
    <t>UZB</t>
  </si>
  <si>
    <t>RSD_DTA1_SH</t>
  </si>
  <si>
    <t>RSD_APA1_SH</t>
  </si>
  <si>
    <t>RSD_DTA1_WH</t>
  </si>
  <si>
    <t>RSD_APA1_WH</t>
  </si>
  <si>
    <t>RSD_DTA1_SC</t>
  </si>
  <si>
    <t>RSD_APA1_SC</t>
  </si>
  <si>
    <t>RSD_DTA1_CK</t>
  </si>
  <si>
    <t>RSD_APA1_CK</t>
  </si>
  <si>
    <t>RSD_DTA1_LI</t>
  </si>
  <si>
    <t>RSD_APA1_LI</t>
  </si>
  <si>
    <t>RSD_DTA1_RF</t>
  </si>
  <si>
    <t>RSD_APA1_RF</t>
  </si>
  <si>
    <t>RSD_DTA1_CW</t>
  </si>
  <si>
    <t>RSD_APA1_CW</t>
  </si>
  <si>
    <t>RSD_DTA1_DW</t>
  </si>
  <si>
    <t>RSD_APA1_DW</t>
  </si>
  <si>
    <t>RSD_DTA1_AP</t>
  </si>
  <si>
    <t>RSD_APA1_AP</t>
  </si>
  <si>
    <t>RSD_DW_DTA1</t>
  </si>
  <si>
    <t>RSD_DW_APA1</t>
  </si>
  <si>
    <t>RSD_DTA1_LI_E01</t>
  </si>
  <si>
    <t>RSD_DTA1_LI_E02</t>
  </si>
  <si>
    <t>RSD_DTA1_LI_E03</t>
  </si>
  <si>
    <t>RSD_DTA1_LI_E04</t>
  </si>
  <si>
    <t>RSD_APA1_LI_E01</t>
  </si>
  <si>
    <t>RSD_APA1_LI_E02</t>
  </si>
  <si>
    <t>RSD_APA1_LI_E03</t>
  </si>
  <si>
    <t>RSD_APA1_LI_E04</t>
  </si>
  <si>
    <t>RSD_DTA2_SH</t>
  </si>
  <si>
    <t>RSD_APA2_SH</t>
  </si>
  <si>
    <t>RSD_DTA2_WH</t>
  </si>
  <si>
    <t>RSD_APA2_WH</t>
  </si>
  <si>
    <t>RSD_DTA2_SC</t>
  </si>
  <si>
    <t>RSD_APA2_SC</t>
  </si>
  <si>
    <t>RSD_DTA2_CK</t>
  </si>
  <si>
    <t>RSD_APA2_CK</t>
  </si>
  <si>
    <t>RSD_DTA2_LI</t>
  </si>
  <si>
    <t>RSD_APA2_LI</t>
  </si>
  <si>
    <t>RSD_DTA2_RF</t>
  </si>
  <si>
    <t>RSD_APA2_RF</t>
  </si>
  <si>
    <t>RSD_DTA2_CW</t>
  </si>
  <si>
    <t>RSD_APA2_CW</t>
  </si>
  <si>
    <t>RSD_DTA2_DW</t>
  </si>
  <si>
    <t>RSD_APA2_DW</t>
  </si>
  <si>
    <t>RSD_DTA2_AP</t>
  </si>
  <si>
    <t>RSD_APA2_AP</t>
  </si>
  <si>
    <t>RSD_DW_DTA2</t>
  </si>
  <si>
    <t>RSD_DW_APA2</t>
  </si>
  <si>
    <t>RSD_DTA2_LI_E01</t>
  </si>
  <si>
    <t>RSD_DTA2_LI_E02</t>
  </si>
  <si>
    <t>RSD_DTA2_LI_E03</t>
  </si>
  <si>
    <t>RSD_DTA2_LI_E04</t>
  </si>
  <si>
    <t>RSD_APA2_LI_E01</t>
  </si>
  <si>
    <t>RSD_APA2_LI_E02</t>
  </si>
  <si>
    <t>RSD_APA2_LI_E03</t>
  </si>
  <si>
    <t>RSD_APA2_LI_E04</t>
  </si>
  <si>
    <t>RSD_DTA3_SH</t>
  </si>
  <si>
    <t>RSD_APA3_SH</t>
  </si>
  <si>
    <t>RSD_DTA3_WH</t>
  </si>
  <si>
    <t>RSD_APA3_WH</t>
  </si>
  <si>
    <t>RSD_DTA3_SC</t>
  </si>
  <si>
    <t>RSD_APA3_SC</t>
  </si>
  <si>
    <t>RSD_DTA3_CK</t>
  </si>
  <si>
    <t>RSD_APA3_CK</t>
  </si>
  <si>
    <t>RSD_DTA3_LI</t>
  </si>
  <si>
    <t>RSD_APA3_LI</t>
  </si>
  <si>
    <t>RSD_DTA3_RF</t>
  </si>
  <si>
    <t>RSD_APA3_RF</t>
  </si>
  <si>
    <t>RSD_DTA3_CW</t>
  </si>
  <si>
    <t>RSD_APA3_CW</t>
  </si>
  <si>
    <t>RSD_DTA3_DW</t>
  </si>
  <si>
    <t>RSD_APA3_DW</t>
  </si>
  <si>
    <t>RSD_DTA3_AP</t>
  </si>
  <si>
    <t>RSD_APA3_AP</t>
  </si>
  <si>
    <t>RSD_DW_DTA3</t>
  </si>
  <si>
    <t>RSD_DW_APA3</t>
  </si>
  <si>
    <t>RSD_DTA3_LI_E01</t>
  </si>
  <si>
    <t>RSD_DTA3_LI_E02</t>
  </si>
  <si>
    <t>RSD_DTA3_LI_E03</t>
  </si>
  <si>
    <t>RSD_DTA3_LI_E04</t>
  </si>
  <si>
    <t>RSD_APA3_LI_E01</t>
  </si>
  <si>
    <t>RSD_APA3_LI_E02</t>
  </si>
  <si>
    <t>RSD_APA3_LI_E03</t>
  </si>
  <si>
    <t>RSD_APA3_LI_E04</t>
  </si>
  <si>
    <t>RSD_DTA4_SH</t>
  </si>
  <si>
    <t>RSD_APA4_SH</t>
  </si>
  <si>
    <t>RSD_DTA4_WH</t>
  </si>
  <si>
    <t>RSD_APA4_WH</t>
  </si>
  <si>
    <t>RSD_DTA4_SC</t>
  </si>
  <si>
    <t>RSD_APA4_SC</t>
  </si>
  <si>
    <t>RSD_DTA4_CK</t>
  </si>
  <si>
    <t>RSD_APA4_CK</t>
  </si>
  <si>
    <t>RSD_DTA4_LI</t>
  </si>
  <si>
    <t>RSD_APA4_LI</t>
  </si>
  <si>
    <t>RSD_DTA4_RF</t>
  </si>
  <si>
    <t>RSD_APA4_RF</t>
  </si>
  <si>
    <t>RSD_DTA4_CW</t>
  </si>
  <si>
    <t>RSD_APA4_CW</t>
  </si>
  <si>
    <t>RSD_DTA4_DW</t>
  </si>
  <si>
    <t>RSD_APA4_DW</t>
  </si>
  <si>
    <t>RSD_DTA4_AP</t>
  </si>
  <si>
    <t>RSD_APA4_AP</t>
  </si>
  <si>
    <t>RSD_DW_DTA4</t>
  </si>
  <si>
    <t>RSD_DW_APA4</t>
  </si>
  <si>
    <t>RSD_DTA4_LI_E01</t>
  </si>
  <si>
    <t>RSD_DTA4_LI_E02</t>
  </si>
  <si>
    <t>RSD_DTA4_LI_E03</t>
  </si>
  <si>
    <t>RSD_DTA4_LI_E04</t>
  </si>
  <si>
    <t>RSD_APA4_LI_E01</t>
  </si>
  <si>
    <t>RSD_APA4_LI_E02</t>
  </si>
  <si>
    <t>RSD_APA4_LI_E03</t>
  </si>
  <si>
    <t>RSD_APA4_LI_E04</t>
  </si>
  <si>
    <t>RSD_DTA1_SH_LOG_N_ST01</t>
  </si>
  <si>
    <t>RSD_DTA1_SH_PLT_N_ST01</t>
  </si>
  <si>
    <t>RSD_DTA1_SH_PLT_N_IM01</t>
  </si>
  <si>
    <t>RSD_DTA1_SH_GAS_N_ST01</t>
  </si>
  <si>
    <t>RSD_DTA1_SH_GAS_N_ST02</t>
  </si>
  <si>
    <t>RSD_DTA1_SH_GAS_N_AD01</t>
  </si>
  <si>
    <t>RSD_DTA1_SH_GAS_N_AD02</t>
  </si>
  <si>
    <t>RSD_DTA1_SH_ELC_N_ST01</t>
  </si>
  <si>
    <t>RSD_DTA1_SH_ELC_N_ST02</t>
  </si>
  <si>
    <t>RSD_DTA1_SH_ELC_N_ST03</t>
  </si>
  <si>
    <t>RSD_DTA1_SH_ELC_N_IM01</t>
  </si>
  <si>
    <t>RSD_DTA1_SH_ELC_N_IM02</t>
  </si>
  <si>
    <t>RSD_DTA1_SH_ELC_N_AD01</t>
  </si>
  <si>
    <t>RSD_DTA1_SH_ELC_N_AD02</t>
  </si>
  <si>
    <t>RSD_DTA1_SH_GEO_N_ST01</t>
  </si>
  <si>
    <t>RSD_DTA1_SH_GEO_N_ST02</t>
  </si>
  <si>
    <t>RSD_DTA1_SH_GEO_N_IM01</t>
  </si>
  <si>
    <t>RSD_DTA1_SH_GEO_N_IM02</t>
  </si>
  <si>
    <t>RSD_APA1_SH_LOG_N_ST01</t>
  </si>
  <si>
    <t>RSD_APA1_SH_PLT_N_ST01</t>
  </si>
  <si>
    <t>RSD_APA1_SH_PLT_N_IM01</t>
  </si>
  <si>
    <t>RSD_APA1_SH_GAS_N_ST01</t>
  </si>
  <si>
    <t>RSD_APA1_SH_GAS_N_ST02</t>
  </si>
  <si>
    <t>RSD_APA1_SH_GAS_N_AD01</t>
  </si>
  <si>
    <t>RSD_APA1_SH_GAS_N_AD02</t>
  </si>
  <si>
    <t>RSD_APA1_SH_ELC_N_ST01</t>
  </si>
  <si>
    <t>RSD_APA1_SH_ELC_N_ST02</t>
  </si>
  <si>
    <t>RSD_APA1_SH_ELC_N_ST03</t>
  </si>
  <si>
    <t>RSD_APA1_SH_ELC_N_IM01</t>
  </si>
  <si>
    <t>RSD_APA1_SH_ELC_N_IM02</t>
  </si>
  <si>
    <t>RSD_APA1_SH_ELC_N_AD01</t>
  </si>
  <si>
    <t>RSD_APA1_SH_ELC_N_AD02</t>
  </si>
  <si>
    <t>RSD_APA1_SH_GEO_N_ST01</t>
  </si>
  <si>
    <t>RSD_APA1_SH_GEO_N_ST02</t>
  </si>
  <si>
    <t>RSD_APA1_SH_GEO_N_IM01</t>
  </si>
  <si>
    <t>RSD_APA1_SH_GEO_N_IM02</t>
  </si>
  <si>
    <t>RSD_DTA1_SC_ELC_N_ST01</t>
  </si>
  <si>
    <t>RSD_DTA1_SC_ELC_N_ST02</t>
  </si>
  <si>
    <t>RSD_DTA1_SC_ELC_N_IM01</t>
  </si>
  <si>
    <t>RSD_DTA1_SC_ELC_N_IM02</t>
  </si>
  <si>
    <t>RSD_DTA1_SC_ELC_N_AD01</t>
  </si>
  <si>
    <t>RSD_APA1_SC_ELC_N_ST01</t>
  </si>
  <si>
    <t>RSD_APA1_SC_ELC_N_ST02</t>
  </si>
  <si>
    <t>RSD_APA1_SC_ELC_N_IM01</t>
  </si>
  <si>
    <t>RSD_APA1_SC_ELC_N_IM02</t>
  </si>
  <si>
    <t>RSD_APA1_SC_ELC_N_AD01</t>
  </si>
  <si>
    <t>RSD_DTA1_WH_ELC_N_ST</t>
  </si>
  <si>
    <t>RSD_DTA1_WH_ELC_N_IM</t>
  </si>
  <si>
    <t>RSD_DTA1_WH_GAS_N_ST</t>
  </si>
  <si>
    <t>RSD_DTA1_WH_GAS_N_IM</t>
  </si>
  <si>
    <t>RSD_DTA1_WH_GAS_N_AD</t>
  </si>
  <si>
    <t>RSD_DTA1_WH_LPG_N_IM02</t>
  </si>
  <si>
    <t>RSD_APA1_WH_ELC_N_ST</t>
  </si>
  <si>
    <t>RSD_APA1_WH_ELC_N_IM</t>
  </si>
  <si>
    <t>RSD_APA1_WH_GAS_N_ST</t>
  </si>
  <si>
    <t>RSD_APA1_WH_GAS_N_IM</t>
  </si>
  <si>
    <t>RSD_APA1_WH_GAS_N_AD</t>
  </si>
  <si>
    <t>RSD_APA1_WH_SOL_N_IM01</t>
  </si>
  <si>
    <t>RSD_APA1_WH_SOL_N_IM02</t>
  </si>
  <si>
    <t>RSD_APA1_WH_LPG_N_IM02</t>
  </si>
  <si>
    <t>RSD_DTA1_CK_GAS_N_ST</t>
  </si>
  <si>
    <t>RSD_DTA1_CK_GAS_N_IM</t>
  </si>
  <si>
    <t>RSD_DTA1_CK_GAS_N_AD</t>
  </si>
  <si>
    <t>RSD_DTA1_CK_LPG_N_ST</t>
  </si>
  <si>
    <t>RSD_DTA1_CK_LPG_N_IM</t>
  </si>
  <si>
    <t>RSD_DTA1_CK_LPG_N_AD</t>
  </si>
  <si>
    <t>RSD_DTA1_CK_ELC_N_ST</t>
  </si>
  <si>
    <t>RSD_DTA1_CK_ELC_N_IM</t>
  </si>
  <si>
    <t>RSD_DTA1_CK_ELC_N_AD</t>
  </si>
  <si>
    <t>RSD_APA1_CK_GAS_N_ST</t>
  </si>
  <si>
    <t>RSD_APA1_CK_GAS_N_IM</t>
  </si>
  <si>
    <t>RSD_APA1_CK_GAS_N_AD</t>
  </si>
  <si>
    <t>RSD_APA1_CK_LPG_N_ST</t>
  </si>
  <si>
    <t>RSD_APA1_CK_LPG_N_IM</t>
  </si>
  <si>
    <t>RSD_APA1_CK_LPG_N_AD</t>
  </si>
  <si>
    <t>RSD_APA1_CK_ELC_N_ST</t>
  </si>
  <si>
    <t>RSD_APA1_CK_ELC_N_IM</t>
  </si>
  <si>
    <t>RSD_APA1_CK_ELC_N_AD</t>
  </si>
  <si>
    <t>RSD_DTA1_LI_N01</t>
  </si>
  <si>
    <t>RSD_DTA1_LI_N02</t>
  </si>
  <si>
    <t>RSD_DTA1_LI_N03</t>
  </si>
  <si>
    <t>RSD_DTA1_LI_N04</t>
  </si>
  <si>
    <t>RSD_APA1_LI_N01</t>
  </si>
  <si>
    <t>RSD_APA1_LI_N02</t>
  </si>
  <si>
    <t>RSD_APA1_LI_N03</t>
  </si>
  <si>
    <t>RSD_APA1_LI_N04</t>
  </si>
  <si>
    <t>RSD_DTA1_RF_N_ST</t>
  </si>
  <si>
    <t>RSD_DTA1_RF_N_IM</t>
  </si>
  <si>
    <t>RSD_DTA1_RF_N_AD</t>
  </si>
  <si>
    <t>RSD_APA1_RF_N_ST</t>
  </si>
  <si>
    <t>RSD_APA1_RF_N_IM</t>
  </si>
  <si>
    <t>RSD_APA1_RF_N_AD</t>
  </si>
  <si>
    <t>RSD_DTA1_CW_N_ST</t>
  </si>
  <si>
    <t>RSD_DTA1_CW_N_IM</t>
  </si>
  <si>
    <t>RSD_DTA1_CW_N_AD01</t>
  </si>
  <si>
    <t>RSD_DTA1_CW_N_AD02</t>
  </si>
  <si>
    <t>RSD_APA1_CW_N_ST</t>
  </si>
  <si>
    <t>RSD_APA1_CW_N_IM</t>
  </si>
  <si>
    <t>RSD_APA1_CW_N_AD01</t>
  </si>
  <si>
    <t>RSD_APA1_CW_N_AD02</t>
  </si>
  <si>
    <t>RSD_DTA1_DW_N_ST</t>
  </si>
  <si>
    <t>RSD_DTA1_DW_N_IM</t>
  </si>
  <si>
    <t>RSD_DTA1_DW_N_AD</t>
  </si>
  <si>
    <t>RSD_APA1_DW_N_ST</t>
  </si>
  <si>
    <t>RSD_APA1_DW_N_IM</t>
  </si>
  <si>
    <t>RSD_APA1_DW_N_AD</t>
  </si>
  <si>
    <t>RSD_DTA1_AP_N_ST</t>
  </si>
  <si>
    <t>RSD_DTA1_AP_N_IM</t>
  </si>
  <si>
    <t>RSD_DTA1_AP_N_AD</t>
  </si>
  <si>
    <t>RSD_APA1_AP_N_ST</t>
  </si>
  <si>
    <t>RSD_APA1_AP_N_IM</t>
  </si>
  <si>
    <t>RSD_APA1_AP_N_AD</t>
  </si>
  <si>
    <t>RSD_DTA2_SH_LOG_N_ST01</t>
  </si>
  <si>
    <t>RSD_DTA2_SH_PLT_N_ST01</t>
  </si>
  <si>
    <t>RSD_DTA2_SH_PLT_N_IM01</t>
  </si>
  <si>
    <t>RSD_DTA2_SH_GAS_N_ST01</t>
  </si>
  <si>
    <t>RSD_DTA2_SH_GAS_N_ST02</t>
  </si>
  <si>
    <t>RSD_DTA2_SH_GAS_N_AD01</t>
  </si>
  <si>
    <t>RSD_DTA2_SH_GAS_N_AD02</t>
  </si>
  <si>
    <t>RSD_DTA2_SH_ELC_N_ST01</t>
  </si>
  <si>
    <t>RSD_DTA2_SH_ELC_N_ST02</t>
  </si>
  <si>
    <t>RSD_DTA2_SH_ELC_N_ST03</t>
  </si>
  <si>
    <t>RSD_DTA2_SH_ELC_N_IM01</t>
  </si>
  <si>
    <t>RSD_DTA2_SH_ELC_N_IM02</t>
  </si>
  <si>
    <t>RSD_DTA2_SH_ELC_N_AD01</t>
  </si>
  <si>
    <t>RSD_DTA2_SH_ELC_N_AD02</t>
  </si>
  <si>
    <t>RSD_DTA2_SH_GEO_N_ST01</t>
  </si>
  <si>
    <t>RSD_DTA2_SH_GEO_N_ST02</t>
  </si>
  <si>
    <t>RSD_DTA2_SH_GEO_N_IM01</t>
  </si>
  <si>
    <t>RSD_DTA2_SH_GEO_N_IM02</t>
  </si>
  <si>
    <t>RSD_APA2_SH_LOG_N_ST01</t>
  </si>
  <si>
    <t>RSD_APA2_SH_PLT_N_ST01</t>
  </si>
  <si>
    <t>RSD_APA2_SH_PLT_N_IM01</t>
  </si>
  <si>
    <t>RSD_APA2_SH_GAS_N_ST01</t>
  </si>
  <si>
    <t>RSD_APA2_SH_GAS_N_ST02</t>
  </si>
  <si>
    <t>RSD_APA2_SH_GAS_N_AD01</t>
  </si>
  <si>
    <t>RSD_APA2_SH_GAS_N_AD02</t>
  </si>
  <si>
    <t>RSD_APA2_SH_ELC_N_ST01</t>
  </si>
  <si>
    <t>RSD_APA2_SH_ELC_N_ST02</t>
  </si>
  <si>
    <t>RSD_APA2_SH_ELC_N_ST03</t>
  </si>
  <si>
    <t>RSD_APA2_SH_ELC_N_IM01</t>
  </si>
  <si>
    <t>RSD_APA2_SH_ELC_N_IM02</t>
  </si>
  <si>
    <t>RSD_APA2_SH_ELC_N_AD01</t>
  </si>
  <si>
    <t>RSD_APA2_SH_ELC_N_AD02</t>
  </si>
  <si>
    <t>RSD_APA2_SH_GEO_N_ST01</t>
  </si>
  <si>
    <t>RSD_APA2_SH_GEO_N_ST02</t>
  </si>
  <si>
    <t>RSD_APA2_SH_GEO_N_IM01</t>
  </si>
  <si>
    <t>RSD_APA2_SH_GEO_N_IM02</t>
  </si>
  <si>
    <t>RSD_DTA2_SC_ELC_N_ST01</t>
  </si>
  <si>
    <t>RSD_DTA2_SC_ELC_N_ST02</t>
  </si>
  <si>
    <t>RSD_DTA2_SC_ELC_N_IM01</t>
  </si>
  <si>
    <t>RSD_DTA2_SC_ELC_N_IM02</t>
  </si>
  <si>
    <t>RSD_DTA2_SC_ELC_N_AD01</t>
  </si>
  <si>
    <t>RSD_APA2_SC_ELC_N_ST01</t>
  </si>
  <si>
    <t>RSD_APA2_SC_ELC_N_ST02</t>
  </si>
  <si>
    <t>RSD_APA2_SC_ELC_N_IM01</t>
  </si>
  <si>
    <t>RSD_APA2_SC_ELC_N_IM02</t>
  </si>
  <si>
    <t>RSD_APA2_SC_ELC_N_AD01</t>
  </si>
  <si>
    <t>RSD_DTA2_WH_ELC_N_ST</t>
  </si>
  <si>
    <t>RSD_DTA2_WH_ELC_N_IM</t>
  </si>
  <si>
    <t>RSD_DTA2_WH_GAS_N_ST</t>
  </si>
  <si>
    <t>RSD_DTA2_WH_GAS_N_IM</t>
  </si>
  <si>
    <t>RSD_DTA2_WH_GAS_N_AD</t>
  </si>
  <si>
    <t>RSD_DTA2_WH_SOL_N_IM01</t>
  </si>
  <si>
    <t>RSD_DTA2_WH_SOL_N_IM02</t>
  </si>
  <si>
    <t>RSD_DTA2_WH_LPG_N_IM02</t>
  </si>
  <si>
    <t>RSD_APA2_WH_ELC_N_ST</t>
  </si>
  <si>
    <t>RSD_APA2_WH_ELC_N_IM</t>
  </si>
  <si>
    <t>RSD_APA2_WH_GAS_N_ST</t>
  </si>
  <si>
    <t>RSD_APA2_WH_GAS_N_IM</t>
  </si>
  <si>
    <t>RSD_APA2_WH_GAS_N_AD</t>
  </si>
  <si>
    <t>RSD_APA2_WH_SOL_N_IM01</t>
  </si>
  <si>
    <t>RSD_APA2_WH_SOL_N_IM02</t>
  </si>
  <si>
    <t>RSD_APA2_WH_LPG_N_IM02</t>
  </si>
  <si>
    <t>RSD_DTA3_SH_LOG_N_ST01</t>
  </si>
  <si>
    <t>RSD_DTA3_SH_PLT_N_ST01</t>
  </si>
  <si>
    <t>RSD_DTA3_SH_PLT_N_IM01</t>
  </si>
  <si>
    <t>RSD_DTA3_SH_GAS_N_ST01</t>
  </si>
  <si>
    <t>RSD_DTA3_SH_GAS_N_ST02</t>
  </si>
  <si>
    <t>RSD_DTA3_SH_GAS_N_AD01</t>
  </si>
  <si>
    <t>RSD_DTA3_SH_GAS_N_AD02</t>
  </si>
  <si>
    <t>RSD_DTA3_SH_ELC_N_ST01</t>
  </si>
  <si>
    <t>RSD_DTA3_SH_ELC_N_ST02</t>
  </si>
  <si>
    <t>RSD_DTA3_SH_ELC_N_ST03</t>
  </si>
  <si>
    <t>RSD_DTA3_SH_ELC_N_IM01</t>
  </si>
  <si>
    <t>RSD_DTA3_SH_ELC_N_IM02</t>
  </si>
  <si>
    <t>RSD_DTA3_SH_ELC_N_AD01</t>
  </si>
  <si>
    <t>RSD_DTA3_SH_ELC_N_AD02</t>
  </si>
  <si>
    <t>RSD_DTA3_SH_GEO_N_ST01</t>
  </si>
  <si>
    <t>RSD_DTA3_SH_GEO_N_ST02</t>
  </si>
  <si>
    <t>RSD_DTA3_SH_GEO_N_IM01</t>
  </si>
  <si>
    <t>RSD_DTA3_SH_GEO_N_IM02</t>
  </si>
  <si>
    <t>RSD_APA3_SH_LOG_N_ST01</t>
  </si>
  <si>
    <t>RSD_APA3_SH_PLT_N_ST01</t>
  </si>
  <si>
    <t>RSD_APA3_SH_PLT_N_IM01</t>
  </si>
  <si>
    <t>RSD_APA3_SH_GAS_N_ST01</t>
  </si>
  <si>
    <t>RSD_APA3_SH_GAS_N_ST02</t>
  </si>
  <si>
    <t>RSD_APA3_SH_GAS_N_AD01</t>
  </si>
  <si>
    <t>RSD_APA3_SH_GAS_N_AD02</t>
  </si>
  <si>
    <t>RSD_APA3_SH_ELC_N_ST01</t>
  </si>
  <si>
    <t>RSD_APA3_SH_ELC_N_ST02</t>
  </si>
  <si>
    <t>RSD_APA3_SH_ELC_N_ST03</t>
  </si>
  <si>
    <t>RSD_APA3_SH_ELC_N_IM01</t>
  </si>
  <si>
    <t>RSD_APA3_SH_ELC_N_IM02</t>
  </si>
  <si>
    <t>RSD_APA3_SH_ELC_N_AD01</t>
  </si>
  <si>
    <t>RSD_APA3_SH_ELC_N_AD02</t>
  </si>
  <si>
    <t>RSD_APA3_SH_GEO_N_ST01</t>
  </si>
  <si>
    <t>RSD_APA3_SH_GEO_N_ST02</t>
  </si>
  <si>
    <t>RSD_APA3_SH_GEO_N_IM01</t>
  </si>
  <si>
    <t>RSD_APA3_SH_GEO_N_IM02</t>
  </si>
  <si>
    <t>RSD_DTA3_SC_ELC_N_ST01</t>
  </si>
  <si>
    <t>RSD_DTA3_SC_ELC_N_ST02</t>
  </si>
  <si>
    <t>RSD_DTA3_SC_ELC_N_IM01</t>
  </si>
  <si>
    <t>RSD_DTA3_SC_ELC_N_IM02</t>
  </si>
  <si>
    <t>RSD_DTA3_SC_ELC_N_AD01</t>
  </si>
  <si>
    <t>RSD_APA3_SC_ELC_N_ST01</t>
  </si>
  <si>
    <t>RSD_APA3_SC_ELC_N_ST02</t>
  </si>
  <si>
    <t>RSD_APA3_SC_ELC_N_ST03</t>
  </si>
  <si>
    <t>RSD_APA3_SC_ELC_N_IM01</t>
  </si>
  <si>
    <t>RSD_APA3_SC_ELC_N_IM02</t>
  </si>
  <si>
    <t>RSD_APA3_SC_ELC_N_AD01</t>
  </si>
  <si>
    <t>RSD_DTA3_WH_ELC_N_ST</t>
  </si>
  <si>
    <t>RSD_DTA3_WH_ELC_N_IM</t>
  </si>
  <si>
    <t>RSD_DTA3_WH_GAS_N_ST</t>
  </si>
  <si>
    <t>RSD_DTA3_WH_GAS_N_IM</t>
  </si>
  <si>
    <t>RSD_DTA3_WH_GAS_N_AD</t>
  </si>
  <si>
    <t>RSD_DTA3_WH_SOL_N_IM01</t>
  </si>
  <si>
    <t>RSD_DTA3_WH_SOL_N_IM02</t>
  </si>
  <si>
    <t>RSD_DTA3_WH_LPG_N_IM02</t>
  </si>
  <si>
    <t>RSD_APA3_WH_ELC_N_ST</t>
  </si>
  <si>
    <t>RSD_APA3_WH_ELC_N_IM</t>
  </si>
  <si>
    <t>RSD_APA3_WH_GAS_N_ST</t>
  </si>
  <si>
    <t>RSD_APA3_WH_GAS_N_IM</t>
  </si>
  <si>
    <t>RSD_APA3_WH_GAS_N_AD</t>
  </si>
  <si>
    <t>RSD_APA3_WH_LPG_N_IM02</t>
  </si>
  <si>
    <t>RSD_DTA4_SH_LOG_N_ST01</t>
  </si>
  <si>
    <t>RSD_DTA4_SH_PLT_N_ST01</t>
  </si>
  <si>
    <t>RSD_DTA4_SH_PLT_N_IM01</t>
  </si>
  <si>
    <t>RSD_DTA4_SH_GAS_N_ST01</t>
  </si>
  <si>
    <t>RSD_DTA4_SH_GAS_N_ST02</t>
  </si>
  <si>
    <t>RSD_DTA4_SH_GAS_N_AD01</t>
  </si>
  <si>
    <t>RSD_DTA4_SH_GAS_N_AD02</t>
  </si>
  <si>
    <t>RSD_DTA4_SH_ELC_N_ST01</t>
  </si>
  <si>
    <t>RSD_DTA4_SH_ELC_N_ST02</t>
  </si>
  <si>
    <t>RSD_DTA4_SH_ELC_N_ST03</t>
  </si>
  <si>
    <t>RSD_DTA4_SH_ELC_N_IM01</t>
  </si>
  <si>
    <t>RSD_DTA4_SH_ELC_N_IM02</t>
  </si>
  <si>
    <t>RSD_DTA4_SH_ELC_N_AD01</t>
  </si>
  <si>
    <t>RSD_DTA4_SH_ELC_N_AD02</t>
  </si>
  <si>
    <t>RSD_DTA4_SH_GEO_N_ST01</t>
  </si>
  <si>
    <t>RSD_DTA4_SH_GEO_N_ST02</t>
  </si>
  <si>
    <t>RSD_DTA4_SH_GEO_N_IM01</t>
  </si>
  <si>
    <t>RSD_DTA4_SH_GEO_N_IM02</t>
  </si>
  <si>
    <t>RSD_APA4_SH_LOG_N_ST01</t>
  </si>
  <si>
    <t>RSD_APA4_SH_PLT_N_ST01</t>
  </si>
  <si>
    <t>RSD_APA4_SH_PLT_N_IM01</t>
  </si>
  <si>
    <t>RSD_APA4_SH_GAS_N_ST01</t>
  </si>
  <si>
    <t>RSD_APA4_SH_GAS_N_ST02</t>
  </si>
  <si>
    <t>RSD_APA4_SH_GAS_N_AD01</t>
  </si>
  <si>
    <t>RSD_APA4_SH_GAS_N_AD02</t>
  </si>
  <si>
    <t>RSD_APA4_SH_ELC_N_ST01</t>
  </si>
  <si>
    <t>RSD_APA4_SH_ELC_N_ST02</t>
  </si>
  <si>
    <t>RSD_APA4_SH_ELC_N_ST03</t>
  </si>
  <si>
    <t>RSD_APA4_SH_ELC_N_IM01</t>
  </si>
  <si>
    <t>RSD_APA4_SH_ELC_N_IM02</t>
  </si>
  <si>
    <t>RSD_APA4_SH_ELC_N_AD01</t>
  </si>
  <si>
    <t>RSD_APA4_SH_ELC_N_AD02</t>
  </si>
  <si>
    <t>RSD_APA4_SH_GEO_N_ST01</t>
  </si>
  <si>
    <t>RSD_APA4_SH_GEO_N_ST02</t>
  </si>
  <si>
    <t>RSD_APA4_SH_GEO_N_IM01</t>
  </si>
  <si>
    <t>RSD_APA4_SH_GEO_N_IM02</t>
  </si>
  <si>
    <t>RSD_DTA4_SC_ELC_N_ST01</t>
  </si>
  <si>
    <t>RSD_DTA4_SC_ELC_N_ST02</t>
  </si>
  <si>
    <t>RSD_DTA4_SC_ELC_N_IM01</t>
  </si>
  <si>
    <t>RSD_DTA4_SC_ELC_N_IM02</t>
  </si>
  <si>
    <t>RSD_DTA4_SC_ELC_N_AD01</t>
  </si>
  <si>
    <t>RSD_APA4_SC_ELC_N_ST01</t>
  </si>
  <si>
    <t>RSD_APA4_SC_ELC_N_ST02</t>
  </si>
  <si>
    <t>RSD_APA4_SC_ELC_N_IM01</t>
  </si>
  <si>
    <t>RSD_APA4_SC_ELC_N_IM02</t>
  </si>
  <si>
    <t>RSD_APA4_SC_ELC_N_AD01</t>
  </si>
  <si>
    <t>RSD_DTA4_WH_ELC_N_ST</t>
  </si>
  <si>
    <t>RSD_DTA4_WH_ELC_N_IM</t>
  </si>
  <si>
    <t>RSD_DTA4_WH_GAS_N_ST</t>
  </si>
  <si>
    <t>RSD_DTA4_WH_GAS_N_IM</t>
  </si>
  <si>
    <t>RSD_DTA4_WH_GAS_N_AD</t>
  </si>
  <si>
    <t>RSD_DTA4_WH_LPG_N_IM02</t>
  </si>
  <si>
    <t>RSD_APA4_WH_ELC_N_ST</t>
  </si>
  <si>
    <t>RSD_APA4_WH_ELC_N_IM</t>
  </si>
  <si>
    <t>RSD_APA4_WH_GAS_N_ST</t>
  </si>
  <si>
    <t>RSD_APA4_WH_GAS_N_IM</t>
  </si>
  <si>
    <t>RSD_APA4_WH_GAS_N_AD</t>
  </si>
  <si>
    <t>RSD_APA4_WH_LPG_N_IM02</t>
  </si>
  <si>
    <t>RSD_DTA4_WH_SOL_N_IM01</t>
  </si>
  <si>
    <t>RSD_DTA4_WH_SOL_N_IM02</t>
  </si>
  <si>
    <t>RSD_DTA4_CK_GAS_N_ST</t>
  </si>
  <si>
    <t>RSD_DTA4_CK_GAS_N_IM</t>
  </si>
  <si>
    <t>RSD_DTA4_CK_GAS_N_AD</t>
  </si>
  <si>
    <t>RSD_DTA4_CK_LPG_N_ST</t>
  </si>
  <si>
    <t>RSD_DTA4_CK_LPG_N_IM</t>
  </si>
  <si>
    <t>RSD_DTA4_CK_LPG_N_AD</t>
  </si>
  <si>
    <t>RSD_DTA4_CK_ELC_N_ST</t>
  </si>
  <si>
    <t>RSD_DTA4_CK_ELC_N_IM</t>
  </si>
  <si>
    <t>RSD_DTA4_CK_ELC_N_AD</t>
  </si>
  <si>
    <t>RSD_APA4_CK_GAS_N_ST</t>
  </si>
  <si>
    <t>RSD_APA4_CK_GAS_N_IM</t>
  </si>
  <si>
    <t>RSD_APA4_CK_GAS_N_AD</t>
  </si>
  <si>
    <t>RSD_APA4_CK_LPG_N_ST</t>
  </si>
  <si>
    <t>RSD_APA4_CK_LPG_N_IM</t>
  </si>
  <si>
    <t>RSD_APA4_CK_LPG_N_AD</t>
  </si>
  <si>
    <t>RSD_APA4_CK_ELC_N_ST</t>
  </si>
  <si>
    <t>RSD_APA4_CK_ELC_N_IM</t>
  </si>
  <si>
    <t>RSD_APA4_CK_ELC_N_AD</t>
  </si>
  <si>
    <t>RSD_DTA4_LI_N01</t>
  </si>
  <si>
    <t>RSD_DTA4_LI_N02</t>
  </si>
  <si>
    <t>RSD_DTA4_LI_N03</t>
  </si>
  <si>
    <t>RSD_DTA4_LI_N04</t>
  </si>
  <si>
    <t>RSD_APA4_LI_N01</t>
  </si>
  <si>
    <t>RSD_APA4_LI_N02</t>
  </si>
  <si>
    <t>RSD_APA4_LI_N03</t>
  </si>
  <si>
    <t>RSD_APA4_LI_N04</t>
  </si>
  <si>
    <t>RSD_DTA4_RF_N_ST</t>
  </si>
  <si>
    <t>RSD_DTA4_RF_N_IM</t>
  </si>
  <si>
    <t>RSD_DTA4_RF_N_AD</t>
  </si>
  <si>
    <t>RSD_APA4_RF_N_ST</t>
  </si>
  <si>
    <t>RSD_APA4_RF_N_IM</t>
  </si>
  <si>
    <t>RSD_APA4_RF_N_AD</t>
  </si>
  <si>
    <t>RSD_DTA4_CW_N_ST</t>
  </si>
  <si>
    <t>RSD_DTA4_CW_N_IM</t>
  </si>
  <si>
    <t>RSD_DTA4_CW_N_AD01</t>
  </si>
  <si>
    <t>RSD_DTA4_CW_N_AD02</t>
  </si>
  <si>
    <t>RSD_APA4_CW_N_ST</t>
  </si>
  <si>
    <t>RSD_APA4_CW_N_IM</t>
  </si>
  <si>
    <t>RSD_APA4_CW_N_AD01</t>
  </si>
  <si>
    <t>RSD_APA4_CW_N_AD02</t>
  </si>
  <si>
    <t>RSD_DTA4_DW_N_ST</t>
  </si>
  <si>
    <t>RSD_DTA4_DW_N_IM</t>
  </si>
  <si>
    <t>RSD_DTA4_DW_N_AD</t>
  </si>
  <si>
    <t>RSD_APA4_DW_N_ST</t>
  </si>
  <si>
    <t>RSD_APA4_DW_N_IM</t>
  </si>
  <si>
    <t>RSD_APA4_DW_N_AD</t>
  </si>
  <si>
    <t>RSD_DTA4_AP_N_ST</t>
  </si>
  <si>
    <t>RSD_DTA4_AP_N_IM</t>
  </si>
  <si>
    <t>RSD_DTA4_AP_N_AD</t>
  </si>
  <si>
    <t>RSD_APA4_AP_N_ST</t>
  </si>
  <si>
    <t>RSD_APA4_AP_N_IM</t>
  </si>
  <si>
    <t>RSD_APA4_AP_N_AD</t>
  </si>
  <si>
    <t>RSD_DTA3_CK_GAS_N_ST</t>
  </si>
  <si>
    <t>RSD_DTA3_CK_GAS_N_IM</t>
  </si>
  <si>
    <t>RSD_DTA3_CK_GAS_N_AD</t>
  </si>
  <si>
    <t>RSD_DTA3_CK_LPG_N_ST</t>
  </si>
  <si>
    <t>RSD_DTA3_CK_LPG_N_IM</t>
  </si>
  <si>
    <t>RSD_DTA3_CK_LPG_N_AD</t>
  </si>
  <si>
    <t>RSD_DTA3_CK_ELC_N_ST</t>
  </si>
  <si>
    <t>RSD_DTA3_CK_ELC_N_IM</t>
  </si>
  <si>
    <t>RSD_DTA3_CK_ELC_N_AD</t>
  </si>
  <si>
    <t>RSD_APA3_CK_GAS_N_ST</t>
  </si>
  <si>
    <t>RSD_APA3_CK_GAS_N_IM</t>
  </si>
  <si>
    <t>RSD_APA3_CK_GAS_N_AD</t>
  </si>
  <si>
    <t>RSD_APA3_CK_LPG_N_ST</t>
  </si>
  <si>
    <t>RSD_APA3_CK_LPG_N_IM</t>
  </si>
  <si>
    <t>RSD_APA3_CK_LPG_N_AD</t>
  </si>
  <si>
    <t>RSD_APA3_CK_ELC_N_ST</t>
  </si>
  <si>
    <t>RSD_APA3_CK_ELC_N_IM</t>
  </si>
  <si>
    <t>RSD_APA3_CK_ELC_N_AD</t>
  </si>
  <si>
    <t>RSD_DTA3_LI_N01</t>
  </si>
  <si>
    <t>RSD_DTA3_LI_N02</t>
  </si>
  <si>
    <t>RSD_DTA3_LI_N03</t>
  </si>
  <si>
    <t>RSD_DTA3_LI_N04</t>
  </si>
  <si>
    <t>RSD_APA3_LI_N01</t>
  </si>
  <si>
    <t>RSD_APA3_LI_N02</t>
  </si>
  <si>
    <t>RSD_APA3_LI_N03</t>
  </si>
  <si>
    <t>RSD_APA3_LI_N04</t>
  </si>
  <si>
    <t>RSD_DTA3_RF_N_ST</t>
  </si>
  <si>
    <t>RSD_DTA3_RF_N_IM</t>
  </si>
  <si>
    <t>RSD_DTA3_RF_N_AD</t>
  </si>
  <si>
    <t>RSD_APA3_RF_N_ST</t>
  </si>
  <si>
    <t>RSD_APA3_RF_N_IM</t>
  </si>
  <si>
    <t>RSD_APA3_RF_N_AD</t>
  </si>
  <si>
    <t>RSD_DTA3_CW_N_ST</t>
  </si>
  <si>
    <t>RSD_DTA3_CW_N_IM</t>
  </si>
  <si>
    <t>RSD_DTA3_CW_N_AD01</t>
  </si>
  <si>
    <t>RSD_DTA3_CW_N_AD02</t>
  </si>
  <si>
    <t>RSD_APA3_CW_N_ST</t>
  </si>
  <si>
    <t>RSD_APA3_CW_N_IM</t>
  </si>
  <si>
    <t>RSD_APA3_CW_N_AD01</t>
  </si>
  <si>
    <t>RSD_APA3_CW_N_AD02</t>
  </si>
  <si>
    <t>RSD_DTA3_DW_N_ST</t>
  </si>
  <si>
    <t>RSD_DTA3_DW_N_IM</t>
  </si>
  <si>
    <t>RSD_DTA3_DW_N_AD</t>
  </si>
  <si>
    <t>RSD_APA3_DW_N_ST</t>
  </si>
  <si>
    <t>RSD_APA3_DW_N_IM</t>
  </si>
  <si>
    <t>RSD_APA3_DW_N_AD</t>
  </si>
  <si>
    <t>RSD_DTA3_AP_N_ST</t>
  </si>
  <si>
    <t>RSD_DTA3_AP_N_IM</t>
  </si>
  <si>
    <t>RSD_DTA3_AP_N_AD</t>
  </si>
  <si>
    <t>RSD_APA3_AP_N_ST</t>
  </si>
  <si>
    <t>RSD_APA3_AP_N_IM</t>
  </si>
  <si>
    <t>RSD_APA3_AP_N_AD</t>
  </si>
  <si>
    <t>RSD_DTA2_CK_GAS_N_ST</t>
  </si>
  <si>
    <t>RSD_DTA2_CK_GAS_N_IM</t>
  </si>
  <si>
    <t>RSD_DTA2_CK_GAS_N_AD</t>
  </si>
  <si>
    <t>RSD_DTA2_CK_LPG_N_ST</t>
  </si>
  <si>
    <t>RSD_DTA2_CK_LPG_N_IM</t>
  </si>
  <si>
    <t>RSD_DTA2_CK_LPG_N_AD</t>
  </si>
  <si>
    <t>RSD_DTA2_CK_ELC_N_ST</t>
  </si>
  <si>
    <t>RSD_DTA2_CK_ELC_N_IM</t>
  </si>
  <si>
    <t>RSD_DTA2_CK_ELC_N_AD</t>
  </si>
  <si>
    <t>RSD_APA2_CK_GAS_N_ST</t>
  </si>
  <si>
    <t>RSD_APA2_CK_GAS_N_IM</t>
  </si>
  <si>
    <t>RSD_APA2_CK_GAS_N_AD</t>
  </si>
  <si>
    <t>RSD_APA2_CK_LPG_N_ST</t>
  </si>
  <si>
    <t>RSD_APA2_CK_LPG_N_IM</t>
  </si>
  <si>
    <t>RSD_APA2_CK_LPG_N_AD</t>
  </si>
  <si>
    <t>RSD_APA2_CK_ELC_N_ST</t>
  </si>
  <si>
    <t>RSD_APA2_CK_ELC_N_IM</t>
  </si>
  <si>
    <t>RSD_APA2_CK_ELC_N_AD</t>
  </si>
  <si>
    <t>RSD_DTA2_LI_N01</t>
  </si>
  <si>
    <t>RSD_DTA2_LI_N02</t>
  </si>
  <si>
    <t>RSD_DTA2_LI_N03</t>
  </si>
  <si>
    <t>RSD_DTA2_LI_N04</t>
  </si>
  <si>
    <t>RSD_APA2_LI_N01</t>
  </si>
  <si>
    <t>RSD_APA2_LI_N02</t>
  </si>
  <si>
    <t>RSD_APA2_LI_N03</t>
  </si>
  <si>
    <t>RSD_APA2_LI_N04</t>
  </si>
  <si>
    <t>RSD_DTA2_RF_N_ST</t>
  </si>
  <si>
    <t>RSD_DTA2_RF_N_IM</t>
  </si>
  <si>
    <t>RSD_DTA2_RF_N_AD</t>
  </si>
  <si>
    <t>RSD_APA2_RF_N_ST</t>
  </si>
  <si>
    <t>RSD_APA2_RF_N_IM</t>
  </si>
  <si>
    <t>RSD_APA2_RF_N_AD</t>
  </si>
  <si>
    <t>RSD_DTA2_CW_N_ST</t>
  </si>
  <si>
    <t>RSD_DTA2_CW_N_IM</t>
  </si>
  <si>
    <t>RSD_DTA2_CW_N_AD01</t>
  </si>
  <si>
    <t>RSD_DTA2_CW_N_AD02</t>
  </si>
  <si>
    <t>RSD_APA2_CW_N_ST</t>
  </si>
  <si>
    <t>RSD_APA2_CW_N_IM</t>
  </si>
  <si>
    <t>RSD_APA2_CW_N_AD01</t>
  </si>
  <si>
    <t>RSD_APA2_CW_N_AD02</t>
  </si>
  <si>
    <t>RSD_DTA2_DW_N_ST</t>
  </si>
  <si>
    <t>RSD_DTA2_DW_N_IM</t>
  </si>
  <si>
    <t>RSD_DTA2_DW_N_AD</t>
  </si>
  <si>
    <t>RSD_APA2_DW_N_ST</t>
  </si>
  <si>
    <t>RSD_APA2_DW_N_IM</t>
  </si>
  <si>
    <t>RSD_APA2_DW_N_AD</t>
  </si>
  <si>
    <t>RSD_DTA2_AP_N_ST</t>
  </si>
  <si>
    <t>RSD_DTA2_AP_N_IM</t>
  </si>
  <si>
    <t>RSD_DTA2_AP_N_AD</t>
  </si>
  <si>
    <t>RSD_APA2_AP_N_ST</t>
  </si>
  <si>
    <t>RSD_APA2_AP_N_IM</t>
  </si>
  <si>
    <t>RSD_APA2_AP_N_AD</t>
  </si>
  <si>
    <t>RSD_DTA1_Ret11</t>
  </si>
  <si>
    <t>RSD_DTA1_Ret21</t>
  </si>
  <si>
    <t>RSD_DTA1_Ret31</t>
  </si>
  <si>
    <t>RSD_APA1_Ret11</t>
  </si>
  <si>
    <t>RSD_APA1_Ret21</t>
  </si>
  <si>
    <t>RSD_APA1_Ret31</t>
  </si>
  <si>
    <t>RSD_DTA1_Ret12</t>
  </si>
  <si>
    <t>RSD_DTA1_Ret22</t>
  </si>
  <si>
    <t>RSD_DTA1_Ret32</t>
  </si>
  <si>
    <t>RSD_APA1_Ret12</t>
  </si>
  <si>
    <t>RSD_APA1_Ret22</t>
  </si>
  <si>
    <t>RSD_APA1_Ret32</t>
  </si>
  <si>
    <t>RSD_DTA2_Ret11</t>
  </si>
  <si>
    <t>RSD_DTA2_Ret21</t>
  </si>
  <si>
    <t>RSD_DTA2_Ret31</t>
  </si>
  <si>
    <t>RSD_APA2_Ret11</t>
  </si>
  <si>
    <t>RSD_APA2_Ret21</t>
  </si>
  <si>
    <t>RSD_APA2_Ret31</t>
  </si>
  <si>
    <t>RSD_DTA2_Ret12</t>
  </si>
  <si>
    <t>RSD_DTA2_Ret22</t>
  </si>
  <si>
    <t>RSD_DTA2_Ret32</t>
  </si>
  <si>
    <t>RSD_APA2_Ret12</t>
  </si>
  <si>
    <t>RSD_APA2_Ret22</t>
  </si>
  <si>
    <t>RSD_APA2_Ret32</t>
  </si>
  <si>
    <t>RSD_DTA3_Ret11</t>
  </si>
  <si>
    <t>RSD_DTA3_Ret21</t>
  </si>
  <si>
    <t>RSD_DTA3_Ret31</t>
  </si>
  <si>
    <t>RSD_APA3_Ret11</t>
  </si>
  <si>
    <t>RSD_APA3_Ret21</t>
  </si>
  <si>
    <t>RSD_APA3_Ret31</t>
  </si>
  <si>
    <t>RSD_DTA3_Ret12</t>
  </si>
  <si>
    <t>RSD_DTA3_Ret22</t>
  </si>
  <si>
    <t>RSD_DTA3_Ret32</t>
  </si>
  <si>
    <t>RSD_APA3_Ret12</t>
  </si>
  <si>
    <t>RSD_APA3_Ret22</t>
  </si>
  <si>
    <t>RSD_APA3_Ret32</t>
  </si>
  <si>
    <t>RSD_DTA4_Ret11</t>
  </si>
  <si>
    <t>RSD_DTA4_Ret21</t>
  </si>
  <si>
    <t>RSD_DTA4_Ret31</t>
  </si>
  <si>
    <t>RSD_APA4_Ret11</t>
  </si>
  <si>
    <t>RSD_APA4_Ret21</t>
  </si>
  <si>
    <t>RSD_APA4_Ret31</t>
  </si>
  <si>
    <t>RSD_DTA4_Ret12</t>
  </si>
  <si>
    <t>RSD_DTA4_Ret22</t>
  </si>
  <si>
    <t>RSD_DTA4_Ret32</t>
  </si>
  <si>
    <t>RSD_APA4_Ret12</t>
  </si>
  <si>
    <t>RSD_APA4_Ret22</t>
  </si>
  <si>
    <t>RSD_APA4_Ret32</t>
  </si>
  <si>
    <t>RSD_DTA4_Ret1</t>
  </si>
  <si>
    <t>RSD_APA4_Ret1</t>
  </si>
  <si>
    <t>RSD_DTA4_Ret2</t>
  </si>
  <si>
    <t>RSD_APA4_Ret2</t>
  </si>
  <si>
    <t>RSD_DTA4_Ret3</t>
  </si>
  <si>
    <t>RSD_APA4_Ret3</t>
  </si>
  <si>
    <t>RSD_DTA3_Ret1</t>
  </si>
  <si>
    <t>RSD_APA3_Ret1</t>
  </si>
  <si>
    <t>RSD_DTA3_Ret2</t>
  </si>
  <si>
    <t>RSD_APA3_Ret2</t>
  </si>
  <si>
    <t>RSD_DTA3_Ret3</t>
  </si>
  <si>
    <t>RSD_APA3_Ret3</t>
  </si>
  <si>
    <t>RSD_DTA2_Ret1</t>
  </si>
  <si>
    <t>RSD_APA2_Ret1</t>
  </si>
  <si>
    <t>RSD_DTA2_Ret2</t>
  </si>
  <si>
    <t>RSD_APA2_Ret2</t>
  </si>
  <si>
    <t>RSD_DTA2_Ret3</t>
  </si>
  <si>
    <t>RSD_APA2_Ret3</t>
  </si>
  <si>
    <t>RSD_DTA1_Ret1</t>
  </si>
  <si>
    <t>RSD_APA1_Ret1</t>
  </si>
  <si>
    <t>RSD_DTA1_Ret2</t>
  </si>
  <si>
    <t>RSD_APA1_Ret2</t>
  </si>
  <si>
    <t>RSD_DTA1_Ret3</t>
  </si>
  <si>
    <t>RSD_APA1_Ret3</t>
  </si>
  <si>
    <t>Detached A1 Envelope Insulation Standard (N)</t>
  </si>
  <si>
    <t>Detached A1 Windows Replacement  Standard (N)</t>
  </si>
  <si>
    <t>Detached A1 Env. Insulation&amp;Windows repl. Standard (N)</t>
  </si>
  <si>
    <t>Detached A1 Envelope Insulation Advanced (N)</t>
  </si>
  <si>
    <t>Detached A1 Windows Replacement  Advanced (N)</t>
  </si>
  <si>
    <t>Detached A1 Env. Insulation&amp;Windows repl. Advanced (N)</t>
  </si>
  <si>
    <t>Detached A2  Envelope Insulation Standard (N)</t>
  </si>
  <si>
    <t>Detached A2 Windows Replacement Standard (N)</t>
  </si>
  <si>
    <t>Detached A2 Env. Insulation&amp;Windows repl. Standard (N)</t>
  </si>
  <si>
    <t>Detached A2  Envelope Insulation Advanced (N)</t>
  </si>
  <si>
    <t>Detached A2 Windows Replacement Advanced (N)</t>
  </si>
  <si>
    <t>Detached A2 Env. Insulation&amp;Windows repl. Advanced (N)</t>
  </si>
  <si>
    <t>Detached A3 Envelope Insulation Standard (N)</t>
  </si>
  <si>
    <t>Detached A3 Windows Replacement Standard (N)</t>
  </si>
  <si>
    <t>Detached A3 Envelope Insulation Advanced (N)</t>
  </si>
  <si>
    <t>Detached A3 Windows Replacement Advanced (N)</t>
  </si>
  <si>
    <t>Detached A4  Envelope Insulation Standard (N)</t>
  </si>
  <si>
    <t>Detached A4  Windows Replacement Standard (N)</t>
  </si>
  <si>
    <t>Detached A4  Envelope Insulation Advanced (N)</t>
  </si>
  <si>
    <t>Detached A4  Windows Replacement Advanced (N)</t>
  </si>
  <si>
    <t>RSD_DTA1_WH_SOL_N_IM01</t>
  </si>
  <si>
    <t>RSD_DTA1_WH_SOL_N_IM02</t>
  </si>
  <si>
    <t>RSD_APA3_WH_SOL_N_IM01</t>
  </si>
  <si>
    <t>RSD_APA3_WH_SOL_N_IM02</t>
  </si>
  <si>
    <t>RSD_APA4_WH_SOL_N_IM01</t>
  </si>
  <si>
    <t>RSD_APA4_WH_SOL_N_IM02</t>
  </si>
  <si>
    <t>RSD_DTA1_WH_BIC_N_IM02</t>
  </si>
  <si>
    <t>RSD_APA1_WH_BIC_N_IM02</t>
  </si>
  <si>
    <t>RSD_DTA2_WH_BIC_N_IM02</t>
  </si>
  <si>
    <t>RSD_APA2_WH_BIC_N_IM02</t>
  </si>
  <si>
    <t>RSD_DTA3_WH_BIC_N_IM02</t>
  </si>
  <si>
    <t>RSD_APA3_WH_BIC_N_IM02</t>
  </si>
  <si>
    <t>RSD_DTA4_WH_BIC_N_IM02</t>
  </si>
  <si>
    <t>RSD_APA4_WH_BIC_N_IM02</t>
  </si>
  <si>
    <t>\I:</t>
  </si>
  <si>
    <t>RSD_APA1_SC_ELC</t>
  </si>
  <si>
    <t>RSD_APA2_SC_ELC</t>
  </si>
  <si>
    <t>RSD_APA3_SC_ELC</t>
  </si>
  <si>
    <t>RSD_APA4_SC_ELC</t>
  </si>
  <si>
    <t>RSD_DTA1_SC_ELC</t>
  </si>
  <si>
    <t>RSD_DTA2_SC_ELC</t>
  </si>
  <si>
    <t>RSD_DTA3_SC_ELC</t>
  </si>
  <si>
    <t>RSD_DTA4_SC_ELC</t>
  </si>
  <si>
    <t>RSD_APA1_WH_BIC</t>
  </si>
  <si>
    <t>RSD_APA1_WH_ELC</t>
  </si>
  <si>
    <t>RSD_APA1_WH_GAS</t>
  </si>
  <si>
    <t>RSD_APA1_WH_LOG</t>
  </si>
  <si>
    <t>RSD_APA1_WH_LPG</t>
  </si>
  <si>
    <t>RSD_APA1_WH_LTH</t>
  </si>
  <si>
    <t>RSD_APA2_WH_BIC</t>
  </si>
  <si>
    <t>RSD_APA2_WH_ELC</t>
  </si>
  <si>
    <t>RSD_APA2_WH_GAS</t>
  </si>
  <si>
    <t>RSD_APA2_WH_LOG</t>
  </si>
  <si>
    <t>RSD_APA2_WH_LPG</t>
  </si>
  <si>
    <t>RSD_APA2_WH_LTH</t>
  </si>
  <si>
    <t>RSD_APA3_WH_BIC</t>
  </si>
  <si>
    <t>RSD_APA3_WH_ELC</t>
  </si>
  <si>
    <t>RSD_APA3_WH_GAS</t>
  </si>
  <si>
    <t>RSD_APA3_WH_LOG</t>
  </si>
  <si>
    <t>RSD_APA3_WH_LPG</t>
  </si>
  <si>
    <t>RSD_APA3_WH_LTH</t>
  </si>
  <si>
    <t>RSD_APA4_WH_BIC</t>
  </si>
  <si>
    <t>RSD_APA4_WH_ELC</t>
  </si>
  <si>
    <t>RSD_APA4_WH_GAS</t>
  </si>
  <si>
    <t>RSD_APA4_WH_LOG</t>
  </si>
  <si>
    <t>RSD_APA4_WH_LPG</t>
  </si>
  <si>
    <t>RSD_APA4_WH_LTH</t>
  </si>
  <si>
    <t>RSD_DTA1_WH_BIC</t>
  </si>
  <si>
    <t>RSD_DTA1_WH_ELC</t>
  </si>
  <si>
    <t>RSD_DTA1_WH_GAS</t>
  </si>
  <si>
    <t>RSD_DTA1_WH_LOG</t>
  </si>
  <si>
    <t>RSD_DTA1_WH_LPG</t>
  </si>
  <si>
    <t>RSD_DTA1_WH_LTH</t>
  </si>
  <si>
    <t>RSD_DTA2_WH_BIC</t>
  </si>
  <si>
    <t>RSD_DTA2_WH_ELC</t>
  </si>
  <si>
    <t>RSD_DTA2_WH_GAS</t>
  </si>
  <si>
    <t>RSD_DTA2_WH_LOG</t>
  </si>
  <si>
    <t>RSD_DTA2_WH_LPG</t>
  </si>
  <si>
    <t>RSD_DTA2_WH_LTH</t>
  </si>
  <si>
    <t>RSD_DTA3_WH_BIC</t>
  </si>
  <si>
    <t>RSD_DTA3_WH_ELC</t>
  </si>
  <si>
    <t>RSD_DTA3_WH_GAS</t>
  </si>
  <si>
    <t>RSD_DTA3_WH_LOG</t>
  </si>
  <si>
    <t>RSD_DTA3_WH_LPG</t>
  </si>
  <si>
    <t>RSD_DTA3_WH_LTH</t>
  </si>
  <si>
    <t>RSD_DTA4_WH_BIC</t>
  </si>
  <si>
    <t>RSD_DTA4_WH_ELC</t>
  </si>
  <si>
    <t>RSD_DTA4_WH_GAS</t>
  </si>
  <si>
    <t>RSD_DTA4_WH_LOG</t>
  </si>
  <si>
    <t>RSD_DTA4_WH_LPG</t>
  </si>
  <si>
    <t>RSD_DTA4_WH_LTH</t>
  </si>
  <si>
    <t>RSD_APA1_CK_ELC</t>
  </si>
  <si>
    <t>RSD_APA1_CK_GAS</t>
  </si>
  <si>
    <t>RSD_APA1_CK_LOG</t>
  </si>
  <si>
    <t>RSD_APA1_CK_LPG</t>
  </si>
  <si>
    <t>RSD_APA2_CK_ELC</t>
  </si>
  <si>
    <t>RSD_APA2_CK_GAS</t>
  </si>
  <si>
    <t>RSD_APA2_CK_LOG</t>
  </si>
  <si>
    <t>RSD_APA2_CK_LPG</t>
  </si>
  <si>
    <t>RSD_APA3_CK_ELC</t>
  </si>
  <si>
    <t>RSD_APA3_CK_GAS</t>
  </si>
  <si>
    <t>RSD_APA3_CK_LOG</t>
  </si>
  <si>
    <t>RSD_APA3_CK_LPG</t>
  </si>
  <si>
    <t>RSD_APA4_CK_ELC</t>
  </si>
  <si>
    <t>RSD_APA4_CK_GAS</t>
  </si>
  <si>
    <t>RSD_APA4_CK_LOG</t>
  </si>
  <si>
    <t>RSD_APA4_CK_LPG</t>
  </si>
  <si>
    <t>RSD_DTA1_CK_ELC</t>
  </si>
  <si>
    <t>RSD_DTA1_CK_GAS</t>
  </si>
  <si>
    <t>RSD_DTA1_CK_LOG</t>
  </si>
  <si>
    <t>RSD_DTA1_CK_LPG</t>
  </si>
  <si>
    <t>RSD_DTA2_CK_ELC</t>
  </si>
  <si>
    <t>RSD_DTA2_CK_GAS</t>
  </si>
  <si>
    <t>RSD_DTA2_CK_LOG</t>
  </si>
  <si>
    <t>RSD_DTA2_CK_LPG</t>
  </si>
  <si>
    <t>RSD_DTA3_CK_ELC</t>
  </si>
  <si>
    <t>RSD_DTA3_CK_GAS</t>
  </si>
  <si>
    <t>RSD_DTA3_CK_LOG</t>
  </si>
  <si>
    <t>RSD_DTA3_CK_LPG</t>
  </si>
  <si>
    <t>RSD_DTA4_CK_ELC</t>
  </si>
  <si>
    <t>RSD_DTA4_CK_GAS</t>
  </si>
  <si>
    <t>RSD_DTA4_CK_LOG</t>
  </si>
  <si>
    <t>RSD_DTA4_CK_LPG</t>
  </si>
  <si>
    <t>DumRSD_DTA1_Ret11</t>
  </si>
  <si>
    <t>DumRSD_DTA1_Ret21</t>
  </si>
  <si>
    <t>DumRSD_DTA1_Ret31</t>
  </si>
  <si>
    <t>DumRSD_APA1_Ret11</t>
  </si>
  <si>
    <t>DumRSD_APA1_Ret21</t>
  </si>
  <si>
    <t>DumRSD_APA1_Ret31</t>
  </si>
  <si>
    <t>DumRSD_DTA2_Ret11</t>
  </si>
  <si>
    <t>DumRSD_DTA2_Ret21</t>
  </si>
  <si>
    <t>DumRSD_DTA2_Ret31</t>
  </si>
  <si>
    <t>DumRSD_APA2_Ret11</t>
  </si>
  <si>
    <t>DumRSD_APA2_Ret21</t>
  </si>
  <si>
    <t>DumRSD_APA2_Ret31</t>
  </si>
  <si>
    <t>DumRSD_DTA3_Ret11</t>
  </si>
  <si>
    <t>DumRSD_DTA3_Ret21</t>
  </si>
  <si>
    <t>DumRSD_DTA3_Ret31</t>
  </si>
  <si>
    <t>DumRSD_APA3_Ret11</t>
  </si>
  <si>
    <t>DumRSD_APA3_Ret21</t>
  </si>
  <si>
    <t>DumRSD_APA3_Ret31</t>
  </si>
  <si>
    <t>DumRSD_DTA4_Ret11</t>
  </si>
  <si>
    <t>DumRSD_DTA4_Ret21</t>
  </si>
  <si>
    <t>DumRSD_DTA4_Ret31</t>
  </si>
  <si>
    <t>DumRSD_APA4_Ret11</t>
  </si>
  <si>
    <t>DumRSD_APA4_Ret21</t>
  </si>
  <si>
    <t>DumRSD_APA4_Ret31</t>
  </si>
  <si>
    <t>Apartment A1 Envelope Insulation Standard (N)</t>
  </si>
  <si>
    <t>Apartment A1 Windows Replacement  Standard (N)</t>
  </si>
  <si>
    <t>Apartment A1 Env. Insulation&amp;Windows repl. Standard (N)</t>
  </si>
  <si>
    <t>Apartment A2 Envelope Insulation Standard (N)</t>
  </si>
  <si>
    <t>Apartment A2 Windows Replacement Standard (N)</t>
  </si>
  <si>
    <t>Apartment A2 Env. Insulation&amp;Windows repl. Standard (N)</t>
  </si>
  <si>
    <t>Apartment A3 Envelope Insulation Standard (N)</t>
  </si>
  <si>
    <t>Apartment A3 Windows Replacement Standard (N)</t>
  </si>
  <si>
    <t>Apartment A3 Env. Insulation&amp;Windows repl. Standard (N)</t>
  </si>
  <si>
    <t>Apartment A4 Envelope Insulation Standard (N)</t>
  </si>
  <si>
    <t>Apartment A4 Windows Replacement Standard (N)</t>
  </si>
  <si>
    <t>Apartment A4 Env. Insulation&amp;Windows repl. Standard (N)</t>
  </si>
  <si>
    <t>Apartment A1 Envelope Insulation Advanced (N)</t>
  </si>
  <si>
    <t>Apartment A1 Windows Replacement  Advanced (N)</t>
  </si>
  <si>
    <t>Apartment A1 Env. Insulation&amp;Windows repl. Advanced (N)</t>
  </si>
  <si>
    <t>Apartment A2 Envelope Insulation Advanced (N)</t>
  </si>
  <si>
    <t>Apartment A2 Windows Replacement Advanced (N)</t>
  </si>
  <si>
    <t>Apartment A2 Env. Insulation&amp;Windows repl. Advanced (N)</t>
  </si>
  <si>
    <t>Apartment A3 Envelope Insulation Advanced (N)</t>
  </si>
  <si>
    <t>Apartment A3 Windows Replacement Advanced (N)</t>
  </si>
  <si>
    <t>Apartment A3 Env. Insulation&amp;Windows repl. Advanced (N)</t>
  </si>
  <si>
    <t>Apartment A4 Envelope Insulation Advanced (N)</t>
  </si>
  <si>
    <t>Apartment A4 Windows Replacement Advanced (N)</t>
  </si>
  <si>
    <t>Apartment A4 Env. Insulation&amp;Windows repl. Advanced (N)</t>
  </si>
  <si>
    <t>DumRSD_DTA1_Ret12</t>
  </si>
  <si>
    <t>DumRSD_DTA1_Ret22</t>
  </si>
  <si>
    <t>DumRSD_DTA1_Ret32</t>
  </si>
  <si>
    <t>DumRSD_APA1_Ret12</t>
  </si>
  <si>
    <t>DumRSD_APA1_Ret22</t>
  </si>
  <si>
    <t>DumRSD_APA1_Ret32</t>
  </si>
  <si>
    <t>DumRSD_DTA2_Ret12</t>
  </si>
  <si>
    <t>DumRSD_DTA2_Ret22</t>
  </si>
  <si>
    <t>DumRSD_DTA2_Ret32</t>
  </si>
  <si>
    <t>DumRSD_APA2_Ret12</t>
  </si>
  <si>
    <t>DumRSD_APA2_Ret22</t>
  </si>
  <si>
    <t>DumRSD_APA2_Ret32</t>
  </si>
  <si>
    <t>DumRSD_DTA3_Ret12</t>
  </si>
  <si>
    <t>DumRSD_DTA3_Ret22</t>
  </si>
  <si>
    <t>DumRSD_DTA3_Ret32</t>
  </si>
  <si>
    <t>DumRSD_APA3_Ret12</t>
  </si>
  <si>
    <t>DumRSD_APA3_Ret22</t>
  </si>
  <si>
    <t>DumRSD_APA3_Ret32</t>
  </si>
  <si>
    <t>DumRSD_DTA4_Ret12</t>
  </si>
  <si>
    <t>DumRSD_DTA4_Ret22</t>
  </si>
  <si>
    <t>DumRSD_DTA4_Ret32</t>
  </si>
  <si>
    <t>DumRSD_APA4_Ret12</t>
  </si>
  <si>
    <t>DumRSD_APA4_Ret22</t>
  </si>
  <si>
    <t>DumRSD_APA4_Ret32</t>
  </si>
  <si>
    <t>RSD_APA1_SH_BCO*</t>
  </si>
  <si>
    <t>RSD_APA1_SH_BIC*</t>
  </si>
  <si>
    <t>RSD_APA1_SH_ELC*</t>
  </si>
  <si>
    <t>RSD_APA1_SH_GAS*</t>
  </si>
  <si>
    <t>RSD_APA1_SH_LOG*</t>
  </si>
  <si>
    <t>RSD_DTA1_SH_DSL*</t>
  </si>
  <si>
    <t>RSD_APA1_SH_LPG*</t>
  </si>
  <si>
    <t>RSD_APA1_SH_LTH*</t>
  </si>
  <si>
    <t>RSD_APA2_SH_BCO*</t>
  </si>
  <si>
    <t>RSD_APA2_SH_BIC*</t>
  </si>
  <si>
    <t>RSD_APA2_SH_ELC*</t>
  </si>
  <si>
    <t>RSD_APA2_SH_GAS*</t>
  </si>
  <si>
    <t>RSD_APA2_SH_LOG*</t>
  </si>
  <si>
    <t>RSD_APA2_SH_DSL*</t>
  </si>
  <si>
    <t>RSD_APA2_SH_LPG*</t>
  </si>
  <si>
    <t>RSD_APA2_SH_LTH*</t>
  </si>
  <si>
    <t>RSD_APA3_SH_BCO*</t>
  </si>
  <si>
    <t>RSD_APA3_SH_BIC*</t>
  </si>
  <si>
    <t>RSD_APA3_SH_ELC*</t>
  </si>
  <si>
    <t>RSD_APA3_SH_GAS*</t>
  </si>
  <si>
    <t>RSD_APA3_SH_LOG*</t>
  </si>
  <si>
    <t>RSD_APA3_SH_DSL*</t>
  </si>
  <si>
    <t>RSD_APA3_SH_LPG*</t>
  </si>
  <si>
    <t>RSD_APA3_SH_LTH*</t>
  </si>
  <si>
    <t>RSD_APA4_SH_BCO*</t>
  </si>
  <si>
    <t>RSD_APA4_SH_BIC*</t>
  </si>
  <si>
    <t>RSD_APA4_SH_ELC*</t>
  </si>
  <si>
    <t>RSD_APA4_SH_GAS*</t>
  </si>
  <si>
    <t>RSD_APA4_SH_LOG*</t>
  </si>
  <si>
    <t>RSD_APA4_SH_DSL*</t>
  </si>
  <si>
    <t>RSD_APA4_SH_LPG*</t>
  </si>
  <si>
    <t>RSD_APA4_SH_LTH*</t>
  </si>
  <si>
    <t>RSD_DTA1_SH_BCO*</t>
  </si>
  <si>
    <t>RSD_DTA1_SH_BIC*</t>
  </si>
  <si>
    <t>RSD_DTA1_SH_ELC*</t>
  </si>
  <si>
    <t>RSD_DTA1_SH_GAS*</t>
  </si>
  <si>
    <t>RSD_DTA1_SH_LOG*</t>
  </si>
  <si>
    <t>RSD_DTA1_SH_LPG*</t>
  </si>
  <si>
    <t>RSD_DTA1_SH_LTH*</t>
  </si>
  <si>
    <t>RSD_DTA2_SH_BCO*</t>
  </si>
  <si>
    <t>RSD_DTA2_SH_BIC*</t>
  </si>
  <si>
    <t>RSD_DTA2_SH_ELC*</t>
  </si>
  <si>
    <t>RSD_DTA2_SH_GAS*</t>
  </si>
  <si>
    <t>RSD_DTA2_SH_LOG*</t>
  </si>
  <si>
    <t>RSD_DTA2_SH_DSL*</t>
  </si>
  <si>
    <t>RSD_DTA2_SH_LPG*</t>
  </si>
  <si>
    <t>RSD_DTA2_SH_LTH*</t>
  </si>
  <si>
    <t>RSD_DTA3_SH_BCO*</t>
  </si>
  <si>
    <t>RSD_DTA3_SH_BIC*</t>
  </si>
  <si>
    <t>RSD_DTA3_SH_ELC*</t>
  </si>
  <si>
    <t>RSD_DTA3_SH_GAS*</t>
  </si>
  <si>
    <t>RSD_DTA3_SH_LOG*</t>
  </si>
  <si>
    <t>RSD_DTA3_SH_DSL*</t>
  </si>
  <si>
    <t>RSD_DTA3_SH_LPG*</t>
  </si>
  <si>
    <t>RSD_DTA3_SH_LTH*</t>
  </si>
  <si>
    <t>RSD_DTA4_SH_BCO*</t>
  </si>
  <si>
    <t>RSD_DTA4_SH_BIC*</t>
  </si>
  <si>
    <t>RSD_DTA4_SH_ELC*</t>
  </si>
  <si>
    <t>RSD_DTA4_SH_GAS*</t>
  </si>
  <si>
    <t>RSD_DTA4_SH_LOG*</t>
  </si>
  <si>
    <t>RSD_DTA4_SH_DSL*</t>
  </si>
  <si>
    <t>RSD_DTA4_SH_LPG*</t>
  </si>
  <si>
    <t>RSD_DTA4_SH_LTH*</t>
  </si>
  <si>
    <t>RSD_APA1_SC_ELC*</t>
  </si>
  <si>
    <t>RSD_APA2_SC_ELC*</t>
  </si>
  <si>
    <t>RSD_APA3_SC_ELC*</t>
  </si>
  <si>
    <t>RSD_APA4_SC_ELC*</t>
  </si>
  <si>
    <t>RSD_DTA1_SC_ELC*</t>
  </si>
  <si>
    <t>RSD_DTA2_SC_ELC*</t>
  </si>
  <si>
    <t>RSD_DTA3_SC_ELC*</t>
  </si>
  <si>
    <t>RSD_DTA4_SC_ELC*</t>
  </si>
  <si>
    <t>RSD_APA1_WH_BIC*</t>
  </si>
  <si>
    <t>RSD_APA1_WH_ELC*</t>
  </si>
  <si>
    <t>RSD_APA1_WH_GAS*</t>
  </si>
  <si>
    <t>RSD_APA1_WH_LOG*</t>
  </si>
  <si>
    <t>RSD_APA1_WH_LPG*</t>
  </si>
  <si>
    <t>RSD_APA1_WH_LTH*</t>
  </si>
  <si>
    <t>RSD_APA2_WH_BIC*</t>
  </si>
  <si>
    <t>RSD_APA2_WH_ELC*</t>
  </si>
  <si>
    <t>RSD_APA2_WH_GAS*</t>
  </si>
  <si>
    <t>RSD_APA2_WH_LOG*</t>
  </si>
  <si>
    <t>RSD_APA2_WH_LPG*</t>
  </si>
  <si>
    <t>RSD_APA2_WH_LTH*</t>
  </si>
  <si>
    <t>RSD_APA3_WH_BIC*</t>
  </si>
  <si>
    <t>RSD_APA3_WH_ELC*</t>
  </si>
  <si>
    <t>RSD_APA3_WH_GAS*</t>
  </si>
  <si>
    <t>RSD_APA3_WH_LOG*</t>
  </si>
  <si>
    <t>RSD_APA3_WH_LPG*</t>
  </si>
  <si>
    <t>RSD_APA3_WH_LTH*</t>
  </si>
  <si>
    <t>RSD_APA4_WH_BIC*</t>
  </si>
  <si>
    <t>RSD_APA4_WH_ELC*</t>
  </si>
  <si>
    <t>RSD_APA4_WH_GAS*</t>
  </si>
  <si>
    <t>RSD_APA4_WH_LOG*</t>
  </si>
  <si>
    <t>RSD_APA4_WH_LPG*</t>
  </si>
  <si>
    <t>RSD_APA4_WH_LTH*</t>
  </si>
  <si>
    <t>RSD_DTA1_WH_BIC*</t>
  </si>
  <si>
    <t>RSD_DTA1_WH_ELC*</t>
  </si>
  <si>
    <t>RSD_DTA1_WH_GAS*</t>
  </si>
  <si>
    <t>RSD_DTA1_WH_LOG*</t>
  </si>
  <si>
    <t>RSD_DTA1_WH_LPG*</t>
  </si>
  <si>
    <t>RSD_DTA1_WH_LTH*</t>
  </si>
  <si>
    <t>RSD_DTA2_WH_BIC*</t>
  </si>
  <si>
    <t>RSD_DTA2_WH_ELC*</t>
  </si>
  <si>
    <t>RSD_DTA2_WH_GAS*</t>
  </si>
  <si>
    <t>RSD_DTA2_WH_LOG*</t>
  </si>
  <si>
    <t>RSD_DTA2_WH_LPG*</t>
  </si>
  <si>
    <t>RSD_DTA2_WH_LTH*</t>
  </si>
  <si>
    <t>RSD_DTA3_WH_BIC*</t>
  </si>
  <si>
    <t>RSD_DTA3_WH_ELC*</t>
  </si>
  <si>
    <t>RSD_DTA3_WH_GAS*</t>
  </si>
  <si>
    <t>RSD_DTA3_WH_LOG*</t>
  </si>
  <si>
    <t>RSD_DTA3_WH_LPG*</t>
  </si>
  <si>
    <t>RSD_DTA3_WH_LTH*</t>
  </si>
  <si>
    <t>RSD_DTA4_WH_BIC*</t>
  </si>
  <si>
    <t>RSD_DTA4_WH_ELC*</t>
  </si>
  <si>
    <t>RSD_DTA4_WH_GAS*</t>
  </si>
  <si>
    <t>RSD_DTA4_WH_LOG*</t>
  </si>
  <si>
    <t>RSD_DTA4_WH_LPG*</t>
  </si>
  <si>
    <t>RSD_DTA4_WH_LTH*</t>
  </si>
  <si>
    <t>RSD_DTA1_SH_LOG_N_ST02</t>
  </si>
  <si>
    <t>RSD_DTA1_SH_LTH_N_ST01</t>
  </si>
  <si>
    <t>RSD_DTA1_SH_LTH_N_IM01</t>
  </si>
  <si>
    <t>RSD_DTA1_SH_LTH_N_AD01</t>
  </si>
  <si>
    <t>RSD_DTA1_SH_DSL_N_AD02</t>
  </si>
  <si>
    <t>RSD_DTA1_SH_LPG_N_AD02</t>
  </si>
  <si>
    <t>RSD_APA1_SH_LOG_N_ST02</t>
  </si>
  <si>
    <t>RSD_APA1_SH_LTH_N_ST01</t>
  </si>
  <si>
    <t>RSD_APA1_SH_LTH_N_IM01</t>
  </si>
  <si>
    <t>RSD_APA1_SH_LTH_N_AD01</t>
  </si>
  <si>
    <t>RSD_APA1_SH_DSL_N_AD02</t>
  </si>
  <si>
    <t>RSD_APA1_SH_LPG_N_AD02</t>
  </si>
  <si>
    <t>RSD_DTA2_SH_LOG_N_ST02</t>
  </si>
  <si>
    <t>RSD_DTA2_SH_LTH_N_ST01</t>
  </si>
  <si>
    <t>RSD_DTA2_SH_LTH_N_IM01</t>
  </si>
  <si>
    <t>RSD_DTA2_SH_LTH_N_AD01</t>
  </si>
  <si>
    <t>RSD_DTA2_SH_DSL_N_AD02</t>
  </si>
  <si>
    <t>RSD_DTA2_SH_LPG_N_AD02</t>
  </si>
  <si>
    <t>RSD_APA2_SH_LOG_N_ST02</t>
  </si>
  <si>
    <t>RSD_APA2_SH_LTH_N_ST01</t>
  </si>
  <si>
    <t>RSD_APA2_SH_LTH_N_IM01</t>
  </si>
  <si>
    <t>RSD_APA2_SH_LTH_N_AD01</t>
  </si>
  <si>
    <t>RSD_APA2_SH_DSL_N_AD02</t>
  </si>
  <si>
    <t>RSD_APA2_SH_LPG_N_AD02</t>
  </si>
  <si>
    <t>RSD_DTA3_SH_LOG_N_ST02</t>
  </si>
  <si>
    <t>RSD_DTA3_SH_LTH_N_ST01</t>
  </si>
  <si>
    <t>RSD_DTA3_SH_LTH_N_IM01</t>
  </si>
  <si>
    <t>RSD_DTA3_SH_LTH_N_AD01</t>
  </si>
  <si>
    <t>RSD_DTA3_SH_DSL_N_AD02</t>
  </si>
  <si>
    <t>RSD_DTA3_SH_LPG_N_AD02</t>
  </si>
  <si>
    <t>RSD_APA3_SH_LOG_N_ST02</t>
  </si>
  <si>
    <t>RSD_APA3_SH_LTH_N_ST01</t>
  </si>
  <si>
    <t>RSD_APA3_SH_LTH_N_IM01</t>
  </si>
  <si>
    <t>RSD_APA3_SH_LTH_N_AD01</t>
  </si>
  <si>
    <t>RSD_APA3_SH_DSL_N_AD02</t>
  </si>
  <si>
    <t>RSD_APA3_SH_LPG_N_AD02</t>
  </si>
  <si>
    <t>RSD_DTA4_SH_LOG_N_ST02</t>
  </si>
  <si>
    <t>RSD_DTA4_SH_LTH_N_ST01</t>
  </si>
  <si>
    <t>RSD_DTA4_SH_LTH_N_IM01</t>
  </si>
  <si>
    <t>RSD_DTA4_SH_LTH_N_AD01</t>
  </si>
  <si>
    <t>RSD_DTA4_SH_DSL_N_AD02</t>
  </si>
  <si>
    <t>RSD_DTA4_SH_LPG_N_AD02</t>
  </si>
  <si>
    <t>RSD_APA4_SH_LOG_N_ST02</t>
  </si>
  <si>
    <t>RSD_APA4_SH_LTH_N_ST01</t>
  </si>
  <si>
    <t>RSD_APA4_SH_LTH_N_IM01</t>
  </si>
  <si>
    <t>RSD_APA4_SH_LTH_N_AD01</t>
  </si>
  <si>
    <t>RSD_APA4_SH_DSL_N_AD02</t>
  </si>
  <si>
    <t>RSD_APA4_SH_LPG_N_AD02</t>
  </si>
  <si>
    <t>RSD_DTA1_WH_LTH_N_IM</t>
  </si>
  <si>
    <t>RSD_APA1_WH_LTH_N_IM</t>
  </si>
  <si>
    <t>RSD_DTA2_WH_LTH_N_IM</t>
  </si>
  <si>
    <t>RSD_APA2_WH_LTH_N_IM</t>
  </si>
  <si>
    <t>RSD_DTA3_WH_LTH_N_IM</t>
  </si>
  <si>
    <t>RSD_APA3_WH_LTH_N_IM</t>
  </si>
  <si>
    <t>RSD_DTA4_WH_LTH_N_IM</t>
  </si>
  <si>
    <t>RSD_APA4_WH_LTH_N_IM</t>
  </si>
  <si>
    <t>RSD_DTA1_SH_BIC_N_ST</t>
  </si>
  <si>
    <t>RSD_APA1_SH_BIC_N_ST</t>
  </si>
  <si>
    <t>RSD_DTA2_SH_BIC_N_ST</t>
  </si>
  <si>
    <t>RSD_APA2_SH_BIC_N_ST</t>
  </si>
  <si>
    <t>RSD_DTA3_SH_BIC_N_ST</t>
  </si>
  <si>
    <t>RSD_APA3_SH_BIC_N_ST</t>
  </si>
  <si>
    <t>RSD_DTA4_SH_BIC_N_ST</t>
  </si>
  <si>
    <t>RSD_APA4_SH_BIC_N_ST</t>
  </si>
  <si>
    <t>Heat Pumps</t>
  </si>
  <si>
    <t>2017,2019</t>
  </si>
  <si>
    <t>Full Compliance with the new norm. for Cat. "X"</t>
  </si>
  <si>
    <t>Ret1</t>
  </si>
  <si>
    <t>Ret2</t>
  </si>
  <si>
    <t>Ret3</t>
  </si>
  <si>
    <t>$/dwelling</t>
  </si>
  <si>
    <t>Savings (%)</t>
  </si>
  <si>
    <t>From BY template (calibration)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</si>
</sst>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\Te\x\t"/>
    <numFmt numFmtId="166" formatCode="0.000"/>
    <numFmt numFmtId="167" formatCode="_(* #,##0.000_);_(* \(#,##0.000\);_(* &quot;-&quot;??_);_(@_)"/>
    <numFmt numFmtId="168" formatCode="_(* #,##0.0000_);_(* \(#,##0.0000\);_(* &quot;-&quot;??_);_(@_)"/>
    <numFmt numFmtId="169" formatCode="0.000000"/>
    <numFmt numFmtId="170" formatCode="0.0"/>
    <numFmt numFmtId="171" formatCode="_-* #,##0.0000_-;\-* #,##0.0000_-;_-* &quot;-&quot;??_-;_-@_-"/>
    <numFmt numFmtId="172" formatCode="_-* #,##0.000_-;\-* #,##0.000_-;_-* &quot;-&quot;??_-;_-@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3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3264FF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2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3" borderId="1" xfId="0" applyFont="1" applyFill="1" applyBorder="1"/>
    <xf numFmtId="0" fontId="0" fillId="0" borderId="0" xfId="0" applyAlignment="1">
      <alignment horizontal="center"/>
    </xf>
    <xf numFmtId="1" fontId="10" fillId="4" borderId="1" xfId="0" applyNumberFormat="1" applyFont="1" applyFill="1" applyBorder="1" applyAlignment="1">
      <alignment vertical="center"/>
    </xf>
    <xf numFmtId="0" fontId="3" fillId="0" borderId="0" xfId="0" applyFont="1"/>
    <xf numFmtId="0" fontId="11" fillId="0" borderId="0" xfId="0" applyFont="1" applyAlignment="1"/>
    <xf numFmtId="0" fontId="3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3" fillId="0" borderId="3" xfId="0" applyFont="1" applyBorder="1"/>
    <xf numFmtId="0" fontId="0" fillId="0" borderId="0" xfId="0" applyFill="1" applyBorder="1"/>
    <xf numFmtId="0" fontId="8" fillId="0" borderId="0" xfId="0" applyFont="1" applyFill="1" applyBorder="1"/>
    <xf numFmtId="0" fontId="4" fillId="0" borderId="0" xfId="0" applyFont="1"/>
    <xf numFmtId="0" fontId="0" fillId="0" borderId="3" xfId="0" applyFill="1" applyBorder="1"/>
    <xf numFmtId="0" fontId="3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8" fillId="0" borderId="3" xfId="0" applyFont="1" applyFill="1" applyBorder="1"/>
    <xf numFmtId="0" fontId="8" fillId="0" borderId="3" xfId="0" applyFont="1" applyBorder="1"/>
    <xf numFmtId="1" fontId="10" fillId="4" borderId="1" xfId="0" applyNumberFormat="1" applyFont="1" applyFill="1" applyBorder="1" applyAlignment="1">
      <alignment horizontal="center" vertical="center"/>
    </xf>
    <xf numFmtId="0" fontId="0" fillId="0" borderId="0" xfId="0"/>
    <xf numFmtId="0" fontId="4" fillId="6" borderId="0" xfId="0" applyFont="1" applyFill="1"/>
    <xf numFmtId="0" fontId="0" fillId="6" borderId="0" xfId="0" applyFill="1"/>
    <xf numFmtId="2" fontId="3" fillId="5" borderId="0" xfId="0" applyNumberFormat="1" applyFont="1" applyFill="1"/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6" fillId="0" borderId="0" xfId="0" applyFont="1" applyFill="1"/>
    <xf numFmtId="165" fontId="16" fillId="0" borderId="0" xfId="0" applyNumberFormat="1" applyFont="1" applyFill="1" applyAlignment="1"/>
    <xf numFmtId="2" fontId="3" fillId="0" borderId="0" xfId="0" applyNumberFormat="1" applyFont="1" applyFill="1"/>
    <xf numFmtId="0" fontId="8" fillId="0" borderId="17" xfId="0" applyFont="1" applyBorder="1"/>
    <xf numFmtId="0" fontId="3" fillId="5" borderId="0" xfId="0" applyFont="1" applyFill="1"/>
    <xf numFmtId="0" fontId="17" fillId="0" borderId="0" xfId="0" applyFont="1"/>
    <xf numFmtId="0" fontId="8" fillId="0" borderId="17" xfId="0" applyFont="1" applyFill="1" applyBorder="1"/>
    <xf numFmtId="0" fontId="9" fillId="0" borderId="0" xfId="0" applyFont="1" applyFill="1"/>
    <xf numFmtId="0" fontId="15" fillId="0" borderId="1" xfId="0" applyFont="1" applyFill="1" applyBorder="1" applyAlignment="1">
      <alignment horizontal="center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left"/>
    </xf>
    <xf numFmtId="1" fontId="9" fillId="0" borderId="1" xfId="0" applyNumberFormat="1" applyFont="1" applyFill="1" applyBorder="1" applyAlignment="1">
      <alignment vertical="center"/>
    </xf>
    <xf numFmtId="0" fontId="16" fillId="0" borderId="0" xfId="0" applyFont="1" applyFill="1" applyBorder="1"/>
    <xf numFmtId="0" fontId="16" fillId="0" borderId="0" xfId="0" quotePrefix="1" applyFont="1" applyFill="1" applyBorder="1" applyAlignment="1">
      <alignment horizontal="center"/>
    </xf>
    <xf numFmtId="168" fontId="16" fillId="0" borderId="0" xfId="1" applyNumberFormat="1" applyFont="1" applyFill="1" applyBorder="1" applyAlignment="1"/>
    <xf numFmtId="2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2" xfId="0" applyFont="1" applyFill="1" applyBorder="1"/>
    <xf numFmtId="0" fontId="16" fillId="0" borderId="2" xfId="0" applyFont="1" applyFill="1" applyBorder="1" applyAlignment="1">
      <alignment horizontal="center"/>
    </xf>
    <xf numFmtId="168" fontId="16" fillId="0" borderId="2" xfId="1" applyNumberFormat="1" applyFont="1" applyFill="1" applyBorder="1" applyAlignment="1"/>
    <xf numFmtId="2" fontId="16" fillId="0" borderId="2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4" xfId="0" applyFont="1" applyFill="1" applyBorder="1"/>
    <xf numFmtId="167" fontId="16" fillId="0" borderId="0" xfId="1" applyNumberFormat="1" applyFont="1" applyFill="1" applyBorder="1"/>
    <xf numFmtId="167" fontId="16" fillId="0" borderId="0" xfId="1" applyNumberFormat="1" applyFont="1" applyFill="1" applyBorder="1" applyAlignment="1"/>
    <xf numFmtId="0" fontId="21" fillId="0" borderId="7" xfId="0" applyFont="1" applyFill="1" applyBorder="1"/>
    <xf numFmtId="169" fontId="14" fillId="0" borderId="8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16" fillId="0" borderId="2" xfId="1" applyNumberFormat="1" applyFont="1" applyFill="1" applyBorder="1"/>
    <xf numFmtId="169" fontId="14" fillId="0" borderId="10" xfId="0" applyNumberFormat="1" applyFont="1" applyFill="1" applyBorder="1" applyAlignment="1">
      <alignment horizontal="center"/>
    </xf>
    <xf numFmtId="0" fontId="21" fillId="0" borderId="19" xfId="0" applyFont="1" applyFill="1" applyBorder="1"/>
    <xf numFmtId="169" fontId="14" fillId="0" borderId="19" xfId="0" applyNumberFormat="1" applyFont="1" applyFill="1" applyBorder="1" applyAlignment="1">
      <alignment horizontal="center"/>
    </xf>
    <xf numFmtId="0" fontId="15" fillId="0" borderId="0" xfId="0" applyFont="1" applyFill="1"/>
    <xf numFmtId="0" fontId="21" fillId="0" borderId="8" xfId="0" applyFont="1" applyFill="1" applyBorder="1"/>
    <xf numFmtId="0" fontId="21" fillId="0" borderId="10" xfId="0" applyFont="1" applyFill="1" applyBorder="1"/>
    <xf numFmtId="164" fontId="16" fillId="0" borderId="0" xfId="1" applyFont="1" applyFill="1" applyBorder="1"/>
    <xf numFmtId="164" fontId="16" fillId="0" borderId="2" xfId="1" applyFont="1" applyFill="1" applyBorder="1"/>
    <xf numFmtId="164" fontId="9" fillId="0" borderId="1" xfId="1" applyFont="1" applyFill="1" applyBorder="1" applyAlignment="1">
      <alignment vertical="center"/>
    </xf>
    <xf numFmtId="1" fontId="9" fillId="0" borderId="18" xfId="0" applyNumberFormat="1" applyFont="1" applyFill="1" applyBorder="1" applyAlignment="1">
      <alignment vertical="center"/>
    </xf>
    <xf numFmtId="0" fontId="22" fillId="0" borderId="0" xfId="0" applyFont="1" applyFill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2" fillId="0" borderId="0" xfId="1" applyNumberFormat="1" applyFont="1" applyFill="1" applyBorder="1"/>
    <xf numFmtId="167" fontId="22" fillId="0" borderId="0" xfId="1" applyNumberFormat="1" applyFont="1" applyFill="1" applyBorder="1"/>
    <xf numFmtId="0" fontId="16" fillId="0" borderId="0" xfId="1" applyNumberFormat="1" applyFont="1" applyFill="1" applyBorder="1"/>
    <xf numFmtId="0" fontId="16" fillId="0" borderId="3" xfId="0" applyFont="1" applyFill="1" applyBorder="1"/>
    <xf numFmtId="0" fontId="16" fillId="0" borderId="3" xfId="0" applyFont="1" applyFill="1" applyBorder="1" applyAlignment="1">
      <alignment horizontal="center"/>
    </xf>
    <xf numFmtId="167" fontId="16" fillId="0" borderId="3" xfId="1" applyNumberFormat="1" applyFont="1" applyFill="1" applyBorder="1"/>
    <xf numFmtId="167" fontId="9" fillId="0" borderId="1" xfId="1" applyNumberFormat="1" applyFont="1" applyFill="1" applyBorder="1" applyAlignment="1">
      <alignment vertical="center"/>
    </xf>
    <xf numFmtId="166" fontId="16" fillId="0" borderId="0" xfId="0" applyNumberFormat="1" applyFont="1" applyFill="1" applyBorder="1"/>
    <xf numFmtId="2" fontId="16" fillId="0" borderId="0" xfId="0" applyNumberFormat="1" applyFont="1" applyFill="1" applyBorder="1"/>
    <xf numFmtId="2" fontId="16" fillId="0" borderId="3" xfId="0" applyNumberFormat="1" applyFont="1" applyFill="1" applyBorder="1"/>
    <xf numFmtId="166" fontId="16" fillId="0" borderId="3" xfId="0" applyNumberFormat="1" applyFont="1" applyFill="1" applyBorder="1"/>
    <xf numFmtId="167" fontId="16" fillId="0" borderId="17" xfId="1" applyNumberFormat="1" applyFont="1" applyFill="1" applyBorder="1"/>
    <xf numFmtId="167" fontId="16" fillId="0" borderId="0" xfId="1" applyNumberFormat="1" applyFont="1" applyFill="1"/>
    <xf numFmtId="167" fontId="16" fillId="0" borderId="0" xfId="0" applyNumberFormat="1" applyFont="1" applyFill="1"/>
    <xf numFmtId="165" fontId="15" fillId="0" borderId="5" xfId="0" applyNumberFormat="1" applyFont="1" applyFill="1" applyBorder="1"/>
    <xf numFmtId="0" fontId="13" fillId="0" borderId="12" xfId="0" applyFont="1" applyFill="1" applyBorder="1"/>
    <xf numFmtId="0" fontId="15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wrapText="1"/>
    </xf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21" fillId="0" borderId="0" xfId="0" applyFont="1" applyFill="1"/>
    <xf numFmtId="165" fontId="16" fillId="0" borderId="0" xfId="0" applyNumberFormat="1" applyFont="1" applyFill="1" applyBorder="1"/>
    <xf numFmtId="165" fontId="16" fillId="0" borderId="0" xfId="0" applyNumberFormat="1" applyFont="1" applyFill="1"/>
    <xf numFmtId="0" fontId="21" fillId="0" borderId="0" xfId="0" applyFont="1" applyFill="1" applyAlignment="1">
      <alignment horizontal="center"/>
    </xf>
    <xf numFmtId="165" fontId="21" fillId="0" borderId="0" xfId="0" applyNumberFormat="1" applyFont="1" applyFill="1" applyAlignment="1"/>
    <xf numFmtId="165" fontId="14" fillId="0" borderId="4" xfId="0" applyNumberFormat="1" applyFont="1" applyFill="1" applyBorder="1" applyAlignment="1"/>
    <xf numFmtId="165" fontId="14" fillId="0" borderId="0" xfId="0" applyNumberFormat="1" applyFont="1" applyFill="1"/>
    <xf numFmtId="0" fontId="14" fillId="0" borderId="11" xfId="0" applyFont="1" applyFill="1" applyBorder="1"/>
    <xf numFmtId="0" fontId="21" fillId="0" borderId="13" xfId="0" applyFont="1" applyFill="1" applyBorder="1"/>
    <xf numFmtId="0" fontId="16" fillId="0" borderId="0" xfId="0" applyFont="1" applyFill="1" applyAlignment="1">
      <alignment horizontal="center"/>
    </xf>
    <xf numFmtId="165" fontId="16" fillId="0" borderId="5" xfId="0" applyNumberFormat="1" applyFont="1" applyFill="1" applyBorder="1" applyAlignment="1">
      <alignment horizontal="center" wrapText="1"/>
    </xf>
    <xf numFmtId="165" fontId="21" fillId="0" borderId="5" xfId="0" applyNumberFormat="1" applyFont="1" applyFill="1" applyBorder="1" applyAlignment="1">
      <alignment horizontal="left"/>
    </xf>
    <xf numFmtId="0" fontId="15" fillId="0" borderId="4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21" fillId="0" borderId="14" xfId="0" applyFont="1" applyFill="1" applyBorder="1"/>
    <xf numFmtId="0" fontId="16" fillId="0" borderId="0" xfId="0" applyFont="1" applyFill="1" applyBorder="1" applyAlignment="1">
      <alignment vertical="center"/>
    </xf>
    <xf numFmtId="172" fontId="16" fillId="0" borderId="0" xfId="1" applyNumberFormat="1" applyFont="1" applyFill="1" applyBorder="1" applyAlignment="1">
      <alignment horizontal="center" vertical="center"/>
    </xf>
    <xf numFmtId="172" fontId="22" fillId="0" borderId="0" xfId="1" applyNumberFormat="1" applyFont="1" applyFill="1" applyBorder="1" applyAlignment="1">
      <alignment horizontal="center" vertical="center"/>
    </xf>
    <xf numFmtId="169" fontId="21" fillId="0" borderId="0" xfId="0" applyNumberFormat="1" applyFont="1" applyFill="1" applyBorder="1"/>
    <xf numFmtId="170" fontId="21" fillId="0" borderId="0" xfId="0" applyNumberFormat="1" applyFont="1" applyFill="1" applyBorder="1"/>
    <xf numFmtId="170" fontId="21" fillId="0" borderId="14" xfId="0" applyNumberFormat="1" applyFont="1" applyFill="1" applyBorder="1"/>
    <xf numFmtId="9" fontId="21" fillId="0" borderId="0" xfId="2" applyFont="1" applyFill="1" applyBorder="1"/>
    <xf numFmtId="166" fontId="16" fillId="0" borderId="0" xfId="0" applyNumberFormat="1" applyFont="1" applyFill="1"/>
    <xf numFmtId="0" fontId="16" fillId="0" borderId="2" xfId="0" applyFont="1" applyFill="1" applyBorder="1" applyAlignment="1">
      <alignment vertical="center"/>
    </xf>
    <xf numFmtId="172" fontId="16" fillId="0" borderId="2" xfId="1" applyNumberFormat="1" applyFont="1" applyFill="1" applyBorder="1" applyAlignment="1">
      <alignment horizontal="center" vertical="center"/>
    </xf>
    <xf numFmtId="172" fontId="22" fillId="0" borderId="2" xfId="1" applyNumberFormat="1" applyFont="1" applyFill="1" applyBorder="1" applyAlignment="1">
      <alignment horizontal="center" vertical="center"/>
    </xf>
    <xf numFmtId="0" fontId="21" fillId="0" borderId="9" xfId="0" applyFont="1" applyFill="1" applyBorder="1"/>
    <xf numFmtId="170" fontId="21" fillId="0" borderId="6" xfId="0" applyNumberFormat="1" applyFont="1" applyFill="1" applyBorder="1"/>
    <xf numFmtId="169" fontId="21" fillId="0" borderId="6" xfId="0" applyNumberFormat="1" applyFont="1" applyFill="1" applyBorder="1"/>
    <xf numFmtId="170" fontId="21" fillId="0" borderId="15" xfId="0" applyNumberFormat="1" applyFont="1" applyFill="1" applyBorder="1"/>
    <xf numFmtId="172" fontId="16" fillId="0" borderId="4" xfId="1" applyNumberFormat="1" applyFont="1" applyFill="1" applyBorder="1" applyAlignment="1">
      <alignment horizontal="center" vertical="center"/>
    </xf>
    <xf numFmtId="0" fontId="21" fillId="0" borderId="11" xfId="0" applyFont="1" applyFill="1" applyBorder="1"/>
    <xf numFmtId="165" fontId="16" fillId="0" borderId="2" xfId="0" applyNumberFormat="1" applyFont="1" applyFill="1" applyBorder="1"/>
    <xf numFmtId="171" fontId="16" fillId="0" borderId="4" xfId="1" applyNumberFormat="1" applyFont="1" applyFill="1" applyBorder="1" applyAlignment="1">
      <alignment horizontal="center" vertical="center"/>
    </xf>
    <xf numFmtId="171" fontId="16" fillId="0" borderId="0" xfId="1" applyNumberFormat="1" applyFont="1" applyFill="1" applyBorder="1" applyAlignment="1">
      <alignment horizontal="center" vertical="center"/>
    </xf>
    <xf numFmtId="171" fontId="16" fillId="0" borderId="2" xfId="1" applyNumberFormat="1" applyFont="1" applyFill="1" applyBorder="1" applyAlignment="1">
      <alignment horizontal="center" vertical="center"/>
    </xf>
    <xf numFmtId="2" fontId="16" fillId="0" borderId="0" xfId="0" applyNumberFormat="1" applyFont="1" applyFill="1"/>
    <xf numFmtId="165" fontId="16" fillId="0" borderId="0" xfId="0" applyNumberFormat="1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16" fillId="0" borderId="2" xfId="0" applyFont="1" applyFill="1" applyBorder="1" applyAlignment="1"/>
    <xf numFmtId="166" fontId="21" fillId="0" borderId="0" xfId="0" applyNumberFormat="1" applyFont="1" applyFill="1" applyBorder="1"/>
    <xf numFmtId="0" fontId="16" fillId="0" borderId="1" xfId="0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vertical="center"/>
    </xf>
    <xf numFmtId="165" fontId="16" fillId="0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85"/>
  <sheetViews>
    <sheetView topLeftCell="A434" zoomScale="70" zoomScaleNormal="70" workbookViewId="0">
      <selection activeCell="E453" sqref="E453"/>
    </sheetView>
  </sheetViews>
  <sheetFormatPr defaultRowHeight="13.8" x14ac:dyDescent="0.25"/>
  <cols>
    <col min="1" max="1" width="24.5546875" bestFit="1" customWidth="1"/>
    <col min="2" max="2" width="3.5546875" customWidth="1"/>
    <col min="3" max="3" width="26.44140625" bestFit="1" customWidth="1"/>
    <col min="4" max="4" width="19" customWidth="1"/>
    <col min="5" max="5" width="19.5546875" customWidth="1"/>
    <col min="6" max="6" width="28.33203125" style="20" bestFit="1" customWidth="1"/>
    <col min="7" max="7" width="19.109375" style="20" customWidth="1"/>
    <col min="8" max="8" width="16.88671875" style="7" bestFit="1" customWidth="1"/>
    <col min="9" max="9" width="10.6640625" customWidth="1"/>
    <col min="14" max="14" width="9.109375" style="26"/>
  </cols>
  <sheetData>
    <row r="1" spans="1:18" ht="17.399999999999999" x14ac:dyDescent="0.3">
      <c r="C1" s="10" t="s">
        <v>29</v>
      </c>
      <c r="I1" s="7"/>
    </row>
    <row r="3" spans="1:18" x14ac:dyDescent="0.25">
      <c r="C3" t="s">
        <v>13</v>
      </c>
      <c r="G3" s="21"/>
      <c r="I3" s="7"/>
    </row>
    <row r="4" spans="1:18" ht="15" thickBot="1" x14ac:dyDescent="0.3">
      <c r="A4" s="11" t="s">
        <v>21</v>
      </c>
      <c r="C4" s="8" t="s">
        <v>14</v>
      </c>
      <c r="D4" s="8" t="s">
        <v>15</v>
      </c>
      <c r="E4" s="8" t="s">
        <v>2</v>
      </c>
      <c r="F4" s="8" t="s">
        <v>5</v>
      </c>
      <c r="G4" s="8" t="s">
        <v>9</v>
      </c>
      <c r="H4" s="25" t="s">
        <v>3</v>
      </c>
      <c r="I4" s="33" t="s">
        <v>92</v>
      </c>
      <c r="J4" s="33" t="s">
        <v>93</v>
      </c>
      <c r="K4" s="33" t="s">
        <v>94</v>
      </c>
      <c r="L4" s="33" t="s">
        <v>95</v>
      </c>
    </row>
    <row r="5" spans="1:18" ht="14.4" x14ac:dyDescent="0.3">
      <c r="A5" t="str">
        <f>G5</f>
        <v>RSD_DTA1_SH</v>
      </c>
      <c r="C5" t="s">
        <v>18</v>
      </c>
      <c r="D5" s="9" t="s">
        <v>17</v>
      </c>
      <c r="E5" t="s">
        <v>19</v>
      </c>
      <c r="F5" s="30" t="s">
        <v>114</v>
      </c>
      <c r="G5" s="20" t="s">
        <v>96</v>
      </c>
      <c r="H5" s="7">
        <f t="shared" ref="H5:H85" si="0">BASE_YEAR</f>
        <v>2017</v>
      </c>
      <c r="I5" s="29">
        <v>8.9611013964017203E-2</v>
      </c>
      <c r="J5">
        <v>4.5064957390823897E-2</v>
      </c>
      <c r="K5">
        <v>7.5107674848589101E-2</v>
      </c>
      <c r="L5">
        <v>9.3333629004998003E-2</v>
      </c>
      <c r="O5" t="s">
        <v>30</v>
      </c>
    </row>
    <row r="6" spans="1:18" ht="14.4" x14ac:dyDescent="0.3">
      <c r="A6" t="str">
        <f t="shared" ref="A6:A48" si="1">G6</f>
        <v>RSD_APA1_SH</v>
      </c>
      <c r="C6" t="s">
        <v>18</v>
      </c>
      <c r="D6" s="9" t="s">
        <v>17</v>
      </c>
      <c r="E6" t="s">
        <v>19</v>
      </c>
      <c r="F6" s="30" t="s">
        <v>115</v>
      </c>
      <c r="G6" s="20" t="s">
        <v>97</v>
      </c>
      <c r="H6" s="7">
        <f t="shared" si="0"/>
        <v>2017</v>
      </c>
      <c r="I6" s="29">
        <v>2.3943780449711499E-2</v>
      </c>
      <c r="J6">
        <v>2.0419700865315599E-2</v>
      </c>
      <c r="K6">
        <v>5.83821410546735E-2</v>
      </c>
      <c r="L6">
        <v>3.82797444373855E-2</v>
      </c>
    </row>
    <row r="7" spans="1:18" ht="14.4" x14ac:dyDescent="0.3">
      <c r="A7" t="str">
        <f t="shared" si="1"/>
        <v>RSD_DTA2_SH</v>
      </c>
      <c r="C7" t="s">
        <v>18</v>
      </c>
      <c r="D7" s="9" t="s">
        <v>17</v>
      </c>
      <c r="E7" t="s">
        <v>19</v>
      </c>
      <c r="F7" s="30" t="s">
        <v>142</v>
      </c>
      <c r="G7" s="20" t="s">
        <v>124</v>
      </c>
      <c r="H7" s="7">
        <f t="shared" si="0"/>
        <v>2017</v>
      </c>
      <c r="I7" s="29">
        <v>7.7121232851003294E-2</v>
      </c>
    </row>
    <row r="8" spans="1:18" ht="14.4" x14ac:dyDescent="0.3">
      <c r="A8" t="str">
        <f t="shared" si="1"/>
        <v>RSD_APA2_SH</v>
      </c>
      <c r="C8" t="s">
        <v>18</v>
      </c>
      <c r="D8" s="9" t="s">
        <v>17</v>
      </c>
      <c r="E8" t="s">
        <v>19</v>
      </c>
      <c r="F8" s="30" t="s">
        <v>143</v>
      </c>
      <c r="G8" s="20" t="s">
        <v>125</v>
      </c>
      <c r="H8" s="7">
        <f t="shared" si="0"/>
        <v>2017</v>
      </c>
      <c r="I8" s="29">
        <v>2.4623357645074399E-2</v>
      </c>
    </row>
    <row r="9" spans="1:18" ht="14.4" x14ac:dyDescent="0.3">
      <c r="A9" t="str">
        <f t="shared" si="1"/>
        <v>RSD_DTA3_SH</v>
      </c>
      <c r="C9" t="s">
        <v>18</v>
      </c>
      <c r="D9" s="9" t="s">
        <v>17</v>
      </c>
      <c r="E9" t="s">
        <v>19</v>
      </c>
      <c r="F9" s="30" t="s">
        <v>170</v>
      </c>
      <c r="G9" s="20" t="s">
        <v>152</v>
      </c>
      <c r="H9" s="7">
        <f t="shared" si="0"/>
        <v>2017</v>
      </c>
      <c r="I9" s="29">
        <v>7.2012589527246706E-2</v>
      </c>
      <c r="R9" s="26"/>
    </row>
    <row r="10" spans="1:18" ht="14.4" x14ac:dyDescent="0.3">
      <c r="A10" t="str">
        <f t="shared" si="1"/>
        <v>RSD_APA3_SH</v>
      </c>
      <c r="C10" t="s">
        <v>18</v>
      </c>
      <c r="D10" s="9" t="s">
        <v>17</v>
      </c>
      <c r="E10" t="s">
        <v>19</v>
      </c>
      <c r="F10" s="30" t="s">
        <v>171</v>
      </c>
      <c r="G10" s="20" t="s">
        <v>153</v>
      </c>
      <c r="H10" s="7">
        <f t="shared" si="0"/>
        <v>2017</v>
      </c>
      <c r="I10" s="29">
        <v>1.68039019041402E-2</v>
      </c>
      <c r="R10" s="26"/>
    </row>
    <row r="11" spans="1:18" x14ac:dyDescent="0.25">
      <c r="A11" t="str">
        <f t="shared" si="1"/>
        <v>RSD_DTA4_SH</v>
      </c>
      <c r="C11" t="s">
        <v>18</v>
      </c>
      <c r="D11" s="9" t="s">
        <v>17</v>
      </c>
      <c r="E11" t="s">
        <v>19</v>
      </c>
      <c r="F11" s="20" t="s">
        <v>198</v>
      </c>
      <c r="G11" s="20" t="s">
        <v>180</v>
      </c>
      <c r="H11" s="7">
        <f t="shared" si="0"/>
        <v>2017</v>
      </c>
      <c r="I11" s="29">
        <v>5.9800712266379799E-2</v>
      </c>
      <c r="R11" s="26"/>
    </row>
    <row r="12" spans="1:18" x14ac:dyDescent="0.25">
      <c r="A12" t="str">
        <f t="shared" si="1"/>
        <v>RSD_APA4_SH</v>
      </c>
      <c r="C12" t="s">
        <v>18</v>
      </c>
      <c r="D12" s="9" t="s">
        <v>17</v>
      </c>
      <c r="E12" t="s">
        <v>19</v>
      </c>
      <c r="F12" s="20" t="s">
        <v>199</v>
      </c>
      <c r="G12" s="20" t="s">
        <v>181</v>
      </c>
      <c r="H12" s="7">
        <f t="shared" si="0"/>
        <v>2017</v>
      </c>
      <c r="I12" s="29">
        <v>1.5665973041439199E-2</v>
      </c>
      <c r="R12" s="26"/>
    </row>
    <row r="13" spans="1:18" x14ac:dyDescent="0.25">
      <c r="A13" t="str">
        <f t="shared" si="1"/>
        <v>RSD_DTA1_WH</v>
      </c>
      <c r="C13" t="s">
        <v>18</v>
      </c>
      <c r="D13" s="9" t="s">
        <v>17</v>
      </c>
      <c r="E13" t="s">
        <v>19</v>
      </c>
      <c r="F13" s="20" t="str">
        <f>F5</f>
        <v>RSD_DW_DTA1</v>
      </c>
      <c r="G13" s="20" t="s">
        <v>98</v>
      </c>
      <c r="H13" s="7">
        <f t="shared" si="0"/>
        <v>2017</v>
      </c>
      <c r="I13" s="29">
        <v>8.4965256312406496E-3</v>
      </c>
      <c r="J13">
        <v>5.45406980824797E-3</v>
      </c>
      <c r="K13">
        <v>3.49476910563098E-2</v>
      </c>
      <c r="L13">
        <v>7.5680725254173298E-3</v>
      </c>
      <c r="R13" s="26"/>
    </row>
    <row r="14" spans="1:18" x14ac:dyDescent="0.25">
      <c r="A14" t="str">
        <f t="shared" si="1"/>
        <v>RSD_APA1_WH</v>
      </c>
      <c r="C14" t="s">
        <v>18</v>
      </c>
      <c r="D14" s="9" t="s">
        <v>17</v>
      </c>
      <c r="E14" t="s">
        <v>19</v>
      </c>
      <c r="F14" s="20" t="str">
        <f t="shared" ref="F14:F20" si="2">F6</f>
        <v>RSD_DW_APA1</v>
      </c>
      <c r="G14" s="20" t="s">
        <v>99</v>
      </c>
      <c r="H14" s="7">
        <f t="shared" si="0"/>
        <v>2017</v>
      </c>
      <c r="I14" s="29">
        <v>8.4689285106969402E-3</v>
      </c>
      <c r="J14">
        <v>6.1745682832517997E-3</v>
      </c>
      <c r="K14">
        <v>4.7402713460264E-2</v>
      </c>
      <c r="L14">
        <v>8.4976365373404597E-3</v>
      </c>
      <c r="R14" s="26"/>
    </row>
    <row r="15" spans="1:18" x14ac:dyDescent="0.25">
      <c r="A15" t="str">
        <f t="shared" si="1"/>
        <v>RSD_DTA2_WH</v>
      </c>
      <c r="C15" t="s">
        <v>18</v>
      </c>
      <c r="D15" s="9" t="s">
        <v>17</v>
      </c>
      <c r="E15" t="s">
        <v>19</v>
      </c>
      <c r="F15" s="20" t="str">
        <f t="shared" si="2"/>
        <v>RSD_DW_DTA2</v>
      </c>
      <c r="G15" s="20" t="s">
        <v>126</v>
      </c>
      <c r="H15" s="7">
        <f t="shared" si="0"/>
        <v>2017</v>
      </c>
      <c r="I15" s="29">
        <v>8.8361390890320402E-3</v>
      </c>
    </row>
    <row r="16" spans="1:18" x14ac:dyDescent="0.25">
      <c r="A16" t="str">
        <f t="shared" si="1"/>
        <v>RSD_APA2_WH</v>
      </c>
      <c r="C16" t="s">
        <v>18</v>
      </c>
      <c r="D16" s="9" t="s">
        <v>17</v>
      </c>
      <c r="E16" t="s">
        <v>19</v>
      </c>
      <c r="F16" s="20" t="str">
        <f t="shared" si="2"/>
        <v>RSD_DW_APA2</v>
      </c>
      <c r="G16" s="20" t="s">
        <v>127</v>
      </c>
      <c r="H16" s="7">
        <f t="shared" si="0"/>
        <v>2017</v>
      </c>
      <c r="I16" s="29">
        <v>8.3823537371783101E-3</v>
      </c>
    </row>
    <row r="17" spans="1:12" x14ac:dyDescent="0.25">
      <c r="A17" t="str">
        <f t="shared" si="1"/>
        <v>RSD_DTA3_WH</v>
      </c>
      <c r="C17" t="s">
        <v>18</v>
      </c>
      <c r="D17" s="9" t="s">
        <v>17</v>
      </c>
      <c r="E17" t="s">
        <v>19</v>
      </c>
      <c r="F17" s="20" t="str">
        <f t="shared" si="2"/>
        <v>RSD_DW_DTA3</v>
      </c>
      <c r="G17" s="20" t="s">
        <v>154</v>
      </c>
      <c r="H17" s="7">
        <f t="shared" si="0"/>
        <v>2017</v>
      </c>
      <c r="I17" s="29">
        <v>8.1468708090784107E-3</v>
      </c>
    </row>
    <row r="18" spans="1:12" x14ac:dyDescent="0.25">
      <c r="A18" t="str">
        <f t="shared" si="1"/>
        <v>RSD_APA3_WH</v>
      </c>
      <c r="C18" t="s">
        <v>18</v>
      </c>
      <c r="D18" s="9" t="s">
        <v>17</v>
      </c>
      <c r="E18" t="s">
        <v>19</v>
      </c>
      <c r="F18" s="20" t="str">
        <f t="shared" si="2"/>
        <v>RSD_DW_APA3</v>
      </c>
      <c r="G18" s="20" t="s">
        <v>155</v>
      </c>
      <c r="H18" s="7">
        <f t="shared" si="0"/>
        <v>2017</v>
      </c>
      <c r="I18" s="29">
        <v>8.1520788208387495E-3</v>
      </c>
    </row>
    <row r="19" spans="1:12" x14ac:dyDescent="0.25">
      <c r="A19" t="str">
        <f t="shared" si="1"/>
        <v>RSD_DTA4_WH</v>
      </c>
      <c r="C19" t="s">
        <v>18</v>
      </c>
      <c r="D19" s="9" t="s">
        <v>17</v>
      </c>
      <c r="E19" t="s">
        <v>19</v>
      </c>
      <c r="F19" s="20" t="str">
        <f t="shared" si="2"/>
        <v>RSD_DW_DTA4</v>
      </c>
      <c r="G19" s="20" t="s">
        <v>182</v>
      </c>
      <c r="H19" s="7">
        <f t="shared" si="0"/>
        <v>2017</v>
      </c>
      <c r="I19" s="29">
        <v>8.54687552455375E-3</v>
      </c>
    </row>
    <row r="20" spans="1:12" x14ac:dyDescent="0.25">
      <c r="A20" t="str">
        <f t="shared" si="1"/>
        <v>RSD_APA4_WH</v>
      </c>
      <c r="C20" t="s">
        <v>18</v>
      </c>
      <c r="D20" s="9" t="s">
        <v>17</v>
      </c>
      <c r="E20" t="s">
        <v>19</v>
      </c>
      <c r="F20" s="20" t="str">
        <f t="shared" si="2"/>
        <v>RSD_DW_APA4</v>
      </c>
      <c r="G20" s="20" t="s">
        <v>183</v>
      </c>
      <c r="H20" s="7">
        <f t="shared" si="0"/>
        <v>2017</v>
      </c>
      <c r="I20" s="29">
        <v>8.7316460224175808E-3</v>
      </c>
    </row>
    <row r="21" spans="1:12" x14ac:dyDescent="0.25">
      <c r="A21" t="str">
        <f t="shared" si="1"/>
        <v>RSD_DTA1_SC</v>
      </c>
      <c r="C21" t="s">
        <v>18</v>
      </c>
      <c r="D21" s="39" t="s">
        <v>17</v>
      </c>
      <c r="E21" t="s">
        <v>19</v>
      </c>
      <c r="F21" s="20" t="str">
        <f>F13</f>
        <v>RSD_DW_DTA1</v>
      </c>
      <c r="G21" s="20" t="s">
        <v>100</v>
      </c>
      <c r="H21" s="7">
        <f t="shared" si="0"/>
        <v>2017</v>
      </c>
      <c r="I21" s="29">
        <v>5.7237258622563599E-5</v>
      </c>
      <c r="J21">
        <v>8.0973516049382695E-5</v>
      </c>
      <c r="K21">
        <v>5.35113799355988E-5</v>
      </c>
      <c r="L21">
        <v>5.0663552409432798E-5</v>
      </c>
    </row>
    <row r="22" spans="1:12" x14ac:dyDescent="0.25">
      <c r="A22" t="str">
        <f t="shared" si="1"/>
        <v>RSD_APA1_SC</v>
      </c>
      <c r="C22" t="s">
        <v>18</v>
      </c>
      <c r="D22" s="39" t="s">
        <v>17</v>
      </c>
      <c r="E22" t="s">
        <v>19</v>
      </c>
      <c r="F22" s="20" t="str">
        <f t="shared" ref="F22:F76" si="3">F14</f>
        <v>RSD_DW_APA1</v>
      </c>
      <c r="G22" s="20" t="s">
        <v>101</v>
      </c>
      <c r="H22" s="7">
        <f t="shared" si="0"/>
        <v>2017</v>
      </c>
      <c r="I22" s="29">
        <v>5.7237258622563599E-5</v>
      </c>
      <c r="J22">
        <v>8.0973516049382695E-5</v>
      </c>
      <c r="K22">
        <v>5.35113799355988E-5</v>
      </c>
      <c r="L22">
        <v>5.0663552409432798E-5</v>
      </c>
    </row>
    <row r="23" spans="1:12" x14ac:dyDescent="0.25">
      <c r="A23" t="str">
        <f t="shared" si="1"/>
        <v>RSD_DTA2_SC</v>
      </c>
      <c r="C23" t="s">
        <v>18</v>
      </c>
      <c r="D23" s="39" t="s">
        <v>17</v>
      </c>
      <c r="E23" t="s">
        <v>19</v>
      </c>
      <c r="F23" s="20" t="str">
        <f t="shared" si="3"/>
        <v>RSD_DW_DTA2</v>
      </c>
      <c r="G23" s="20" t="s">
        <v>128</v>
      </c>
      <c r="H23" s="7">
        <f t="shared" si="0"/>
        <v>2017</v>
      </c>
      <c r="I23" s="29">
        <v>4.7697715518803003E-4</v>
      </c>
    </row>
    <row r="24" spans="1:12" x14ac:dyDescent="0.25">
      <c r="A24" t="str">
        <f t="shared" si="1"/>
        <v>RSD_APA2_SC</v>
      </c>
      <c r="C24" t="s">
        <v>18</v>
      </c>
      <c r="D24" s="39" t="s">
        <v>17</v>
      </c>
      <c r="E24" t="s">
        <v>19</v>
      </c>
      <c r="F24" s="20" t="str">
        <f t="shared" si="3"/>
        <v>RSD_DW_APA2</v>
      </c>
      <c r="G24" s="20" t="s">
        <v>129</v>
      </c>
      <c r="H24" s="7">
        <f t="shared" si="0"/>
        <v>2017</v>
      </c>
      <c r="I24" s="29">
        <v>6.1053075864067803E-4</v>
      </c>
    </row>
    <row r="25" spans="1:12" x14ac:dyDescent="0.25">
      <c r="A25" t="str">
        <f t="shared" si="1"/>
        <v>RSD_DTA3_SC</v>
      </c>
      <c r="C25" t="s">
        <v>18</v>
      </c>
      <c r="D25" s="39" t="s">
        <v>17</v>
      </c>
      <c r="E25" t="s">
        <v>19</v>
      </c>
      <c r="F25" s="20" t="str">
        <f t="shared" si="3"/>
        <v>RSD_DW_DTA3</v>
      </c>
      <c r="G25" s="20" t="s">
        <v>156</v>
      </c>
      <c r="H25" s="7">
        <f t="shared" si="0"/>
        <v>2017</v>
      </c>
      <c r="I25" s="29">
        <v>1.5263268966016999E-3</v>
      </c>
    </row>
    <row r="26" spans="1:12" x14ac:dyDescent="0.25">
      <c r="A26" t="str">
        <f t="shared" si="1"/>
        <v>RSD_APA3_SC</v>
      </c>
      <c r="C26" t="s">
        <v>18</v>
      </c>
      <c r="D26" s="39" t="s">
        <v>17</v>
      </c>
      <c r="E26" t="s">
        <v>19</v>
      </c>
      <c r="F26" s="20" t="str">
        <f t="shared" si="3"/>
        <v>RSD_DW_APA3</v>
      </c>
      <c r="G26" s="20" t="s">
        <v>157</v>
      </c>
      <c r="H26" s="7">
        <f t="shared" si="0"/>
        <v>2017</v>
      </c>
      <c r="I26" s="29">
        <v>1.24014060348888E-3</v>
      </c>
    </row>
    <row r="27" spans="1:12" x14ac:dyDescent="0.25">
      <c r="A27" t="str">
        <f t="shared" si="1"/>
        <v>RSD_DTA4_SC</v>
      </c>
      <c r="C27" t="s">
        <v>18</v>
      </c>
      <c r="D27" s="39" t="s">
        <v>17</v>
      </c>
      <c r="E27" t="s">
        <v>19</v>
      </c>
      <c r="F27" s="20" t="str">
        <f t="shared" si="3"/>
        <v>RSD_DW_DTA4</v>
      </c>
      <c r="G27" s="20" t="s">
        <v>184</v>
      </c>
      <c r="H27" s="7">
        <f t="shared" si="0"/>
        <v>2017</v>
      </c>
      <c r="I27" s="29">
        <v>9.5395431037606005E-4</v>
      </c>
    </row>
    <row r="28" spans="1:12" x14ac:dyDescent="0.25">
      <c r="A28" t="str">
        <f t="shared" si="1"/>
        <v>RSD_APA4_SC</v>
      </c>
      <c r="C28" t="s">
        <v>18</v>
      </c>
      <c r="D28" s="39" t="s">
        <v>17</v>
      </c>
      <c r="E28" t="s">
        <v>19</v>
      </c>
      <c r="F28" s="20" t="str">
        <f t="shared" si="3"/>
        <v>RSD_DW_APA4</v>
      </c>
      <c r="G28" s="20" t="s">
        <v>185</v>
      </c>
      <c r="H28" s="7">
        <f t="shared" si="0"/>
        <v>2017</v>
      </c>
      <c r="I28" s="29">
        <v>9.5395431037606005E-4</v>
      </c>
    </row>
    <row r="29" spans="1:12" x14ac:dyDescent="0.25">
      <c r="A29" t="str">
        <f t="shared" si="1"/>
        <v>RSD_DTA1_CK</v>
      </c>
      <c r="C29" t="s">
        <v>18</v>
      </c>
      <c r="D29" s="9" t="s">
        <v>17</v>
      </c>
      <c r="E29" t="s">
        <v>19</v>
      </c>
      <c r="F29" s="20" t="str">
        <f t="shared" si="3"/>
        <v>RSD_DW_DTA1</v>
      </c>
      <c r="G29" s="20" t="s">
        <v>102</v>
      </c>
      <c r="H29" s="7">
        <f t="shared" si="0"/>
        <v>2017</v>
      </c>
      <c r="I29" s="29">
        <v>1</v>
      </c>
      <c r="J29">
        <v>1</v>
      </c>
      <c r="K29">
        <v>1</v>
      </c>
      <c r="L29">
        <v>1</v>
      </c>
    </row>
    <row r="30" spans="1:12" x14ac:dyDescent="0.25">
      <c r="A30" t="str">
        <f t="shared" si="1"/>
        <v>RSD_APA1_CK</v>
      </c>
      <c r="C30" t="s">
        <v>18</v>
      </c>
      <c r="D30" s="9" t="s">
        <v>17</v>
      </c>
      <c r="E30" t="s">
        <v>19</v>
      </c>
      <c r="F30" s="20" t="str">
        <f t="shared" si="3"/>
        <v>RSD_DW_APA1</v>
      </c>
      <c r="G30" s="20" t="s">
        <v>103</v>
      </c>
      <c r="H30" s="7">
        <f t="shared" si="0"/>
        <v>2017</v>
      </c>
      <c r="I30" s="29">
        <v>1</v>
      </c>
      <c r="J30">
        <v>1</v>
      </c>
      <c r="K30">
        <v>1</v>
      </c>
      <c r="L30">
        <v>1</v>
      </c>
    </row>
    <row r="31" spans="1:12" x14ac:dyDescent="0.25">
      <c r="A31" t="str">
        <f t="shared" si="1"/>
        <v>RSD_DTA2_CK</v>
      </c>
      <c r="C31" t="s">
        <v>18</v>
      </c>
      <c r="D31" s="9" t="s">
        <v>17</v>
      </c>
      <c r="E31" t="s">
        <v>19</v>
      </c>
      <c r="F31" s="20" t="str">
        <f t="shared" si="3"/>
        <v>RSD_DW_DTA2</v>
      </c>
      <c r="G31" s="20" t="s">
        <v>130</v>
      </c>
      <c r="H31" s="7">
        <f t="shared" si="0"/>
        <v>2017</v>
      </c>
      <c r="I31" s="29">
        <v>1</v>
      </c>
    </row>
    <row r="32" spans="1:12" x14ac:dyDescent="0.25">
      <c r="A32" t="str">
        <f t="shared" si="1"/>
        <v>RSD_APA2_CK</v>
      </c>
      <c r="C32" t="s">
        <v>18</v>
      </c>
      <c r="D32" s="9" t="s">
        <v>17</v>
      </c>
      <c r="E32" t="s">
        <v>19</v>
      </c>
      <c r="F32" s="20" t="str">
        <f t="shared" si="3"/>
        <v>RSD_DW_APA2</v>
      </c>
      <c r="G32" s="20" t="s">
        <v>131</v>
      </c>
      <c r="H32" s="7">
        <f t="shared" si="0"/>
        <v>2017</v>
      </c>
      <c r="I32" s="29">
        <v>1</v>
      </c>
    </row>
    <row r="33" spans="1:12" x14ac:dyDescent="0.25">
      <c r="A33" t="str">
        <f t="shared" si="1"/>
        <v>RSD_DTA3_CK</v>
      </c>
      <c r="C33" t="s">
        <v>18</v>
      </c>
      <c r="D33" s="9" t="s">
        <v>17</v>
      </c>
      <c r="E33" t="s">
        <v>19</v>
      </c>
      <c r="F33" s="20" t="str">
        <f t="shared" si="3"/>
        <v>RSD_DW_DTA3</v>
      </c>
      <c r="G33" s="20" t="s">
        <v>158</v>
      </c>
      <c r="H33" s="7">
        <f t="shared" si="0"/>
        <v>2017</v>
      </c>
      <c r="I33" s="29">
        <v>1</v>
      </c>
    </row>
    <row r="34" spans="1:12" x14ac:dyDescent="0.25">
      <c r="A34" t="str">
        <f t="shared" si="1"/>
        <v>RSD_APA3_CK</v>
      </c>
      <c r="C34" t="s">
        <v>18</v>
      </c>
      <c r="D34" s="9" t="s">
        <v>17</v>
      </c>
      <c r="E34" t="s">
        <v>19</v>
      </c>
      <c r="F34" s="20" t="str">
        <f t="shared" si="3"/>
        <v>RSD_DW_APA3</v>
      </c>
      <c r="G34" s="20" t="s">
        <v>159</v>
      </c>
      <c r="H34" s="7">
        <f t="shared" si="0"/>
        <v>2017</v>
      </c>
      <c r="I34" s="29">
        <v>1</v>
      </c>
    </row>
    <row r="35" spans="1:12" x14ac:dyDescent="0.25">
      <c r="A35" t="str">
        <f t="shared" si="1"/>
        <v>RSD_DTA4_CK</v>
      </c>
      <c r="C35" t="s">
        <v>18</v>
      </c>
      <c r="D35" s="9" t="s">
        <v>17</v>
      </c>
      <c r="E35" t="s">
        <v>19</v>
      </c>
      <c r="F35" s="20" t="str">
        <f t="shared" si="3"/>
        <v>RSD_DW_DTA4</v>
      </c>
      <c r="G35" s="20" t="s">
        <v>186</v>
      </c>
      <c r="H35" s="7">
        <f t="shared" si="0"/>
        <v>2017</v>
      </c>
      <c r="I35" s="29">
        <v>1</v>
      </c>
    </row>
    <row r="36" spans="1:12" x14ac:dyDescent="0.25">
      <c r="A36" t="str">
        <f t="shared" si="1"/>
        <v>RSD_APA4_CK</v>
      </c>
      <c r="C36" t="s">
        <v>18</v>
      </c>
      <c r="D36" s="9" t="s">
        <v>17</v>
      </c>
      <c r="E36" t="s">
        <v>19</v>
      </c>
      <c r="F36" s="20" t="str">
        <f t="shared" si="3"/>
        <v>RSD_DW_APA4</v>
      </c>
      <c r="G36" s="20" t="s">
        <v>187</v>
      </c>
      <c r="H36" s="7">
        <f t="shared" si="0"/>
        <v>2017</v>
      </c>
      <c r="I36" s="29">
        <v>1</v>
      </c>
    </row>
    <row r="37" spans="1:12" x14ac:dyDescent="0.25">
      <c r="A37" t="str">
        <f t="shared" si="1"/>
        <v>RSD_DTA1_LI</v>
      </c>
      <c r="C37" t="s">
        <v>18</v>
      </c>
      <c r="D37" s="9" t="s">
        <v>17</v>
      </c>
      <c r="E37" t="s">
        <v>19</v>
      </c>
      <c r="F37" s="20" t="str">
        <f t="shared" si="3"/>
        <v>RSD_DW_DTA1</v>
      </c>
      <c r="G37" s="20" t="s">
        <v>104</v>
      </c>
      <c r="H37" s="7">
        <f t="shared" si="0"/>
        <v>2017</v>
      </c>
      <c r="I37" s="29">
        <v>5</v>
      </c>
      <c r="J37">
        <v>5</v>
      </c>
      <c r="K37">
        <v>5</v>
      </c>
      <c r="L37">
        <v>5</v>
      </c>
    </row>
    <row r="38" spans="1:12" x14ac:dyDescent="0.25">
      <c r="A38" t="str">
        <f t="shared" si="1"/>
        <v>RSD_APA1_LI</v>
      </c>
      <c r="C38" t="s">
        <v>18</v>
      </c>
      <c r="D38" s="9" t="s">
        <v>17</v>
      </c>
      <c r="E38" t="s">
        <v>19</v>
      </c>
      <c r="F38" s="20" t="str">
        <f t="shared" si="3"/>
        <v>RSD_DW_APA1</v>
      </c>
      <c r="G38" s="20" t="s">
        <v>105</v>
      </c>
      <c r="H38" s="7">
        <f t="shared" si="0"/>
        <v>2017</v>
      </c>
      <c r="I38" s="29">
        <v>5</v>
      </c>
      <c r="J38">
        <v>5</v>
      </c>
      <c r="K38">
        <v>5</v>
      </c>
      <c r="L38">
        <v>5</v>
      </c>
    </row>
    <row r="39" spans="1:12" x14ac:dyDescent="0.25">
      <c r="A39" t="str">
        <f t="shared" si="1"/>
        <v>RSD_DTA2_LI</v>
      </c>
      <c r="C39" t="s">
        <v>18</v>
      </c>
      <c r="D39" s="9" t="s">
        <v>17</v>
      </c>
      <c r="E39" t="s">
        <v>19</v>
      </c>
      <c r="F39" s="20" t="str">
        <f t="shared" si="3"/>
        <v>RSD_DW_DTA2</v>
      </c>
      <c r="G39" s="20" t="s">
        <v>132</v>
      </c>
      <c r="H39" s="7">
        <f t="shared" si="0"/>
        <v>2017</v>
      </c>
      <c r="I39" s="29">
        <v>5</v>
      </c>
    </row>
    <row r="40" spans="1:12" x14ac:dyDescent="0.25">
      <c r="A40" t="str">
        <f t="shared" si="1"/>
        <v>RSD_APA2_LI</v>
      </c>
      <c r="C40" t="s">
        <v>18</v>
      </c>
      <c r="D40" s="9" t="s">
        <v>17</v>
      </c>
      <c r="E40" t="s">
        <v>19</v>
      </c>
      <c r="F40" s="20" t="str">
        <f t="shared" si="3"/>
        <v>RSD_DW_APA2</v>
      </c>
      <c r="G40" s="20" t="s">
        <v>133</v>
      </c>
      <c r="H40" s="7">
        <f t="shared" si="0"/>
        <v>2017</v>
      </c>
      <c r="I40" s="29">
        <v>5</v>
      </c>
    </row>
    <row r="41" spans="1:12" x14ac:dyDescent="0.25">
      <c r="A41" t="str">
        <f t="shared" si="1"/>
        <v>RSD_DTA3_LI</v>
      </c>
      <c r="C41" t="s">
        <v>18</v>
      </c>
      <c r="D41" s="9" t="s">
        <v>17</v>
      </c>
      <c r="E41" t="s">
        <v>19</v>
      </c>
      <c r="F41" s="20" t="str">
        <f t="shared" si="3"/>
        <v>RSD_DW_DTA3</v>
      </c>
      <c r="G41" s="20" t="s">
        <v>160</v>
      </c>
      <c r="H41" s="7">
        <f t="shared" si="0"/>
        <v>2017</v>
      </c>
      <c r="I41" s="29">
        <v>5</v>
      </c>
    </row>
    <row r="42" spans="1:12" x14ac:dyDescent="0.25">
      <c r="A42" t="str">
        <f t="shared" si="1"/>
        <v>RSD_APA3_LI</v>
      </c>
      <c r="C42" t="s">
        <v>18</v>
      </c>
      <c r="D42" s="9" t="s">
        <v>17</v>
      </c>
      <c r="E42" t="s">
        <v>19</v>
      </c>
      <c r="F42" s="20" t="str">
        <f t="shared" si="3"/>
        <v>RSD_DW_APA3</v>
      </c>
      <c r="G42" s="20" t="s">
        <v>161</v>
      </c>
      <c r="H42" s="7">
        <f t="shared" si="0"/>
        <v>2017</v>
      </c>
      <c r="I42" s="29">
        <v>5</v>
      </c>
    </row>
    <row r="43" spans="1:12" x14ac:dyDescent="0.25">
      <c r="A43" t="str">
        <f t="shared" si="1"/>
        <v>RSD_DTA4_LI</v>
      </c>
      <c r="C43" t="s">
        <v>18</v>
      </c>
      <c r="D43" s="9" t="s">
        <v>17</v>
      </c>
      <c r="E43" t="s">
        <v>19</v>
      </c>
      <c r="F43" s="20" t="str">
        <f t="shared" si="3"/>
        <v>RSD_DW_DTA4</v>
      </c>
      <c r="G43" s="20" t="s">
        <v>188</v>
      </c>
      <c r="H43" s="7">
        <f t="shared" si="0"/>
        <v>2017</v>
      </c>
      <c r="I43" s="29">
        <v>5</v>
      </c>
    </row>
    <row r="44" spans="1:12" x14ac:dyDescent="0.25">
      <c r="A44" t="str">
        <f t="shared" si="1"/>
        <v>RSD_APA4_LI</v>
      </c>
      <c r="C44" t="s">
        <v>18</v>
      </c>
      <c r="D44" s="9" t="s">
        <v>17</v>
      </c>
      <c r="E44" t="s">
        <v>19</v>
      </c>
      <c r="F44" s="20" t="str">
        <f t="shared" si="3"/>
        <v>RSD_DW_APA4</v>
      </c>
      <c r="G44" s="20" t="s">
        <v>189</v>
      </c>
      <c r="H44" s="7">
        <f t="shared" si="0"/>
        <v>2017</v>
      </c>
      <c r="I44" s="29">
        <v>5</v>
      </c>
    </row>
    <row r="45" spans="1:12" x14ac:dyDescent="0.25">
      <c r="A45" t="str">
        <f t="shared" si="1"/>
        <v>RSD_DTA1_RF</v>
      </c>
      <c r="C45" t="s">
        <v>18</v>
      </c>
      <c r="D45" s="9" t="s">
        <v>17</v>
      </c>
      <c r="E45" t="s">
        <v>19</v>
      </c>
      <c r="F45" s="20" t="str">
        <f t="shared" si="3"/>
        <v>RSD_DW_DTA1</v>
      </c>
      <c r="G45" s="20" t="s">
        <v>106</v>
      </c>
      <c r="H45" s="7">
        <f t="shared" si="0"/>
        <v>2017</v>
      </c>
      <c r="I45" s="29">
        <v>1.2</v>
      </c>
      <c r="J45">
        <v>1.2</v>
      </c>
      <c r="K45">
        <v>1.2</v>
      </c>
      <c r="L45">
        <v>1.2</v>
      </c>
    </row>
    <row r="46" spans="1:12" x14ac:dyDescent="0.25">
      <c r="A46" t="str">
        <f t="shared" si="1"/>
        <v>RSD_APA1_RF</v>
      </c>
      <c r="C46" t="s">
        <v>18</v>
      </c>
      <c r="D46" s="9" t="s">
        <v>17</v>
      </c>
      <c r="E46" t="s">
        <v>19</v>
      </c>
      <c r="F46" s="20" t="str">
        <f t="shared" si="3"/>
        <v>RSD_DW_APA1</v>
      </c>
      <c r="G46" s="20" t="s">
        <v>107</v>
      </c>
      <c r="H46" s="7">
        <f t="shared" si="0"/>
        <v>2017</v>
      </c>
      <c r="I46" s="29">
        <v>1.2</v>
      </c>
      <c r="J46">
        <v>1.2</v>
      </c>
      <c r="K46">
        <v>1.2</v>
      </c>
      <c r="L46">
        <v>1.2</v>
      </c>
    </row>
    <row r="47" spans="1:12" x14ac:dyDescent="0.25">
      <c r="A47" t="str">
        <f t="shared" si="1"/>
        <v>RSD_DTA2_RF</v>
      </c>
      <c r="C47" t="s">
        <v>18</v>
      </c>
      <c r="D47" s="9" t="s">
        <v>17</v>
      </c>
      <c r="E47" t="s">
        <v>19</v>
      </c>
      <c r="F47" s="20" t="str">
        <f t="shared" si="3"/>
        <v>RSD_DW_DTA2</v>
      </c>
      <c r="G47" s="20" t="s">
        <v>134</v>
      </c>
      <c r="H47" s="7">
        <f t="shared" si="0"/>
        <v>2017</v>
      </c>
      <c r="I47" s="29">
        <v>1.2</v>
      </c>
    </row>
    <row r="48" spans="1:12" x14ac:dyDescent="0.25">
      <c r="A48" t="str">
        <f t="shared" si="1"/>
        <v>RSD_APA2_RF</v>
      </c>
      <c r="C48" t="s">
        <v>18</v>
      </c>
      <c r="D48" s="9" t="s">
        <v>17</v>
      </c>
      <c r="E48" t="s">
        <v>19</v>
      </c>
      <c r="F48" s="20" t="str">
        <f t="shared" si="3"/>
        <v>RSD_DW_APA2</v>
      </c>
      <c r="G48" s="20" t="s">
        <v>135</v>
      </c>
      <c r="H48" s="7">
        <f t="shared" si="0"/>
        <v>2017</v>
      </c>
      <c r="I48" s="29">
        <v>1.2</v>
      </c>
    </row>
    <row r="49" spans="1:15" x14ac:dyDescent="0.25">
      <c r="A49" t="str">
        <f t="shared" ref="A49:A59" si="4">G49</f>
        <v>RSD_DTA3_RF</v>
      </c>
      <c r="C49" t="s">
        <v>18</v>
      </c>
      <c r="D49" s="9" t="s">
        <v>17</v>
      </c>
      <c r="E49" t="s">
        <v>19</v>
      </c>
      <c r="F49" s="20" t="str">
        <f t="shared" si="3"/>
        <v>RSD_DW_DTA3</v>
      </c>
      <c r="G49" s="20" t="s">
        <v>162</v>
      </c>
      <c r="H49" s="7">
        <f t="shared" si="0"/>
        <v>2017</v>
      </c>
      <c r="I49" s="29">
        <v>1.1000000000000001</v>
      </c>
    </row>
    <row r="50" spans="1:15" x14ac:dyDescent="0.25">
      <c r="A50" t="str">
        <f t="shared" si="4"/>
        <v>RSD_APA3_RF</v>
      </c>
      <c r="C50" t="s">
        <v>18</v>
      </c>
      <c r="D50" s="9" t="s">
        <v>17</v>
      </c>
      <c r="E50" t="s">
        <v>19</v>
      </c>
      <c r="F50" s="20" t="str">
        <f t="shared" si="3"/>
        <v>RSD_DW_APA3</v>
      </c>
      <c r="G50" s="20" t="s">
        <v>163</v>
      </c>
      <c r="H50" s="7">
        <f t="shared" si="0"/>
        <v>2017</v>
      </c>
      <c r="I50" s="29">
        <v>1.1000000000000001</v>
      </c>
    </row>
    <row r="51" spans="1:15" x14ac:dyDescent="0.25">
      <c r="A51" t="str">
        <f t="shared" si="4"/>
        <v>RSD_DTA4_RF</v>
      </c>
      <c r="C51" t="s">
        <v>18</v>
      </c>
      <c r="D51" s="9" t="s">
        <v>17</v>
      </c>
      <c r="E51" t="s">
        <v>19</v>
      </c>
      <c r="F51" s="20" t="str">
        <f t="shared" si="3"/>
        <v>RSD_DW_DTA4</v>
      </c>
      <c r="G51" s="20" t="s">
        <v>190</v>
      </c>
      <c r="H51" s="7">
        <f t="shared" si="0"/>
        <v>2017</v>
      </c>
      <c r="I51" s="29">
        <v>1.1000000000000001</v>
      </c>
    </row>
    <row r="52" spans="1:15" x14ac:dyDescent="0.25">
      <c r="A52" t="str">
        <f t="shared" si="4"/>
        <v>RSD_APA4_RF</v>
      </c>
      <c r="C52" t="s">
        <v>18</v>
      </c>
      <c r="D52" s="9" t="s">
        <v>17</v>
      </c>
      <c r="E52" t="s">
        <v>19</v>
      </c>
      <c r="F52" s="20" t="str">
        <f t="shared" si="3"/>
        <v>RSD_DW_APA4</v>
      </c>
      <c r="G52" s="20" t="s">
        <v>191</v>
      </c>
      <c r="H52" s="7">
        <f t="shared" si="0"/>
        <v>2017</v>
      </c>
      <c r="I52" s="29">
        <v>1.1000000000000001</v>
      </c>
    </row>
    <row r="53" spans="1:15" x14ac:dyDescent="0.25">
      <c r="A53" t="str">
        <f t="shared" si="4"/>
        <v>RSD_DTA1_CW</v>
      </c>
      <c r="C53" t="s">
        <v>18</v>
      </c>
      <c r="D53" s="9" t="s">
        <v>17</v>
      </c>
      <c r="E53" t="s">
        <v>19</v>
      </c>
      <c r="F53" s="20" t="str">
        <f t="shared" si="3"/>
        <v>RSD_DW_DTA1</v>
      </c>
      <c r="G53" s="20" t="s">
        <v>108</v>
      </c>
      <c r="H53" s="7">
        <f t="shared" si="0"/>
        <v>2017</v>
      </c>
      <c r="I53" s="29">
        <v>0.98</v>
      </c>
      <c r="J53">
        <v>0.98</v>
      </c>
      <c r="K53">
        <v>0.98</v>
      </c>
      <c r="L53">
        <v>0.98</v>
      </c>
    </row>
    <row r="54" spans="1:15" x14ac:dyDescent="0.25">
      <c r="A54" t="str">
        <f t="shared" si="4"/>
        <v>RSD_APA1_CW</v>
      </c>
      <c r="C54" t="s">
        <v>18</v>
      </c>
      <c r="D54" s="9" t="s">
        <v>17</v>
      </c>
      <c r="E54" t="s">
        <v>19</v>
      </c>
      <c r="F54" s="20" t="str">
        <f t="shared" si="3"/>
        <v>RSD_DW_APA1</v>
      </c>
      <c r="G54" s="20" t="s">
        <v>109</v>
      </c>
      <c r="H54" s="7">
        <f t="shared" si="0"/>
        <v>2017</v>
      </c>
      <c r="I54" s="29">
        <v>0.98</v>
      </c>
      <c r="J54">
        <v>0.98</v>
      </c>
      <c r="K54">
        <v>0.98</v>
      </c>
      <c r="L54">
        <v>0.98</v>
      </c>
    </row>
    <row r="55" spans="1:15" x14ac:dyDescent="0.25">
      <c r="A55" t="str">
        <f t="shared" si="4"/>
        <v>RSD_DTA2_CW</v>
      </c>
      <c r="C55" t="s">
        <v>18</v>
      </c>
      <c r="D55" s="9" t="s">
        <v>17</v>
      </c>
      <c r="E55" t="s">
        <v>19</v>
      </c>
      <c r="F55" s="20" t="str">
        <f t="shared" si="3"/>
        <v>RSD_DW_DTA2</v>
      </c>
      <c r="G55" s="20" t="s">
        <v>136</v>
      </c>
      <c r="H55" s="7">
        <f t="shared" si="0"/>
        <v>2017</v>
      </c>
      <c r="I55" s="29">
        <v>0.96</v>
      </c>
    </row>
    <row r="56" spans="1:15" x14ac:dyDescent="0.25">
      <c r="A56" t="str">
        <f t="shared" si="4"/>
        <v>RSD_APA2_CW</v>
      </c>
      <c r="C56" t="s">
        <v>18</v>
      </c>
      <c r="D56" s="9" t="s">
        <v>17</v>
      </c>
      <c r="E56" t="s">
        <v>19</v>
      </c>
      <c r="F56" s="20" t="str">
        <f t="shared" si="3"/>
        <v>RSD_DW_APA2</v>
      </c>
      <c r="G56" s="20" t="s">
        <v>137</v>
      </c>
      <c r="H56" s="7">
        <f t="shared" si="0"/>
        <v>2017</v>
      </c>
      <c r="I56" s="29">
        <v>0.96</v>
      </c>
    </row>
    <row r="57" spans="1:15" x14ac:dyDescent="0.25">
      <c r="A57" t="str">
        <f t="shared" si="4"/>
        <v>RSD_DTA3_CW</v>
      </c>
      <c r="C57" t="s">
        <v>18</v>
      </c>
      <c r="D57" s="9" t="s">
        <v>17</v>
      </c>
      <c r="E57" t="s">
        <v>19</v>
      </c>
      <c r="F57" s="20" t="str">
        <f t="shared" si="3"/>
        <v>RSD_DW_DTA3</v>
      </c>
      <c r="G57" s="20" t="s">
        <v>164</v>
      </c>
      <c r="H57" s="7">
        <f t="shared" si="0"/>
        <v>2017</v>
      </c>
      <c r="I57" s="29">
        <v>0.92</v>
      </c>
    </row>
    <row r="58" spans="1:15" x14ac:dyDescent="0.25">
      <c r="A58" t="str">
        <f t="shared" si="4"/>
        <v>RSD_APA3_CW</v>
      </c>
      <c r="C58" t="s">
        <v>18</v>
      </c>
      <c r="D58" s="9" t="s">
        <v>17</v>
      </c>
      <c r="E58" t="s">
        <v>19</v>
      </c>
      <c r="F58" s="20" t="str">
        <f t="shared" si="3"/>
        <v>RSD_DW_APA3</v>
      </c>
      <c r="G58" s="20" t="s">
        <v>165</v>
      </c>
      <c r="H58" s="7">
        <f t="shared" si="0"/>
        <v>2017</v>
      </c>
      <c r="I58" s="29">
        <v>0.92</v>
      </c>
    </row>
    <row r="59" spans="1:15" x14ac:dyDescent="0.25">
      <c r="A59" t="str">
        <f t="shared" si="4"/>
        <v>RSD_DTA4_CW</v>
      </c>
      <c r="C59" t="s">
        <v>18</v>
      </c>
      <c r="D59" s="9" t="s">
        <v>17</v>
      </c>
      <c r="E59" t="s">
        <v>19</v>
      </c>
      <c r="F59" s="20" t="str">
        <f t="shared" si="3"/>
        <v>RSD_DW_DTA4</v>
      </c>
      <c r="G59" s="20" t="s">
        <v>192</v>
      </c>
      <c r="H59" s="7">
        <f t="shared" si="0"/>
        <v>2017</v>
      </c>
      <c r="I59" s="29">
        <v>0.95</v>
      </c>
    </row>
    <row r="60" spans="1:15" x14ac:dyDescent="0.25">
      <c r="A60" t="str">
        <f t="shared" ref="A60:A76" si="5">G60</f>
        <v>RSD_APA4_CW</v>
      </c>
      <c r="C60" t="s">
        <v>18</v>
      </c>
      <c r="D60" s="9" t="s">
        <v>17</v>
      </c>
      <c r="E60" t="s">
        <v>19</v>
      </c>
      <c r="F60" s="20" t="str">
        <f t="shared" si="3"/>
        <v>RSD_DW_APA4</v>
      </c>
      <c r="G60" s="20" t="s">
        <v>193</v>
      </c>
      <c r="H60" s="7">
        <f t="shared" si="0"/>
        <v>2017</v>
      </c>
      <c r="I60" s="29">
        <v>0.95</v>
      </c>
    </row>
    <row r="61" spans="1:15" x14ac:dyDescent="0.25">
      <c r="A61" t="str">
        <f t="shared" si="5"/>
        <v>RSD_DTA1_DW</v>
      </c>
      <c r="C61" t="s">
        <v>18</v>
      </c>
      <c r="D61" s="9" t="s">
        <v>17</v>
      </c>
      <c r="E61" t="s">
        <v>19</v>
      </c>
      <c r="F61" s="20" t="str">
        <f t="shared" si="3"/>
        <v>RSD_DW_DTA1</v>
      </c>
      <c r="G61" s="20" t="s">
        <v>110</v>
      </c>
      <c r="H61" s="7">
        <f t="shared" si="0"/>
        <v>2017</v>
      </c>
      <c r="I61" s="29">
        <v>0.01</v>
      </c>
      <c r="J61">
        <v>0.01</v>
      </c>
      <c r="K61">
        <v>0.01</v>
      </c>
      <c r="L61">
        <v>0.01</v>
      </c>
    </row>
    <row r="62" spans="1:15" x14ac:dyDescent="0.25">
      <c r="A62" t="str">
        <f t="shared" si="5"/>
        <v>RSD_APA1_DW</v>
      </c>
      <c r="C62" t="s">
        <v>18</v>
      </c>
      <c r="D62" s="9" t="s">
        <v>17</v>
      </c>
      <c r="E62" t="s">
        <v>19</v>
      </c>
      <c r="F62" s="20" t="str">
        <f t="shared" si="3"/>
        <v>RSD_DW_APA1</v>
      </c>
      <c r="G62" s="20" t="s">
        <v>111</v>
      </c>
      <c r="H62" s="7">
        <f t="shared" si="0"/>
        <v>2017</v>
      </c>
      <c r="I62" s="29">
        <v>0.01</v>
      </c>
      <c r="J62" s="12">
        <v>0.01</v>
      </c>
      <c r="K62" s="12">
        <v>0.01</v>
      </c>
      <c r="L62" s="12">
        <v>0.01</v>
      </c>
      <c r="M62" s="12"/>
      <c r="N62" s="12"/>
      <c r="O62" s="12"/>
    </row>
    <row r="63" spans="1:15" x14ac:dyDescent="0.25">
      <c r="A63" t="str">
        <f t="shared" si="5"/>
        <v>RSD_DTA2_DW</v>
      </c>
      <c r="C63" t="s">
        <v>18</v>
      </c>
      <c r="D63" s="9" t="s">
        <v>17</v>
      </c>
      <c r="E63" t="s">
        <v>19</v>
      </c>
      <c r="F63" s="20" t="str">
        <f t="shared" si="3"/>
        <v>RSD_DW_DTA2</v>
      </c>
      <c r="G63" s="20" t="s">
        <v>138</v>
      </c>
      <c r="H63" s="7">
        <f t="shared" si="0"/>
        <v>2017</v>
      </c>
      <c r="I63" s="29">
        <v>0.04</v>
      </c>
      <c r="J63" s="12"/>
      <c r="K63" s="12"/>
      <c r="L63" s="12"/>
      <c r="M63" s="12"/>
      <c r="N63" s="12"/>
      <c r="O63" s="12"/>
    </row>
    <row r="64" spans="1:15" x14ac:dyDescent="0.25">
      <c r="A64" t="str">
        <f t="shared" si="5"/>
        <v>RSD_APA2_DW</v>
      </c>
      <c r="C64" t="s">
        <v>18</v>
      </c>
      <c r="D64" s="9" t="s">
        <v>17</v>
      </c>
      <c r="E64" t="s">
        <v>19</v>
      </c>
      <c r="F64" s="20" t="str">
        <f t="shared" si="3"/>
        <v>RSD_DW_APA2</v>
      </c>
      <c r="G64" s="22" t="s">
        <v>139</v>
      </c>
      <c r="H64" s="7">
        <f t="shared" si="0"/>
        <v>2017</v>
      </c>
      <c r="I64" s="29">
        <v>0.04</v>
      </c>
      <c r="J64" s="12"/>
      <c r="K64" s="12"/>
      <c r="L64" s="12"/>
      <c r="M64" s="12"/>
      <c r="N64" s="12"/>
      <c r="O64" s="12"/>
    </row>
    <row r="65" spans="1:15" x14ac:dyDescent="0.25">
      <c r="A65" t="str">
        <f t="shared" si="5"/>
        <v>RSD_DTA3_DW</v>
      </c>
      <c r="C65" t="s">
        <v>18</v>
      </c>
      <c r="D65" s="9" t="s">
        <v>17</v>
      </c>
      <c r="E65" t="s">
        <v>19</v>
      </c>
      <c r="F65" s="20" t="str">
        <f t="shared" si="3"/>
        <v>RSD_DW_DTA3</v>
      </c>
      <c r="G65" s="22" t="s">
        <v>166</v>
      </c>
      <c r="H65" s="7">
        <f t="shared" si="0"/>
        <v>2017</v>
      </c>
      <c r="I65" s="29">
        <v>7.0000000000000007E-2</v>
      </c>
      <c r="J65" s="12"/>
      <c r="K65" s="12"/>
      <c r="L65" s="12"/>
      <c r="M65" s="12"/>
      <c r="N65" s="12"/>
      <c r="O65" s="12"/>
    </row>
    <row r="66" spans="1:15" x14ac:dyDescent="0.25">
      <c r="A66" t="str">
        <f t="shared" si="5"/>
        <v>RSD_APA3_DW</v>
      </c>
      <c r="C66" t="s">
        <v>18</v>
      </c>
      <c r="D66" s="9" t="s">
        <v>17</v>
      </c>
      <c r="E66" t="s">
        <v>19</v>
      </c>
      <c r="F66" s="20" t="str">
        <f t="shared" si="3"/>
        <v>RSD_DW_APA3</v>
      </c>
      <c r="G66" s="22" t="s">
        <v>167</v>
      </c>
      <c r="H66" s="7">
        <f t="shared" si="0"/>
        <v>2017</v>
      </c>
      <c r="I66" s="29">
        <v>7.0000000000000007E-2</v>
      </c>
      <c r="J66" s="12"/>
      <c r="K66" s="12"/>
      <c r="L66" s="12"/>
      <c r="M66" s="12"/>
      <c r="N66" s="12"/>
      <c r="O66" s="12"/>
    </row>
    <row r="67" spans="1:15" x14ac:dyDescent="0.25">
      <c r="A67" t="str">
        <f t="shared" si="5"/>
        <v>RSD_DTA4_DW</v>
      </c>
      <c r="C67" t="s">
        <v>18</v>
      </c>
      <c r="D67" s="9" t="s">
        <v>17</v>
      </c>
      <c r="E67" t="s">
        <v>19</v>
      </c>
      <c r="F67" s="20" t="str">
        <f t="shared" si="3"/>
        <v>RSD_DW_DTA4</v>
      </c>
      <c r="G67" s="22" t="s">
        <v>194</v>
      </c>
      <c r="H67" s="7">
        <f t="shared" si="0"/>
        <v>2017</v>
      </c>
      <c r="I67" s="29">
        <v>0.03</v>
      </c>
      <c r="J67" s="12"/>
      <c r="K67" s="12"/>
      <c r="L67" s="12"/>
      <c r="M67" s="12"/>
      <c r="N67" s="12"/>
      <c r="O67" s="12"/>
    </row>
    <row r="68" spans="1:15" x14ac:dyDescent="0.25">
      <c r="A68" t="str">
        <f t="shared" si="5"/>
        <v>RSD_APA4_DW</v>
      </c>
      <c r="C68" t="s">
        <v>18</v>
      </c>
      <c r="D68" s="9" t="s">
        <v>17</v>
      </c>
      <c r="E68" t="s">
        <v>19</v>
      </c>
      <c r="F68" s="20" t="str">
        <f t="shared" si="3"/>
        <v>RSD_DW_APA4</v>
      </c>
      <c r="G68" s="22" t="s">
        <v>195</v>
      </c>
      <c r="H68" s="7">
        <f t="shared" si="0"/>
        <v>2017</v>
      </c>
      <c r="I68" s="29">
        <v>0.03</v>
      </c>
      <c r="J68" s="12"/>
      <c r="K68" s="12"/>
      <c r="L68" s="12"/>
      <c r="M68" s="12"/>
      <c r="N68" s="12"/>
      <c r="O68" s="12"/>
    </row>
    <row r="69" spans="1:15" x14ac:dyDescent="0.25">
      <c r="A69" t="str">
        <f>G69</f>
        <v>RSD_DTA1_AP</v>
      </c>
      <c r="C69" t="s">
        <v>18</v>
      </c>
      <c r="D69" s="9" t="s">
        <v>17</v>
      </c>
      <c r="E69" t="s">
        <v>19</v>
      </c>
      <c r="F69" s="20" t="str">
        <f t="shared" si="3"/>
        <v>RSD_DW_DTA1</v>
      </c>
      <c r="G69" s="22" t="s">
        <v>112</v>
      </c>
      <c r="H69" s="7">
        <f t="shared" si="0"/>
        <v>2017</v>
      </c>
      <c r="I69" s="29">
        <v>1</v>
      </c>
      <c r="J69" s="12">
        <v>1</v>
      </c>
      <c r="K69" s="12">
        <v>1</v>
      </c>
      <c r="L69" s="12">
        <v>1</v>
      </c>
      <c r="M69" s="12"/>
      <c r="N69" s="12"/>
      <c r="O69" s="12"/>
    </row>
    <row r="70" spans="1:15" x14ac:dyDescent="0.25">
      <c r="A70" t="str">
        <f t="shared" si="5"/>
        <v>RSD_APA1_AP</v>
      </c>
      <c r="C70" t="s">
        <v>18</v>
      </c>
      <c r="D70" s="9" t="s">
        <v>17</v>
      </c>
      <c r="E70" t="s">
        <v>19</v>
      </c>
      <c r="F70" s="20" t="str">
        <f t="shared" si="3"/>
        <v>RSD_DW_APA1</v>
      </c>
      <c r="G70" s="22" t="s">
        <v>113</v>
      </c>
      <c r="H70" s="7">
        <f t="shared" si="0"/>
        <v>2017</v>
      </c>
      <c r="I70" s="29">
        <v>1</v>
      </c>
      <c r="J70" s="12">
        <v>1</v>
      </c>
      <c r="K70" s="12">
        <v>1</v>
      </c>
      <c r="L70" s="12">
        <v>1</v>
      </c>
      <c r="M70" s="12"/>
      <c r="N70" s="12"/>
      <c r="O70" s="12"/>
    </row>
    <row r="71" spans="1:15" x14ac:dyDescent="0.25">
      <c r="A71" t="str">
        <f t="shared" si="5"/>
        <v>RSD_DTA2_AP</v>
      </c>
      <c r="C71" t="s">
        <v>18</v>
      </c>
      <c r="D71" s="9" t="s">
        <v>17</v>
      </c>
      <c r="E71" t="s">
        <v>19</v>
      </c>
      <c r="F71" s="20" t="str">
        <f t="shared" si="3"/>
        <v>RSD_DW_DTA2</v>
      </c>
      <c r="G71" s="22" t="s">
        <v>140</v>
      </c>
      <c r="H71" s="7">
        <f t="shared" si="0"/>
        <v>2017</v>
      </c>
      <c r="I71" s="29">
        <v>1</v>
      </c>
      <c r="J71" s="12"/>
      <c r="K71" s="12"/>
      <c r="L71" s="12"/>
      <c r="M71" s="12"/>
      <c r="N71" s="12"/>
      <c r="O71" s="12"/>
    </row>
    <row r="72" spans="1:15" x14ac:dyDescent="0.25">
      <c r="A72" t="str">
        <f t="shared" si="5"/>
        <v>RSD_APA2_AP</v>
      </c>
      <c r="C72" t="s">
        <v>18</v>
      </c>
      <c r="D72" s="9" t="s">
        <v>17</v>
      </c>
      <c r="E72" t="s">
        <v>19</v>
      </c>
      <c r="F72" s="20" t="str">
        <f t="shared" si="3"/>
        <v>RSD_DW_APA2</v>
      </c>
      <c r="G72" s="22" t="s">
        <v>141</v>
      </c>
      <c r="H72" s="7">
        <f t="shared" si="0"/>
        <v>2017</v>
      </c>
      <c r="I72" s="29">
        <v>1</v>
      </c>
      <c r="J72" s="12"/>
      <c r="K72" s="12"/>
      <c r="L72" s="12"/>
      <c r="M72" s="12"/>
      <c r="N72" s="12"/>
      <c r="O72" s="12"/>
    </row>
    <row r="73" spans="1:15" x14ac:dyDescent="0.25">
      <c r="A73" t="str">
        <f t="shared" si="5"/>
        <v>RSD_DTA3_AP</v>
      </c>
      <c r="C73" t="s">
        <v>18</v>
      </c>
      <c r="D73" s="9" t="s">
        <v>17</v>
      </c>
      <c r="E73" t="s">
        <v>19</v>
      </c>
      <c r="F73" s="20" t="str">
        <f t="shared" si="3"/>
        <v>RSD_DW_DTA3</v>
      </c>
      <c r="G73" s="22" t="s">
        <v>168</v>
      </c>
      <c r="H73" s="7">
        <f t="shared" si="0"/>
        <v>2017</v>
      </c>
      <c r="I73" s="29">
        <v>1</v>
      </c>
      <c r="J73" s="12"/>
      <c r="K73" s="12"/>
      <c r="L73" s="12"/>
      <c r="M73" s="12"/>
      <c r="N73" s="12"/>
      <c r="O73" s="12"/>
    </row>
    <row r="74" spans="1:15" x14ac:dyDescent="0.25">
      <c r="A74" t="str">
        <f t="shared" si="5"/>
        <v>RSD_APA3_AP</v>
      </c>
      <c r="C74" t="s">
        <v>18</v>
      </c>
      <c r="D74" s="9" t="s">
        <v>17</v>
      </c>
      <c r="E74" t="s">
        <v>19</v>
      </c>
      <c r="F74" s="20" t="str">
        <f t="shared" si="3"/>
        <v>RSD_DW_APA3</v>
      </c>
      <c r="G74" s="22" t="s">
        <v>169</v>
      </c>
      <c r="H74" s="7">
        <f t="shared" si="0"/>
        <v>2017</v>
      </c>
      <c r="I74" s="29">
        <v>1</v>
      </c>
      <c r="J74" s="12"/>
      <c r="K74" s="12"/>
      <c r="L74" s="12"/>
      <c r="M74" s="12"/>
      <c r="N74" s="12"/>
      <c r="O74" s="12"/>
    </row>
    <row r="75" spans="1:15" x14ac:dyDescent="0.25">
      <c r="A75" t="str">
        <f t="shared" si="5"/>
        <v>RSD_DTA4_AP</v>
      </c>
      <c r="C75" t="s">
        <v>18</v>
      </c>
      <c r="D75" s="9" t="s">
        <v>17</v>
      </c>
      <c r="E75" t="s">
        <v>19</v>
      </c>
      <c r="F75" s="20" t="str">
        <f t="shared" si="3"/>
        <v>RSD_DW_DTA4</v>
      </c>
      <c r="G75" s="22" t="s">
        <v>196</v>
      </c>
      <c r="H75" s="7">
        <f t="shared" si="0"/>
        <v>2017</v>
      </c>
      <c r="I75" s="29">
        <v>1</v>
      </c>
      <c r="J75" s="12"/>
      <c r="K75" s="12"/>
      <c r="L75" s="12"/>
      <c r="M75" s="12"/>
      <c r="N75" s="12"/>
      <c r="O75" s="12"/>
    </row>
    <row r="76" spans="1:15" ht="14.4" thickBot="1" x14ac:dyDescent="0.3">
      <c r="A76" s="13" t="str">
        <f t="shared" si="5"/>
        <v>RSD_APA4_AP</v>
      </c>
      <c r="B76" s="13"/>
      <c r="C76" s="13" t="s">
        <v>18</v>
      </c>
      <c r="D76" s="14" t="s">
        <v>17</v>
      </c>
      <c r="E76" s="13" t="s">
        <v>19</v>
      </c>
      <c r="F76" s="13" t="str">
        <f t="shared" si="3"/>
        <v>RSD_DW_APA4</v>
      </c>
      <c r="G76" s="24" t="s">
        <v>197</v>
      </c>
      <c r="H76" s="31">
        <f t="shared" si="0"/>
        <v>2017</v>
      </c>
      <c r="I76" s="29">
        <v>1</v>
      </c>
      <c r="J76" s="13"/>
      <c r="K76" s="13"/>
      <c r="L76" s="12"/>
      <c r="M76" s="12"/>
      <c r="N76" s="12"/>
      <c r="O76" s="12"/>
    </row>
    <row r="77" spans="1:15" ht="14.4" thickTop="1" x14ac:dyDescent="0.25">
      <c r="A77" t="str">
        <f>LEFT(F77,15)</f>
        <v>RSD_APA1_SH_BCO</v>
      </c>
      <c r="C77" t="s">
        <v>18</v>
      </c>
      <c r="D77" s="9" t="s">
        <v>17</v>
      </c>
      <c r="E77" s="15" t="s">
        <v>31</v>
      </c>
      <c r="F77" s="40" t="s">
        <v>926</v>
      </c>
      <c r="H77" s="7">
        <f t="shared" si="0"/>
        <v>2017</v>
      </c>
      <c r="I77" s="29">
        <v>0.2</v>
      </c>
      <c r="J77">
        <v>0.2</v>
      </c>
      <c r="K77" s="17"/>
      <c r="L77">
        <v>0.2</v>
      </c>
      <c r="O77" s="17" t="s">
        <v>32</v>
      </c>
    </row>
    <row r="78" spans="1:15" x14ac:dyDescent="0.25">
      <c r="A78" s="26" t="str">
        <f t="shared" ref="A78:A140" si="6">LEFT(F78,15)</f>
        <v>RSD_APA1_SH_BIC</v>
      </c>
      <c r="C78" t="s">
        <v>18</v>
      </c>
      <c r="D78" s="9" t="s">
        <v>17</v>
      </c>
      <c r="E78" s="15" t="s">
        <v>31</v>
      </c>
      <c r="F78" s="16" t="s">
        <v>927</v>
      </c>
      <c r="H78" s="7">
        <f t="shared" si="0"/>
        <v>2017</v>
      </c>
      <c r="I78" s="29">
        <v>0.2</v>
      </c>
      <c r="J78">
        <v>0.2</v>
      </c>
      <c r="K78">
        <v>0.2</v>
      </c>
      <c r="L78">
        <v>0.2</v>
      </c>
    </row>
    <row r="79" spans="1:15" x14ac:dyDescent="0.25">
      <c r="A79" s="26" t="str">
        <f t="shared" si="6"/>
        <v>RSD_APA1_SH_ELC</v>
      </c>
      <c r="C79" t="s">
        <v>18</v>
      </c>
      <c r="D79" s="9" t="s">
        <v>17</v>
      </c>
      <c r="E79" s="15" t="s">
        <v>31</v>
      </c>
      <c r="F79" s="16" t="s">
        <v>928</v>
      </c>
      <c r="H79" s="7">
        <f t="shared" si="0"/>
        <v>2017</v>
      </c>
      <c r="I79" s="29">
        <v>0.37004850101193998</v>
      </c>
      <c r="J79">
        <v>0.34669015646510998</v>
      </c>
      <c r="K79">
        <v>0.35</v>
      </c>
      <c r="L79">
        <v>0.62400433624558904</v>
      </c>
    </row>
    <row r="80" spans="1:15" x14ac:dyDescent="0.25">
      <c r="A80" s="26" t="str">
        <f t="shared" si="6"/>
        <v>RSD_APA1_SH_GAS</v>
      </c>
      <c r="C80" t="s">
        <v>18</v>
      </c>
      <c r="D80" s="9" t="s">
        <v>17</v>
      </c>
      <c r="E80" s="15" t="s">
        <v>31</v>
      </c>
      <c r="F80" s="16" t="s">
        <v>929</v>
      </c>
      <c r="H80" s="7">
        <f t="shared" si="0"/>
        <v>2017</v>
      </c>
      <c r="I80" s="29">
        <v>0.18139632402546099</v>
      </c>
      <c r="J80">
        <v>0.16994615512995601</v>
      </c>
      <c r="K80">
        <v>0.536507305427532</v>
      </c>
      <c r="L80">
        <v>0.30588447855175999</v>
      </c>
    </row>
    <row r="81" spans="1:20" x14ac:dyDescent="0.25">
      <c r="A81" s="26" t="str">
        <f t="shared" si="6"/>
        <v>RSD_APA1_SH_LOG</v>
      </c>
      <c r="C81" t="s">
        <v>18</v>
      </c>
      <c r="D81" s="9" t="s">
        <v>17</v>
      </c>
      <c r="E81" s="15" t="s">
        <v>31</v>
      </c>
      <c r="F81" s="16" t="s">
        <v>930</v>
      </c>
      <c r="H81" s="7">
        <f t="shared" si="0"/>
        <v>2017</v>
      </c>
      <c r="I81" s="29">
        <v>0.2</v>
      </c>
      <c r="J81">
        <v>0.2</v>
      </c>
      <c r="K81">
        <v>0.2</v>
      </c>
      <c r="L81">
        <v>0.2</v>
      </c>
    </row>
    <row r="82" spans="1:20" x14ac:dyDescent="0.25">
      <c r="A82" s="26" t="str">
        <f t="shared" si="6"/>
        <v>RSD_DTA1_SH_DSL</v>
      </c>
      <c r="C82" s="26" t="s">
        <v>18</v>
      </c>
      <c r="D82" s="9" t="s">
        <v>17</v>
      </c>
      <c r="E82" s="15" t="s">
        <v>31</v>
      </c>
      <c r="F82" s="16" t="s">
        <v>931</v>
      </c>
      <c r="H82" s="7">
        <f t="shared" si="0"/>
        <v>2017</v>
      </c>
      <c r="I82" s="29">
        <v>0.25</v>
      </c>
      <c r="J82">
        <v>0.104321053362807</v>
      </c>
      <c r="K82">
        <v>0.24320329921935499</v>
      </c>
      <c r="L82">
        <v>0.21708859109404399</v>
      </c>
    </row>
    <row r="83" spans="1:20" x14ac:dyDescent="0.25">
      <c r="A83" s="26" t="str">
        <f t="shared" si="6"/>
        <v>RSD_APA1_SH_LPG</v>
      </c>
      <c r="C83" t="s">
        <v>18</v>
      </c>
      <c r="D83" s="9" t="s">
        <v>17</v>
      </c>
      <c r="E83" s="15" t="s">
        <v>31</v>
      </c>
      <c r="F83" s="16" t="s">
        <v>932</v>
      </c>
      <c r="H83" s="7">
        <f t="shared" si="0"/>
        <v>2017</v>
      </c>
      <c r="I83" s="29">
        <v>0.2</v>
      </c>
      <c r="J83">
        <v>0.2</v>
      </c>
      <c r="K83">
        <v>0.2</v>
      </c>
      <c r="L83">
        <v>0.2</v>
      </c>
    </row>
    <row r="84" spans="1:20" x14ac:dyDescent="0.25">
      <c r="A84" s="26" t="str">
        <f t="shared" si="6"/>
        <v>RSD_APA1_SH_LTH</v>
      </c>
      <c r="C84" t="s">
        <v>18</v>
      </c>
      <c r="D84" s="9" t="s">
        <v>17</v>
      </c>
      <c r="E84" s="15" t="s">
        <v>31</v>
      </c>
      <c r="F84" s="16" t="s">
        <v>933</v>
      </c>
      <c r="H84" s="7">
        <f t="shared" si="0"/>
        <v>2017</v>
      </c>
      <c r="I84" s="29">
        <v>0.20558250056218899</v>
      </c>
      <c r="J84">
        <v>0.19260564248061701</v>
      </c>
      <c r="K84">
        <v>0.60804161281786995</v>
      </c>
      <c r="L84">
        <v>0.34666907569199401</v>
      </c>
    </row>
    <row r="85" spans="1:20" x14ac:dyDescent="0.25">
      <c r="A85" s="26" t="str">
        <f t="shared" si="6"/>
        <v>RSD_APA2_SH_BCO</v>
      </c>
      <c r="C85" t="s">
        <v>18</v>
      </c>
      <c r="D85" s="9" t="s">
        <v>17</v>
      </c>
      <c r="E85" s="15" t="s">
        <v>31</v>
      </c>
      <c r="F85" s="16" t="s">
        <v>934</v>
      </c>
      <c r="H85" s="7">
        <f t="shared" si="0"/>
        <v>2017</v>
      </c>
      <c r="I85" s="29">
        <v>0.2</v>
      </c>
    </row>
    <row r="86" spans="1:20" x14ac:dyDescent="0.25">
      <c r="A86" s="26" t="str">
        <f t="shared" si="6"/>
        <v>RSD_APA2_SH_BIC</v>
      </c>
      <c r="C86" t="s">
        <v>18</v>
      </c>
      <c r="D86" s="9" t="s">
        <v>17</v>
      </c>
      <c r="E86" s="15" t="s">
        <v>31</v>
      </c>
      <c r="F86" s="16" t="s">
        <v>935</v>
      </c>
      <c r="H86" s="7">
        <f t="shared" ref="H86:H179" si="7">BASE_YEAR</f>
        <v>2017</v>
      </c>
      <c r="I86" s="29">
        <v>0.2</v>
      </c>
    </row>
    <row r="87" spans="1:20" x14ac:dyDescent="0.25">
      <c r="A87" s="26" t="str">
        <f t="shared" si="6"/>
        <v>RSD_APA2_SH_ELC</v>
      </c>
      <c r="C87" t="s">
        <v>18</v>
      </c>
      <c r="D87" s="9" t="s">
        <v>17</v>
      </c>
      <c r="E87" s="15" t="s">
        <v>31</v>
      </c>
      <c r="F87" s="16" t="s">
        <v>936</v>
      </c>
      <c r="H87" s="7">
        <f t="shared" si="7"/>
        <v>2017</v>
      </c>
      <c r="I87" s="29">
        <v>0.32175624275473502</v>
      </c>
    </row>
    <row r="88" spans="1:20" x14ac:dyDescent="0.25">
      <c r="A88" s="26" t="str">
        <f t="shared" si="6"/>
        <v>RSD_APA2_SH_GAS</v>
      </c>
      <c r="C88" t="s">
        <v>18</v>
      </c>
      <c r="D88" s="9" t="s">
        <v>17</v>
      </c>
      <c r="E88" s="15" t="s">
        <v>31</v>
      </c>
      <c r="F88" s="16" t="s">
        <v>937</v>
      </c>
      <c r="H88" s="7">
        <f t="shared" si="7"/>
        <v>2017</v>
      </c>
      <c r="I88" s="29">
        <v>0.19715456051148</v>
      </c>
    </row>
    <row r="89" spans="1:20" x14ac:dyDescent="0.25">
      <c r="A89" s="26" t="str">
        <f t="shared" si="6"/>
        <v>RSD_APA2_SH_LOG</v>
      </c>
      <c r="C89" t="s">
        <v>18</v>
      </c>
      <c r="D89" s="9" t="s">
        <v>17</v>
      </c>
      <c r="E89" s="15" t="s">
        <v>31</v>
      </c>
      <c r="F89" s="16" t="s">
        <v>938</v>
      </c>
      <c r="H89" s="7">
        <f t="shared" si="7"/>
        <v>2017</v>
      </c>
      <c r="I89" s="29">
        <v>0.2</v>
      </c>
    </row>
    <row r="90" spans="1:20" x14ac:dyDescent="0.25">
      <c r="A90" s="26" t="str">
        <f t="shared" si="6"/>
        <v>RSD_APA2_SH_DSL</v>
      </c>
      <c r="C90" s="26" t="s">
        <v>18</v>
      </c>
      <c r="D90" s="9" t="s">
        <v>17</v>
      </c>
      <c r="E90" s="15" t="s">
        <v>31</v>
      </c>
      <c r="F90" s="16" t="s">
        <v>939</v>
      </c>
      <c r="H90" s="7">
        <f t="shared" si="7"/>
        <v>2017</v>
      </c>
      <c r="I90" s="29">
        <v>0.15772364840918399</v>
      </c>
    </row>
    <row r="91" spans="1:20" x14ac:dyDescent="0.25">
      <c r="A91" s="26" t="str">
        <f t="shared" si="6"/>
        <v>RSD_APA2_SH_LPG</v>
      </c>
      <c r="C91" t="s">
        <v>18</v>
      </c>
      <c r="D91" s="9" t="s">
        <v>17</v>
      </c>
      <c r="E91" s="15" t="s">
        <v>31</v>
      </c>
      <c r="F91" s="16" t="s">
        <v>940</v>
      </c>
      <c r="H91" s="7">
        <f t="shared" si="7"/>
        <v>2017</v>
      </c>
      <c r="I91" s="29">
        <v>0.2</v>
      </c>
    </row>
    <row r="92" spans="1:20" x14ac:dyDescent="0.25">
      <c r="A92" s="26" t="str">
        <f t="shared" si="6"/>
        <v>RSD_APA2_SH_LTH</v>
      </c>
      <c r="C92" t="s">
        <v>18</v>
      </c>
      <c r="D92" s="9" t="s">
        <v>17</v>
      </c>
      <c r="E92" s="15" t="s">
        <v>31</v>
      </c>
      <c r="F92" s="16" t="s">
        <v>941</v>
      </c>
      <c r="H92" s="7">
        <f t="shared" si="7"/>
        <v>2017</v>
      </c>
      <c r="I92" s="29">
        <v>0.22344183524634401</v>
      </c>
    </row>
    <row r="93" spans="1:20" x14ac:dyDescent="0.25">
      <c r="A93" s="26" t="str">
        <f t="shared" si="6"/>
        <v>RSD_APA3_SH_BCO</v>
      </c>
      <c r="C93" t="s">
        <v>18</v>
      </c>
      <c r="D93" s="9" t="s">
        <v>17</v>
      </c>
      <c r="E93" s="15" t="s">
        <v>31</v>
      </c>
      <c r="F93" s="16" t="s">
        <v>942</v>
      </c>
      <c r="H93" s="7">
        <f t="shared" si="7"/>
        <v>2017</v>
      </c>
      <c r="I93" s="29">
        <v>0.2</v>
      </c>
      <c r="T93" s="12"/>
    </row>
    <row r="94" spans="1:20" x14ac:dyDescent="0.25">
      <c r="A94" s="26" t="str">
        <f t="shared" si="6"/>
        <v>RSD_APA3_SH_BIC</v>
      </c>
      <c r="C94" t="s">
        <v>18</v>
      </c>
      <c r="D94" s="9" t="s">
        <v>17</v>
      </c>
      <c r="E94" s="15" t="s">
        <v>31</v>
      </c>
      <c r="F94" s="16" t="s">
        <v>943</v>
      </c>
      <c r="H94" s="7">
        <f t="shared" si="7"/>
        <v>2017</v>
      </c>
      <c r="I94" s="29">
        <v>0.2</v>
      </c>
      <c r="T94" s="12"/>
    </row>
    <row r="95" spans="1:20" x14ac:dyDescent="0.25">
      <c r="A95" s="26" t="str">
        <f t="shared" si="6"/>
        <v>RSD_APA3_SH_ELC</v>
      </c>
      <c r="C95" t="s">
        <v>18</v>
      </c>
      <c r="D95" s="9" t="s">
        <v>17</v>
      </c>
      <c r="E95" s="15" t="s">
        <v>31</v>
      </c>
      <c r="F95" s="16" t="s">
        <v>944</v>
      </c>
      <c r="H95" s="7">
        <f t="shared" si="7"/>
        <v>2017</v>
      </c>
      <c r="I95" s="29">
        <v>0.35</v>
      </c>
      <c r="T95" s="12"/>
    </row>
    <row r="96" spans="1:20" x14ac:dyDescent="0.25">
      <c r="A96" s="26" t="str">
        <f t="shared" si="6"/>
        <v>RSD_APA3_SH_GAS</v>
      </c>
      <c r="C96" t="s">
        <v>18</v>
      </c>
      <c r="D96" s="9" t="s">
        <v>17</v>
      </c>
      <c r="E96" s="15" t="s">
        <v>31</v>
      </c>
      <c r="F96" s="16" t="s">
        <v>945</v>
      </c>
      <c r="H96" s="7">
        <f t="shared" si="7"/>
        <v>2017</v>
      </c>
      <c r="I96" s="29">
        <v>0.14774716869202201</v>
      </c>
      <c r="T96" s="12"/>
    </row>
    <row r="97" spans="1:20" x14ac:dyDescent="0.25">
      <c r="A97" s="26" t="str">
        <f t="shared" si="6"/>
        <v>RSD_APA3_SH_LOG</v>
      </c>
      <c r="C97" t="s">
        <v>18</v>
      </c>
      <c r="D97" s="9" t="s">
        <v>17</v>
      </c>
      <c r="E97" s="15" t="s">
        <v>31</v>
      </c>
      <c r="F97" s="16" t="s">
        <v>946</v>
      </c>
      <c r="H97" s="7">
        <f t="shared" si="7"/>
        <v>2017</v>
      </c>
      <c r="I97" s="29">
        <v>0.2</v>
      </c>
      <c r="T97" s="12"/>
    </row>
    <row r="98" spans="1:20" x14ac:dyDescent="0.25">
      <c r="A98" s="26" t="str">
        <f t="shared" si="6"/>
        <v>RSD_APA3_SH_DSL</v>
      </c>
      <c r="C98" s="15" t="s">
        <v>765</v>
      </c>
      <c r="D98" s="9" t="s">
        <v>17</v>
      </c>
      <c r="E98" s="15" t="s">
        <v>31</v>
      </c>
      <c r="F98" s="16" t="s">
        <v>947</v>
      </c>
      <c r="H98" s="7">
        <f t="shared" si="7"/>
        <v>2017</v>
      </c>
      <c r="I98" s="29">
        <v>0.118197734953618</v>
      </c>
      <c r="T98" s="12"/>
    </row>
    <row r="99" spans="1:20" x14ac:dyDescent="0.25">
      <c r="A99" s="26" t="str">
        <f t="shared" si="6"/>
        <v>RSD_APA3_SH_LPG</v>
      </c>
      <c r="C99" t="s">
        <v>18</v>
      </c>
      <c r="D99" s="9" t="s">
        <v>17</v>
      </c>
      <c r="E99" s="15" t="s">
        <v>31</v>
      </c>
      <c r="F99" s="16" t="s">
        <v>948</v>
      </c>
      <c r="H99" s="7">
        <f t="shared" si="7"/>
        <v>2017</v>
      </c>
      <c r="I99" s="29">
        <v>0.2</v>
      </c>
      <c r="T99" s="12"/>
    </row>
    <row r="100" spans="1:20" x14ac:dyDescent="0.25">
      <c r="A100" s="26" t="str">
        <f t="shared" si="6"/>
        <v>RSD_APA3_SH_LTH</v>
      </c>
      <c r="C100" t="s">
        <v>18</v>
      </c>
      <c r="D100" s="9" t="s">
        <v>17</v>
      </c>
      <c r="E100" s="15" t="s">
        <v>31</v>
      </c>
      <c r="F100" s="16" t="s">
        <v>949</v>
      </c>
      <c r="H100" s="7">
        <f t="shared" si="7"/>
        <v>2017</v>
      </c>
      <c r="I100" s="29">
        <v>0.16744679118429201</v>
      </c>
      <c r="T100" s="12"/>
    </row>
    <row r="101" spans="1:20" x14ac:dyDescent="0.25">
      <c r="A101" s="26" t="str">
        <f t="shared" si="6"/>
        <v>RSD_APA4_SH_BCO</v>
      </c>
      <c r="C101" t="s">
        <v>18</v>
      </c>
      <c r="D101" s="9" t="s">
        <v>17</v>
      </c>
      <c r="E101" s="15" t="s">
        <v>31</v>
      </c>
      <c r="F101" s="16" t="s">
        <v>950</v>
      </c>
      <c r="H101" s="7">
        <f t="shared" si="7"/>
        <v>2017</v>
      </c>
      <c r="I101" s="29">
        <v>0.15</v>
      </c>
      <c r="T101" s="12"/>
    </row>
    <row r="102" spans="1:20" x14ac:dyDescent="0.25">
      <c r="A102" s="26" t="str">
        <f t="shared" si="6"/>
        <v>RSD_APA4_SH_BIC</v>
      </c>
      <c r="C102" t="s">
        <v>18</v>
      </c>
      <c r="D102" s="9" t="s">
        <v>17</v>
      </c>
      <c r="E102" s="15" t="s">
        <v>31</v>
      </c>
      <c r="F102" s="16" t="s">
        <v>951</v>
      </c>
      <c r="H102" s="7">
        <f t="shared" si="7"/>
        <v>2017</v>
      </c>
      <c r="I102" s="29">
        <v>0.15</v>
      </c>
      <c r="T102" s="12"/>
    </row>
    <row r="103" spans="1:20" x14ac:dyDescent="0.25">
      <c r="A103" s="26" t="str">
        <f t="shared" si="6"/>
        <v>RSD_APA4_SH_ELC</v>
      </c>
      <c r="C103" t="s">
        <v>18</v>
      </c>
      <c r="D103" s="9" t="s">
        <v>17</v>
      </c>
      <c r="E103" s="15" t="s">
        <v>31</v>
      </c>
      <c r="F103" s="16" t="s">
        <v>952</v>
      </c>
      <c r="H103" s="7">
        <f t="shared" si="7"/>
        <v>2017</v>
      </c>
      <c r="I103" s="29">
        <v>0.35</v>
      </c>
      <c r="T103" s="12"/>
    </row>
    <row r="104" spans="1:20" x14ac:dyDescent="0.25">
      <c r="A104" s="26" t="str">
        <f t="shared" si="6"/>
        <v>RSD_APA4_SH_GAS</v>
      </c>
      <c r="C104" t="s">
        <v>18</v>
      </c>
      <c r="D104" s="9" t="s">
        <v>17</v>
      </c>
      <c r="E104" s="15" t="s">
        <v>31</v>
      </c>
      <c r="F104" s="16" t="s">
        <v>953</v>
      </c>
      <c r="H104" s="7">
        <f t="shared" si="7"/>
        <v>2017</v>
      </c>
      <c r="I104" s="29">
        <v>0.137543622586005</v>
      </c>
      <c r="T104" s="12"/>
    </row>
    <row r="105" spans="1:20" x14ac:dyDescent="0.25">
      <c r="A105" s="26" t="str">
        <f t="shared" si="6"/>
        <v>RSD_APA4_SH_LOG</v>
      </c>
      <c r="C105" t="s">
        <v>18</v>
      </c>
      <c r="D105" s="9" t="s">
        <v>17</v>
      </c>
      <c r="E105" s="15" t="s">
        <v>31</v>
      </c>
      <c r="F105" s="16" t="s">
        <v>954</v>
      </c>
      <c r="H105" s="7">
        <f t="shared" si="7"/>
        <v>2017</v>
      </c>
      <c r="I105" s="29">
        <v>0.15</v>
      </c>
      <c r="T105" s="12"/>
    </row>
    <row r="106" spans="1:20" x14ac:dyDescent="0.25">
      <c r="A106" s="26" t="str">
        <f t="shared" si="6"/>
        <v>RSD_APA4_SH_DSL</v>
      </c>
      <c r="C106" s="15" t="s">
        <v>765</v>
      </c>
      <c r="D106" s="9" t="s">
        <v>17</v>
      </c>
      <c r="E106" s="15" t="s">
        <v>31</v>
      </c>
      <c r="F106" s="16" t="s">
        <v>955</v>
      </c>
      <c r="H106" s="7">
        <f t="shared" si="7"/>
        <v>2017</v>
      </c>
      <c r="I106" s="29">
        <v>0.110034898068804</v>
      </c>
      <c r="T106" s="12"/>
    </row>
    <row r="107" spans="1:20" x14ac:dyDescent="0.25">
      <c r="A107" s="26" t="str">
        <f t="shared" si="6"/>
        <v>RSD_APA4_SH_LPG</v>
      </c>
      <c r="C107" t="s">
        <v>18</v>
      </c>
      <c r="D107" s="9" t="s">
        <v>17</v>
      </c>
      <c r="E107" s="15" t="s">
        <v>31</v>
      </c>
      <c r="F107" s="16" t="s">
        <v>956</v>
      </c>
      <c r="H107" s="7">
        <f t="shared" si="7"/>
        <v>2017</v>
      </c>
      <c r="I107" s="29">
        <v>0.15</v>
      </c>
      <c r="T107" s="12"/>
    </row>
    <row r="108" spans="1:20" x14ac:dyDescent="0.25">
      <c r="A108" s="26" t="str">
        <f t="shared" si="6"/>
        <v>RSD_APA4_SH_LTH</v>
      </c>
      <c r="C108" t="s">
        <v>18</v>
      </c>
      <c r="D108" s="9" t="s">
        <v>17</v>
      </c>
      <c r="E108" s="15" t="s">
        <v>31</v>
      </c>
      <c r="F108" s="16" t="s">
        <v>957</v>
      </c>
      <c r="H108" s="7">
        <f t="shared" si="7"/>
        <v>2017</v>
      </c>
      <c r="I108" s="29">
        <v>0.15588277226413899</v>
      </c>
      <c r="T108" s="12"/>
    </row>
    <row r="109" spans="1:20" x14ac:dyDescent="0.25">
      <c r="A109" s="26" t="str">
        <f t="shared" si="6"/>
        <v>RSD_DTA1_SH_BCO</v>
      </c>
      <c r="C109" t="s">
        <v>18</v>
      </c>
      <c r="D109" s="9" t="s">
        <v>17</v>
      </c>
      <c r="E109" s="15" t="s">
        <v>31</v>
      </c>
      <c r="F109" s="16" t="s">
        <v>958</v>
      </c>
      <c r="H109" s="7">
        <f t="shared" si="7"/>
        <v>2017</v>
      </c>
      <c r="I109" s="29">
        <v>0.26563009606812599</v>
      </c>
      <c r="J109">
        <v>0.25</v>
      </c>
      <c r="L109">
        <v>0.19899787516954001</v>
      </c>
    </row>
    <row r="110" spans="1:20" x14ac:dyDescent="0.25">
      <c r="A110" s="26" t="str">
        <f t="shared" si="6"/>
        <v>RSD_DTA1_SH_BIC</v>
      </c>
      <c r="C110" t="s">
        <v>18</v>
      </c>
      <c r="D110" s="9" t="s">
        <v>17</v>
      </c>
      <c r="E110" s="15" t="s">
        <v>31</v>
      </c>
      <c r="F110" s="16" t="s">
        <v>959</v>
      </c>
      <c r="H110" s="7">
        <f t="shared" si="7"/>
        <v>2017</v>
      </c>
      <c r="I110" s="29">
        <v>0.241481905516478</v>
      </c>
      <c r="J110">
        <v>0.25</v>
      </c>
      <c r="K110">
        <v>0.25</v>
      </c>
      <c r="L110">
        <v>0.25</v>
      </c>
    </row>
    <row r="111" spans="1:20" x14ac:dyDescent="0.25">
      <c r="A111" s="26" t="str">
        <f t="shared" si="6"/>
        <v>RSD_DTA1_SH_ELC</v>
      </c>
      <c r="C111" t="s">
        <v>18</v>
      </c>
      <c r="D111" s="9" t="s">
        <v>17</v>
      </c>
      <c r="E111" s="15" t="s">
        <v>31</v>
      </c>
      <c r="F111" s="16" t="s">
        <v>960</v>
      </c>
      <c r="H111" s="7">
        <f t="shared" si="7"/>
        <v>2017</v>
      </c>
      <c r="I111" s="29">
        <v>0.36222285827471701</v>
      </c>
      <c r="J111">
        <v>0.13040131670350899</v>
      </c>
      <c r="K111">
        <v>0.30400412402419402</v>
      </c>
      <c r="L111">
        <v>0.27136073886755502</v>
      </c>
    </row>
    <row r="112" spans="1:20" x14ac:dyDescent="0.25">
      <c r="A112" s="26" t="str">
        <f t="shared" si="6"/>
        <v>RSD_DTA1_SH_GAS</v>
      </c>
      <c r="C112" t="s">
        <v>18</v>
      </c>
      <c r="D112" s="9" t="s">
        <v>17</v>
      </c>
      <c r="E112" s="15" t="s">
        <v>31</v>
      </c>
      <c r="F112" s="16" t="s">
        <v>961</v>
      </c>
      <c r="H112" s="7">
        <f t="shared" si="7"/>
        <v>2017</v>
      </c>
      <c r="I112" s="29">
        <v>0.36222285827471701</v>
      </c>
      <c r="J112" s="12">
        <v>0.13040131670350899</v>
      </c>
      <c r="K112" s="12">
        <v>0.30400412402419402</v>
      </c>
      <c r="L112">
        <v>0.27136073886755502</v>
      </c>
      <c r="M112" s="12"/>
      <c r="N112" s="12"/>
      <c r="O112" s="12"/>
      <c r="T112" s="26"/>
    </row>
    <row r="113" spans="1:20" x14ac:dyDescent="0.25">
      <c r="A113" s="26" t="str">
        <f t="shared" si="6"/>
        <v>RSD_DTA1_SH_LOG</v>
      </c>
      <c r="C113" t="s">
        <v>18</v>
      </c>
      <c r="D113" s="9" t="s">
        <v>17</v>
      </c>
      <c r="E113" s="15" t="s">
        <v>31</v>
      </c>
      <c r="F113" s="16" t="s">
        <v>962</v>
      </c>
      <c r="H113" s="7">
        <f t="shared" si="7"/>
        <v>2017</v>
      </c>
      <c r="I113" s="29">
        <v>0.241481905516478</v>
      </c>
      <c r="J113" s="12">
        <v>8.6934211135672707E-2</v>
      </c>
      <c r="K113" s="12">
        <v>0.20266941601612901</v>
      </c>
      <c r="L113">
        <v>0.25</v>
      </c>
      <c r="M113" s="12"/>
      <c r="N113" s="12"/>
      <c r="O113" s="12"/>
      <c r="T113" s="26"/>
    </row>
    <row r="114" spans="1:20" x14ac:dyDescent="0.25">
      <c r="A114" s="26" t="str">
        <f t="shared" si="6"/>
        <v>RSD_DTA1_SH_DSL</v>
      </c>
      <c r="C114" s="15" t="s">
        <v>765</v>
      </c>
      <c r="D114" s="9" t="s">
        <v>17</v>
      </c>
      <c r="E114" s="15" t="s">
        <v>31</v>
      </c>
      <c r="F114" s="16" t="s">
        <v>931</v>
      </c>
      <c r="H114" s="7">
        <f t="shared" si="7"/>
        <v>2017</v>
      </c>
      <c r="I114" s="29">
        <v>0.25</v>
      </c>
      <c r="J114" s="12">
        <v>0.104321053362807</v>
      </c>
      <c r="K114" s="12">
        <v>0.24320329921935499</v>
      </c>
      <c r="L114">
        <v>0.21708859109404399</v>
      </c>
      <c r="M114" s="12"/>
      <c r="N114" s="12"/>
      <c r="O114" s="12"/>
      <c r="T114" s="26"/>
    </row>
    <row r="115" spans="1:20" x14ac:dyDescent="0.25">
      <c r="A115" s="26" t="str">
        <f t="shared" si="6"/>
        <v>RSD_DTA1_SH_LPG</v>
      </c>
      <c r="C115" t="s">
        <v>18</v>
      </c>
      <c r="D115" s="9" t="s">
        <v>17</v>
      </c>
      <c r="E115" s="15" t="s">
        <v>31</v>
      </c>
      <c r="F115" s="16" t="s">
        <v>963</v>
      </c>
      <c r="H115" s="7">
        <f t="shared" si="7"/>
        <v>2017</v>
      </c>
      <c r="I115" s="29">
        <v>0.25</v>
      </c>
      <c r="J115" s="12">
        <v>0.13040131670350899</v>
      </c>
      <c r="K115" s="12">
        <v>0.25</v>
      </c>
      <c r="L115">
        <v>0.25</v>
      </c>
      <c r="M115" s="12"/>
      <c r="N115" s="12"/>
      <c r="O115" s="12"/>
      <c r="T115" s="26"/>
    </row>
    <row r="116" spans="1:20" x14ac:dyDescent="0.25">
      <c r="A116" s="26" t="str">
        <f t="shared" si="6"/>
        <v>RSD_DTA1_SH_LTH</v>
      </c>
      <c r="C116" t="s">
        <v>18</v>
      </c>
      <c r="D116" s="9" t="s">
        <v>17</v>
      </c>
      <c r="E116" s="15" t="s">
        <v>31</v>
      </c>
      <c r="F116" s="16" t="s">
        <v>964</v>
      </c>
      <c r="H116" s="7">
        <f t="shared" si="7"/>
        <v>2017</v>
      </c>
      <c r="I116" s="29">
        <v>0.41051923937801199</v>
      </c>
      <c r="J116" s="12">
        <v>0.25</v>
      </c>
      <c r="K116" s="12">
        <v>0.25</v>
      </c>
      <c r="L116">
        <v>0.25</v>
      </c>
      <c r="M116" s="12"/>
      <c r="N116" s="12"/>
      <c r="O116" s="12"/>
      <c r="T116" s="26"/>
    </row>
    <row r="117" spans="1:20" x14ac:dyDescent="0.25">
      <c r="A117" s="26" t="str">
        <f t="shared" si="6"/>
        <v>RSD_DTA2_SH_BCO</v>
      </c>
      <c r="C117" t="s">
        <v>18</v>
      </c>
      <c r="D117" s="9" t="s">
        <v>17</v>
      </c>
      <c r="E117" s="15" t="s">
        <v>31</v>
      </c>
      <c r="F117" s="16" t="s">
        <v>965</v>
      </c>
      <c r="H117" s="7">
        <f t="shared" si="7"/>
        <v>2017</v>
      </c>
      <c r="I117" s="29">
        <v>0.17979156484393299</v>
      </c>
      <c r="J117" s="12"/>
      <c r="K117" s="12"/>
      <c r="M117" s="12"/>
      <c r="N117" s="12"/>
      <c r="O117" s="12"/>
      <c r="T117" s="26"/>
    </row>
    <row r="118" spans="1:20" x14ac:dyDescent="0.25">
      <c r="A118" s="26" t="str">
        <f t="shared" si="6"/>
        <v>RSD_DTA2_SH_BIC</v>
      </c>
      <c r="C118" t="s">
        <v>18</v>
      </c>
      <c r="D118" s="9" t="s">
        <v>17</v>
      </c>
      <c r="E118" s="15" t="s">
        <v>31</v>
      </c>
      <c r="F118" s="16" t="s">
        <v>966</v>
      </c>
      <c r="H118" s="7">
        <f t="shared" si="7"/>
        <v>2017</v>
      </c>
      <c r="I118" s="29">
        <v>0.16344687713084799</v>
      </c>
      <c r="J118" s="12"/>
      <c r="K118" s="12"/>
      <c r="M118" s="12"/>
      <c r="N118" s="12"/>
      <c r="O118" s="12"/>
      <c r="T118" s="26"/>
    </row>
    <row r="119" spans="1:20" x14ac:dyDescent="0.25">
      <c r="A119" s="26" t="str">
        <f t="shared" si="6"/>
        <v>RSD_DTA2_SH_ELC</v>
      </c>
      <c r="C119" t="s">
        <v>18</v>
      </c>
      <c r="D119" s="9" t="s">
        <v>17</v>
      </c>
      <c r="E119" s="15" t="s">
        <v>31</v>
      </c>
      <c r="F119" s="16" t="s">
        <v>967</v>
      </c>
      <c r="H119" s="7">
        <f t="shared" si="7"/>
        <v>2017</v>
      </c>
      <c r="I119" s="29">
        <v>0.35</v>
      </c>
      <c r="J119" s="12"/>
      <c r="K119" s="12"/>
      <c r="M119" s="12"/>
      <c r="N119" s="12"/>
      <c r="O119" s="12"/>
      <c r="T119" s="26"/>
    </row>
    <row r="120" spans="1:20" x14ac:dyDescent="0.25">
      <c r="A120" s="26" t="str">
        <f t="shared" si="6"/>
        <v>RSD_DTA2_SH_GAS</v>
      </c>
      <c r="C120" t="s">
        <v>18</v>
      </c>
      <c r="D120" s="9" t="s">
        <v>17</v>
      </c>
      <c r="E120" s="15" t="s">
        <v>31</v>
      </c>
      <c r="F120" s="16" t="s">
        <v>968</v>
      </c>
      <c r="H120" s="7">
        <f t="shared" si="7"/>
        <v>2017</v>
      </c>
      <c r="I120" s="29">
        <v>0.24517031569627201</v>
      </c>
      <c r="J120" s="12"/>
      <c r="K120" s="12"/>
      <c r="M120" s="12"/>
      <c r="N120" s="12"/>
      <c r="O120" s="12"/>
      <c r="T120" s="26"/>
    </row>
    <row r="121" spans="1:20" x14ac:dyDescent="0.25">
      <c r="A121" s="26" t="str">
        <f t="shared" si="6"/>
        <v>RSD_DTA2_SH_LOG</v>
      </c>
      <c r="C121" t="s">
        <v>18</v>
      </c>
      <c r="D121" s="9" t="s">
        <v>17</v>
      </c>
      <c r="E121" s="15" t="s">
        <v>31</v>
      </c>
      <c r="F121" s="16" t="s">
        <v>969</v>
      </c>
      <c r="H121" s="7">
        <f t="shared" si="7"/>
        <v>2017</v>
      </c>
      <c r="I121" s="29">
        <v>0.16344687713084799</v>
      </c>
      <c r="J121" s="12"/>
      <c r="K121" s="12"/>
      <c r="M121" s="12"/>
      <c r="N121" s="12"/>
      <c r="O121" s="12"/>
      <c r="T121" s="26"/>
    </row>
    <row r="122" spans="1:20" x14ac:dyDescent="0.25">
      <c r="A122" s="26" t="str">
        <f t="shared" si="6"/>
        <v>RSD_DTA2_SH_DSL</v>
      </c>
      <c r="C122" s="15" t="s">
        <v>765</v>
      </c>
      <c r="D122" s="9" t="s">
        <v>17</v>
      </c>
      <c r="E122" s="15" t="s">
        <v>31</v>
      </c>
      <c r="F122" s="16" t="s">
        <v>970</v>
      </c>
      <c r="H122" s="7">
        <f t="shared" si="7"/>
        <v>2017</v>
      </c>
      <c r="I122" s="29">
        <v>0.2</v>
      </c>
      <c r="J122" s="12"/>
      <c r="K122" s="12"/>
      <c r="M122" s="12"/>
      <c r="N122" s="12"/>
      <c r="O122" s="12"/>
      <c r="T122" s="26"/>
    </row>
    <row r="123" spans="1:20" x14ac:dyDescent="0.25">
      <c r="A123" s="26" t="str">
        <f t="shared" si="6"/>
        <v>RSD_DTA2_SH_LPG</v>
      </c>
      <c r="C123" t="s">
        <v>18</v>
      </c>
      <c r="D123" s="9" t="s">
        <v>17</v>
      </c>
      <c r="E123" s="15" t="s">
        <v>31</v>
      </c>
      <c r="F123" s="16" t="s">
        <v>971</v>
      </c>
      <c r="H123" s="7">
        <f t="shared" si="7"/>
        <v>2017</v>
      </c>
      <c r="I123" s="29">
        <v>0.2</v>
      </c>
      <c r="J123" s="12"/>
      <c r="K123" s="12"/>
      <c r="M123" s="12"/>
      <c r="N123" s="12"/>
      <c r="O123" s="12"/>
      <c r="T123" s="26"/>
    </row>
    <row r="124" spans="1:20" x14ac:dyDescent="0.25">
      <c r="A124" s="26" t="str">
        <f t="shared" si="6"/>
        <v>RSD_DTA2_SH_LTH</v>
      </c>
      <c r="C124" t="s">
        <v>18</v>
      </c>
      <c r="D124" s="9" t="s">
        <v>17</v>
      </c>
      <c r="E124" s="15" t="s">
        <v>31</v>
      </c>
      <c r="F124" s="16" t="s">
        <v>972</v>
      </c>
      <c r="H124" s="7">
        <f t="shared" si="7"/>
        <v>2017</v>
      </c>
      <c r="I124" s="29">
        <v>0.27785969112244202</v>
      </c>
      <c r="J124" s="12"/>
      <c r="K124" s="12"/>
      <c r="M124" s="12"/>
      <c r="N124" s="12"/>
      <c r="O124" s="12"/>
      <c r="T124" s="26"/>
    </row>
    <row r="125" spans="1:20" x14ac:dyDescent="0.25">
      <c r="A125" s="26" t="str">
        <f t="shared" si="6"/>
        <v>RSD_DTA3_SH_BCO</v>
      </c>
      <c r="C125" t="s">
        <v>18</v>
      </c>
      <c r="D125" s="9" t="s">
        <v>17</v>
      </c>
      <c r="E125" s="15" t="s">
        <v>31</v>
      </c>
      <c r="F125" s="16" t="s">
        <v>973</v>
      </c>
      <c r="H125" s="7">
        <f t="shared" si="7"/>
        <v>2017</v>
      </c>
      <c r="I125" s="29">
        <v>0.2</v>
      </c>
      <c r="J125" s="12"/>
      <c r="K125" s="12"/>
      <c r="M125" s="12"/>
      <c r="N125" s="12"/>
      <c r="O125" s="12"/>
      <c r="T125" s="26"/>
    </row>
    <row r="126" spans="1:20" x14ac:dyDescent="0.25">
      <c r="A126" s="26" t="str">
        <f t="shared" si="6"/>
        <v>RSD_DTA3_SH_BIC</v>
      </c>
      <c r="C126" t="s">
        <v>18</v>
      </c>
      <c r="D126" s="9" t="s">
        <v>17</v>
      </c>
      <c r="E126" s="15" t="s">
        <v>31</v>
      </c>
      <c r="F126" s="16" t="s">
        <v>974</v>
      </c>
      <c r="H126" s="7">
        <f t="shared" si="7"/>
        <v>2017</v>
      </c>
      <c r="I126" s="29">
        <v>0.2</v>
      </c>
      <c r="J126" s="12"/>
      <c r="K126" s="12"/>
      <c r="M126" s="12"/>
      <c r="N126" s="12"/>
      <c r="O126" s="12"/>
      <c r="T126" s="26"/>
    </row>
    <row r="127" spans="1:20" x14ac:dyDescent="0.25">
      <c r="A127" s="26" t="str">
        <f t="shared" si="6"/>
        <v>RSD_DTA3_SH_ELC</v>
      </c>
      <c r="C127" t="s">
        <v>18</v>
      </c>
      <c r="D127" s="9" t="s">
        <v>17</v>
      </c>
      <c r="E127" s="15" t="s">
        <v>31</v>
      </c>
      <c r="F127" s="16" t="s">
        <v>975</v>
      </c>
      <c r="H127" s="7">
        <f t="shared" si="7"/>
        <v>2017</v>
      </c>
      <c r="I127" s="29">
        <v>0.35</v>
      </c>
      <c r="J127" s="12"/>
      <c r="K127" s="12"/>
      <c r="M127" s="12"/>
      <c r="N127" s="12"/>
      <c r="O127" s="12"/>
      <c r="T127" s="12"/>
    </row>
    <row r="128" spans="1:20" x14ac:dyDescent="0.25">
      <c r="A128" s="26" t="str">
        <f t="shared" si="6"/>
        <v>RSD_DTA3_SH_GAS</v>
      </c>
      <c r="C128" t="s">
        <v>18</v>
      </c>
      <c r="D128" s="9" t="s">
        <v>17</v>
      </c>
      <c r="E128" s="15" t="s">
        <v>31</v>
      </c>
      <c r="F128" s="16" t="s">
        <v>976</v>
      </c>
      <c r="H128" s="7">
        <f t="shared" si="7"/>
        <v>2017</v>
      </c>
      <c r="I128" s="29">
        <v>0.225921881979992</v>
      </c>
      <c r="J128" s="12"/>
      <c r="K128" s="12"/>
      <c r="M128" s="12"/>
      <c r="N128" s="12"/>
      <c r="O128" s="12"/>
      <c r="T128" s="26"/>
    </row>
    <row r="129" spans="1:20" x14ac:dyDescent="0.25">
      <c r="A129" s="26" t="str">
        <f t="shared" si="6"/>
        <v>RSD_DTA3_SH_LOG</v>
      </c>
      <c r="C129" t="s">
        <v>18</v>
      </c>
      <c r="D129" s="9" t="s">
        <v>17</v>
      </c>
      <c r="E129" s="15" t="s">
        <v>31</v>
      </c>
      <c r="F129" s="16" t="s">
        <v>977</v>
      </c>
      <c r="H129" s="7">
        <f t="shared" si="7"/>
        <v>2017</v>
      </c>
      <c r="I129" s="29">
        <v>0.2</v>
      </c>
      <c r="J129" s="12"/>
      <c r="K129" s="12"/>
      <c r="M129" s="12"/>
      <c r="N129" s="12"/>
      <c r="O129" s="12"/>
      <c r="T129" s="12"/>
    </row>
    <row r="130" spans="1:20" x14ac:dyDescent="0.25">
      <c r="A130" s="26" t="str">
        <f t="shared" si="6"/>
        <v>RSD_DTA3_SH_DSL</v>
      </c>
      <c r="C130" s="15" t="s">
        <v>765</v>
      </c>
      <c r="D130" s="9" t="s">
        <v>17</v>
      </c>
      <c r="E130" s="15" t="s">
        <v>31</v>
      </c>
      <c r="F130" s="16" t="s">
        <v>978</v>
      </c>
      <c r="H130" s="7">
        <f t="shared" si="7"/>
        <v>2017</v>
      </c>
      <c r="I130" s="29">
        <v>0.2</v>
      </c>
      <c r="J130" s="12"/>
      <c r="K130" s="12"/>
      <c r="M130" s="12"/>
      <c r="N130" s="12"/>
      <c r="O130" s="12"/>
      <c r="T130" s="12"/>
    </row>
    <row r="131" spans="1:20" x14ac:dyDescent="0.25">
      <c r="A131" s="26" t="str">
        <f t="shared" si="6"/>
        <v>RSD_DTA3_SH_LPG</v>
      </c>
      <c r="C131" t="s">
        <v>18</v>
      </c>
      <c r="D131" s="9" t="s">
        <v>17</v>
      </c>
      <c r="E131" s="15" t="s">
        <v>31</v>
      </c>
      <c r="F131" s="16" t="s">
        <v>979</v>
      </c>
      <c r="H131" s="7">
        <f t="shared" si="7"/>
        <v>2017</v>
      </c>
      <c r="I131" s="29">
        <v>0.2</v>
      </c>
      <c r="J131" s="12"/>
      <c r="K131" s="12"/>
      <c r="M131" s="12"/>
      <c r="N131" s="12"/>
      <c r="O131" s="12"/>
      <c r="T131" s="12"/>
    </row>
    <row r="132" spans="1:20" x14ac:dyDescent="0.25">
      <c r="A132" s="26" t="str">
        <f t="shared" si="6"/>
        <v>RSD_DTA3_SH_LTH</v>
      </c>
      <c r="B132" s="12"/>
      <c r="C132" s="12" t="s">
        <v>18</v>
      </c>
      <c r="D132" s="19" t="s">
        <v>17</v>
      </c>
      <c r="E132" s="15" t="s">
        <v>31</v>
      </c>
      <c r="F132" s="16" t="s">
        <v>980</v>
      </c>
      <c r="G132" s="22"/>
      <c r="H132" s="32">
        <f t="shared" si="7"/>
        <v>2017</v>
      </c>
      <c r="I132" s="29">
        <v>0.25604479957732401</v>
      </c>
      <c r="J132" s="12"/>
      <c r="K132" s="12"/>
      <c r="M132" s="12"/>
      <c r="N132" s="12"/>
      <c r="O132" s="12"/>
      <c r="T132" s="12"/>
    </row>
    <row r="133" spans="1:20" s="26" customFormat="1" x14ac:dyDescent="0.25">
      <c r="A133" s="26" t="str">
        <f t="shared" si="6"/>
        <v>RSD_DTA4_SH_BCO</v>
      </c>
      <c r="B133" s="12"/>
      <c r="C133" s="12" t="s">
        <v>18</v>
      </c>
      <c r="D133" s="19" t="s">
        <v>17</v>
      </c>
      <c r="E133" s="15" t="s">
        <v>31</v>
      </c>
      <c r="F133" s="16" t="s">
        <v>981</v>
      </c>
      <c r="G133" s="22"/>
      <c r="H133" s="32">
        <f t="shared" si="7"/>
        <v>2017</v>
      </c>
      <c r="I133" s="29">
        <v>0.14192891482464401</v>
      </c>
      <c r="J133" s="12"/>
      <c r="K133" s="12"/>
      <c r="M133" s="12"/>
      <c r="N133" s="12"/>
      <c r="O133" s="12"/>
      <c r="T133" s="12"/>
    </row>
    <row r="134" spans="1:20" s="26" customFormat="1" x14ac:dyDescent="0.25">
      <c r="A134" s="26" t="str">
        <f t="shared" si="6"/>
        <v>RSD_DTA4_SH_BIC</v>
      </c>
      <c r="B134" s="12"/>
      <c r="C134" s="12" t="s">
        <v>18</v>
      </c>
      <c r="D134" s="19" t="s">
        <v>17</v>
      </c>
      <c r="E134" s="15" t="s">
        <v>31</v>
      </c>
      <c r="F134" s="16" t="s">
        <v>982</v>
      </c>
      <c r="G134" s="22"/>
      <c r="H134" s="32">
        <f t="shared" si="7"/>
        <v>2017</v>
      </c>
      <c r="I134" s="29">
        <v>0.12902628620422199</v>
      </c>
      <c r="J134" s="12"/>
      <c r="K134" s="12"/>
      <c r="M134" s="12"/>
      <c r="N134" s="12"/>
      <c r="O134" s="12"/>
      <c r="T134" s="12"/>
    </row>
    <row r="135" spans="1:20" s="26" customFormat="1" x14ac:dyDescent="0.25">
      <c r="A135" s="26" t="str">
        <f t="shared" si="6"/>
        <v>RSD_DTA4_SH_ELC</v>
      </c>
      <c r="B135" s="12"/>
      <c r="C135" s="12" t="s">
        <v>18</v>
      </c>
      <c r="D135" s="19" t="s">
        <v>17</v>
      </c>
      <c r="E135" s="15" t="s">
        <v>31</v>
      </c>
      <c r="F135" s="16" t="s">
        <v>983</v>
      </c>
      <c r="G135" s="22"/>
      <c r="H135" s="32">
        <f t="shared" si="7"/>
        <v>2017</v>
      </c>
      <c r="I135" s="29">
        <v>0.35</v>
      </c>
      <c r="J135" s="12"/>
      <c r="K135" s="12"/>
      <c r="M135" s="12"/>
      <c r="N135" s="12"/>
      <c r="O135" s="12"/>
      <c r="T135" s="12"/>
    </row>
    <row r="136" spans="1:20" s="26" customFormat="1" x14ac:dyDescent="0.25">
      <c r="A136" s="26" t="str">
        <f t="shared" si="6"/>
        <v>RSD_DTA4_SH_GAS</v>
      </c>
      <c r="B136" s="12"/>
      <c r="C136" s="12" t="s">
        <v>18</v>
      </c>
      <c r="D136" s="19" t="s">
        <v>17</v>
      </c>
      <c r="E136" s="15" t="s">
        <v>31</v>
      </c>
      <c r="F136" s="16" t="s">
        <v>984</v>
      </c>
      <c r="G136" s="22"/>
      <c r="H136" s="32">
        <f t="shared" si="7"/>
        <v>2017</v>
      </c>
      <c r="I136" s="29">
        <v>0.193539429306332</v>
      </c>
      <c r="J136" s="12"/>
      <c r="K136" s="12"/>
      <c r="M136" s="12"/>
      <c r="N136" s="12"/>
      <c r="O136" s="12"/>
      <c r="T136" s="12"/>
    </row>
    <row r="137" spans="1:20" s="26" customFormat="1" x14ac:dyDescent="0.25">
      <c r="A137" s="26" t="str">
        <f t="shared" si="6"/>
        <v>RSD_DTA4_SH_LOG</v>
      </c>
      <c r="B137" s="12"/>
      <c r="C137" s="12" t="s">
        <v>18</v>
      </c>
      <c r="D137" s="19" t="s">
        <v>17</v>
      </c>
      <c r="E137" s="15" t="s">
        <v>31</v>
      </c>
      <c r="F137" s="16" t="s">
        <v>985</v>
      </c>
      <c r="G137" s="22"/>
      <c r="H137" s="32">
        <f t="shared" si="7"/>
        <v>2017</v>
      </c>
      <c r="I137" s="29">
        <v>0.12902628620422199</v>
      </c>
      <c r="J137" s="12"/>
      <c r="K137" s="12"/>
      <c r="M137" s="12"/>
      <c r="N137" s="12"/>
      <c r="O137" s="12"/>
      <c r="T137" s="12"/>
    </row>
    <row r="138" spans="1:20" s="26" customFormat="1" x14ac:dyDescent="0.25">
      <c r="A138" s="26" t="str">
        <f t="shared" si="6"/>
        <v>RSD_DTA4_SH_DSL</v>
      </c>
      <c r="B138" s="12"/>
      <c r="C138" s="15" t="s">
        <v>765</v>
      </c>
      <c r="D138" s="9" t="s">
        <v>17</v>
      </c>
      <c r="E138" s="15" t="s">
        <v>31</v>
      </c>
      <c r="F138" s="16" t="s">
        <v>986</v>
      </c>
      <c r="G138" s="20"/>
      <c r="H138" s="7">
        <f t="shared" si="7"/>
        <v>2017</v>
      </c>
      <c r="I138" s="29">
        <v>0.15</v>
      </c>
      <c r="J138" s="12"/>
      <c r="K138" s="12"/>
      <c r="M138" s="12"/>
      <c r="N138" s="12"/>
      <c r="O138" s="12"/>
      <c r="T138" s="12"/>
    </row>
    <row r="139" spans="1:20" s="26" customFormat="1" x14ac:dyDescent="0.25">
      <c r="A139" s="26" t="str">
        <f t="shared" si="6"/>
        <v>RSD_DTA4_SH_LPG</v>
      </c>
      <c r="B139" s="12"/>
      <c r="C139" s="12" t="s">
        <v>18</v>
      </c>
      <c r="D139" s="19" t="s">
        <v>17</v>
      </c>
      <c r="E139" s="15" t="s">
        <v>31</v>
      </c>
      <c r="F139" s="16" t="s">
        <v>987</v>
      </c>
      <c r="G139" s="22"/>
      <c r="H139" s="32">
        <f t="shared" si="7"/>
        <v>2017</v>
      </c>
      <c r="I139" s="29">
        <v>0.15</v>
      </c>
      <c r="J139" s="12"/>
      <c r="K139" s="12"/>
      <c r="M139" s="12"/>
      <c r="N139" s="12"/>
      <c r="O139" s="12"/>
      <c r="T139" s="12"/>
    </row>
    <row r="140" spans="1:20" s="26" customFormat="1" ht="14.4" thickBot="1" x14ac:dyDescent="0.3">
      <c r="A140" s="13" t="str">
        <f t="shared" si="6"/>
        <v>RSD_DTA4_SH_LTH</v>
      </c>
      <c r="B140" s="13"/>
      <c r="C140" s="13" t="s">
        <v>18</v>
      </c>
      <c r="D140" s="14" t="s">
        <v>17</v>
      </c>
      <c r="E140" s="18" t="s">
        <v>31</v>
      </c>
      <c r="F140" s="23" t="s">
        <v>988</v>
      </c>
      <c r="G140" s="24"/>
      <c r="H140" s="31">
        <f t="shared" si="7"/>
        <v>2017</v>
      </c>
      <c r="I140" s="29">
        <v>0.21934468654717701</v>
      </c>
      <c r="J140" s="12"/>
      <c r="K140" s="12"/>
      <c r="M140" s="12"/>
      <c r="N140" s="12"/>
      <c r="O140" s="12"/>
      <c r="T140" s="12"/>
    </row>
    <row r="141" spans="1:20" ht="14.4" thickTop="1" x14ac:dyDescent="0.25">
      <c r="A141" s="15" t="s">
        <v>766</v>
      </c>
      <c r="C141" t="s">
        <v>18</v>
      </c>
      <c r="D141" s="9" t="s">
        <v>17</v>
      </c>
      <c r="E141" s="15" t="s">
        <v>31</v>
      </c>
      <c r="F141" s="16" t="s">
        <v>989</v>
      </c>
      <c r="H141" s="7">
        <f t="shared" si="7"/>
        <v>2017</v>
      </c>
      <c r="I141" s="29">
        <v>1.4519852517139401E-2</v>
      </c>
      <c r="J141" s="36">
        <v>2.05412268009596E-2</v>
      </c>
      <c r="K141" s="36">
        <v>1.35746778121763E-2</v>
      </c>
      <c r="L141" s="36">
        <v>1.28522456644934E-2</v>
      </c>
      <c r="O141" s="12" t="s">
        <v>33</v>
      </c>
    </row>
    <row r="142" spans="1:20" x14ac:dyDescent="0.25">
      <c r="A142" s="15" t="s">
        <v>767</v>
      </c>
      <c r="C142" t="s">
        <v>18</v>
      </c>
      <c r="D142" s="9" t="s">
        <v>17</v>
      </c>
      <c r="E142" s="15" t="s">
        <v>31</v>
      </c>
      <c r="F142" s="16" t="s">
        <v>990</v>
      </c>
      <c r="H142" s="7">
        <f t="shared" si="7"/>
        <v>2017</v>
      </c>
      <c r="I142" s="29">
        <v>3.36692232281494E-2</v>
      </c>
      <c r="J142" s="36"/>
      <c r="K142" s="36"/>
      <c r="L142" s="36"/>
      <c r="O142" s="12"/>
    </row>
    <row r="143" spans="1:20" x14ac:dyDescent="0.25">
      <c r="A143" s="15" t="s">
        <v>768</v>
      </c>
      <c r="C143" t="s">
        <v>18</v>
      </c>
      <c r="D143" s="9" t="s">
        <v>17</v>
      </c>
      <c r="E143" s="15" t="s">
        <v>31</v>
      </c>
      <c r="F143" s="16" t="s">
        <v>991</v>
      </c>
      <c r="H143" s="7">
        <f t="shared" si="7"/>
        <v>2017</v>
      </c>
      <c r="I143" s="29">
        <v>2.62164003781684E-2</v>
      </c>
      <c r="J143" s="36"/>
      <c r="K143" s="36"/>
      <c r="L143" s="36"/>
      <c r="O143" s="12"/>
    </row>
    <row r="144" spans="1:20" x14ac:dyDescent="0.25">
      <c r="A144" s="15" t="s">
        <v>769</v>
      </c>
      <c r="C144" t="s">
        <v>18</v>
      </c>
      <c r="D144" s="9" t="s">
        <v>17</v>
      </c>
      <c r="E144" s="15" t="s">
        <v>31</v>
      </c>
      <c r="F144" s="16" t="s">
        <v>992</v>
      </c>
      <c r="H144" s="7">
        <f t="shared" si="7"/>
        <v>2017</v>
      </c>
      <c r="I144" s="29">
        <v>4.8399508390464703E-2</v>
      </c>
      <c r="J144" s="36"/>
      <c r="K144" s="36"/>
      <c r="L144" s="36"/>
      <c r="M144" s="12"/>
      <c r="O144" s="12"/>
    </row>
    <row r="145" spans="1:15" x14ac:dyDescent="0.25">
      <c r="A145" s="15" t="s">
        <v>770</v>
      </c>
      <c r="C145" t="s">
        <v>18</v>
      </c>
      <c r="D145" s="9" t="s">
        <v>17</v>
      </c>
      <c r="E145" s="15" t="s">
        <v>31</v>
      </c>
      <c r="F145" s="16" t="s">
        <v>993</v>
      </c>
      <c r="H145" s="7">
        <f t="shared" si="7"/>
        <v>2017</v>
      </c>
      <c r="I145" s="29">
        <v>7.2599262585697098E-3</v>
      </c>
      <c r="J145" s="36">
        <v>1.02706134004798E-2</v>
      </c>
      <c r="K145" s="36">
        <v>6.7873389060881303E-3</v>
      </c>
      <c r="L145" s="36">
        <v>6.4261228322466798E-3</v>
      </c>
      <c r="O145" s="26"/>
    </row>
    <row r="146" spans="1:15" x14ac:dyDescent="0.25">
      <c r="A146" s="15" t="s">
        <v>771</v>
      </c>
      <c r="C146" t="s">
        <v>18</v>
      </c>
      <c r="D146" s="9" t="s">
        <v>17</v>
      </c>
      <c r="E146" s="15" t="s">
        <v>31</v>
      </c>
      <c r="F146" s="16" t="s">
        <v>994</v>
      </c>
      <c r="H146" s="7">
        <f t="shared" si="7"/>
        <v>2017</v>
      </c>
      <c r="I146" s="29">
        <v>1.31520403234958E-2</v>
      </c>
      <c r="J146" s="36"/>
      <c r="K146" s="36"/>
      <c r="L146" s="36"/>
      <c r="O146" s="26"/>
    </row>
    <row r="147" spans="1:15" x14ac:dyDescent="0.25">
      <c r="A147" s="15" t="s">
        <v>772</v>
      </c>
      <c r="C147" t="s">
        <v>18</v>
      </c>
      <c r="D147" s="9" t="s">
        <v>17</v>
      </c>
      <c r="E147" s="15" t="s">
        <v>31</v>
      </c>
      <c r="F147" s="16" t="s">
        <v>995</v>
      </c>
      <c r="H147" s="7">
        <f t="shared" si="7"/>
        <v>2017</v>
      </c>
      <c r="I147" s="29">
        <v>1.6133169463488198E-2</v>
      </c>
      <c r="J147" s="36"/>
      <c r="K147" s="36"/>
      <c r="L147" s="36"/>
      <c r="O147" s="26"/>
    </row>
    <row r="148" spans="1:15" ht="14.4" thickBot="1" x14ac:dyDescent="0.3">
      <c r="A148" s="18" t="s">
        <v>773</v>
      </c>
      <c r="B148" s="13"/>
      <c r="C148" s="13" t="s">
        <v>18</v>
      </c>
      <c r="D148" s="14" t="s">
        <v>17</v>
      </c>
      <c r="E148" s="18" t="s">
        <v>31</v>
      </c>
      <c r="F148" s="23" t="s">
        <v>996</v>
      </c>
      <c r="G148" s="24"/>
      <c r="H148" s="31">
        <f t="shared" si="7"/>
        <v>2017</v>
      </c>
      <c r="I148" s="29">
        <v>2.41997541952324E-2</v>
      </c>
      <c r="J148" s="36"/>
      <c r="K148" s="36"/>
      <c r="L148" s="36"/>
      <c r="M148" s="26"/>
      <c r="N148" s="12"/>
      <c r="O148" s="12"/>
    </row>
    <row r="149" spans="1:15" ht="14.4" thickTop="1" x14ac:dyDescent="0.25">
      <c r="A149" s="15" t="s">
        <v>774</v>
      </c>
      <c r="C149" t="s">
        <v>18</v>
      </c>
      <c r="D149" s="9" t="s">
        <v>17</v>
      </c>
      <c r="E149" s="15" t="s">
        <v>31</v>
      </c>
      <c r="F149" s="16" t="s">
        <v>997</v>
      </c>
      <c r="H149" s="7">
        <f t="shared" si="7"/>
        <v>2017</v>
      </c>
      <c r="I149" s="29">
        <v>0.04</v>
      </c>
      <c r="J149">
        <v>0.04</v>
      </c>
      <c r="K149" s="17">
        <v>0.04</v>
      </c>
      <c r="L149">
        <v>0.04</v>
      </c>
      <c r="O149" s="17" t="s">
        <v>34</v>
      </c>
    </row>
    <row r="150" spans="1:15" x14ac:dyDescent="0.25">
      <c r="A150" s="15" t="s">
        <v>775</v>
      </c>
      <c r="C150" t="s">
        <v>18</v>
      </c>
      <c r="D150" s="9" t="s">
        <v>17</v>
      </c>
      <c r="E150" s="15" t="s">
        <v>31</v>
      </c>
      <c r="F150" s="16" t="s">
        <v>998</v>
      </c>
      <c r="H150" s="7">
        <f t="shared" si="7"/>
        <v>2017</v>
      </c>
      <c r="I150" s="29">
        <v>0.28112676983863299</v>
      </c>
      <c r="J150">
        <v>0.23384620941456899</v>
      </c>
      <c r="K150" s="17">
        <v>0.12</v>
      </c>
      <c r="L150">
        <v>0.28664129064435601</v>
      </c>
    </row>
    <row r="151" spans="1:15" x14ac:dyDescent="0.25">
      <c r="A151" s="15" t="s">
        <v>776</v>
      </c>
      <c r="C151" t="s">
        <v>18</v>
      </c>
      <c r="D151" s="9" t="s">
        <v>17</v>
      </c>
      <c r="E151" s="15" t="s">
        <v>31</v>
      </c>
      <c r="F151" s="16" t="s">
        <v>999</v>
      </c>
      <c r="H151" s="7">
        <f t="shared" si="7"/>
        <v>2017</v>
      </c>
      <c r="I151" s="29">
        <v>5.1448036310338001E-2</v>
      </c>
      <c r="J151">
        <v>4.2795384729463502E-2</v>
      </c>
      <c r="K151">
        <v>0.349417186663461</v>
      </c>
      <c r="L151">
        <v>5.24572296604051E-2</v>
      </c>
    </row>
    <row r="152" spans="1:15" x14ac:dyDescent="0.25">
      <c r="A152" s="15" t="s">
        <v>777</v>
      </c>
      <c r="C152" t="s">
        <v>18</v>
      </c>
      <c r="D152" s="9" t="s">
        <v>17</v>
      </c>
      <c r="E152" s="15" t="s">
        <v>31</v>
      </c>
      <c r="F152" s="16" t="s">
        <v>1000</v>
      </c>
      <c r="H152" s="7">
        <f t="shared" si="7"/>
        <v>2017</v>
      </c>
      <c r="I152" s="29">
        <v>0.04</v>
      </c>
      <c r="J152">
        <v>0.04</v>
      </c>
      <c r="K152">
        <v>0.04</v>
      </c>
      <c r="L152">
        <v>0.04</v>
      </c>
    </row>
    <row r="153" spans="1:15" x14ac:dyDescent="0.25">
      <c r="A153" s="15" t="s">
        <v>778</v>
      </c>
      <c r="C153" t="s">
        <v>18</v>
      </c>
      <c r="D153" s="9" t="s">
        <v>17</v>
      </c>
      <c r="E153" s="15" t="s">
        <v>31</v>
      </c>
      <c r="F153" s="16" t="s">
        <v>1001</v>
      </c>
      <c r="H153" s="7">
        <f t="shared" si="7"/>
        <v>2017</v>
      </c>
      <c r="I153" s="29">
        <v>5.1448036310338001E-2</v>
      </c>
      <c r="J153">
        <v>0.04</v>
      </c>
      <c r="K153">
        <v>0.04</v>
      </c>
      <c r="L153">
        <v>0.04</v>
      </c>
    </row>
    <row r="154" spans="1:15" x14ac:dyDescent="0.25">
      <c r="A154" s="15" t="s">
        <v>779</v>
      </c>
      <c r="C154" t="s">
        <v>18</v>
      </c>
      <c r="D154" s="9" t="s">
        <v>17</v>
      </c>
      <c r="E154" s="15" t="s">
        <v>31</v>
      </c>
      <c r="F154" s="16" t="s">
        <v>1002</v>
      </c>
      <c r="H154" s="7">
        <f t="shared" si="7"/>
        <v>2017</v>
      </c>
      <c r="I154" s="29">
        <v>6.6147475256148794E-2</v>
      </c>
      <c r="J154">
        <v>5.5022637509310197E-2</v>
      </c>
      <c r="K154">
        <v>0.449250668567307</v>
      </c>
      <c r="L154">
        <v>6.74450095633779E-2</v>
      </c>
    </row>
    <row r="155" spans="1:15" x14ac:dyDescent="0.25">
      <c r="A155" s="15" t="s">
        <v>780</v>
      </c>
      <c r="C155" t="s">
        <v>18</v>
      </c>
      <c r="D155" s="9" t="s">
        <v>17</v>
      </c>
      <c r="E155" s="15" t="s">
        <v>31</v>
      </c>
      <c r="F155" s="16" t="s">
        <v>1003</v>
      </c>
      <c r="H155" s="7">
        <f t="shared" si="7"/>
        <v>2017</v>
      </c>
      <c r="I155" s="29">
        <v>0.04</v>
      </c>
    </row>
    <row r="156" spans="1:15" x14ac:dyDescent="0.25">
      <c r="A156" s="15" t="s">
        <v>781</v>
      </c>
      <c r="C156" t="s">
        <v>18</v>
      </c>
      <c r="D156" s="9" t="s">
        <v>17</v>
      </c>
      <c r="E156" s="15" t="s">
        <v>31</v>
      </c>
      <c r="F156" s="16" t="s">
        <v>1004</v>
      </c>
      <c r="H156" s="7">
        <f t="shared" si="7"/>
        <v>2017</v>
      </c>
      <c r="I156" s="29">
        <v>0.28682296532128299</v>
      </c>
    </row>
    <row r="157" spans="1:15" x14ac:dyDescent="0.25">
      <c r="A157" s="15" t="s">
        <v>782</v>
      </c>
      <c r="C157" t="s">
        <v>18</v>
      </c>
      <c r="D157" s="9" t="s">
        <v>17</v>
      </c>
      <c r="E157" s="15" t="s">
        <v>31</v>
      </c>
      <c r="F157" s="16" t="s">
        <v>1005</v>
      </c>
      <c r="H157" s="7">
        <f t="shared" si="7"/>
        <v>2017</v>
      </c>
      <c r="I157" s="29">
        <v>5.2490477313698901E-2</v>
      </c>
    </row>
    <row r="158" spans="1:15" x14ac:dyDescent="0.25">
      <c r="A158" s="15" t="s">
        <v>783</v>
      </c>
      <c r="C158" t="s">
        <v>18</v>
      </c>
      <c r="D158" s="9" t="s">
        <v>17</v>
      </c>
      <c r="E158" s="15" t="s">
        <v>31</v>
      </c>
      <c r="F158" s="16" t="s">
        <v>1006</v>
      </c>
      <c r="H158" s="7">
        <f t="shared" si="7"/>
        <v>2017</v>
      </c>
      <c r="I158" s="29">
        <v>0.04</v>
      </c>
    </row>
    <row r="159" spans="1:15" x14ac:dyDescent="0.25">
      <c r="A159" s="15" t="s">
        <v>784</v>
      </c>
      <c r="C159" t="s">
        <v>18</v>
      </c>
      <c r="D159" s="9" t="s">
        <v>17</v>
      </c>
      <c r="E159" s="15" t="s">
        <v>31</v>
      </c>
      <c r="F159" s="16" t="s">
        <v>1007</v>
      </c>
      <c r="H159" s="7">
        <f t="shared" si="7"/>
        <v>2017</v>
      </c>
      <c r="I159" s="29">
        <v>5.2490477313698901E-2</v>
      </c>
    </row>
    <row r="160" spans="1:15" x14ac:dyDescent="0.25">
      <c r="A160" s="15" t="s">
        <v>785</v>
      </c>
      <c r="C160" t="s">
        <v>18</v>
      </c>
      <c r="D160" s="9" t="s">
        <v>17</v>
      </c>
      <c r="E160" s="15" t="s">
        <v>31</v>
      </c>
      <c r="F160" s="16" t="s">
        <v>1008</v>
      </c>
      <c r="H160" s="7">
        <f t="shared" si="7"/>
        <v>2017</v>
      </c>
      <c r="I160" s="29">
        <v>6.7487756546184302E-2</v>
      </c>
    </row>
    <row r="161" spans="1:13" x14ac:dyDescent="0.25">
      <c r="A161" s="15" t="s">
        <v>786</v>
      </c>
      <c r="C161" t="s">
        <v>18</v>
      </c>
      <c r="D161" s="9" t="s">
        <v>17</v>
      </c>
      <c r="E161" s="15" t="s">
        <v>31</v>
      </c>
      <c r="F161" s="16" t="s">
        <v>1009</v>
      </c>
      <c r="H161" s="7">
        <f t="shared" si="7"/>
        <v>2017</v>
      </c>
      <c r="I161" s="29">
        <v>0.04</v>
      </c>
    </row>
    <row r="162" spans="1:13" x14ac:dyDescent="0.25">
      <c r="A162" s="15" t="s">
        <v>787</v>
      </c>
      <c r="C162" t="s">
        <v>18</v>
      </c>
      <c r="D162" s="9" t="s">
        <v>17</v>
      </c>
      <c r="E162" s="15" t="s">
        <v>31</v>
      </c>
      <c r="F162" s="16" t="s">
        <v>1010</v>
      </c>
      <c r="H162" s="7">
        <f t="shared" si="7"/>
        <v>2017</v>
      </c>
      <c r="I162" s="29">
        <v>0.32285477228567899</v>
      </c>
    </row>
    <row r="163" spans="1:13" x14ac:dyDescent="0.25">
      <c r="A163" s="15" t="s">
        <v>788</v>
      </c>
      <c r="C163" t="s">
        <v>18</v>
      </c>
      <c r="D163" s="9" t="s">
        <v>17</v>
      </c>
      <c r="E163" s="15" t="s">
        <v>31</v>
      </c>
      <c r="F163" s="16" t="s">
        <v>1011</v>
      </c>
      <c r="H163" s="7">
        <f t="shared" si="7"/>
        <v>2017</v>
      </c>
      <c r="I163" s="29">
        <v>5.9084533490189599E-2</v>
      </c>
    </row>
    <row r="164" spans="1:13" x14ac:dyDescent="0.25">
      <c r="A164" s="15" t="s">
        <v>789</v>
      </c>
      <c r="C164" t="s">
        <v>18</v>
      </c>
      <c r="D164" s="9" t="s">
        <v>17</v>
      </c>
      <c r="E164" s="15" t="s">
        <v>31</v>
      </c>
      <c r="F164" s="16" t="s">
        <v>1012</v>
      </c>
      <c r="H164" s="7">
        <f t="shared" si="7"/>
        <v>2017</v>
      </c>
      <c r="I164" s="29">
        <v>0.04</v>
      </c>
    </row>
    <row r="165" spans="1:13" x14ac:dyDescent="0.25">
      <c r="A165" s="15" t="s">
        <v>790</v>
      </c>
      <c r="C165" t="s">
        <v>18</v>
      </c>
      <c r="D165" s="9" t="s">
        <v>17</v>
      </c>
      <c r="E165" s="15" t="s">
        <v>31</v>
      </c>
      <c r="F165" s="16" t="s">
        <v>1013</v>
      </c>
      <c r="H165" s="7">
        <f t="shared" si="7"/>
        <v>2017</v>
      </c>
      <c r="I165" s="29">
        <v>5.9084533490189599E-2</v>
      </c>
    </row>
    <row r="166" spans="1:13" x14ac:dyDescent="0.25">
      <c r="A166" s="15" t="s">
        <v>791</v>
      </c>
      <c r="C166" t="s">
        <v>18</v>
      </c>
      <c r="D166" s="9" t="s">
        <v>17</v>
      </c>
      <c r="E166" s="15" t="s">
        <v>31</v>
      </c>
      <c r="F166" s="16" t="s">
        <v>1014</v>
      </c>
      <c r="H166" s="7">
        <f t="shared" si="7"/>
        <v>2017</v>
      </c>
      <c r="I166" s="29">
        <v>7.5965828773100902E-2</v>
      </c>
    </row>
    <row r="167" spans="1:13" x14ac:dyDescent="0.25">
      <c r="A167" s="15" t="s">
        <v>792</v>
      </c>
      <c r="C167" t="s">
        <v>18</v>
      </c>
      <c r="D167" s="9" t="s">
        <v>17</v>
      </c>
      <c r="E167" s="15" t="s">
        <v>31</v>
      </c>
      <c r="F167" s="16" t="s">
        <v>1015</v>
      </c>
      <c r="H167" s="7">
        <f t="shared" si="7"/>
        <v>2017</v>
      </c>
      <c r="I167" s="29">
        <v>0.04</v>
      </c>
    </row>
    <row r="168" spans="1:13" x14ac:dyDescent="0.25">
      <c r="A168" s="15" t="s">
        <v>793</v>
      </c>
      <c r="C168" t="s">
        <v>18</v>
      </c>
      <c r="D168" s="9" t="s">
        <v>17</v>
      </c>
      <c r="E168" s="15" t="s">
        <v>31</v>
      </c>
      <c r="F168" s="16" t="s">
        <v>1016</v>
      </c>
      <c r="H168" s="7">
        <f t="shared" si="7"/>
        <v>2017</v>
      </c>
      <c r="I168" s="29">
        <v>0.32592673048147902</v>
      </c>
      <c r="M168" s="12"/>
    </row>
    <row r="169" spans="1:13" x14ac:dyDescent="0.25">
      <c r="A169" s="15" t="s">
        <v>794</v>
      </c>
      <c r="C169" t="s">
        <v>18</v>
      </c>
      <c r="D169" s="9" t="s">
        <v>17</v>
      </c>
      <c r="E169" s="15" t="s">
        <v>31</v>
      </c>
      <c r="F169" s="16" t="s">
        <v>1017</v>
      </c>
      <c r="H169" s="7">
        <f t="shared" si="7"/>
        <v>2017</v>
      </c>
      <c r="I169" s="29">
        <v>5.9646721918179102E-2</v>
      </c>
    </row>
    <row r="170" spans="1:13" x14ac:dyDescent="0.25">
      <c r="A170" s="15" t="s">
        <v>795</v>
      </c>
      <c r="C170" t="s">
        <v>18</v>
      </c>
      <c r="D170" s="9" t="s">
        <v>17</v>
      </c>
      <c r="E170" s="15" t="s">
        <v>31</v>
      </c>
      <c r="F170" s="16" t="s">
        <v>1018</v>
      </c>
      <c r="H170" s="7">
        <f t="shared" si="7"/>
        <v>2017</v>
      </c>
      <c r="I170" s="29">
        <v>0.04</v>
      </c>
    </row>
    <row r="171" spans="1:13" x14ac:dyDescent="0.25">
      <c r="A171" s="15" t="s">
        <v>796</v>
      </c>
      <c r="C171" t="s">
        <v>18</v>
      </c>
      <c r="D171" s="9" t="s">
        <v>17</v>
      </c>
      <c r="E171" s="15" t="s">
        <v>31</v>
      </c>
      <c r="F171" s="16" t="s">
        <v>1019</v>
      </c>
      <c r="H171" s="7">
        <f t="shared" si="7"/>
        <v>2017</v>
      </c>
      <c r="I171" s="29">
        <v>5.9646721918179102E-2</v>
      </c>
    </row>
    <row r="172" spans="1:13" x14ac:dyDescent="0.25">
      <c r="A172" s="15" t="s">
        <v>797</v>
      </c>
      <c r="C172" t="s">
        <v>18</v>
      </c>
      <c r="D172" s="9" t="s">
        <v>17</v>
      </c>
      <c r="E172" s="15" t="s">
        <v>31</v>
      </c>
      <c r="F172" s="16" t="s">
        <v>1020</v>
      </c>
      <c r="H172" s="7">
        <f t="shared" si="7"/>
        <v>2017</v>
      </c>
      <c r="I172" s="29">
        <v>7.6688642466230306E-2</v>
      </c>
    </row>
    <row r="173" spans="1:13" x14ac:dyDescent="0.25">
      <c r="A173" s="15" t="s">
        <v>798</v>
      </c>
      <c r="C173" t="s">
        <v>18</v>
      </c>
      <c r="D173" s="9" t="s">
        <v>17</v>
      </c>
      <c r="E173" s="15" t="s">
        <v>31</v>
      </c>
      <c r="F173" s="16" t="s">
        <v>1021</v>
      </c>
      <c r="H173" s="7">
        <f t="shared" si="7"/>
        <v>2017</v>
      </c>
      <c r="I173" s="29">
        <v>1.8230082148968998E-2</v>
      </c>
      <c r="J173">
        <v>1.4999999999999999E-2</v>
      </c>
      <c r="K173">
        <v>1.4999999999999999E-2</v>
      </c>
      <c r="L173">
        <v>1.4999999999999999E-2</v>
      </c>
    </row>
    <row r="174" spans="1:13" x14ac:dyDescent="0.25">
      <c r="A174" s="15" t="s">
        <v>799</v>
      </c>
      <c r="C174" t="s">
        <v>18</v>
      </c>
      <c r="D174" s="9" t="s">
        <v>17</v>
      </c>
      <c r="E174" s="15" t="s">
        <v>31</v>
      </c>
      <c r="F174" s="16" t="s">
        <v>1022</v>
      </c>
      <c r="H174" s="7">
        <f t="shared" si="7"/>
        <v>2017</v>
      </c>
      <c r="I174" s="29">
        <v>0.20508842417590201</v>
      </c>
      <c r="J174">
        <v>0.106396036460913</v>
      </c>
      <c r="K174">
        <v>0.1</v>
      </c>
      <c r="L174">
        <v>0.15128061091137199</v>
      </c>
    </row>
    <row r="175" spans="1:13" x14ac:dyDescent="0.25">
      <c r="A175" s="15" t="s">
        <v>800</v>
      </c>
      <c r="C175" t="s">
        <v>18</v>
      </c>
      <c r="D175" s="9" t="s">
        <v>17</v>
      </c>
      <c r="E175" s="15" t="s">
        <v>31</v>
      </c>
      <c r="F175" s="16" t="s">
        <v>1023</v>
      </c>
      <c r="H175" s="7">
        <f t="shared" si="7"/>
        <v>2017</v>
      </c>
      <c r="I175" s="29">
        <v>2.5522115008556601E-2</v>
      </c>
      <c r="J175">
        <v>1.3240395648469201E-2</v>
      </c>
      <c r="K175">
        <v>8.8654721096676298E-2</v>
      </c>
      <c r="L175">
        <v>1.8826031580081799E-2</v>
      </c>
    </row>
    <row r="176" spans="1:13" x14ac:dyDescent="0.25">
      <c r="A176" s="15" t="s">
        <v>801</v>
      </c>
      <c r="C176" t="s">
        <v>18</v>
      </c>
      <c r="D176" s="9" t="s">
        <v>17</v>
      </c>
      <c r="E176" s="15" t="s">
        <v>31</v>
      </c>
      <c r="F176" s="16" t="s">
        <v>1024</v>
      </c>
      <c r="H176" s="7">
        <f t="shared" si="7"/>
        <v>2017</v>
      </c>
      <c r="I176" s="29">
        <v>1.4999999999999999E-2</v>
      </c>
      <c r="J176">
        <v>1.4999999999999999E-2</v>
      </c>
      <c r="K176">
        <v>1.4999999999999999E-2</v>
      </c>
      <c r="L176">
        <v>1.4999999999999999E-2</v>
      </c>
    </row>
    <row r="177" spans="1:12" x14ac:dyDescent="0.25">
      <c r="A177" s="15" t="s">
        <v>802</v>
      </c>
      <c r="C177" t="s">
        <v>18</v>
      </c>
      <c r="D177" s="9" t="s">
        <v>17</v>
      </c>
      <c r="E177" s="15" t="s">
        <v>31</v>
      </c>
      <c r="F177" s="16" t="s">
        <v>1025</v>
      </c>
      <c r="H177" s="7">
        <f t="shared" si="7"/>
        <v>2017</v>
      </c>
      <c r="I177" s="29">
        <v>2.5522115008556601E-2</v>
      </c>
      <c r="J177">
        <v>1.4999999999999999E-2</v>
      </c>
      <c r="K177">
        <v>8.8654721096676298E-2</v>
      </c>
      <c r="L177">
        <v>1.4999999999999999E-2</v>
      </c>
    </row>
    <row r="178" spans="1:12" x14ac:dyDescent="0.25">
      <c r="A178" s="15" t="s">
        <v>803</v>
      </c>
      <c r="C178" t="s">
        <v>18</v>
      </c>
      <c r="D178" s="9" t="s">
        <v>17</v>
      </c>
      <c r="E178" s="15" t="s">
        <v>31</v>
      </c>
      <c r="F178" s="16" t="s">
        <v>1026</v>
      </c>
      <c r="H178" s="7">
        <f t="shared" si="7"/>
        <v>2017</v>
      </c>
      <c r="I178" s="29">
        <v>3.2814147868144301E-2</v>
      </c>
      <c r="J178">
        <v>1.4999999999999999E-2</v>
      </c>
      <c r="K178">
        <v>1.4999999999999999E-2</v>
      </c>
      <c r="L178">
        <v>1.4999999999999999E-2</v>
      </c>
    </row>
    <row r="179" spans="1:12" x14ac:dyDescent="0.25">
      <c r="A179" s="15" t="s">
        <v>804</v>
      </c>
      <c r="C179" t="s">
        <v>18</v>
      </c>
      <c r="D179" s="9" t="s">
        <v>17</v>
      </c>
      <c r="E179" s="15" t="s">
        <v>31</v>
      </c>
      <c r="F179" s="16" t="s">
        <v>1027</v>
      </c>
      <c r="H179" s="7">
        <f t="shared" si="7"/>
        <v>2017</v>
      </c>
      <c r="I179" s="29">
        <v>1.61340422983637E-2</v>
      </c>
    </row>
    <row r="180" spans="1:12" x14ac:dyDescent="0.25">
      <c r="A180" s="15" t="s">
        <v>805</v>
      </c>
      <c r="C180" t="s">
        <v>18</v>
      </c>
      <c r="D180" s="9" t="s">
        <v>17</v>
      </c>
      <c r="E180" s="15" t="s">
        <v>31</v>
      </c>
      <c r="F180" s="16" t="s">
        <v>1028</v>
      </c>
      <c r="H180" s="7">
        <f t="shared" ref="H180:H263" si="8">BASE_YEAR</f>
        <v>2017</v>
      </c>
      <c r="I180" s="29">
        <v>0.18150797585659201</v>
      </c>
    </row>
    <row r="181" spans="1:12" x14ac:dyDescent="0.25">
      <c r="A181" s="15" t="s">
        <v>806</v>
      </c>
      <c r="C181" t="s">
        <v>18</v>
      </c>
      <c r="D181" s="9" t="s">
        <v>17</v>
      </c>
      <c r="E181" s="15" t="s">
        <v>31</v>
      </c>
      <c r="F181" s="16" t="s">
        <v>1029</v>
      </c>
      <c r="H181" s="7">
        <f t="shared" si="8"/>
        <v>2017</v>
      </c>
      <c r="I181" s="29">
        <v>2.2587659217709201E-2</v>
      </c>
    </row>
    <row r="182" spans="1:12" x14ac:dyDescent="0.25">
      <c r="A182" s="15" t="s">
        <v>807</v>
      </c>
      <c r="C182" t="s">
        <v>18</v>
      </c>
      <c r="D182" s="9" t="s">
        <v>17</v>
      </c>
      <c r="E182" s="15" t="s">
        <v>31</v>
      </c>
      <c r="F182" s="16" t="s">
        <v>1030</v>
      </c>
      <c r="H182" s="7">
        <f t="shared" si="8"/>
        <v>2017</v>
      </c>
      <c r="I182" s="29">
        <v>1.4999999999999999E-2</v>
      </c>
    </row>
    <row r="183" spans="1:12" x14ac:dyDescent="0.25">
      <c r="A183" s="15" t="s">
        <v>808</v>
      </c>
      <c r="C183" t="s">
        <v>18</v>
      </c>
      <c r="D183" s="9" t="s">
        <v>17</v>
      </c>
      <c r="E183" s="15" t="s">
        <v>31</v>
      </c>
      <c r="F183" s="16" t="s">
        <v>1031</v>
      </c>
      <c r="H183" s="7">
        <f t="shared" si="8"/>
        <v>2017</v>
      </c>
      <c r="I183" s="29">
        <v>2.2587659217709201E-2</v>
      </c>
    </row>
    <row r="184" spans="1:12" x14ac:dyDescent="0.25">
      <c r="A184" s="15" t="s">
        <v>809</v>
      </c>
      <c r="C184" t="s">
        <v>18</v>
      </c>
      <c r="D184" s="9" t="s">
        <v>17</v>
      </c>
      <c r="E184" s="15" t="s">
        <v>31</v>
      </c>
      <c r="F184" s="16" t="s">
        <v>1032</v>
      </c>
      <c r="H184" s="7">
        <f t="shared" si="8"/>
        <v>2017</v>
      </c>
      <c r="I184" s="29">
        <v>2.9041276137054699E-2</v>
      </c>
    </row>
    <row r="185" spans="1:12" x14ac:dyDescent="0.25">
      <c r="A185" s="15" t="s">
        <v>810</v>
      </c>
      <c r="C185" t="s">
        <v>18</v>
      </c>
      <c r="D185" s="9" t="s">
        <v>17</v>
      </c>
      <c r="E185" s="15" t="s">
        <v>31</v>
      </c>
      <c r="F185" s="16" t="s">
        <v>1033</v>
      </c>
      <c r="H185" s="7">
        <f t="shared" si="8"/>
        <v>2017</v>
      </c>
      <c r="I185" s="29">
        <v>1.4999999999999999E-2</v>
      </c>
    </row>
    <row r="186" spans="1:12" x14ac:dyDescent="0.25">
      <c r="A186" s="15" t="s">
        <v>811</v>
      </c>
      <c r="C186" t="s">
        <v>18</v>
      </c>
      <c r="D186" s="9" t="s">
        <v>17</v>
      </c>
      <c r="E186" s="15" t="s">
        <v>31</v>
      </c>
      <c r="F186" s="16" t="s">
        <v>1034</v>
      </c>
      <c r="H186" s="7">
        <f t="shared" si="8"/>
        <v>2017</v>
      </c>
      <c r="I186" s="29">
        <v>0.16245142427780801</v>
      </c>
    </row>
    <row r="187" spans="1:12" x14ac:dyDescent="0.25">
      <c r="A187" s="15" t="s">
        <v>812</v>
      </c>
      <c r="C187" t="s">
        <v>18</v>
      </c>
      <c r="D187" s="9" t="s">
        <v>17</v>
      </c>
      <c r="E187" s="15" t="s">
        <v>31</v>
      </c>
      <c r="F187" s="16" t="s">
        <v>1035</v>
      </c>
      <c r="H187" s="7">
        <f t="shared" si="8"/>
        <v>2017</v>
      </c>
      <c r="I187" s="29">
        <v>2.02161772434605E-2</v>
      </c>
    </row>
    <row r="188" spans="1:12" x14ac:dyDescent="0.25">
      <c r="A188" s="15" t="s">
        <v>813</v>
      </c>
      <c r="C188" t="s">
        <v>18</v>
      </c>
      <c r="D188" s="9" t="s">
        <v>17</v>
      </c>
      <c r="E188" s="15" t="s">
        <v>31</v>
      </c>
      <c r="F188" s="16" t="s">
        <v>1036</v>
      </c>
      <c r="H188" s="7">
        <f t="shared" si="8"/>
        <v>2017</v>
      </c>
      <c r="I188" s="29">
        <v>1.4999999999999999E-2</v>
      </c>
    </row>
    <row r="189" spans="1:12" x14ac:dyDescent="0.25">
      <c r="A189" s="15" t="s">
        <v>814</v>
      </c>
      <c r="C189" t="s">
        <v>18</v>
      </c>
      <c r="D189" s="9" t="s">
        <v>17</v>
      </c>
      <c r="E189" s="15" t="s">
        <v>31</v>
      </c>
      <c r="F189" s="16" t="s">
        <v>1037</v>
      </c>
      <c r="H189" s="7">
        <f t="shared" si="8"/>
        <v>2017</v>
      </c>
      <c r="I189" s="29">
        <v>1.4999999999999999E-2</v>
      </c>
    </row>
    <row r="190" spans="1:12" x14ac:dyDescent="0.25">
      <c r="A190" s="15" t="s">
        <v>815</v>
      </c>
      <c r="C190" t="s">
        <v>18</v>
      </c>
      <c r="D190" s="9" t="s">
        <v>17</v>
      </c>
      <c r="E190" s="15" t="s">
        <v>31</v>
      </c>
      <c r="F190" s="16" t="s">
        <v>1038</v>
      </c>
      <c r="H190" s="7">
        <f t="shared" si="8"/>
        <v>2017</v>
      </c>
      <c r="I190" s="29">
        <v>2.5992227884449201E-2</v>
      </c>
    </row>
    <row r="191" spans="1:12" x14ac:dyDescent="0.25">
      <c r="A191" s="15" t="s">
        <v>816</v>
      </c>
      <c r="C191" t="s">
        <v>18</v>
      </c>
      <c r="D191" s="9" t="s">
        <v>17</v>
      </c>
      <c r="E191" s="15" t="s">
        <v>31</v>
      </c>
      <c r="F191" s="16" t="s">
        <v>1039</v>
      </c>
      <c r="H191" s="7">
        <f t="shared" si="8"/>
        <v>2017</v>
      </c>
      <c r="I191" s="29">
        <v>1.63633194052424E-2</v>
      </c>
    </row>
    <row r="192" spans="1:12" x14ac:dyDescent="0.25">
      <c r="A192" s="15" t="s">
        <v>817</v>
      </c>
      <c r="C192" t="s">
        <v>18</v>
      </c>
      <c r="D192" s="9" t="s">
        <v>17</v>
      </c>
      <c r="E192" s="15" t="s">
        <v>31</v>
      </c>
      <c r="F192" s="16" t="s">
        <v>1040</v>
      </c>
      <c r="H192" s="7">
        <f t="shared" si="8"/>
        <v>2017</v>
      </c>
      <c r="I192" s="29">
        <v>0.184087343308977</v>
      </c>
    </row>
    <row r="193" spans="1:15" x14ac:dyDescent="0.25">
      <c r="A193" s="15" t="s">
        <v>818</v>
      </c>
      <c r="C193" t="s">
        <v>18</v>
      </c>
      <c r="D193" s="9" t="s">
        <v>17</v>
      </c>
      <c r="E193" s="15" t="s">
        <v>31</v>
      </c>
      <c r="F193" s="16" t="s">
        <v>1041</v>
      </c>
      <c r="H193" s="7">
        <f t="shared" si="8"/>
        <v>2017</v>
      </c>
      <c r="I193" s="29">
        <v>2.29086471673394E-2</v>
      </c>
    </row>
    <row r="194" spans="1:15" x14ac:dyDescent="0.25">
      <c r="A194" s="15" t="s">
        <v>819</v>
      </c>
      <c r="C194" t="s">
        <v>18</v>
      </c>
      <c r="D194" s="9" t="s">
        <v>17</v>
      </c>
      <c r="E194" s="15" t="s">
        <v>31</v>
      </c>
      <c r="F194" s="16" t="s">
        <v>1042</v>
      </c>
      <c r="H194" s="7">
        <f t="shared" si="8"/>
        <v>2017</v>
      </c>
      <c r="I194" s="29">
        <v>1.4999999999999999E-2</v>
      </c>
    </row>
    <row r="195" spans="1:15" x14ac:dyDescent="0.25">
      <c r="A195" s="15" t="s">
        <v>820</v>
      </c>
      <c r="C195" t="s">
        <v>18</v>
      </c>
      <c r="D195" s="9" t="s">
        <v>17</v>
      </c>
      <c r="E195" s="15" t="s">
        <v>31</v>
      </c>
      <c r="F195" s="16" t="s">
        <v>1043</v>
      </c>
      <c r="H195" s="7">
        <f t="shared" si="8"/>
        <v>2017</v>
      </c>
      <c r="I195" s="29">
        <v>2.29086471673394E-2</v>
      </c>
    </row>
    <row r="196" spans="1:15" ht="14.4" thickBot="1" x14ac:dyDescent="0.3">
      <c r="A196" s="18" t="s">
        <v>821</v>
      </c>
      <c r="B196" s="13"/>
      <c r="C196" s="13" t="s">
        <v>18</v>
      </c>
      <c r="D196" s="14" t="s">
        <v>17</v>
      </c>
      <c r="E196" s="18" t="s">
        <v>31</v>
      </c>
      <c r="F196" s="23" t="s">
        <v>1044</v>
      </c>
      <c r="G196" s="24"/>
      <c r="H196" s="31">
        <f t="shared" si="8"/>
        <v>2017</v>
      </c>
      <c r="I196" s="29">
        <v>2.94539749294363E-2</v>
      </c>
      <c r="J196" s="13"/>
      <c r="K196" s="13"/>
      <c r="L196" s="13"/>
      <c r="M196" s="13"/>
      <c r="N196" s="13"/>
      <c r="O196" s="13"/>
    </row>
    <row r="197" spans="1:15" ht="14.4" thickTop="1" x14ac:dyDescent="0.25">
      <c r="A197" s="15" t="s">
        <v>822</v>
      </c>
      <c r="C197" s="12" t="s">
        <v>18</v>
      </c>
      <c r="D197" s="19" t="s">
        <v>17</v>
      </c>
      <c r="E197" s="15" t="s">
        <v>19</v>
      </c>
      <c r="F197" s="37" t="str">
        <f>CONCATENATE(A197,"_E01")</f>
        <v>RSD_APA1_CK_ELC_E01</v>
      </c>
      <c r="G197" s="20" t="s">
        <v>38</v>
      </c>
      <c r="H197" s="7">
        <f t="shared" si="8"/>
        <v>2017</v>
      </c>
      <c r="I197" s="29">
        <v>3.1107205773132402E-3</v>
      </c>
      <c r="J197">
        <v>3.5205876543209901E-3</v>
      </c>
      <c r="K197">
        <v>3.8776362272173099E-3</v>
      </c>
      <c r="L197" s="26">
        <v>3.6712719137270201E-3</v>
      </c>
      <c r="O197" s="26" t="s">
        <v>40</v>
      </c>
    </row>
    <row r="198" spans="1:15" x14ac:dyDescent="0.25">
      <c r="A198" s="15" t="s">
        <v>823</v>
      </c>
      <c r="C198" s="12" t="s">
        <v>18</v>
      </c>
      <c r="D198" s="19" t="s">
        <v>17</v>
      </c>
      <c r="E198" s="15" t="s">
        <v>19</v>
      </c>
      <c r="F198" s="22" t="str">
        <f t="shared" ref="F198:F228" si="9">CONCATENATE(A198,"_E01")</f>
        <v>RSD_APA1_CK_GAS_E01</v>
      </c>
      <c r="G198" s="20" t="s">
        <v>35</v>
      </c>
      <c r="H198" s="7">
        <f t="shared" si="8"/>
        <v>2017</v>
      </c>
      <c r="I198" s="29"/>
      <c r="J198">
        <v>6.0000288842301398E-3</v>
      </c>
      <c r="K198">
        <v>5.8401771184536698E-3</v>
      </c>
      <c r="L198" s="26">
        <v>5.1607924230472396E-3</v>
      </c>
    </row>
    <row r="199" spans="1:15" x14ac:dyDescent="0.25">
      <c r="A199" s="15" t="s">
        <v>824</v>
      </c>
      <c r="C199" s="12" t="s">
        <v>18</v>
      </c>
      <c r="D199" s="19" t="s">
        <v>17</v>
      </c>
      <c r="E199" s="15" t="s">
        <v>19</v>
      </c>
      <c r="F199" s="22" t="str">
        <f t="shared" si="9"/>
        <v>RSD_APA1_CK_LOG_E01</v>
      </c>
      <c r="G199" s="20" t="s">
        <v>37</v>
      </c>
      <c r="H199" s="7">
        <f t="shared" si="8"/>
        <v>2017</v>
      </c>
      <c r="I199" s="38"/>
      <c r="L199" s="26"/>
    </row>
    <row r="200" spans="1:15" x14ac:dyDescent="0.25">
      <c r="A200" s="15" t="s">
        <v>825</v>
      </c>
      <c r="C200" s="12" t="s">
        <v>18</v>
      </c>
      <c r="D200" s="19" t="s">
        <v>17</v>
      </c>
      <c r="E200" s="15" t="s">
        <v>19</v>
      </c>
      <c r="F200" s="22" t="str">
        <f t="shared" si="9"/>
        <v>RSD_APA1_CK_LPG_E01</v>
      </c>
      <c r="G200" s="20" t="s">
        <v>36</v>
      </c>
      <c r="H200" s="7">
        <f t="shared" si="8"/>
        <v>2017</v>
      </c>
      <c r="I200" s="29">
        <v>5.5191551754760603E-3</v>
      </c>
      <c r="L200" s="26"/>
    </row>
    <row r="201" spans="1:15" x14ac:dyDescent="0.25">
      <c r="A201" s="15" t="s">
        <v>826</v>
      </c>
      <c r="C201" s="12" t="s">
        <v>18</v>
      </c>
      <c r="D201" s="19" t="s">
        <v>17</v>
      </c>
      <c r="E201" s="15" t="s">
        <v>19</v>
      </c>
      <c r="F201" s="22" t="str">
        <f t="shared" si="9"/>
        <v>RSD_APA2_CK_ELC_E01</v>
      </c>
      <c r="G201" s="20" t="s">
        <v>38</v>
      </c>
      <c r="H201" s="7">
        <f t="shared" si="8"/>
        <v>2017</v>
      </c>
      <c r="I201" s="29">
        <v>3.1107205773132402E-3</v>
      </c>
    </row>
    <row r="202" spans="1:15" x14ac:dyDescent="0.25">
      <c r="A202" s="15" t="s">
        <v>827</v>
      </c>
      <c r="C202" s="12" t="s">
        <v>18</v>
      </c>
      <c r="D202" s="19" t="s">
        <v>17</v>
      </c>
      <c r="E202" s="15" t="s">
        <v>19</v>
      </c>
      <c r="F202" s="22" t="str">
        <f t="shared" si="9"/>
        <v>RSD_APA2_CK_GAS_E01</v>
      </c>
      <c r="G202" s="20" t="s">
        <v>35</v>
      </c>
      <c r="H202" s="7">
        <f t="shared" si="8"/>
        <v>2017</v>
      </c>
      <c r="I202" s="29"/>
    </row>
    <row r="203" spans="1:15" x14ac:dyDescent="0.25">
      <c r="A203" s="15" t="s">
        <v>828</v>
      </c>
      <c r="C203" s="12" t="s">
        <v>18</v>
      </c>
      <c r="D203" s="19" t="s">
        <v>17</v>
      </c>
      <c r="E203" s="15" t="s">
        <v>19</v>
      </c>
      <c r="F203" s="22" t="str">
        <f t="shared" si="9"/>
        <v>RSD_APA2_CK_LOG_E01</v>
      </c>
      <c r="G203" s="20" t="s">
        <v>37</v>
      </c>
      <c r="H203" s="7">
        <f t="shared" si="8"/>
        <v>2017</v>
      </c>
      <c r="I203" s="38"/>
    </row>
    <row r="204" spans="1:15" x14ac:dyDescent="0.25">
      <c r="A204" s="15" t="s">
        <v>829</v>
      </c>
      <c r="C204" s="12" t="s">
        <v>18</v>
      </c>
      <c r="D204" s="19" t="s">
        <v>17</v>
      </c>
      <c r="E204" s="15" t="s">
        <v>19</v>
      </c>
      <c r="F204" s="22" t="str">
        <f t="shared" si="9"/>
        <v>RSD_APA2_CK_LPG_E01</v>
      </c>
      <c r="G204" s="20" t="s">
        <v>36</v>
      </c>
      <c r="H204" s="7">
        <f t="shared" si="8"/>
        <v>2017</v>
      </c>
      <c r="I204" s="29">
        <v>5.3900386216582203E-3</v>
      </c>
    </row>
    <row r="205" spans="1:15" x14ac:dyDescent="0.25">
      <c r="A205" s="15" t="s">
        <v>830</v>
      </c>
      <c r="C205" s="12" t="s">
        <v>18</v>
      </c>
      <c r="D205" s="19" t="s">
        <v>17</v>
      </c>
      <c r="E205" s="15" t="s">
        <v>19</v>
      </c>
      <c r="F205" s="22" t="str">
        <f t="shared" si="9"/>
        <v>RSD_APA3_CK_ELC_E01</v>
      </c>
      <c r="G205" s="20" t="s">
        <v>38</v>
      </c>
      <c r="H205" s="7">
        <f t="shared" si="8"/>
        <v>2017</v>
      </c>
      <c r="I205" s="29">
        <v>3.3629411646629599E-3</v>
      </c>
    </row>
    <row r="206" spans="1:15" x14ac:dyDescent="0.25">
      <c r="A206" s="15" t="s">
        <v>831</v>
      </c>
      <c r="C206" s="12" t="s">
        <v>18</v>
      </c>
      <c r="D206" s="19" t="s">
        <v>17</v>
      </c>
      <c r="E206" s="15" t="s">
        <v>19</v>
      </c>
      <c r="F206" s="22" t="str">
        <f t="shared" si="9"/>
        <v>RSD_APA3_CK_GAS_E01</v>
      </c>
      <c r="G206" s="20" t="s">
        <v>35</v>
      </c>
      <c r="H206" s="7">
        <f t="shared" si="8"/>
        <v>2017</v>
      </c>
      <c r="I206" s="29"/>
    </row>
    <row r="207" spans="1:15" x14ac:dyDescent="0.25">
      <c r="A207" s="15" t="s">
        <v>832</v>
      </c>
      <c r="C207" s="12" t="s">
        <v>18</v>
      </c>
      <c r="D207" s="19" t="s">
        <v>17</v>
      </c>
      <c r="E207" s="15" t="s">
        <v>19</v>
      </c>
      <c r="F207" s="22" t="str">
        <f t="shared" si="9"/>
        <v>RSD_APA3_CK_LOG_E01</v>
      </c>
      <c r="G207" s="20" t="s">
        <v>37</v>
      </c>
      <c r="H207" s="7">
        <f t="shared" si="8"/>
        <v>2017</v>
      </c>
      <c r="I207" s="38"/>
    </row>
    <row r="208" spans="1:15" x14ac:dyDescent="0.25">
      <c r="A208" s="15" t="s">
        <v>833</v>
      </c>
      <c r="C208" s="12" t="s">
        <v>18</v>
      </c>
      <c r="D208" s="19" t="s">
        <v>17</v>
      </c>
      <c r="E208" s="15" t="s">
        <v>19</v>
      </c>
      <c r="F208" s="22" t="str">
        <f t="shared" si="9"/>
        <v>RSD_APA3_CK_LPG_E01</v>
      </c>
      <c r="G208" s="20" t="s">
        <v>36</v>
      </c>
      <c r="H208" s="7">
        <f t="shared" si="8"/>
        <v>2017</v>
      </c>
      <c r="I208" s="29">
        <v>5.4437856633380898E-3</v>
      </c>
    </row>
    <row r="209" spans="1:13" x14ac:dyDescent="0.25">
      <c r="A209" s="15" t="s">
        <v>834</v>
      </c>
      <c r="C209" s="12" t="s">
        <v>18</v>
      </c>
      <c r="D209" s="19" t="s">
        <v>17</v>
      </c>
      <c r="E209" s="15" t="s">
        <v>19</v>
      </c>
      <c r="F209" s="22" t="str">
        <f t="shared" si="9"/>
        <v>RSD_APA4_CK_ELC_E01</v>
      </c>
      <c r="G209" s="20" t="s">
        <v>38</v>
      </c>
      <c r="H209" s="7">
        <f t="shared" si="8"/>
        <v>2017</v>
      </c>
      <c r="I209" s="29">
        <v>3.5551092312151298E-3</v>
      </c>
      <c r="M209" s="12"/>
    </row>
    <row r="210" spans="1:13" x14ac:dyDescent="0.25">
      <c r="A210" s="15" t="s">
        <v>835</v>
      </c>
      <c r="C210" s="12" t="s">
        <v>18</v>
      </c>
      <c r="D210" s="19" t="s">
        <v>17</v>
      </c>
      <c r="E210" s="15" t="s">
        <v>19</v>
      </c>
      <c r="F210" s="22" t="str">
        <f t="shared" si="9"/>
        <v>RSD_APA4_CK_GAS_E01</v>
      </c>
      <c r="G210" s="20" t="s">
        <v>35</v>
      </c>
      <c r="H210" s="7">
        <f t="shared" si="8"/>
        <v>2017</v>
      </c>
      <c r="I210" s="29"/>
    </row>
    <row r="211" spans="1:13" x14ac:dyDescent="0.25">
      <c r="A211" s="15" t="s">
        <v>836</v>
      </c>
      <c r="C211" s="12" t="s">
        <v>18</v>
      </c>
      <c r="D211" s="19" t="s">
        <v>17</v>
      </c>
      <c r="E211" s="15" t="s">
        <v>19</v>
      </c>
      <c r="F211" s="22" t="str">
        <f t="shared" si="9"/>
        <v>RSD_APA4_CK_LOG_E01</v>
      </c>
      <c r="G211" s="20" t="s">
        <v>37</v>
      </c>
      <c r="H211" s="7">
        <f t="shared" si="8"/>
        <v>2017</v>
      </c>
      <c r="I211" s="38"/>
      <c r="M211" s="12"/>
    </row>
    <row r="212" spans="1:13" x14ac:dyDescent="0.25">
      <c r="A212" s="15" t="s">
        <v>837</v>
      </c>
      <c r="C212" s="12" t="s">
        <v>18</v>
      </c>
      <c r="D212" s="19" t="s">
        <v>17</v>
      </c>
      <c r="E212" s="15" t="s">
        <v>19</v>
      </c>
      <c r="F212" s="22" t="str">
        <f t="shared" si="9"/>
        <v>RSD_APA4_CK_LPG_E01</v>
      </c>
      <c r="G212" s="20" t="s">
        <v>36</v>
      </c>
      <c r="H212" s="7">
        <f t="shared" si="8"/>
        <v>2017</v>
      </c>
      <c r="I212" s="29">
        <v>5.2542502033662997E-3</v>
      </c>
      <c r="M212" s="12"/>
    </row>
    <row r="213" spans="1:13" x14ac:dyDescent="0.25">
      <c r="A213" s="15" t="s">
        <v>838</v>
      </c>
      <c r="C213" s="12" t="s">
        <v>18</v>
      </c>
      <c r="D213" s="19" t="s">
        <v>17</v>
      </c>
      <c r="E213" s="15" t="s">
        <v>19</v>
      </c>
      <c r="F213" s="22" t="str">
        <f t="shared" si="9"/>
        <v>RSD_DTA1_CK_ELC_E01</v>
      </c>
      <c r="G213" s="20" t="s">
        <v>38</v>
      </c>
      <c r="H213" s="7">
        <f t="shared" si="8"/>
        <v>2017</v>
      </c>
      <c r="I213" s="29">
        <v>3.1107205773132402E-3</v>
      </c>
      <c r="J213">
        <v>3.5205876543209901E-3</v>
      </c>
      <c r="K213">
        <v>3.8776362272173099E-3</v>
      </c>
      <c r="L213">
        <v>3.6712719137270201E-3</v>
      </c>
    </row>
    <row r="214" spans="1:13" x14ac:dyDescent="0.25">
      <c r="A214" s="15" t="s">
        <v>839</v>
      </c>
      <c r="C214" s="12" t="s">
        <v>18</v>
      </c>
      <c r="D214" s="19" t="s">
        <v>17</v>
      </c>
      <c r="E214" s="15" t="s">
        <v>19</v>
      </c>
      <c r="F214" s="22" t="str">
        <f t="shared" si="9"/>
        <v>RSD_DTA1_CK_GAS_E01</v>
      </c>
      <c r="G214" s="20" t="s">
        <v>35</v>
      </c>
      <c r="H214" s="7">
        <f t="shared" si="8"/>
        <v>2017</v>
      </c>
      <c r="I214" s="29"/>
      <c r="J214">
        <v>6.2827050170738098E-3</v>
      </c>
      <c r="L214">
        <v>5.2861558017447503E-3</v>
      </c>
    </row>
    <row r="215" spans="1:13" x14ac:dyDescent="0.25">
      <c r="A215" s="15" t="s">
        <v>840</v>
      </c>
      <c r="C215" s="12" t="s">
        <v>18</v>
      </c>
      <c r="D215" s="19" t="s">
        <v>17</v>
      </c>
      <c r="E215" s="15" t="s">
        <v>19</v>
      </c>
      <c r="F215" s="22" t="str">
        <f t="shared" si="9"/>
        <v>RSD_DTA1_CK_LOG_E01</v>
      </c>
      <c r="G215" s="20" t="s">
        <v>37</v>
      </c>
      <c r="H215" s="7">
        <f t="shared" si="8"/>
        <v>2017</v>
      </c>
      <c r="I215" s="38"/>
    </row>
    <row r="216" spans="1:13" x14ac:dyDescent="0.25">
      <c r="A216" s="15" t="s">
        <v>841</v>
      </c>
      <c r="C216" s="12" t="s">
        <v>18</v>
      </c>
      <c r="D216" s="19" t="s">
        <v>17</v>
      </c>
      <c r="E216" s="15" t="s">
        <v>19</v>
      </c>
      <c r="F216" s="22" t="str">
        <f t="shared" si="9"/>
        <v>RSD_DTA1_CK_LPG_E01</v>
      </c>
      <c r="G216" s="20" t="s">
        <v>36</v>
      </c>
      <c r="H216" s="7">
        <f t="shared" si="8"/>
        <v>2017</v>
      </c>
      <c r="I216" s="29">
        <v>5.4511569079681603E-3</v>
      </c>
      <c r="K216">
        <v>7.1890711283277E-3</v>
      </c>
    </row>
    <row r="217" spans="1:13" x14ac:dyDescent="0.25">
      <c r="A217" s="15" t="s">
        <v>842</v>
      </c>
      <c r="C217" s="12" t="s">
        <v>18</v>
      </c>
      <c r="D217" s="19" t="s">
        <v>17</v>
      </c>
      <c r="E217" s="15" t="s">
        <v>19</v>
      </c>
      <c r="F217" s="22" t="str">
        <f t="shared" si="9"/>
        <v>RSD_DTA2_CK_ELC_E01</v>
      </c>
      <c r="G217" s="20" t="s">
        <v>38</v>
      </c>
      <c r="H217" s="7">
        <f t="shared" si="8"/>
        <v>2017</v>
      </c>
      <c r="I217" s="29">
        <v>3.0810946670531102E-3</v>
      </c>
    </row>
    <row r="218" spans="1:13" x14ac:dyDescent="0.25">
      <c r="A218" s="15" t="s">
        <v>843</v>
      </c>
      <c r="C218" s="12" t="s">
        <v>18</v>
      </c>
      <c r="D218" s="19" t="s">
        <v>17</v>
      </c>
      <c r="E218" s="15" t="s">
        <v>19</v>
      </c>
      <c r="F218" s="22" t="str">
        <f t="shared" si="9"/>
        <v>RSD_DTA2_CK_GAS_E01</v>
      </c>
      <c r="G218" s="20" t="s">
        <v>35</v>
      </c>
      <c r="H218" s="7">
        <f t="shared" si="8"/>
        <v>2017</v>
      </c>
      <c r="I218" s="29"/>
    </row>
    <row r="219" spans="1:13" x14ac:dyDescent="0.25">
      <c r="A219" s="15" t="s">
        <v>844</v>
      </c>
      <c r="C219" s="12" t="s">
        <v>18</v>
      </c>
      <c r="D219" s="19" t="s">
        <v>17</v>
      </c>
      <c r="E219" s="15" t="s">
        <v>19</v>
      </c>
      <c r="F219" s="22" t="str">
        <f t="shared" si="9"/>
        <v>RSD_DTA2_CK_LOG_E01</v>
      </c>
      <c r="G219" s="20" t="s">
        <v>37</v>
      </c>
      <c r="H219" s="7">
        <f t="shared" si="8"/>
        <v>2017</v>
      </c>
      <c r="I219" s="38"/>
    </row>
    <row r="220" spans="1:13" x14ac:dyDescent="0.25">
      <c r="A220" s="15" t="s">
        <v>845</v>
      </c>
      <c r="C220" s="12" t="s">
        <v>18</v>
      </c>
      <c r="D220" s="19" t="s">
        <v>17</v>
      </c>
      <c r="E220" s="15" t="s">
        <v>19</v>
      </c>
      <c r="F220" s="22" t="str">
        <f t="shared" si="9"/>
        <v>RSD_DTA2_CK_LPG_E01</v>
      </c>
      <c r="G220" s="20" t="s">
        <v>36</v>
      </c>
      <c r="H220" s="7">
        <f t="shared" si="8"/>
        <v>2017</v>
      </c>
      <c r="I220" s="29">
        <v>5.2852212833404298E-3</v>
      </c>
    </row>
    <row r="221" spans="1:13" x14ac:dyDescent="0.25">
      <c r="A221" s="15" t="s">
        <v>846</v>
      </c>
      <c r="C221" s="12" t="s">
        <v>18</v>
      </c>
      <c r="D221" s="19" t="s">
        <v>17</v>
      </c>
      <c r="E221" s="15" t="s">
        <v>19</v>
      </c>
      <c r="F221" s="22" t="str">
        <f t="shared" si="9"/>
        <v>RSD_DTA3_CK_ELC_E01</v>
      </c>
      <c r="G221" s="20" t="s">
        <v>38</v>
      </c>
      <c r="H221" s="7">
        <f t="shared" si="8"/>
        <v>2017</v>
      </c>
      <c r="I221" s="29">
        <v>3.0415934533729399E-3</v>
      </c>
    </row>
    <row r="222" spans="1:13" x14ac:dyDescent="0.25">
      <c r="A222" s="15" t="s">
        <v>847</v>
      </c>
      <c r="C222" s="12" t="s">
        <v>18</v>
      </c>
      <c r="D222" s="19" t="s">
        <v>17</v>
      </c>
      <c r="E222" s="15" t="s">
        <v>19</v>
      </c>
      <c r="F222" s="22" t="str">
        <f t="shared" si="9"/>
        <v>RSD_DTA3_CK_GAS_E01</v>
      </c>
      <c r="G222" s="20" t="s">
        <v>35</v>
      </c>
      <c r="H222" s="7">
        <f t="shared" si="8"/>
        <v>2017</v>
      </c>
      <c r="I222" s="29"/>
    </row>
    <row r="223" spans="1:13" x14ac:dyDescent="0.25">
      <c r="A223" s="15" t="s">
        <v>848</v>
      </c>
      <c r="C223" s="12" t="s">
        <v>18</v>
      </c>
      <c r="D223" s="19" t="s">
        <v>17</v>
      </c>
      <c r="E223" s="15" t="s">
        <v>19</v>
      </c>
      <c r="F223" s="22" t="str">
        <f t="shared" si="9"/>
        <v>RSD_DTA3_CK_LOG_E01</v>
      </c>
      <c r="G223" s="20" t="s">
        <v>37</v>
      </c>
      <c r="H223" s="7">
        <f t="shared" si="8"/>
        <v>2017</v>
      </c>
      <c r="I223" s="38"/>
    </row>
    <row r="224" spans="1:13" x14ac:dyDescent="0.25">
      <c r="A224" s="15" t="s">
        <v>849</v>
      </c>
      <c r="C224" s="12" t="s">
        <v>18</v>
      </c>
      <c r="D224" s="19" t="s">
        <v>17</v>
      </c>
      <c r="E224" s="15" t="s">
        <v>19</v>
      </c>
      <c r="F224" s="22" t="str">
        <f t="shared" si="9"/>
        <v>RSD_DTA3_CK_LPG_E01</v>
      </c>
      <c r="G224" s="20" t="s">
        <v>36</v>
      </c>
      <c r="H224" s="7">
        <f t="shared" si="8"/>
        <v>2017</v>
      </c>
      <c r="I224" s="29">
        <v>5.1400309841863698E-3</v>
      </c>
    </row>
    <row r="225" spans="1:15" x14ac:dyDescent="0.25">
      <c r="A225" s="15" t="s">
        <v>850</v>
      </c>
      <c r="C225" s="12" t="s">
        <v>18</v>
      </c>
      <c r="D225" s="19" t="s">
        <v>17</v>
      </c>
      <c r="E225" s="15" t="s">
        <v>19</v>
      </c>
      <c r="F225" s="22" t="str">
        <f t="shared" si="9"/>
        <v>RSD_DTA4_CK_ELC_E01</v>
      </c>
      <c r="G225" s="22" t="s">
        <v>38</v>
      </c>
      <c r="H225" s="7">
        <f t="shared" si="8"/>
        <v>2017</v>
      </c>
      <c r="I225" s="29">
        <v>3.2144112632236802E-3</v>
      </c>
    </row>
    <row r="226" spans="1:15" x14ac:dyDescent="0.25">
      <c r="A226" s="15" t="s">
        <v>851</v>
      </c>
      <c r="B226" s="12"/>
      <c r="C226" s="12" t="s">
        <v>18</v>
      </c>
      <c r="D226" s="19" t="s">
        <v>17</v>
      </c>
      <c r="E226" s="15" t="s">
        <v>19</v>
      </c>
      <c r="F226" s="22" t="str">
        <f t="shared" si="9"/>
        <v>RSD_DTA4_CK_GAS_E01</v>
      </c>
      <c r="G226" s="22" t="s">
        <v>35</v>
      </c>
      <c r="H226" s="7">
        <f t="shared" si="8"/>
        <v>2017</v>
      </c>
      <c r="I226" s="29"/>
      <c r="J226" s="12"/>
      <c r="K226" s="12"/>
      <c r="L226" s="12"/>
      <c r="M226" s="26"/>
      <c r="N226" s="12"/>
      <c r="O226" s="12"/>
    </row>
    <row r="227" spans="1:15" x14ac:dyDescent="0.25">
      <c r="A227" s="15" t="s">
        <v>852</v>
      </c>
      <c r="B227" s="12"/>
      <c r="C227" s="12" t="s">
        <v>18</v>
      </c>
      <c r="D227" s="19" t="s">
        <v>17</v>
      </c>
      <c r="E227" s="15" t="s">
        <v>19</v>
      </c>
      <c r="F227" s="22" t="str">
        <f t="shared" si="9"/>
        <v>RSD_DTA4_CK_LOG_E01</v>
      </c>
      <c r="G227" s="22" t="s">
        <v>37</v>
      </c>
      <c r="H227" s="7">
        <f t="shared" si="8"/>
        <v>2017</v>
      </c>
      <c r="I227" s="38"/>
      <c r="J227" s="12"/>
      <c r="K227" s="12"/>
      <c r="L227" s="12"/>
      <c r="M227" s="26"/>
      <c r="N227" s="12"/>
      <c r="O227" s="12"/>
    </row>
    <row r="228" spans="1:15" ht="14.4" thickBot="1" x14ac:dyDescent="0.3">
      <c r="A228" s="18" t="s">
        <v>853</v>
      </c>
      <c r="B228" s="13"/>
      <c r="C228" s="13" t="s">
        <v>18</v>
      </c>
      <c r="D228" s="14" t="s">
        <v>17</v>
      </c>
      <c r="E228" s="18" t="s">
        <v>19</v>
      </c>
      <c r="F228" s="24" t="str">
        <f t="shared" si="9"/>
        <v>RSD_DTA4_CK_LPG_E01</v>
      </c>
      <c r="G228" s="24" t="s">
        <v>36</v>
      </c>
      <c r="H228" s="31">
        <f t="shared" si="8"/>
        <v>2017</v>
      </c>
      <c r="I228" s="29">
        <v>5.58914454753804E-3</v>
      </c>
      <c r="J228" s="13"/>
      <c r="K228" s="13"/>
      <c r="L228" s="13"/>
      <c r="M228" s="13"/>
      <c r="N228" s="12"/>
      <c r="O228" s="12"/>
    </row>
    <row r="229" spans="1:15" ht="14.4" thickTop="1" x14ac:dyDescent="0.25">
      <c r="A229" s="15" t="s">
        <v>120</v>
      </c>
      <c r="C229" s="12" t="s">
        <v>18</v>
      </c>
      <c r="D229" s="19" t="s">
        <v>17</v>
      </c>
      <c r="E229" s="15" t="s">
        <v>19</v>
      </c>
      <c r="F229" s="20" t="str">
        <f t="shared" ref="F229:F260" si="10">A229</f>
        <v>RSD_APA1_LI_E01</v>
      </c>
      <c r="G229" s="20" t="s">
        <v>38</v>
      </c>
      <c r="H229" s="7">
        <f t="shared" si="8"/>
        <v>2017</v>
      </c>
      <c r="I229" s="29">
        <v>6.2649477361273595E-4</v>
      </c>
      <c r="J229">
        <v>8.86301787101787E-4</v>
      </c>
      <c r="K229" s="17">
        <v>5.8571288467058598E-4</v>
      </c>
      <c r="L229">
        <v>5.5454177158394103E-4</v>
      </c>
      <c r="O229" s="17" t="s">
        <v>41</v>
      </c>
    </row>
    <row r="230" spans="1:15" x14ac:dyDescent="0.25">
      <c r="A230" s="15" t="s">
        <v>121</v>
      </c>
      <c r="C230" s="12" t="s">
        <v>18</v>
      </c>
      <c r="D230" s="19" t="s">
        <v>17</v>
      </c>
      <c r="E230" s="15" t="s">
        <v>19</v>
      </c>
      <c r="F230" s="20" t="str">
        <f t="shared" si="10"/>
        <v>RSD_APA1_LI_E02</v>
      </c>
      <c r="G230" s="20" t="s">
        <v>38</v>
      </c>
      <c r="H230" s="7">
        <f t="shared" si="8"/>
        <v>2017</v>
      </c>
      <c r="I230" s="29">
        <v>1.5662369340318399E-4</v>
      </c>
      <c r="J230">
        <v>2.2157544677544699E-4</v>
      </c>
      <c r="K230">
        <v>1.4642822116764701E-4</v>
      </c>
      <c r="L230">
        <v>1.3863544289598501E-4</v>
      </c>
    </row>
    <row r="231" spans="1:15" x14ac:dyDescent="0.25">
      <c r="A231" s="15" t="s">
        <v>122</v>
      </c>
      <c r="C231" s="12" t="s">
        <v>18</v>
      </c>
      <c r="D231" s="19" t="s">
        <v>17</v>
      </c>
      <c r="E231" s="15" t="s">
        <v>19</v>
      </c>
      <c r="F231" s="20" t="str">
        <f t="shared" si="10"/>
        <v>RSD_APA1_LI_E03</v>
      </c>
      <c r="G231" s="20" t="s">
        <v>38</v>
      </c>
      <c r="H231" s="7">
        <f t="shared" si="8"/>
        <v>2017</v>
      </c>
      <c r="I231" s="29">
        <v>9.39742160419104E-5</v>
      </c>
      <c r="J231">
        <v>1.3294526806526799E-4</v>
      </c>
      <c r="K231">
        <v>8.78569327005879E-5</v>
      </c>
      <c r="L231">
        <v>8.3181265737591195E-5</v>
      </c>
    </row>
    <row r="232" spans="1:15" x14ac:dyDescent="0.25">
      <c r="A232" s="15" t="s">
        <v>123</v>
      </c>
      <c r="C232" s="12" t="s">
        <v>18</v>
      </c>
      <c r="D232" s="19" t="s">
        <v>17</v>
      </c>
      <c r="E232" s="15" t="s">
        <v>19</v>
      </c>
      <c r="F232" s="20" t="str">
        <f t="shared" si="10"/>
        <v>RSD_APA1_LI_E04</v>
      </c>
      <c r="G232" s="20" t="s">
        <v>38</v>
      </c>
      <c r="H232" s="7">
        <f t="shared" si="8"/>
        <v>2017</v>
      </c>
      <c r="I232" s="29">
        <v>3.4457212548700498E-4</v>
      </c>
      <c r="J232">
        <v>4.8746598290598297E-4</v>
      </c>
      <c r="K232">
        <v>3.2214208656882202E-4</v>
      </c>
      <c r="L232">
        <v>3.04997974371168E-4</v>
      </c>
    </row>
    <row r="233" spans="1:15" x14ac:dyDescent="0.25">
      <c r="A233" s="15" t="s">
        <v>148</v>
      </c>
      <c r="C233" s="12" t="s">
        <v>18</v>
      </c>
      <c r="D233" s="19" t="s">
        <v>17</v>
      </c>
      <c r="E233" s="15" t="s">
        <v>19</v>
      </c>
      <c r="F233" s="20" t="str">
        <f t="shared" si="10"/>
        <v>RSD_APA2_LI_E01</v>
      </c>
      <c r="G233" s="20" t="s">
        <v>38</v>
      </c>
      <c r="H233" s="7">
        <f t="shared" si="8"/>
        <v>2017</v>
      </c>
      <c r="I233" s="29">
        <v>6.2649477361273595E-4</v>
      </c>
    </row>
    <row r="234" spans="1:15" x14ac:dyDescent="0.25">
      <c r="A234" s="15" t="s">
        <v>149</v>
      </c>
      <c r="C234" s="12" t="s">
        <v>18</v>
      </c>
      <c r="D234" s="19" t="s">
        <v>17</v>
      </c>
      <c r="E234" s="15" t="s">
        <v>19</v>
      </c>
      <c r="F234" s="20" t="str">
        <f t="shared" si="10"/>
        <v>RSD_APA2_LI_E02</v>
      </c>
      <c r="G234" s="20" t="s">
        <v>38</v>
      </c>
      <c r="H234" s="7">
        <f t="shared" si="8"/>
        <v>2017</v>
      </c>
      <c r="I234" s="29">
        <v>1.5662369340318399E-4</v>
      </c>
    </row>
    <row r="235" spans="1:15" x14ac:dyDescent="0.25">
      <c r="A235" s="15" t="s">
        <v>150</v>
      </c>
      <c r="C235" s="12" t="s">
        <v>18</v>
      </c>
      <c r="D235" s="19" t="s">
        <v>17</v>
      </c>
      <c r="E235" s="15" t="s">
        <v>19</v>
      </c>
      <c r="F235" s="20" t="str">
        <f t="shared" si="10"/>
        <v>RSD_APA2_LI_E03</v>
      </c>
      <c r="G235" s="20" t="s">
        <v>38</v>
      </c>
      <c r="H235" s="7">
        <f t="shared" si="8"/>
        <v>2017</v>
      </c>
      <c r="I235" s="29">
        <v>9.39742160419104E-5</v>
      </c>
    </row>
    <row r="236" spans="1:15" x14ac:dyDescent="0.25">
      <c r="A236" s="15" t="s">
        <v>151</v>
      </c>
      <c r="C236" s="12" t="s">
        <v>18</v>
      </c>
      <c r="D236" s="19" t="s">
        <v>17</v>
      </c>
      <c r="E236" s="15" t="s">
        <v>19</v>
      </c>
      <c r="F236" s="20" t="str">
        <f t="shared" si="10"/>
        <v>RSD_APA2_LI_E04</v>
      </c>
      <c r="G236" s="20" t="s">
        <v>38</v>
      </c>
      <c r="H236" s="7">
        <f t="shared" si="8"/>
        <v>2017</v>
      </c>
      <c r="I236" s="29">
        <v>3.4457212548700498E-4</v>
      </c>
    </row>
    <row r="237" spans="1:15" x14ac:dyDescent="0.25">
      <c r="A237" s="15" t="s">
        <v>176</v>
      </c>
      <c r="C237" s="12" t="s">
        <v>18</v>
      </c>
      <c r="D237" s="19" t="s">
        <v>17</v>
      </c>
      <c r="E237" s="15" t="s">
        <v>19</v>
      </c>
      <c r="F237" s="20" t="str">
        <f t="shared" si="10"/>
        <v>RSD_APA3_LI_E01</v>
      </c>
      <c r="G237" s="20" t="s">
        <v>38</v>
      </c>
      <c r="H237" s="7">
        <f t="shared" si="8"/>
        <v>2017</v>
      </c>
      <c r="I237" s="29">
        <v>6.2649477361273595E-4</v>
      </c>
    </row>
    <row r="238" spans="1:15" x14ac:dyDescent="0.25">
      <c r="A238" s="15" t="s">
        <v>177</v>
      </c>
      <c r="C238" s="12" t="s">
        <v>18</v>
      </c>
      <c r="D238" s="19" t="s">
        <v>17</v>
      </c>
      <c r="E238" s="15" t="s">
        <v>19</v>
      </c>
      <c r="F238" s="20" t="str">
        <f t="shared" si="10"/>
        <v>RSD_APA3_LI_E02</v>
      </c>
      <c r="G238" s="20" t="s">
        <v>38</v>
      </c>
      <c r="H238" s="7">
        <f t="shared" si="8"/>
        <v>2017</v>
      </c>
      <c r="I238" s="29">
        <v>1.5662369340318399E-4</v>
      </c>
    </row>
    <row r="239" spans="1:15" x14ac:dyDescent="0.25">
      <c r="A239" s="15" t="s">
        <v>178</v>
      </c>
      <c r="C239" s="12" t="s">
        <v>18</v>
      </c>
      <c r="D239" s="19" t="s">
        <v>17</v>
      </c>
      <c r="E239" s="15" t="s">
        <v>19</v>
      </c>
      <c r="F239" s="20" t="str">
        <f t="shared" si="10"/>
        <v>RSD_APA3_LI_E03</v>
      </c>
      <c r="G239" s="20" t="s">
        <v>38</v>
      </c>
      <c r="H239" s="7">
        <f t="shared" si="8"/>
        <v>2017</v>
      </c>
      <c r="I239" s="29">
        <v>9.39742160419104E-5</v>
      </c>
    </row>
    <row r="240" spans="1:15" x14ac:dyDescent="0.25">
      <c r="A240" s="15" t="s">
        <v>179</v>
      </c>
      <c r="C240" s="12" t="s">
        <v>18</v>
      </c>
      <c r="D240" s="19" t="s">
        <v>17</v>
      </c>
      <c r="E240" s="15" t="s">
        <v>19</v>
      </c>
      <c r="F240" s="20" t="str">
        <f t="shared" si="10"/>
        <v>RSD_APA3_LI_E04</v>
      </c>
      <c r="G240" s="20" t="s">
        <v>38</v>
      </c>
      <c r="H240" s="7">
        <f t="shared" si="8"/>
        <v>2017</v>
      </c>
      <c r="I240" s="29">
        <v>3.4457212548700498E-4</v>
      </c>
    </row>
    <row r="241" spans="1:15" x14ac:dyDescent="0.25">
      <c r="A241" s="15" t="s">
        <v>204</v>
      </c>
      <c r="C241" s="12" t="s">
        <v>18</v>
      </c>
      <c r="D241" s="19" t="s">
        <v>17</v>
      </c>
      <c r="E241" s="15" t="s">
        <v>19</v>
      </c>
      <c r="F241" s="20" t="str">
        <f t="shared" si="10"/>
        <v>RSD_APA4_LI_E01</v>
      </c>
      <c r="G241" s="20" t="s">
        <v>38</v>
      </c>
      <c r="H241" s="7">
        <f t="shared" si="8"/>
        <v>2017</v>
      </c>
      <c r="I241" s="29">
        <v>6.2649477361273595E-4</v>
      </c>
      <c r="M241" s="12"/>
    </row>
    <row r="242" spans="1:15" x14ac:dyDescent="0.25">
      <c r="A242" s="15" t="s">
        <v>205</v>
      </c>
      <c r="C242" s="12" t="s">
        <v>18</v>
      </c>
      <c r="D242" s="19" t="s">
        <v>17</v>
      </c>
      <c r="E242" s="15" t="s">
        <v>19</v>
      </c>
      <c r="F242" s="20" t="str">
        <f t="shared" si="10"/>
        <v>RSD_APA4_LI_E02</v>
      </c>
      <c r="G242" s="20" t="s">
        <v>38</v>
      </c>
      <c r="H242" s="7">
        <f t="shared" si="8"/>
        <v>2017</v>
      </c>
      <c r="I242" s="29">
        <v>1.5662369340318399E-4</v>
      </c>
      <c r="M242" s="12"/>
    </row>
    <row r="243" spans="1:15" x14ac:dyDescent="0.25">
      <c r="A243" s="15" t="s">
        <v>206</v>
      </c>
      <c r="C243" s="12" t="s">
        <v>18</v>
      </c>
      <c r="D243" s="19" t="s">
        <v>17</v>
      </c>
      <c r="E243" s="15" t="s">
        <v>19</v>
      </c>
      <c r="F243" s="20" t="str">
        <f t="shared" si="10"/>
        <v>RSD_APA4_LI_E03</v>
      </c>
      <c r="G243" s="20" t="s">
        <v>38</v>
      </c>
      <c r="H243" s="7">
        <f t="shared" si="8"/>
        <v>2017</v>
      </c>
      <c r="I243" s="29">
        <v>9.39742160419104E-5</v>
      </c>
      <c r="M243" s="12"/>
    </row>
    <row r="244" spans="1:15" x14ac:dyDescent="0.25">
      <c r="A244" s="15" t="s">
        <v>207</v>
      </c>
      <c r="C244" s="12" t="s">
        <v>18</v>
      </c>
      <c r="D244" s="19" t="s">
        <v>17</v>
      </c>
      <c r="E244" s="15" t="s">
        <v>19</v>
      </c>
      <c r="F244" s="20" t="str">
        <f t="shared" si="10"/>
        <v>RSD_APA4_LI_E04</v>
      </c>
      <c r="G244" s="20" t="s">
        <v>38</v>
      </c>
      <c r="H244" s="7">
        <f t="shared" si="8"/>
        <v>2017</v>
      </c>
      <c r="I244" s="29">
        <v>3.4457212548700498E-4</v>
      </c>
      <c r="M244" s="12"/>
    </row>
    <row r="245" spans="1:15" x14ac:dyDescent="0.25">
      <c r="A245" s="15" t="s">
        <v>116</v>
      </c>
      <c r="C245" s="12" t="s">
        <v>18</v>
      </c>
      <c r="D245" s="19" t="s">
        <v>17</v>
      </c>
      <c r="E245" s="15" t="s">
        <v>19</v>
      </c>
      <c r="F245" s="20" t="str">
        <f t="shared" si="10"/>
        <v>RSD_DTA1_LI_E01</v>
      </c>
      <c r="G245" s="20" t="s">
        <v>38</v>
      </c>
      <c r="H245" s="7">
        <f t="shared" si="8"/>
        <v>2017</v>
      </c>
      <c r="I245" s="29">
        <v>6.2649477361273595E-4</v>
      </c>
      <c r="J245">
        <v>8.86301787101787E-4</v>
      </c>
      <c r="K245">
        <v>5.8571288467058598E-4</v>
      </c>
      <c r="L245">
        <v>5.5454177158394103E-4</v>
      </c>
    </row>
    <row r="246" spans="1:15" x14ac:dyDescent="0.25">
      <c r="A246" s="15" t="s">
        <v>117</v>
      </c>
      <c r="C246" s="12" t="s">
        <v>18</v>
      </c>
      <c r="D246" s="19" t="s">
        <v>17</v>
      </c>
      <c r="E246" s="15" t="s">
        <v>19</v>
      </c>
      <c r="F246" s="20" t="str">
        <f t="shared" si="10"/>
        <v>RSD_DTA1_LI_E02</v>
      </c>
      <c r="G246" s="20" t="s">
        <v>38</v>
      </c>
      <c r="H246" s="7">
        <f t="shared" si="8"/>
        <v>2017</v>
      </c>
      <c r="I246" s="29">
        <v>1.5662369340318399E-4</v>
      </c>
      <c r="J246">
        <v>2.2157544677544699E-4</v>
      </c>
      <c r="K246">
        <v>1.4642822116764701E-4</v>
      </c>
      <c r="L246">
        <v>1.3863544289598501E-4</v>
      </c>
    </row>
    <row r="247" spans="1:15" x14ac:dyDescent="0.25">
      <c r="A247" s="15" t="s">
        <v>118</v>
      </c>
      <c r="C247" s="12" t="s">
        <v>18</v>
      </c>
      <c r="D247" s="19" t="s">
        <v>17</v>
      </c>
      <c r="E247" s="15" t="s">
        <v>19</v>
      </c>
      <c r="F247" s="20" t="str">
        <f t="shared" si="10"/>
        <v>RSD_DTA1_LI_E03</v>
      </c>
      <c r="G247" s="20" t="s">
        <v>38</v>
      </c>
      <c r="H247" s="7">
        <f t="shared" si="8"/>
        <v>2017</v>
      </c>
      <c r="I247" s="29">
        <v>9.39742160419104E-5</v>
      </c>
      <c r="J247">
        <v>1.3294526806526799E-4</v>
      </c>
      <c r="K247">
        <v>8.78569327005879E-5</v>
      </c>
      <c r="L247">
        <v>8.3181265737591195E-5</v>
      </c>
    </row>
    <row r="248" spans="1:15" x14ac:dyDescent="0.25">
      <c r="A248" s="15" t="s">
        <v>119</v>
      </c>
      <c r="C248" s="12" t="s">
        <v>18</v>
      </c>
      <c r="D248" s="19" t="s">
        <v>17</v>
      </c>
      <c r="E248" s="15" t="s">
        <v>19</v>
      </c>
      <c r="F248" s="20" t="str">
        <f t="shared" si="10"/>
        <v>RSD_DTA1_LI_E04</v>
      </c>
      <c r="G248" s="20" t="s">
        <v>38</v>
      </c>
      <c r="H248" s="7">
        <f t="shared" si="8"/>
        <v>2017</v>
      </c>
      <c r="I248" s="29">
        <v>3.4457212548700498E-4</v>
      </c>
      <c r="J248">
        <v>4.8746598290598297E-4</v>
      </c>
      <c r="K248">
        <v>3.2214208656882202E-4</v>
      </c>
      <c r="L248">
        <v>3.04997974371168E-4</v>
      </c>
    </row>
    <row r="249" spans="1:15" x14ac:dyDescent="0.25">
      <c r="A249" s="15" t="s">
        <v>144</v>
      </c>
      <c r="C249" s="12" t="s">
        <v>18</v>
      </c>
      <c r="D249" s="19" t="s">
        <v>17</v>
      </c>
      <c r="E249" s="15" t="s">
        <v>19</v>
      </c>
      <c r="F249" s="20" t="str">
        <f t="shared" si="10"/>
        <v>RSD_DTA2_LI_E01</v>
      </c>
      <c r="G249" s="20" t="s">
        <v>38</v>
      </c>
      <c r="H249" s="7">
        <f t="shared" si="8"/>
        <v>2017</v>
      </c>
      <c r="I249" s="29">
        <v>6.2649477361273595E-4</v>
      </c>
    </row>
    <row r="250" spans="1:15" x14ac:dyDescent="0.25">
      <c r="A250" s="15" t="s">
        <v>145</v>
      </c>
      <c r="C250" s="12" t="s">
        <v>18</v>
      </c>
      <c r="D250" s="19" t="s">
        <v>17</v>
      </c>
      <c r="E250" s="15" t="s">
        <v>19</v>
      </c>
      <c r="F250" s="20" t="str">
        <f t="shared" si="10"/>
        <v>RSD_DTA2_LI_E02</v>
      </c>
      <c r="G250" s="20" t="s">
        <v>38</v>
      </c>
      <c r="H250" s="7">
        <f t="shared" si="8"/>
        <v>2017</v>
      </c>
      <c r="I250" s="29">
        <v>1.5662369340318399E-4</v>
      </c>
    </row>
    <row r="251" spans="1:15" x14ac:dyDescent="0.25">
      <c r="A251" s="15" t="s">
        <v>146</v>
      </c>
      <c r="C251" s="12" t="s">
        <v>18</v>
      </c>
      <c r="D251" s="19" t="s">
        <v>17</v>
      </c>
      <c r="E251" s="15" t="s">
        <v>19</v>
      </c>
      <c r="F251" s="20" t="str">
        <f t="shared" si="10"/>
        <v>RSD_DTA2_LI_E03</v>
      </c>
      <c r="G251" s="20" t="s">
        <v>38</v>
      </c>
      <c r="H251" s="7">
        <f t="shared" si="8"/>
        <v>2017</v>
      </c>
      <c r="I251" s="29">
        <v>9.39742160419104E-5</v>
      </c>
    </row>
    <row r="252" spans="1:15" x14ac:dyDescent="0.25">
      <c r="A252" s="15" t="s">
        <v>147</v>
      </c>
      <c r="C252" s="12" t="s">
        <v>18</v>
      </c>
      <c r="D252" s="19" t="s">
        <v>17</v>
      </c>
      <c r="E252" s="15" t="s">
        <v>19</v>
      </c>
      <c r="F252" s="20" t="str">
        <f t="shared" si="10"/>
        <v>RSD_DTA2_LI_E04</v>
      </c>
      <c r="G252" s="20" t="s">
        <v>38</v>
      </c>
      <c r="H252" s="7">
        <f t="shared" si="8"/>
        <v>2017</v>
      </c>
      <c r="I252" s="29">
        <v>3.4457212548700498E-4</v>
      </c>
    </row>
    <row r="253" spans="1:15" x14ac:dyDescent="0.25">
      <c r="A253" s="15" t="s">
        <v>172</v>
      </c>
      <c r="C253" s="12" t="s">
        <v>18</v>
      </c>
      <c r="D253" s="19" t="s">
        <v>17</v>
      </c>
      <c r="E253" s="15" t="s">
        <v>19</v>
      </c>
      <c r="F253" s="20" t="str">
        <f t="shared" si="10"/>
        <v>RSD_DTA3_LI_E01</v>
      </c>
      <c r="G253" s="20" t="s">
        <v>38</v>
      </c>
      <c r="H253" s="7">
        <f t="shared" si="8"/>
        <v>2017</v>
      </c>
      <c r="I253" s="29">
        <v>6.2649477361273595E-4</v>
      </c>
    </row>
    <row r="254" spans="1:15" x14ac:dyDescent="0.25">
      <c r="A254" s="15" t="s">
        <v>173</v>
      </c>
      <c r="B254" s="12"/>
      <c r="C254" s="12" t="s">
        <v>18</v>
      </c>
      <c r="D254" s="19" t="s">
        <v>17</v>
      </c>
      <c r="E254" s="15" t="s">
        <v>19</v>
      </c>
      <c r="F254" s="20" t="str">
        <f t="shared" si="10"/>
        <v>RSD_DTA3_LI_E02</v>
      </c>
      <c r="G254" s="20" t="s">
        <v>38</v>
      </c>
      <c r="H254" s="7">
        <f t="shared" si="8"/>
        <v>2017</v>
      </c>
      <c r="I254" s="29">
        <v>1.5662369340318399E-4</v>
      </c>
    </row>
    <row r="255" spans="1:15" x14ac:dyDescent="0.25">
      <c r="A255" s="15" t="s">
        <v>174</v>
      </c>
      <c r="B255" s="12"/>
      <c r="C255" s="12" t="s">
        <v>18</v>
      </c>
      <c r="D255" s="19" t="s">
        <v>17</v>
      </c>
      <c r="E255" s="15" t="s">
        <v>19</v>
      </c>
      <c r="F255" s="20" t="str">
        <f t="shared" si="10"/>
        <v>RSD_DTA3_LI_E03</v>
      </c>
      <c r="G255" s="20" t="s">
        <v>38</v>
      </c>
      <c r="H255" s="7">
        <f t="shared" si="8"/>
        <v>2017</v>
      </c>
      <c r="I255" s="29">
        <v>9.39742160419104E-5</v>
      </c>
      <c r="J255" s="12"/>
      <c r="K255" s="12"/>
      <c r="L255" s="12"/>
      <c r="M255" s="26"/>
      <c r="N255" s="12"/>
      <c r="O255" s="12"/>
    </row>
    <row r="256" spans="1:15" x14ac:dyDescent="0.25">
      <c r="A256" s="15" t="s">
        <v>175</v>
      </c>
      <c r="B256" s="12"/>
      <c r="C256" s="12" t="s">
        <v>18</v>
      </c>
      <c r="D256" s="19" t="s">
        <v>17</v>
      </c>
      <c r="E256" s="15" t="s">
        <v>19</v>
      </c>
      <c r="F256" s="20" t="str">
        <f t="shared" si="10"/>
        <v>RSD_DTA3_LI_E04</v>
      </c>
      <c r="G256" s="20" t="s">
        <v>38</v>
      </c>
      <c r="H256" s="7">
        <f t="shared" si="8"/>
        <v>2017</v>
      </c>
      <c r="I256" s="29">
        <v>3.4457212548700498E-4</v>
      </c>
      <c r="J256" s="12"/>
      <c r="K256" s="12"/>
      <c r="L256" s="12"/>
      <c r="M256" s="26"/>
      <c r="N256" s="12"/>
      <c r="O256" s="12"/>
    </row>
    <row r="257" spans="1:15" x14ac:dyDescent="0.25">
      <c r="A257" s="15" t="s">
        <v>200</v>
      </c>
      <c r="B257" s="12"/>
      <c r="C257" s="12" t="s">
        <v>18</v>
      </c>
      <c r="D257" s="19" t="s">
        <v>17</v>
      </c>
      <c r="E257" s="15" t="s">
        <v>19</v>
      </c>
      <c r="F257" s="20" t="str">
        <f t="shared" si="10"/>
        <v>RSD_DTA4_LI_E01</v>
      </c>
      <c r="G257" s="20" t="s">
        <v>38</v>
      </c>
      <c r="H257" s="7">
        <f t="shared" si="8"/>
        <v>2017</v>
      </c>
      <c r="I257" s="29">
        <v>6.2649477361273595E-4</v>
      </c>
      <c r="J257" s="12"/>
      <c r="K257" s="12"/>
      <c r="L257" s="12"/>
      <c r="M257" s="26"/>
      <c r="N257" s="12"/>
      <c r="O257" s="12"/>
    </row>
    <row r="258" spans="1:15" x14ac:dyDescent="0.25">
      <c r="A258" s="15" t="s">
        <v>201</v>
      </c>
      <c r="B258" s="12"/>
      <c r="C258" s="12" t="s">
        <v>18</v>
      </c>
      <c r="D258" s="19" t="s">
        <v>17</v>
      </c>
      <c r="E258" s="15" t="s">
        <v>19</v>
      </c>
      <c r="F258" s="20" t="str">
        <f t="shared" si="10"/>
        <v>RSD_DTA4_LI_E02</v>
      </c>
      <c r="G258" s="20" t="s">
        <v>38</v>
      </c>
      <c r="H258" s="7">
        <f t="shared" si="8"/>
        <v>2017</v>
      </c>
      <c r="I258" s="29">
        <v>1.5662369340318399E-4</v>
      </c>
      <c r="J258" s="12"/>
      <c r="K258" s="12"/>
      <c r="L258" s="12"/>
      <c r="M258" s="26"/>
      <c r="N258" s="12"/>
      <c r="O258" s="12"/>
    </row>
    <row r="259" spans="1:15" x14ac:dyDescent="0.25">
      <c r="A259" s="15" t="s">
        <v>202</v>
      </c>
      <c r="B259" s="12"/>
      <c r="C259" s="12" t="s">
        <v>18</v>
      </c>
      <c r="D259" s="19" t="s">
        <v>17</v>
      </c>
      <c r="E259" s="15" t="s">
        <v>19</v>
      </c>
      <c r="F259" s="20" t="str">
        <f t="shared" si="10"/>
        <v>RSD_DTA4_LI_E03</v>
      </c>
      <c r="G259" s="20" t="s">
        <v>38</v>
      </c>
      <c r="H259" s="7">
        <f t="shared" si="8"/>
        <v>2017</v>
      </c>
      <c r="I259" s="29">
        <v>9.39742160419104E-5</v>
      </c>
      <c r="J259" s="12"/>
      <c r="K259" s="12"/>
      <c r="L259" s="12"/>
      <c r="M259" s="12"/>
      <c r="N259" s="12"/>
      <c r="O259" s="12"/>
    </row>
    <row r="260" spans="1:15" ht="14.4" thickBot="1" x14ac:dyDescent="0.3">
      <c r="A260" s="18" t="s">
        <v>203</v>
      </c>
      <c r="B260" s="13"/>
      <c r="C260" s="13" t="s">
        <v>18</v>
      </c>
      <c r="D260" s="14" t="s">
        <v>17</v>
      </c>
      <c r="E260" s="18" t="s">
        <v>19</v>
      </c>
      <c r="F260" s="24" t="str">
        <f t="shared" si="10"/>
        <v>RSD_DTA4_LI_E04</v>
      </c>
      <c r="G260" s="24" t="s">
        <v>38</v>
      </c>
      <c r="H260" s="31">
        <f t="shared" si="8"/>
        <v>2017</v>
      </c>
      <c r="I260" s="29">
        <v>3.4457212548700498E-4</v>
      </c>
      <c r="J260" s="13"/>
      <c r="K260" s="13"/>
      <c r="L260" s="13"/>
      <c r="M260" s="13"/>
      <c r="N260" s="12"/>
      <c r="O260" s="12"/>
    </row>
    <row r="261" spans="1:15" ht="14.4" thickTop="1" x14ac:dyDescent="0.25">
      <c r="A261" s="15" t="s">
        <v>113</v>
      </c>
      <c r="C261" s="12" t="s">
        <v>18</v>
      </c>
      <c r="D261" s="19" t="s">
        <v>17</v>
      </c>
      <c r="E261" s="15" t="s">
        <v>19</v>
      </c>
      <c r="F261" s="22" t="str">
        <f t="shared" ref="F261:F324" si="11">CONCATENATE(A261,"_E01")</f>
        <v>RSD_APA1_AP_E01</v>
      </c>
      <c r="G261" s="20" t="s">
        <v>38</v>
      </c>
      <c r="H261" s="7">
        <f t="shared" si="8"/>
        <v>2017</v>
      </c>
      <c r="I261" s="29">
        <v>1.8332513268966E-3</v>
      </c>
      <c r="J261">
        <v>2.4761466502057601E-3</v>
      </c>
      <c r="K261" s="17">
        <v>2.5669951824178602E-3</v>
      </c>
      <c r="L261">
        <v>1.5492767475928E-3</v>
      </c>
      <c r="O261" s="17" t="s">
        <v>42</v>
      </c>
    </row>
    <row r="262" spans="1:15" x14ac:dyDescent="0.25">
      <c r="A262" s="15" t="s">
        <v>109</v>
      </c>
      <c r="C262" s="12" t="s">
        <v>18</v>
      </c>
      <c r="D262" s="19" t="s">
        <v>17</v>
      </c>
      <c r="E262" s="15" t="s">
        <v>19</v>
      </c>
      <c r="F262" s="22" t="str">
        <f t="shared" si="11"/>
        <v>RSD_APA1_CW_E01</v>
      </c>
      <c r="G262" s="20" t="s">
        <v>38</v>
      </c>
      <c r="H262" s="7">
        <f t="shared" si="8"/>
        <v>2017</v>
      </c>
      <c r="I262" s="29">
        <v>6.3484093414555899E-4</v>
      </c>
      <c r="J262">
        <v>8.9810909549004796E-4</v>
      </c>
      <c r="K262">
        <v>5.9351574906387405E-4</v>
      </c>
      <c r="L262">
        <v>5.6192937455005402E-4</v>
      </c>
    </row>
    <row r="263" spans="1:15" x14ac:dyDescent="0.25">
      <c r="A263" s="15" t="s">
        <v>111</v>
      </c>
      <c r="C263" s="12" t="s">
        <v>18</v>
      </c>
      <c r="D263" s="19" t="s">
        <v>17</v>
      </c>
      <c r="E263" s="15" t="s">
        <v>19</v>
      </c>
      <c r="F263" s="22" t="str">
        <f t="shared" si="11"/>
        <v>RSD_APA1_DW_E01</v>
      </c>
      <c r="G263" s="20" t="s">
        <v>38</v>
      </c>
      <c r="H263" s="7">
        <f t="shared" si="8"/>
        <v>2017</v>
      </c>
      <c r="I263" s="29">
        <v>8.2952548728353005E-4</v>
      </c>
      <c r="J263">
        <v>1.1735292181070001E-3</v>
      </c>
      <c r="K263">
        <v>7.7552724544346105E-4</v>
      </c>
      <c r="L263">
        <v>7.3425438274540302E-4</v>
      </c>
    </row>
    <row r="264" spans="1:15" x14ac:dyDescent="0.25">
      <c r="A264" s="15" t="s">
        <v>107</v>
      </c>
      <c r="C264" s="12" t="s">
        <v>18</v>
      </c>
      <c r="D264" s="19" t="s">
        <v>17</v>
      </c>
      <c r="E264" s="15" t="s">
        <v>19</v>
      </c>
      <c r="F264" s="22" t="str">
        <f t="shared" si="11"/>
        <v>RSD_APA1_RF_E01</v>
      </c>
      <c r="G264" s="20" t="s">
        <v>38</v>
      </c>
      <c r="H264" s="7">
        <f t="shared" ref="H264:H339" si="12">BASE_YEAR</f>
        <v>2017</v>
      </c>
      <c r="I264" s="29">
        <v>1.1751611069849999E-3</v>
      </c>
      <c r="J264">
        <v>1.6624997256515801E-3</v>
      </c>
      <c r="K264">
        <v>1.0986635977115701E-3</v>
      </c>
      <c r="L264">
        <v>1.0401937088893201E-3</v>
      </c>
    </row>
    <row r="265" spans="1:15" x14ac:dyDescent="0.25">
      <c r="A265" s="15" t="s">
        <v>141</v>
      </c>
      <c r="C265" s="12" t="s">
        <v>18</v>
      </c>
      <c r="D265" s="19" t="s">
        <v>17</v>
      </c>
      <c r="E265" s="15" t="s">
        <v>19</v>
      </c>
      <c r="F265" s="22" t="str">
        <f t="shared" si="11"/>
        <v>RSD_APA2_AP_E01</v>
      </c>
      <c r="G265" s="20" t="s">
        <v>38</v>
      </c>
      <c r="H265" s="7">
        <f t="shared" si="12"/>
        <v>2017</v>
      </c>
      <c r="I265" s="29">
        <v>1.63416520994855E-3</v>
      </c>
    </row>
    <row r="266" spans="1:15" x14ac:dyDescent="0.25">
      <c r="A266" s="15" t="s">
        <v>137</v>
      </c>
      <c r="C266" s="12" t="s">
        <v>18</v>
      </c>
      <c r="D266" s="19" t="s">
        <v>17</v>
      </c>
      <c r="E266" s="15" t="s">
        <v>19</v>
      </c>
      <c r="F266" s="22" t="str">
        <f t="shared" si="11"/>
        <v>RSD_APA2_CW_E01</v>
      </c>
      <c r="G266" s="20" t="s">
        <v>38</v>
      </c>
      <c r="H266" s="7">
        <f t="shared" si="12"/>
        <v>2017</v>
      </c>
      <c r="I266" s="29">
        <v>6.0486233447757396E-4</v>
      </c>
    </row>
    <row r="267" spans="1:15" x14ac:dyDescent="0.25">
      <c r="A267" s="15" t="s">
        <v>139</v>
      </c>
      <c r="C267" s="12" t="s">
        <v>18</v>
      </c>
      <c r="D267" s="19" t="s">
        <v>17</v>
      </c>
      <c r="E267" s="15" t="s">
        <v>19</v>
      </c>
      <c r="F267" s="22" t="str">
        <f t="shared" si="11"/>
        <v>RSD_APA2_DW_E01</v>
      </c>
      <c r="G267" s="20" t="s">
        <v>38</v>
      </c>
      <c r="H267" s="7">
        <f t="shared" si="12"/>
        <v>2017</v>
      </c>
      <c r="I267" s="29">
        <v>8.2952548728353005E-4</v>
      </c>
    </row>
    <row r="268" spans="1:15" x14ac:dyDescent="0.25">
      <c r="A268" s="15" t="s">
        <v>135</v>
      </c>
      <c r="C268" s="12" t="s">
        <v>18</v>
      </c>
      <c r="D268" s="19" t="s">
        <v>17</v>
      </c>
      <c r="E268" s="15" t="s">
        <v>19</v>
      </c>
      <c r="F268" s="22" t="str">
        <f t="shared" si="11"/>
        <v>RSD_APA2_RF_E01</v>
      </c>
      <c r="G268" s="20" t="s">
        <v>38</v>
      </c>
      <c r="H268" s="7">
        <f t="shared" si="12"/>
        <v>2017</v>
      </c>
      <c r="I268" s="29">
        <v>1.1751611069849999E-3</v>
      </c>
    </row>
    <row r="269" spans="1:15" x14ac:dyDescent="0.25">
      <c r="A269" s="15" t="s">
        <v>169</v>
      </c>
      <c r="C269" s="12" t="s">
        <v>18</v>
      </c>
      <c r="D269" s="19" t="s">
        <v>17</v>
      </c>
      <c r="E269" s="15" t="s">
        <v>19</v>
      </c>
      <c r="F269" s="22" t="str">
        <f t="shared" si="11"/>
        <v>RSD_APA3_AP_E01</v>
      </c>
      <c r="G269" s="20" t="s">
        <v>38</v>
      </c>
      <c r="H269" s="7">
        <f t="shared" si="12"/>
        <v>2017</v>
      </c>
      <c r="I269" s="29">
        <v>1.39360281863633E-3</v>
      </c>
    </row>
    <row r="270" spans="1:15" x14ac:dyDescent="0.25">
      <c r="A270" s="15" t="s">
        <v>165</v>
      </c>
      <c r="C270" s="12" t="s">
        <v>18</v>
      </c>
      <c r="D270" s="19" t="s">
        <v>17</v>
      </c>
      <c r="E270" s="15" t="s">
        <v>19</v>
      </c>
      <c r="F270" s="22" t="str">
        <f t="shared" si="11"/>
        <v>RSD_APA3_CW_E01</v>
      </c>
      <c r="G270" s="20" t="s">
        <v>38</v>
      </c>
      <c r="H270" s="7">
        <f t="shared" si="12"/>
        <v>2017</v>
      </c>
      <c r="I270" s="29">
        <v>6.3116069684616396E-4</v>
      </c>
    </row>
    <row r="271" spans="1:15" x14ac:dyDescent="0.25">
      <c r="A271" s="15" t="s">
        <v>167</v>
      </c>
      <c r="C271" s="12" t="s">
        <v>18</v>
      </c>
      <c r="D271" s="19" t="s">
        <v>17</v>
      </c>
      <c r="E271" s="15" t="s">
        <v>19</v>
      </c>
      <c r="F271" s="22" t="str">
        <f t="shared" si="11"/>
        <v>RSD_APA3_DW_E01</v>
      </c>
      <c r="G271" s="20" t="s">
        <v>38</v>
      </c>
      <c r="H271" s="7">
        <f t="shared" si="12"/>
        <v>2017</v>
      </c>
      <c r="I271" s="29">
        <v>8.2952548728353005E-4</v>
      </c>
    </row>
    <row r="272" spans="1:15" x14ac:dyDescent="0.25">
      <c r="A272" s="15" t="s">
        <v>163</v>
      </c>
      <c r="C272" s="12" t="s">
        <v>18</v>
      </c>
      <c r="D272" s="19" t="s">
        <v>17</v>
      </c>
      <c r="E272" s="15" t="s">
        <v>19</v>
      </c>
      <c r="F272" s="22" t="str">
        <f t="shared" si="11"/>
        <v>RSD_APA3_RF_E01</v>
      </c>
      <c r="G272" s="20" t="s">
        <v>38</v>
      </c>
      <c r="H272" s="7">
        <f t="shared" si="12"/>
        <v>2017</v>
      </c>
      <c r="I272" s="29">
        <v>1.28199393489273E-3</v>
      </c>
    </row>
    <row r="273" spans="1:12" x14ac:dyDescent="0.25">
      <c r="A273" s="15" t="s">
        <v>197</v>
      </c>
      <c r="C273" s="12" t="s">
        <v>18</v>
      </c>
      <c r="D273" s="19" t="s">
        <v>17</v>
      </c>
      <c r="E273" s="15" t="s">
        <v>19</v>
      </c>
      <c r="F273" s="22" t="str">
        <f t="shared" si="11"/>
        <v>RSD_APA4_AP_E01</v>
      </c>
      <c r="G273" s="20" t="s">
        <v>38</v>
      </c>
      <c r="H273" s="7">
        <f t="shared" si="12"/>
        <v>2017</v>
      </c>
      <c r="I273" s="29">
        <v>1.7171177586769099E-3</v>
      </c>
    </row>
    <row r="274" spans="1:12" x14ac:dyDescent="0.25">
      <c r="A274" s="15" t="s">
        <v>193</v>
      </c>
      <c r="C274" s="12" t="s">
        <v>18</v>
      </c>
      <c r="D274" s="19" t="s">
        <v>17</v>
      </c>
      <c r="E274" s="15" t="s">
        <v>19</v>
      </c>
      <c r="F274" s="22" t="str">
        <f t="shared" si="11"/>
        <v>RSD_APA4_CW_E01</v>
      </c>
      <c r="G274" s="20" t="s">
        <v>38</v>
      </c>
      <c r="H274" s="7">
        <f t="shared" si="12"/>
        <v>2017</v>
      </c>
      <c r="I274" s="29">
        <v>6.1122930641944301E-4</v>
      </c>
    </row>
    <row r="275" spans="1:12" x14ac:dyDescent="0.25">
      <c r="A275" s="15" t="s">
        <v>195</v>
      </c>
      <c r="C275" s="12" t="s">
        <v>18</v>
      </c>
      <c r="D275" s="19" t="s">
        <v>17</v>
      </c>
      <c r="E275" s="15" t="s">
        <v>19</v>
      </c>
      <c r="F275" s="22" t="str">
        <f t="shared" si="11"/>
        <v>RSD_APA4_DW_E01</v>
      </c>
      <c r="G275" s="20" t="s">
        <v>38</v>
      </c>
      <c r="H275" s="7">
        <f t="shared" si="12"/>
        <v>2017</v>
      </c>
      <c r="I275" s="29">
        <v>8.2952548728353005E-4</v>
      </c>
    </row>
    <row r="276" spans="1:12" x14ac:dyDescent="0.25">
      <c r="A276" s="15" t="s">
        <v>191</v>
      </c>
      <c r="C276" s="12" t="s">
        <v>18</v>
      </c>
      <c r="D276" s="19" t="s">
        <v>17</v>
      </c>
      <c r="E276" s="15" t="s">
        <v>19</v>
      </c>
      <c r="F276" s="22" t="str">
        <f t="shared" si="11"/>
        <v>RSD_APA4_RF_E01</v>
      </c>
      <c r="G276" s="20" t="s">
        <v>38</v>
      </c>
      <c r="H276" s="7">
        <f t="shared" si="12"/>
        <v>2017</v>
      </c>
      <c r="I276" s="29">
        <v>1.28199393489273E-3</v>
      </c>
    </row>
    <row r="277" spans="1:12" x14ac:dyDescent="0.25">
      <c r="A277" s="15" t="s">
        <v>112</v>
      </c>
      <c r="C277" s="12" t="s">
        <v>18</v>
      </c>
      <c r="D277" s="19" t="s">
        <v>17</v>
      </c>
      <c r="E277" s="15" t="s">
        <v>19</v>
      </c>
      <c r="F277" s="22" t="str">
        <f t="shared" si="11"/>
        <v>RSD_DTA1_AP_E01</v>
      </c>
      <c r="G277" s="20" t="s">
        <v>38</v>
      </c>
      <c r="H277" s="7">
        <f t="shared" si="12"/>
        <v>2017</v>
      </c>
      <c r="I277" s="29">
        <v>1.7502987781682501E-3</v>
      </c>
      <c r="J277">
        <v>2.4761466502057601E-3</v>
      </c>
      <c r="K277">
        <v>2.4118897333291699E-3</v>
      </c>
      <c r="L277">
        <v>1.5492767475928E-3</v>
      </c>
    </row>
    <row r="278" spans="1:12" x14ac:dyDescent="0.25">
      <c r="A278" s="15" t="s">
        <v>108</v>
      </c>
      <c r="C278" s="12" t="s">
        <v>18</v>
      </c>
      <c r="D278" s="19" t="s">
        <v>17</v>
      </c>
      <c r="E278" s="15" t="s">
        <v>19</v>
      </c>
      <c r="F278" s="22" t="str">
        <f t="shared" si="11"/>
        <v>RSD_DTA1_CW_E01</v>
      </c>
      <c r="G278" s="20" t="s">
        <v>38</v>
      </c>
      <c r="H278" s="7">
        <f t="shared" si="12"/>
        <v>2017</v>
      </c>
      <c r="I278" s="29">
        <v>6.3484093414555899E-4</v>
      </c>
      <c r="J278">
        <v>8.9810909549004796E-4</v>
      </c>
      <c r="K278">
        <v>5.9351574906387405E-4</v>
      </c>
      <c r="L278">
        <v>5.6192937455005402E-4</v>
      </c>
    </row>
    <row r="279" spans="1:12" x14ac:dyDescent="0.25">
      <c r="A279" s="15" t="s">
        <v>110</v>
      </c>
      <c r="C279" s="12" t="s">
        <v>18</v>
      </c>
      <c r="D279" s="19" t="s">
        <v>17</v>
      </c>
      <c r="E279" s="15" t="s">
        <v>19</v>
      </c>
      <c r="F279" s="22" t="str">
        <f t="shared" si="11"/>
        <v>RSD_DTA1_DW_E01</v>
      </c>
      <c r="G279" s="20" t="s">
        <v>38</v>
      </c>
      <c r="H279" s="7">
        <f t="shared" si="12"/>
        <v>2017</v>
      </c>
      <c r="I279" s="29">
        <v>8.2952548728353005E-4</v>
      </c>
      <c r="J279">
        <v>1.1735292181070001E-3</v>
      </c>
      <c r="K279">
        <v>7.7552724544346105E-4</v>
      </c>
      <c r="L279">
        <v>7.3425438274540302E-4</v>
      </c>
    </row>
    <row r="280" spans="1:12" x14ac:dyDescent="0.25">
      <c r="A280" s="15" t="s">
        <v>106</v>
      </c>
      <c r="C280" s="12" t="s">
        <v>18</v>
      </c>
      <c r="D280" s="19" t="s">
        <v>17</v>
      </c>
      <c r="E280" s="15" t="s">
        <v>19</v>
      </c>
      <c r="F280" s="22" t="str">
        <f t="shared" si="11"/>
        <v>RSD_DTA1_RF_E01</v>
      </c>
      <c r="G280" s="20" t="s">
        <v>38</v>
      </c>
      <c r="H280" s="7">
        <f t="shared" si="12"/>
        <v>2017</v>
      </c>
      <c r="I280" s="29">
        <v>1.1751611069849999E-3</v>
      </c>
      <c r="J280">
        <v>1.6624997256515801E-3</v>
      </c>
      <c r="K280">
        <v>1.0986635977115701E-3</v>
      </c>
      <c r="L280">
        <v>1.0401937088893201E-3</v>
      </c>
    </row>
    <row r="281" spans="1:12" x14ac:dyDescent="0.25">
      <c r="A281" s="15" t="s">
        <v>140</v>
      </c>
      <c r="C281" s="12" t="s">
        <v>18</v>
      </c>
      <c r="D281" s="19" t="s">
        <v>17</v>
      </c>
      <c r="E281" s="15" t="s">
        <v>19</v>
      </c>
      <c r="F281" s="22" t="str">
        <f t="shared" si="11"/>
        <v>RSD_DTA2_AP_E01</v>
      </c>
      <c r="G281" s="20" t="s">
        <v>38</v>
      </c>
      <c r="H281" s="7">
        <f t="shared" si="12"/>
        <v>2017</v>
      </c>
      <c r="I281" s="29">
        <v>1.58439368071154E-3</v>
      </c>
    </row>
    <row r="282" spans="1:12" x14ac:dyDescent="0.25">
      <c r="A282" s="15" t="s">
        <v>136</v>
      </c>
      <c r="C282" s="12" t="s">
        <v>18</v>
      </c>
      <c r="D282" s="19" t="s">
        <v>17</v>
      </c>
      <c r="E282" s="15" t="s">
        <v>19</v>
      </c>
      <c r="F282" s="22" t="str">
        <f t="shared" si="11"/>
        <v>RSD_DTA2_CW_E01</v>
      </c>
      <c r="G282" s="20" t="s">
        <v>38</v>
      </c>
      <c r="H282" s="7">
        <f t="shared" si="12"/>
        <v>2017</v>
      </c>
      <c r="I282" s="29">
        <v>6.0486233447757396E-4</v>
      </c>
    </row>
    <row r="283" spans="1:12" x14ac:dyDescent="0.25">
      <c r="A283" s="15" t="s">
        <v>138</v>
      </c>
      <c r="C283" s="12" t="s">
        <v>18</v>
      </c>
      <c r="D283" s="19" t="s">
        <v>17</v>
      </c>
      <c r="E283" s="15" t="s">
        <v>19</v>
      </c>
      <c r="F283" s="22" t="str">
        <f t="shared" si="11"/>
        <v>RSD_DTA2_DW_E01</v>
      </c>
      <c r="G283" s="20" t="s">
        <v>38</v>
      </c>
      <c r="H283" s="7">
        <f t="shared" si="12"/>
        <v>2017</v>
      </c>
      <c r="I283" s="29">
        <v>8.2952548728353005E-4</v>
      </c>
    </row>
    <row r="284" spans="1:12" x14ac:dyDescent="0.25">
      <c r="A284" s="15" t="s">
        <v>134</v>
      </c>
      <c r="C284" s="12" t="s">
        <v>18</v>
      </c>
      <c r="D284" s="19" t="s">
        <v>17</v>
      </c>
      <c r="E284" s="15" t="s">
        <v>19</v>
      </c>
      <c r="F284" s="22" t="str">
        <f t="shared" si="11"/>
        <v>RSD_DTA2_RF_E01</v>
      </c>
      <c r="G284" s="20" t="s">
        <v>38</v>
      </c>
      <c r="H284" s="7">
        <f t="shared" si="12"/>
        <v>2017</v>
      </c>
      <c r="I284" s="29">
        <v>1.1751611069849999E-3</v>
      </c>
    </row>
    <row r="285" spans="1:12" x14ac:dyDescent="0.25">
      <c r="A285" s="15" t="s">
        <v>168</v>
      </c>
      <c r="B285" s="12"/>
      <c r="C285" s="12" t="s">
        <v>18</v>
      </c>
      <c r="D285" s="19" t="s">
        <v>17</v>
      </c>
      <c r="E285" s="15" t="s">
        <v>19</v>
      </c>
      <c r="F285" s="22" t="str">
        <f t="shared" si="11"/>
        <v>RSD_DTA3_AP_E01</v>
      </c>
      <c r="G285" s="20" t="s">
        <v>38</v>
      </c>
      <c r="H285" s="7">
        <f t="shared" si="12"/>
        <v>2017</v>
      </c>
      <c r="I285" s="29">
        <v>1.6009841904572101E-3</v>
      </c>
    </row>
    <row r="286" spans="1:12" x14ac:dyDescent="0.25">
      <c r="A286" s="15" t="s">
        <v>164</v>
      </c>
      <c r="B286" s="12"/>
      <c r="C286" s="12" t="s">
        <v>18</v>
      </c>
      <c r="D286" s="19" t="s">
        <v>17</v>
      </c>
      <c r="E286" s="15" t="s">
        <v>19</v>
      </c>
      <c r="F286" s="22" t="str">
        <f t="shared" si="11"/>
        <v>RSD_DTA3_CW_E01</v>
      </c>
      <c r="G286" s="20" t="s">
        <v>38</v>
      </c>
      <c r="H286" s="7">
        <f t="shared" si="12"/>
        <v>2017</v>
      </c>
      <c r="I286" s="29">
        <v>6.3116069684616396E-4</v>
      </c>
      <c r="J286" s="12"/>
      <c r="K286" s="12"/>
    </row>
    <row r="287" spans="1:12" x14ac:dyDescent="0.25">
      <c r="A287" s="15" t="s">
        <v>166</v>
      </c>
      <c r="B287" s="12"/>
      <c r="C287" s="12" t="s">
        <v>18</v>
      </c>
      <c r="D287" s="19" t="s">
        <v>17</v>
      </c>
      <c r="E287" s="15" t="s">
        <v>19</v>
      </c>
      <c r="F287" s="22" t="str">
        <f t="shared" si="11"/>
        <v>RSD_DTA3_DW_E01</v>
      </c>
      <c r="G287" s="20" t="s">
        <v>38</v>
      </c>
      <c r="H287" s="7">
        <f t="shared" si="12"/>
        <v>2017</v>
      </c>
      <c r="I287" s="29">
        <v>8.2952548728353005E-4</v>
      </c>
      <c r="J287" s="12"/>
      <c r="K287" s="12"/>
    </row>
    <row r="288" spans="1:12" x14ac:dyDescent="0.25">
      <c r="A288" s="15" t="s">
        <v>162</v>
      </c>
      <c r="B288" s="12"/>
      <c r="C288" s="12" t="s">
        <v>18</v>
      </c>
      <c r="D288" s="19" t="s">
        <v>17</v>
      </c>
      <c r="E288" s="15" t="s">
        <v>19</v>
      </c>
      <c r="F288" s="22" t="str">
        <f t="shared" si="11"/>
        <v>RSD_DTA3_RF_E01</v>
      </c>
      <c r="G288" s="20" t="s">
        <v>38</v>
      </c>
      <c r="H288" s="7">
        <f t="shared" si="12"/>
        <v>2017</v>
      </c>
      <c r="I288" s="29">
        <v>1.28199393489273E-3</v>
      </c>
      <c r="J288" s="12"/>
      <c r="K288" s="12"/>
    </row>
    <row r="289" spans="1:15" x14ac:dyDescent="0.25">
      <c r="A289" s="15" t="s">
        <v>196</v>
      </c>
      <c r="B289" s="12"/>
      <c r="C289" s="12" t="s">
        <v>18</v>
      </c>
      <c r="D289" s="19" t="s">
        <v>17</v>
      </c>
      <c r="E289" s="15" t="s">
        <v>19</v>
      </c>
      <c r="F289" s="22" t="str">
        <f t="shared" si="11"/>
        <v>RSD_DTA4_AP_E01</v>
      </c>
      <c r="G289" s="20" t="s">
        <v>38</v>
      </c>
      <c r="H289" s="7">
        <f t="shared" si="12"/>
        <v>2017</v>
      </c>
      <c r="I289" s="29">
        <v>1.5097363868560199E-3</v>
      </c>
      <c r="J289" s="12"/>
      <c r="K289" s="12"/>
    </row>
    <row r="290" spans="1:15" x14ac:dyDescent="0.25">
      <c r="A290" s="15" t="s">
        <v>192</v>
      </c>
      <c r="B290" s="12"/>
      <c r="C290" s="12" t="s">
        <v>18</v>
      </c>
      <c r="D290" s="19" t="s">
        <v>17</v>
      </c>
      <c r="E290" s="15" t="s">
        <v>19</v>
      </c>
      <c r="F290" s="22" t="str">
        <f t="shared" si="11"/>
        <v>RSD_DTA4_CW_E01</v>
      </c>
      <c r="G290" s="20" t="s">
        <v>38</v>
      </c>
      <c r="H290" s="7">
        <f t="shared" si="12"/>
        <v>2017</v>
      </c>
      <c r="I290" s="29">
        <v>6.1122930641944301E-4</v>
      </c>
      <c r="J290" s="12"/>
      <c r="K290" s="12"/>
    </row>
    <row r="291" spans="1:15" x14ac:dyDescent="0.25">
      <c r="A291" s="15" t="s">
        <v>194</v>
      </c>
      <c r="B291" s="12"/>
      <c r="C291" s="12" t="s">
        <v>18</v>
      </c>
      <c r="D291" s="19" t="s">
        <v>17</v>
      </c>
      <c r="E291" s="15" t="s">
        <v>19</v>
      </c>
      <c r="F291" s="22" t="str">
        <f t="shared" si="11"/>
        <v>RSD_DTA4_DW_E01</v>
      </c>
      <c r="G291" s="20" t="s">
        <v>38</v>
      </c>
      <c r="H291" s="7">
        <f t="shared" si="12"/>
        <v>2017</v>
      </c>
      <c r="I291" s="29">
        <v>8.2952548728353005E-4</v>
      </c>
      <c r="J291" s="12"/>
      <c r="K291" s="12"/>
    </row>
    <row r="292" spans="1:15" ht="14.4" thickBot="1" x14ac:dyDescent="0.3">
      <c r="A292" s="18" t="s">
        <v>190</v>
      </c>
      <c r="B292" s="13"/>
      <c r="C292" s="13" t="s">
        <v>18</v>
      </c>
      <c r="D292" s="14" t="s">
        <v>17</v>
      </c>
      <c r="E292" s="18" t="s">
        <v>19</v>
      </c>
      <c r="F292" s="24" t="str">
        <f t="shared" si="11"/>
        <v>RSD_DTA4_RF_E01</v>
      </c>
      <c r="G292" s="24" t="s">
        <v>38</v>
      </c>
      <c r="H292" s="31">
        <f t="shared" si="12"/>
        <v>2017</v>
      </c>
      <c r="I292" s="29">
        <v>1.28199393489273E-3</v>
      </c>
      <c r="J292" s="13"/>
      <c r="K292" s="13"/>
    </row>
    <row r="293" spans="1:15" ht="14.4" thickTop="1" x14ac:dyDescent="0.25">
      <c r="A293" s="15" t="s">
        <v>822</v>
      </c>
      <c r="C293" s="12" t="s">
        <v>18</v>
      </c>
      <c r="D293" s="19" t="s">
        <v>17</v>
      </c>
      <c r="E293" s="15" t="s">
        <v>31</v>
      </c>
      <c r="F293" s="22" t="str">
        <f t="shared" si="11"/>
        <v>RSD_APA1_CK_ELC_E01</v>
      </c>
      <c r="H293" s="7">
        <f t="shared" si="12"/>
        <v>2017</v>
      </c>
      <c r="I293" s="29">
        <v>1</v>
      </c>
      <c r="J293">
        <v>1</v>
      </c>
      <c r="K293">
        <v>1</v>
      </c>
      <c r="L293">
        <v>1</v>
      </c>
      <c r="O293" s="26" t="s">
        <v>74</v>
      </c>
    </row>
    <row r="294" spans="1:15" x14ac:dyDescent="0.25">
      <c r="A294" s="15" t="s">
        <v>823</v>
      </c>
      <c r="C294" s="12" t="s">
        <v>18</v>
      </c>
      <c r="D294" s="19" t="s">
        <v>17</v>
      </c>
      <c r="E294" s="15" t="s">
        <v>31</v>
      </c>
      <c r="F294" s="22" t="str">
        <f t="shared" si="11"/>
        <v>RSD_APA1_CK_GAS_E01</v>
      </c>
      <c r="H294" s="7">
        <f t="shared" si="12"/>
        <v>2017</v>
      </c>
      <c r="I294" s="29">
        <v>1</v>
      </c>
      <c r="J294">
        <v>1</v>
      </c>
      <c r="K294">
        <v>1</v>
      </c>
      <c r="L294">
        <v>1</v>
      </c>
    </row>
    <row r="295" spans="1:15" x14ac:dyDescent="0.25">
      <c r="A295" s="15" t="s">
        <v>824</v>
      </c>
      <c r="C295" s="12" t="s">
        <v>18</v>
      </c>
      <c r="D295" s="19" t="s">
        <v>17</v>
      </c>
      <c r="E295" s="15" t="s">
        <v>31</v>
      </c>
      <c r="F295" s="22" t="str">
        <f t="shared" si="11"/>
        <v>RSD_APA1_CK_LOG_E01</v>
      </c>
      <c r="H295" s="7">
        <f t="shared" si="12"/>
        <v>2017</v>
      </c>
      <c r="I295" s="29">
        <v>1</v>
      </c>
      <c r="J295">
        <v>1</v>
      </c>
      <c r="K295">
        <v>1</v>
      </c>
      <c r="L295">
        <v>1</v>
      </c>
    </row>
    <row r="296" spans="1:15" x14ac:dyDescent="0.25">
      <c r="A296" s="15" t="s">
        <v>825</v>
      </c>
      <c r="C296" s="12" t="s">
        <v>18</v>
      </c>
      <c r="D296" s="19" t="s">
        <v>17</v>
      </c>
      <c r="E296" s="15" t="s">
        <v>31</v>
      </c>
      <c r="F296" s="22" t="str">
        <f t="shared" si="11"/>
        <v>RSD_APA1_CK_LPG_E01</v>
      </c>
      <c r="H296" s="7">
        <f t="shared" si="12"/>
        <v>2017</v>
      </c>
      <c r="I296" s="29">
        <v>1</v>
      </c>
      <c r="J296">
        <v>1</v>
      </c>
      <c r="K296">
        <v>1</v>
      </c>
      <c r="L296">
        <v>1</v>
      </c>
    </row>
    <row r="297" spans="1:15" x14ac:dyDescent="0.25">
      <c r="A297" s="15" t="s">
        <v>826</v>
      </c>
      <c r="C297" s="12" t="s">
        <v>18</v>
      </c>
      <c r="D297" s="19" t="s">
        <v>17</v>
      </c>
      <c r="E297" s="15" t="s">
        <v>31</v>
      </c>
      <c r="F297" s="22" t="str">
        <f t="shared" si="11"/>
        <v>RSD_APA2_CK_ELC_E01</v>
      </c>
      <c r="H297" s="7">
        <f t="shared" si="12"/>
        <v>2017</v>
      </c>
      <c r="I297" s="29">
        <v>1</v>
      </c>
    </row>
    <row r="298" spans="1:15" x14ac:dyDescent="0.25">
      <c r="A298" s="15" t="s">
        <v>827</v>
      </c>
      <c r="C298" s="12" t="s">
        <v>18</v>
      </c>
      <c r="D298" s="19" t="s">
        <v>17</v>
      </c>
      <c r="E298" s="15" t="s">
        <v>31</v>
      </c>
      <c r="F298" s="22" t="str">
        <f t="shared" si="11"/>
        <v>RSD_APA2_CK_GAS_E01</v>
      </c>
      <c r="H298" s="7">
        <f t="shared" si="12"/>
        <v>2017</v>
      </c>
      <c r="I298" s="29">
        <v>1</v>
      </c>
    </row>
    <row r="299" spans="1:15" x14ac:dyDescent="0.25">
      <c r="A299" s="15" t="s">
        <v>828</v>
      </c>
      <c r="C299" s="12" t="s">
        <v>18</v>
      </c>
      <c r="D299" s="19" t="s">
        <v>17</v>
      </c>
      <c r="E299" s="15" t="s">
        <v>31</v>
      </c>
      <c r="F299" s="22" t="str">
        <f t="shared" si="11"/>
        <v>RSD_APA2_CK_LOG_E01</v>
      </c>
      <c r="H299" s="7">
        <f t="shared" si="12"/>
        <v>2017</v>
      </c>
      <c r="I299" s="29">
        <v>1</v>
      </c>
    </row>
    <row r="300" spans="1:15" x14ac:dyDescent="0.25">
      <c r="A300" s="15" t="s">
        <v>829</v>
      </c>
      <c r="C300" s="12" t="s">
        <v>18</v>
      </c>
      <c r="D300" s="19" t="s">
        <v>17</v>
      </c>
      <c r="E300" s="15" t="s">
        <v>31</v>
      </c>
      <c r="F300" s="22" t="str">
        <f t="shared" si="11"/>
        <v>RSD_APA2_CK_LPG_E01</v>
      </c>
      <c r="H300" s="7">
        <f t="shared" si="12"/>
        <v>2017</v>
      </c>
      <c r="I300" s="29">
        <v>1</v>
      </c>
    </row>
    <row r="301" spans="1:15" x14ac:dyDescent="0.25">
      <c r="A301" s="15" t="s">
        <v>830</v>
      </c>
      <c r="C301" s="12" t="s">
        <v>18</v>
      </c>
      <c r="D301" s="19" t="s">
        <v>17</v>
      </c>
      <c r="E301" s="15" t="s">
        <v>31</v>
      </c>
      <c r="F301" s="22" t="str">
        <f t="shared" si="11"/>
        <v>RSD_APA3_CK_ELC_E01</v>
      </c>
      <c r="H301" s="7">
        <f t="shared" si="12"/>
        <v>2017</v>
      </c>
      <c r="I301" s="29">
        <v>1</v>
      </c>
    </row>
    <row r="302" spans="1:15" x14ac:dyDescent="0.25">
      <c r="A302" s="15" t="s">
        <v>831</v>
      </c>
      <c r="C302" s="12" t="s">
        <v>18</v>
      </c>
      <c r="D302" s="19" t="s">
        <v>17</v>
      </c>
      <c r="E302" s="15" t="s">
        <v>31</v>
      </c>
      <c r="F302" s="22" t="str">
        <f t="shared" si="11"/>
        <v>RSD_APA3_CK_GAS_E01</v>
      </c>
      <c r="H302" s="7">
        <f t="shared" si="12"/>
        <v>2017</v>
      </c>
      <c r="I302" s="29">
        <v>1</v>
      </c>
    </row>
    <row r="303" spans="1:15" x14ac:dyDescent="0.25">
      <c r="A303" s="15" t="s">
        <v>832</v>
      </c>
      <c r="C303" s="12" t="s">
        <v>18</v>
      </c>
      <c r="D303" s="19" t="s">
        <v>17</v>
      </c>
      <c r="E303" s="15" t="s">
        <v>31</v>
      </c>
      <c r="F303" s="22" t="str">
        <f t="shared" si="11"/>
        <v>RSD_APA3_CK_LOG_E01</v>
      </c>
      <c r="H303" s="7">
        <f t="shared" si="12"/>
        <v>2017</v>
      </c>
      <c r="I303" s="29">
        <v>1</v>
      </c>
    </row>
    <row r="304" spans="1:15" x14ac:dyDescent="0.25">
      <c r="A304" s="15" t="s">
        <v>833</v>
      </c>
      <c r="C304" s="12" t="s">
        <v>18</v>
      </c>
      <c r="D304" s="19" t="s">
        <v>17</v>
      </c>
      <c r="E304" s="15" t="s">
        <v>31</v>
      </c>
      <c r="F304" s="22" t="str">
        <f t="shared" si="11"/>
        <v>RSD_APA3_CK_LPG_E01</v>
      </c>
      <c r="H304" s="7">
        <f t="shared" si="12"/>
        <v>2017</v>
      </c>
      <c r="I304" s="29">
        <v>1</v>
      </c>
    </row>
    <row r="305" spans="1:12" x14ac:dyDescent="0.25">
      <c r="A305" s="15" t="s">
        <v>834</v>
      </c>
      <c r="C305" s="12" t="s">
        <v>18</v>
      </c>
      <c r="D305" s="19" t="s">
        <v>17</v>
      </c>
      <c r="E305" s="15" t="s">
        <v>31</v>
      </c>
      <c r="F305" s="22" t="str">
        <f t="shared" si="11"/>
        <v>RSD_APA4_CK_ELC_E01</v>
      </c>
      <c r="H305" s="7">
        <f t="shared" si="12"/>
        <v>2017</v>
      </c>
      <c r="I305" s="29">
        <v>1</v>
      </c>
      <c r="L305" s="12"/>
    </row>
    <row r="306" spans="1:12" x14ac:dyDescent="0.25">
      <c r="A306" s="15" t="s">
        <v>835</v>
      </c>
      <c r="C306" s="12" t="s">
        <v>18</v>
      </c>
      <c r="D306" s="19" t="s">
        <v>17</v>
      </c>
      <c r="E306" s="15" t="s">
        <v>31</v>
      </c>
      <c r="F306" s="22" t="str">
        <f t="shared" si="11"/>
        <v>RSD_APA4_CK_GAS_E01</v>
      </c>
      <c r="H306" s="7">
        <f t="shared" si="12"/>
        <v>2017</v>
      </c>
      <c r="I306" s="29">
        <v>1</v>
      </c>
    </row>
    <row r="307" spans="1:12" x14ac:dyDescent="0.25">
      <c r="A307" s="15" t="s">
        <v>836</v>
      </c>
      <c r="C307" s="12" t="s">
        <v>18</v>
      </c>
      <c r="D307" s="19" t="s">
        <v>17</v>
      </c>
      <c r="E307" s="15" t="s">
        <v>31</v>
      </c>
      <c r="F307" s="22" t="str">
        <f t="shared" si="11"/>
        <v>RSD_APA4_CK_LOG_E01</v>
      </c>
      <c r="H307" s="7">
        <f t="shared" si="12"/>
        <v>2017</v>
      </c>
      <c r="I307" s="29">
        <v>1</v>
      </c>
      <c r="L307" s="12"/>
    </row>
    <row r="308" spans="1:12" x14ac:dyDescent="0.25">
      <c r="A308" s="15" t="s">
        <v>837</v>
      </c>
      <c r="C308" s="12" t="s">
        <v>18</v>
      </c>
      <c r="D308" s="19" t="s">
        <v>17</v>
      </c>
      <c r="E308" s="15" t="s">
        <v>31</v>
      </c>
      <c r="F308" s="22" t="str">
        <f t="shared" si="11"/>
        <v>RSD_APA4_CK_LPG_E01</v>
      </c>
      <c r="H308" s="7">
        <f t="shared" si="12"/>
        <v>2017</v>
      </c>
      <c r="I308" s="29">
        <v>1</v>
      </c>
      <c r="L308" s="12"/>
    </row>
    <row r="309" spans="1:12" x14ac:dyDescent="0.25">
      <c r="A309" s="15" t="s">
        <v>838</v>
      </c>
      <c r="C309" s="12" t="s">
        <v>18</v>
      </c>
      <c r="D309" s="19" t="s">
        <v>17</v>
      </c>
      <c r="E309" s="15" t="s">
        <v>31</v>
      </c>
      <c r="F309" s="22" t="str">
        <f t="shared" si="11"/>
        <v>RSD_DTA1_CK_ELC_E01</v>
      </c>
      <c r="H309" s="7">
        <f t="shared" si="12"/>
        <v>2017</v>
      </c>
      <c r="I309" s="29">
        <v>1</v>
      </c>
      <c r="J309">
        <v>1</v>
      </c>
      <c r="K309">
        <v>1</v>
      </c>
      <c r="L309">
        <v>1</v>
      </c>
    </row>
    <row r="310" spans="1:12" x14ac:dyDescent="0.25">
      <c r="A310" s="15" t="s">
        <v>839</v>
      </c>
      <c r="C310" s="12" t="s">
        <v>18</v>
      </c>
      <c r="D310" s="19" t="s">
        <v>17</v>
      </c>
      <c r="E310" s="15" t="s">
        <v>31</v>
      </c>
      <c r="F310" s="22" t="str">
        <f t="shared" si="11"/>
        <v>RSD_DTA1_CK_GAS_E01</v>
      </c>
      <c r="H310" s="7">
        <f t="shared" si="12"/>
        <v>2017</v>
      </c>
      <c r="I310" s="29">
        <v>1</v>
      </c>
      <c r="J310">
        <v>1</v>
      </c>
      <c r="K310">
        <v>1</v>
      </c>
      <c r="L310">
        <v>1</v>
      </c>
    </row>
    <row r="311" spans="1:12" x14ac:dyDescent="0.25">
      <c r="A311" s="15" t="s">
        <v>840</v>
      </c>
      <c r="C311" s="12" t="s">
        <v>18</v>
      </c>
      <c r="D311" s="19" t="s">
        <v>17</v>
      </c>
      <c r="E311" s="15" t="s">
        <v>31</v>
      </c>
      <c r="F311" s="22" t="str">
        <f t="shared" si="11"/>
        <v>RSD_DTA1_CK_LOG_E01</v>
      </c>
      <c r="H311" s="7">
        <f t="shared" si="12"/>
        <v>2017</v>
      </c>
      <c r="I311" s="29">
        <v>1</v>
      </c>
      <c r="J311">
        <v>1</v>
      </c>
      <c r="K311">
        <v>1</v>
      </c>
      <c r="L311">
        <v>1</v>
      </c>
    </row>
    <row r="312" spans="1:12" x14ac:dyDescent="0.25">
      <c r="A312" s="15" t="s">
        <v>841</v>
      </c>
      <c r="C312" s="12" t="s">
        <v>18</v>
      </c>
      <c r="D312" s="19" t="s">
        <v>17</v>
      </c>
      <c r="E312" s="15" t="s">
        <v>31</v>
      </c>
      <c r="F312" s="22" t="str">
        <f t="shared" si="11"/>
        <v>RSD_DTA1_CK_LPG_E01</v>
      </c>
      <c r="H312" s="7">
        <f t="shared" si="12"/>
        <v>2017</v>
      </c>
      <c r="I312" s="29">
        <v>1</v>
      </c>
      <c r="J312">
        <v>1</v>
      </c>
      <c r="K312">
        <v>1</v>
      </c>
      <c r="L312">
        <v>1</v>
      </c>
    </row>
    <row r="313" spans="1:12" x14ac:dyDescent="0.25">
      <c r="A313" s="15" t="s">
        <v>842</v>
      </c>
      <c r="C313" s="12" t="s">
        <v>18</v>
      </c>
      <c r="D313" s="19" t="s">
        <v>17</v>
      </c>
      <c r="E313" s="15" t="s">
        <v>31</v>
      </c>
      <c r="F313" s="22" t="str">
        <f t="shared" si="11"/>
        <v>RSD_DTA2_CK_ELC_E01</v>
      </c>
      <c r="H313" s="7">
        <f t="shared" si="12"/>
        <v>2017</v>
      </c>
      <c r="I313" s="29">
        <v>1</v>
      </c>
    </row>
    <row r="314" spans="1:12" x14ac:dyDescent="0.25">
      <c r="A314" s="15" t="s">
        <v>843</v>
      </c>
      <c r="C314" s="12" t="s">
        <v>18</v>
      </c>
      <c r="D314" s="19" t="s">
        <v>17</v>
      </c>
      <c r="E314" s="15" t="s">
        <v>31</v>
      </c>
      <c r="F314" s="22" t="str">
        <f t="shared" si="11"/>
        <v>RSD_DTA2_CK_GAS_E01</v>
      </c>
      <c r="H314" s="7">
        <f t="shared" si="12"/>
        <v>2017</v>
      </c>
      <c r="I314" s="29">
        <v>1</v>
      </c>
    </row>
    <row r="315" spans="1:12" x14ac:dyDescent="0.25">
      <c r="A315" s="15" t="s">
        <v>844</v>
      </c>
      <c r="C315" s="12" t="s">
        <v>18</v>
      </c>
      <c r="D315" s="19" t="s">
        <v>17</v>
      </c>
      <c r="E315" s="15" t="s">
        <v>31</v>
      </c>
      <c r="F315" s="22" t="str">
        <f t="shared" si="11"/>
        <v>RSD_DTA2_CK_LOG_E01</v>
      </c>
      <c r="H315" s="7">
        <f t="shared" si="12"/>
        <v>2017</v>
      </c>
      <c r="I315" s="29">
        <v>1</v>
      </c>
    </row>
    <row r="316" spans="1:12" x14ac:dyDescent="0.25">
      <c r="A316" s="15" t="s">
        <v>845</v>
      </c>
      <c r="C316" s="12" t="s">
        <v>18</v>
      </c>
      <c r="D316" s="19" t="s">
        <v>17</v>
      </c>
      <c r="E316" s="15" t="s">
        <v>31</v>
      </c>
      <c r="F316" s="22" t="str">
        <f t="shared" si="11"/>
        <v>RSD_DTA2_CK_LPG_E01</v>
      </c>
      <c r="H316" s="7">
        <f t="shared" si="12"/>
        <v>2017</v>
      </c>
      <c r="I316" s="29">
        <v>1</v>
      </c>
    </row>
    <row r="317" spans="1:12" x14ac:dyDescent="0.25">
      <c r="A317" s="15" t="s">
        <v>846</v>
      </c>
      <c r="C317" s="12" t="s">
        <v>18</v>
      </c>
      <c r="D317" s="19" t="s">
        <v>17</v>
      </c>
      <c r="E317" s="15" t="s">
        <v>31</v>
      </c>
      <c r="F317" s="22" t="str">
        <f t="shared" si="11"/>
        <v>RSD_DTA3_CK_ELC_E01</v>
      </c>
      <c r="H317" s="7">
        <f t="shared" si="12"/>
        <v>2017</v>
      </c>
      <c r="I317" s="29">
        <v>1</v>
      </c>
    </row>
    <row r="318" spans="1:12" x14ac:dyDescent="0.25">
      <c r="A318" s="15" t="s">
        <v>847</v>
      </c>
      <c r="C318" s="12" t="s">
        <v>18</v>
      </c>
      <c r="D318" s="19" t="s">
        <v>17</v>
      </c>
      <c r="E318" s="15" t="s">
        <v>31</v>
      </c>
      <c r="F318" s="22" t="str">
        <f t="shared" si="11"/>
        <v>RSD_DTA3_CK_GAS_E01</v>
      </c>
      <c r="H318" s="7">
        <f t="shared" si="12"/>
        <v>2017</v>
      </c>
      <c r="I318" s="29">
        <v>1</v>
      </c>
    </row>
    <row r="319" spans="1:12" x14ac:dyDescent="0.25">
      <c r="A319" s="15" t="s">
        <v>848</v>
      </c>
      <c r="C319" s="12" t="s">
        <v>18</v>
      </c>
      <c r="D319" s="19" t="s">
        <v>17</v>
      </c>
      <c r="E319" s="15" t="s">
        <v>31</v>
      </c>
      <c r="F319" s="22" t="str">
        <f t="shared" si="11"/>
        <v>RSD_DTA3_CK_LOG_E01</v>
      </c>
      <c r="H319" s="7">
        <f t="shared" si="12"/>
        <v>2017</v>
      </c>
      <c r="I319" s="29">
        <v>1</v>
      </c>
    </row>
    <row r="320" spans="1:12" x14ac:dyDescent="0.25">
      <c r="A320" s="15" t="s">
        <v>849</v>
      </c>
      <c r="C320" s="12" t="s">
        <v>18</v>
      </c>
      <c r="D320" s="19" t="s">
        <v>17</v>
      </c>
      <c r="E320" s="15" t="s">
        <v>31</v>
      </c>
      <c r="F320" s="22" t="str">
        <f t="shared" si="11"/>
        <v>RSD_DTA3_CK_LPG_E01</v>
      </c>
      <c r="H320" s="7">
        <f t="shared" si="12"/>
        <v>2017</v>
      </c>
      <c r="I320" s="29">
        <v>1</v>
      </c>
    </row>
    <row r="321" spans="1:15" x14ac:dyDescent="0.25">
      <c r="A321" s="15" t="s">
        <v>850</v>
      </c>
      <c r="C321" s="12" t="s">
        <v>18</v>
      </c>
      <c r="D321" s="19" t="s">
        <v>17</v>
      </c>
      <c r="E321" s="15" t="s">
        <v>31</v>
      </c>
      <c r="F321" s="22" t="str">
        <f t="shared" si="11"/>
        <v>RSD_DTA4_CK_ELC_E01</v>
      </c>
      <c r="H321" s="7">
        <f t="shared" si="12"/>
        <v>2017</v>
      </c>
      <c r="I321" s="29">
        <v>1</v>
      </c>
    </row>
    <row r="322" spans="1:15" x14ac:dyDescent="0.25">
      <c r="A322" s="15" t="s">
        <v>851</v>
      </c>
      <c r="C322" s="12" t="s">
        <v>18</v>
      </c>
      <c r="D322" s="19" t="s">
        <v>17</v>
      </c>
      <c r="E322" s="15" t="s">
        <v>31</v>
      </c>
      <c r="F322" s="22" t="str">
        <f t="shared" si="11"/>
        <v>RSD_DTA4_CK_GAS_E01</v>
      </c>
      <c r="H322" s="7">
        <f t="shared" si="12"/>
        <v>2017</v>
      </c>
      <c r="I322" s="29">
        <v>1</v>
      </c>
      <c r="J322" s="12"/>
      <c r="K322" s="12"/>
      <c r="L322" s="26"/>
      <c r="M322" s="12"/>
      <c r="N322" s="12"/>
      <c r="O322" s="12"/>
    </row>
    <row r="323" spans="1:15" x14ac:dyDescent="0.25">
      <c r="A323" s="15" t="s">
        <v>852</v>
      </c>
      <c r="B323" s="12"/>
      <c r="C323" s="12" t="s">
        <v>18</v>
      </c>
      <c r="D323" s="19" t="s">
        <v>17</v>
      </c>
      <c r="E323" s="15" t="s">
        <v>31</v>
      </c>
      <c r="F323" s="22" t="str">
        <f t="shared" si="11"/>
        <v>RSD_DTA4_CK_LOG_E01</v>
      </c>
      <c r="G323" s="22"/>
      <c r="H323" s="7">
        <f t="shared" si="12"/>
        <v>2017</v>
      </c>
      <c r="I323" s="29">
        <v>1</v>
      </c>
      <c r="J323" s="12"/>
      <c r="K323" s="12"/>
      <c r="L323" s="26"/>
      <c r="M323" s="12"/>
      <c r="N323" s="12"/>
      <c r="O323" s="12"/>
    </row>
    <row r="324" spans="1:15" ht="14.4" thickBot="1" x14ac:dyDescent="0.3">
      <c r="A324" s="18" t="s">
        <v>853</v>
      </c>
      <c r="B324" s="13"/>
      <c r="C324" s="13" t="s">
        <v>18</v>
      </c>
      <c r="D324" s="14" t="s">
        <v>17</v>
      </c>
      <c r="E324" s="18" t="s">
        <v>31</v>
      </c>
      <c r="F324" s="24" t="str">
        <f t="shared" si="11"/>
        <v>RSD_DTA4_CK_LPG_E01</v>
      </c>
      <c r="G324" s="24"/>
      <c r="H324" s="31">
        <f t="shared" si="12"/>
        <v>2017</v>
      </c>
      <c r="I324" s="29">
        <v>1</v>
      </c>
      <c r="J324" s="13"/>
      <c r="K324" s="13"/>
      <c r="L324" s="13"/>
      <c r="M324" s="12"/>
      <c r="N324" s="12"/>
      <c r="O324" s="12"/>
    </row>
    <row r="325" spans="1:15" ht="14.4" thickTop="1" x14ac:dyDescent="0.25">
      <c r="A325" s="15" t="s">
        <v>120</v>
      </c>
      <c r="C325" s="12" t="s">
        <v>18</v>
      </c>
      <c r="D325" s="19" t="s">
        <v>17</v>
      </c>
      <c r="E325" s="15" t="s">
        <v>31</v>
      </c>
      <c r="F325" s="20" t="str">
        <f t="shared" ref="F325" si="13">A325</f>
        <v>RSD_APA1_LI_E01</v>
      </c>
      <c r="H325" s="7">
        <f t="shared" si="12"/>
        <v>2017</v>
      </c>
      <c r="I325" s="29">
        <v>1</v>
      </c>
      <c r="J325">
        <v>1</v>
      </c>
      <c r="K325" s="17">
        <v>1</v>
      </c>
      <c r="L325">
        <v>1</v>
      </c>
    </row>
    <row r="326" spans="1:15" x14ac:dyDescent="0.25">
      <c r="A326" s="15" t="s">
        <v>121</v>
      </c>
      <c r="C326" s="12" t="s">
        <v>18</v>
      </c>
      <c r="D326" s="19" t="s">
        <v>17</v>
      </c>
      <c r="E326" s="15" t="s">
        <v>31</v>
      </c>
      <c r="F326" s="20" t="str">
        <f t="shared" ref="F326:F356" si="14">A326</f>
        <v>RSD_APA1_LI_E02</v>
      </c>
      <c r="H326" s="7">
        <f t="shared" si="12"/>
        <v>2017</v>
      </c>
      <c r="I326" s="29">
        <v>1</v>
      </c>
      <c r="J326">
        <v>1</v>
      </c>
      <c r="K326">
        <v>1</v>
      </c>
      <c r="L326">
        <v>1</v>
      </c>
    </row>
    <row r="327" spans="1:15" x14ac:dyDescent="0.25">
      <c r="A327" s="15" t="s">
        <v>122</v>
      </c>
      <c r="C327" s="12" t="s">
        <v>18</v>
      </c>
      <c r="D327" s="19" t="s">
        <v>17</v>
      </c>
      <c r="E327" s="15" t="s">
        <v>31</v>
      </c>
      <c r="F327" s="20" t="str">
        <f t="shared" si="14"/>
        <v>RSD_APA1_LI_E03</v>
      </c>
      <c r="H327" s="7">
        <f t="shared" si="12"/>
        <v>2017</v>
      </c>
      <c r="I327" s="29">
        <v>1</v>
      </c>
      <c r="J327">
        <v>1</v>
      </c>
      <c r="K327">
        <v>1</v>
      </c>
      <c r="L327">
        <v>1</v>
      </c>
    </row>
    <row r="328" spans="1:15" x14ac:dyDescent="0.25">
      <c r="A328" s="15" t="s">
        <v>123</v>
      </c>
      <c r="C328" s="12" t="s">
        <v>18</v>
      </c>
      <c r="D328" s="19" t="s">
        <v>17</v>
      </c>
      <c r="E328" s="15" t="s">
        <v>31</v>
      </c>
      <c r="F328" s="20" t="str">
        <f t="shared" si="14"/>
        <v>RSD_APA1_LI_E04</v>
      </c>
      <c r="H328" s="7">
        <f t="shared" si="12"/>
        <v>2017</v>
      </c>
      <c r="I328" s="29">
        <v>1</v>
      </c>
      <c r="J328">
        <v>1</v>
      </c>
      <c r="K328">
        <v>1</v>
      </c>
      <c r="L328">
        <v>1</v>
      </c>
    </row>
    <row r="329" spans="1:15" x14ac:dyDescent="0.25">
      <c r="A329" s="15" t="s">
        <v>148</v>
      </c>
      <c r="C329" s="12" t="s">
        <v>18</v>
      </c>
      <c r="D329" s="19" t="s">
        <v>17</v>
      </c>
      <c r="E329" s="15" t="s">
        <v>31</v>
      </c>
      <c r="F329" s="20" t="str">
        <f t="shared" si="14"/>
        <v>RSD_APA2_LI_E01</v>
      </c>
      <c r="H329" s="7">
        <f t="shared" si="12"/>
        <v>2017</v>
      </c>
      <c r="I329" s="29">
        <v>1</v>
      </c>
    </row>
    <row r="330" spans="1:15" x14ac:dyDescent="0.25">
      <c r="A330" s="15" t="s">
        <v>149</v>
      </c>
      <c r="C330" s="12" t="s">
        <v>18</v>
      </c>
      <c r="D330" s="19" t="s">
        <v>17</v>
      </c>
      <c r="E330" s="15" t="s">
        <v>31</v>
      </c>
      <c r="F330" s="20" t="str">
        <f t="shared" si="14"/>
        <v>RSD_APA2_LI_E02</v>
      </c>
      <c r="H330" s="7">
        <f t="shared" si="12"/>
        <v>2017</v>
      </c>
      <c r="I330" s="29">
        <v>1</v>
      </c>
    </row>
    <row r="331" spans="1:15" x14ac:dyDescent="0.25">
      <c r="A331" s="15" t="s">
        <v>150</v>
      </c>
      <c r="C331" s="12" t="s">
        <v>18</v>
      </c>
      <c r="D331" s="19" t="s">
        <v>17</v>
      </c>
      <c r="E331" s="15" t="s">
        <v>31</v>
      </c>
      <c r="F331" s="20" t="str">
        <f t="shared" si="14"/>
        <v>RSD_APA2_LI_E03</v>
      </c>
      <c r="H331" s="7">
        <f t="shared" si="12"/>
        <v>2017</v>
      </c>
      <c r="I331" s="29">
        <v>1</v>
      </c>
    </row>
    <row r="332" spans="1:15" x14ac:dyDescent="0.25">
      <c r="A332" s="15" t="s">
        <v>151</v>
      </c>
      <c r="C332" s="12" t="s">
        <v>18</v>
      </c>
      <c r="D332" s="19" t="s">
        <v>17</v>
      </c>
      <c r="E332" s="15" t="s">
        <v>31</v>
      </c>
      <c r="F332" s="20" t="str">
        <f t="shared" si="14"/>
        <v>RSD_APA2_LI_E04</v>
      </c>
      <c r="H332" s="7">
        <f t="shared" si="12"/>
        <v>2017</v>
      </c>
      <c r="I332" s="29">
        <v>1</v>
      </c>
    </row>
    <row r="333" spans="1:15" x14ac:dyDescent="0.25">
      <c r="A333" s="15" t="s">
        <v>176</v>
      </c>
      <c r="C333" s="12" t="s">
        <v>18</v>
      </c>
      <c r="D333" s="19" t="s">
        <v>17</v>
      </c>
      <c r="E333" s="15" t="s">
        <v>31</v>
      </c>
      <c r="F333" s="20" t="str">
        <f t="shared" si="14"/>
        <v>RSD_APA3_LI_E01</v>
      </c>
      <c r="H333" s="7">
        <f t="shared" si="12"/>
        <v>2017</v>
      </c>
      <c r="I333" s="29">
        <v>1</v>
      </c>
    </row>
    <row r="334" spans="1:15" x14ac:dyDescent="0.25">
      <c r="A334" s="15" t="s">
        <v>177</v>
      </c>
      <c r="C334" s="12" t="s">
        <v>18</v>
      </c>
      <c r="D334" s="19" t="s">
        <v>17</v>
      </c>
      <c r="E334" s="15" t="s">
        <v>31</v>
      </c>
      <c r="F334" s="20" t="str">
        <f t="shared" si="14"/>
        <v>RSD_APA3_LI_E02</v>
      </c>
      <c r="H334" s="7">
        <f t="shared" si="12"/>
        <v>2017</v>
      </c>
      <c r="I334" s="29">
        <v>1</v>
      </c>
    </row>
    <row r="335" spans="1:15" x14ac:dyDescent="0.25">
      <c r="A335" s="15" t="s">
        <v>178</v>
      </c>
      <c r="C335" s="12" t="s">
        <v>18</v>
      </c>
      <c r="D335" s="19" t="s">
        <v>17</v>
      </c>
      <c r="E335" s="15" t="s">
        <v>31</v>
      </c>
      <c r="F335" s="20" t="str">
        <f t="shared" si="14"/>
        <v>RSD_APA3_LI_E03</v>
      </c>
      <c r="H335" s="7">
        <f t="shared" si="12"/>
        <v>2017</v>
      </c>
      <c r="I335" s="29">
        <v>1</v>
      </c>
    </row>
    <row r="336" spans="1:15" x14ac:dyDescent="0.25">
      <c r="A336" s="15" t="s">
        <v>179</v>
      </c>
      <c r="C336" s="12" t="s">
        <v>18</v>
      </c>
      <c r="D336" s="19" t="s">
        <v>17</v>
      </c>
      <c r="E336" s="15" t="s">
        <v>31</v>
      </c>
      <c r="F336" s="20" t="str">
        <f t="shared" si="14"/>
        <v>RSD_APA3_LI_E04</v>
      </c>
      <c r="H336" s="7">
        <f t="shared" si="12"/>
        <v>2017</v>
      </c>
      <c r="I336" s="29">
        <v>1</v>
      </c>
    </row>
    <row r="337" spans="1:15" x14ac:dyDescent="0.25">
      <c r="A337" s="15" t="s">
        <v>204</v>
      </c>
      <c r="C337" s="12" t="s">
        <v>18</v>
      </c>
      <c r="D337" s="19" t="s">
        <v>17</v>
      </c>
      <c r="E337" s="15" t="s">
        <v>31</v>
      </c>
      <c r="F337" s="20" t="str">
        <f t="shared" si="14"/>
        <v>RSD_APA4_LI_E01</v>
      </c>
      <c r="H337" s="7">
        <f t="shared" si="12"/>
        <v>2017</v>
      </c>
      <c r="I337" s="29">
        <v>1</v>
      </c>
      <c r="L337" s="12"/>
    </row>
    <row r="338" spans="1:15" x14ac:dyDescent="0.25">
      <c r="A338" s="15" t="s">
        <v>205</v>
      </c>
      <c r="C338" s="12" t="s">
        <v>18</v>
      </c>
      <c r="D338" s="19" t="s">
        <v>17</v>
      </c>
      <c r="E338" s="15" t="s">
        <v>31</v>
      </c>
      <c r="F338" s="20" t="str">
        <f t="shared" si="14"/>
        <v>RSD_APA4_LI_E02</v>
      </c>
      <c r="H338" s="7">
        <f t="shared" si="12"/>
        <v>2017</v>
      </c>
      <c r="I338" s="29">
        <v>1</v>
      </c>
      <c r="L338" s="12"/>
    </row>
    <row r="339" spans="1:15" x14ac:dyDescent="0.25">
      <c r="A339" s="15" t="s">
        <v>206</v>
      </c>
      <c r="C339" s="12" t="s">
        <v>18</v>
      </c>
      <c r="D339" s="19" t="s">
        <v>17</v>
      </c>
      <c r="E339" s="15" t="s">
        <v>31</v>
      </c>
      <c r="F339" s="20" t="str">
        <f t="shared" si="14"/>
        <v>RSD_APA4_LI_E03</v>
      </c>
      <c r="H339" s="7">
        <f t="shared" si="12"/>
        <v>2017</v>
      </c>
      <c r="I339" s="29">
        <v>1</v>
      </c>
      <c r="L339" s="12"/>
    </row>
    <row r="340" spans="1:15" x14ac:dyDescent="0.25">
      <c r="A340" s="15" t="s">
        <v>207</v>
      </c>
      <c r="C340" s="12" t="s">
        <v>18</v>
      </c>
      <c r="D340" s="19" t="s">
        <v>17</v>
      </c>
      <c r="E340" s="15" t="s">
        <v>31</v>
      </c>
      <c r="F340" s="20" t="str">
        <f t="shared" si="14"/>
        <v>RSD_APA4_LI_E04</v>
      </c>
      <c r="H340" s="7">
        <f t="shared" ref="H340:H388" si="15">BASE_YEAR</f>
        <v>2017</v>
      </c>
      <c r="I340" s="29">
        <v>1</v>
      </c>
      <c r="L340" s="12"/>
    </row>
    <row r="341" spans="1:15" x14ac:dyDescent="0.25">
      <c r="A341" s="15" t="s">
        <v>116</v>
      </c>
      <c r="C341" s="12" t="s">
        <v>18</v>
      </c>
      <c r="D341" s="19" t="s">
        <v>17</v>
      </c>
      <c r="E341" s="15" t="s">
        <v>31</v>
      </c>
      <c r="F341" s="20" t="str">
        <f t="shared" si="14"/>
        <v>RSD_DTA1_LI_E01</v>
      </c>
      <c r="H341" s="7">
        <f t="shared" si="15"/>
        <v>2017</v>
      </c>
      <c r="I341" s="29">
        <v>1</v>
      </c>
      <c r="J341">
        <v>1</v>
      </c>
      <c r="K341">
        <v>1</v>
      </c>
      <c r="L341">
        <v>1</v>
      </c>
    </row>
    <row r="342" spans="1:15" x14ac:dyDescent="0.25">
      <c r="A342" s="15" t="s">
        <v>117</v>
      </c>
      <c r="C342" s="12" t="s">
        <v>18</v>
      </c>
      <c r="D342" s="19" t="s">
        <v>17</v>
      </c>
      <c r="E342" s="15" t="s">
        <v>31</v>
      </c>
      <c r="F342" s="20" t="str">
        <f t="shared" si="14"/>
        <v>RSD_DTA1_LI_E02</v>
      </c>
      <c r="H342" s="7">
        <f t="shared" si="15"/>
        <v>2017</v>
      </c>
      <c r="I342" s="29">
        <v>1</v>
      </c>
      <c r="J342">
        <v>1</v>
      </c>
      <c r="K342">
        <v>1</v>
      </c>
      <c r="L342">
        <v>1</v>
      </c>
    </row>
    <row r="343" spans="1:15" x14ac:dyDescent="0.25">
      <c r="A343" s="15" t="s">
        <v>118</v>
      </c>
      <c r="C343" s="12" t="s">
        <v>18</v>
      </c>
      <c r="D343" s="19" t="s">
        <v>17</v>
      </c>
      <c r="E343" s="15" t="s">
        <v>31</v>
      </c>
      <c r="F343" s="20" t="str">
        <f t="shared" si="14"/>
        <v>RSD_DTA1_LI_E03</v>
      </c>
      <c r="H343" s="7">
        <f t="shared" si="15"/>
        <v>2017</v>
      </c>
      <c r="I343" s="29">
        <v>1</v>
      </c>
      <c r="J343">
        <v>1</v>
      </c>
      <c r="K343">
        <v>1</v>
      </c>
      <c r="L343">
        <v>1</v>
      </c>
    </row>
    <row r="344" spans="1:15" x14ac:dyDescent="0.25">
      <c r="A344" s="15" t="s">
        <v>119</v>
      </c>
      <c r="C344" s="12" t="s">
        <v>18</v>
      </c>
      <c r="D344" s="19" t="s">
        <v>17</v>
      </c>
      <c r="E344" s="15" t="s">
        <v>31</v>
      </c>
      <c r="F344" s="20" t="str">
        <f t="shared" si="14"/>
        <v>RSD_DTA1_LI_E04</v>
      </c>
      <c r="H344" s="7">
        <f t="shared" si="15"/>
        <v>2017</v>
      </c>
      <c r="I344" s="29">
        <v>1</v>
      </c>
      <c r="J344">
        <v>1</v>
      </c>
      <c r="K344">
        <v>1</v>
      </c>
      <c r="L344">
        <v>1</v>
      </c>
    </row>
    <row r="345" spans="1:15" x14ac:dyDescent="0.25">
      <c r="A345" s="15" t="s">
        <v>144</v>
      </c>
      <c r="C345" s="12" t="s">
        <v>18</v>
      </c>
      <c r="D345" s="19" t="s">
        <v>17</v>
      </c>
      <c r="E345" s="15" t="s">
        <v>31</v>
      </c>
      <c r="F345" s="20" t="str">
        <f t="shared" si="14"/>
        <v>RSD_DTA2_LI_E01</v>
      </c>
      <c r="H345" s="7">
        <f t="shared" si="15"/>
        <v>2017</v>
      </c>
      <c r="I345" s="29">
        <v>1</v>
      </c>
    </row>
    <row r="346" spans="1:15" x14ac:dyDescent="0.25">
      <c r="A346" s="15" t="s">
        <v>145</v>
      </c>
      <c r="C346" s="12" t="s">
        <v>18</v>
      </c>
      <c r="D346" s="19" t="s">
        <v>17</v>
      </c>
      <c r="E346" s="15" t="s">
        <v>31</v>
      </c>
      <c r="F346" s="20" t="str">
        <f t="shared" si="14"/>
        <v>RSD_DTA2_LI_E02</v>
      </c>
      <c r="H346" s="7">
        <f t="shared" si="15"/>
        <v>2017</v>
      </c>
      <c r="I346" s="29">
        <v>1</v>
      </c>
    </row>
    <row r="347" spans="1:15" x14ac:dyDescent="0.25">
      <c r="A347" s="15" t="s">
        <v>146</v>
      </c>
      <c r="C347" s="12" t="s">
        <v>18</v>
      </c>
      <c r="D347" s="19" t="s">
        <v>17</v>
      </c>
      <c r="E347" s="15" t="s">
        <v>31</v>
      </c>
      <c r="F347" s="20" t="str">
        <f t="shared" si="14"/>
        <v>RSD_DTA2_LI_E03</v>
      </c>
      <c r="H347" s="7">
        <f t="shared" si="15"/>
        <v>2017</v>
      </c>
      <c r="I347" s="29">
        <v>1</v>
      </c>
    </row>
    <row r="348" spans="1:15" x14ac:dyDescent="0.25">
      <c r="A348" s="15" t="s">
        <v>147</v>
      </c>
      <c r="C348" s="12" t="s">
        <v>18</v>
      </c>
      <c r="D348" s="19" t="s">
        <v>17</v>
      </c>
      <c r="E348" s="15" t="s">
        <v>31</v>
      </c>
      <c r="F348" s="20" t="str">
        <f t="shared" si="14"/>
        <v>RSD_DTA2_LI_E04</v>
      </c>
      <c r="H348" s="7">
        <f t="shared" si="15"/>
        <v>2017</v>
      </c>
      <c r="I348" s="29">
        <v>1</v>
      </c>
    </row>
    <row r="349" spans="1:15" x14ac:dyDescent="0.25">
      <c r="A349" s="15" t="s">
        <v>172</v>
      </c>
      <c r="C349" s="12" t="s">
        <v>18</v>
      </c>
      <c r="D349" s="19" t="s">
        <v>17</v>
      </c>
      <c r="E349" s="15" t="s">
        <v>31</v>
      </c>
      <c r="F349" s="20" t="str">
        <f t="shared" si="14"/>
        <v>RSD_DTA3_LI_E01</v>
      </c>
      <c r="H349" s="7">
        <f t="shared" si="15"/>
        <v>2017</v>
      </c>
      <c r="I349" s="29">
        <v>1</v>
      </c>
    </row>
    <row r="350" spans="1:15" x14ac:dyDescent="0.25">
      <c r="A350" s="15" t="s">
        <v>173</v>
      </c>
      <c r="C350" s="12" t="s">
        <v>18</v>
      </c>
      <c r="D350" s="19" t="s">
        <v>17</v>
      </c>
      <c r="E350" s="15" t="s">
        <v>31</v>
      </c>
      <c r="F350" s="20" t="str">
        <f t="shared" si="14"/>
        <v>RSD_DTA3_LI_E02</v>
      </c>
      <c r="H350" s="7">
        <f t="shared" si="15"/>
        <v>2017</v>
      </c>
      <c r="I350" s="29">
        <v>1</v>
      </c>
    </row>
    <row r="351" spans="1:15" x14ac:dyDescent="0.25">
      <c r="A351" s="15" t="s">
        <v>174</v>
      </c>
      <c r="C351" s="12" t="s">
        <v>18</v>
      </c>
      <c r="D351" s="19" t="s">
        <v>17</v>
      </c>
      <c r="E351" s="15" t="s">
        <v>31</v>
      </c>
      <c r="F351" s="20" t="str">
        <f t="shared" si="14"/>
        <v>RSD_DTA3_LI_E03</v>
      </c>
      <c r="H351" s="7">
        <f t="shared" si="15"/>
        <v>2017</v>
      </c>
      <c r="I351" s="29">
        <v>1</v>
      </c>
      <c r="O351" s="12"/>
    </row>
    <row r="352" spans="1:15" x14ac:dyDescent="0.25">
      <c r="A352" s="15" t="s">
        <v>175</v>
      </c>
      <c r="B352" s="12"/>
      <c r="C352" s="12" t="s">
        <v>18</v>
      </c>
      <c r="D352" s="19" t="s">
        <v>17</v>
      </c>
      <c r="E352" s="15" t="s">
        <v>31</v>
      </c>
      <c r="F352" s="20" t="str">
        <f t="shared" si="14"/>
        <v>RSD_DTA3_LI_E04</v>
      </c>
      <c r="G352" s="22"/>
      <c r="H352" s="7">
        <f t="shared" si="15"/>
        <v>2017</v>
      </c>
      <c r="I352" s="29">
        <v>1</v>
      </c>
      <c r="J352" s="12"/>
      <c r="K352" s="12"/>
      <c r="L352" s="26"/>
      <c r="M352" s="12"/>
      <c r="N352" s="12"/>
      <c r="O352" s="12"/>
    </row>
    <row r="353" spans="1:15" x14ac:dyDescent="0.25">
      <c r="A353" s="15" t="s">
        <v>200</v>
      </c>
      <c r="B353" s="12"/>
      <c r="C353" s="12" t="s">
        <v>18</v>
      </c>
      <c r="D353" s="19" t="s">
        <v>17</v>
      </c>
      <c r="E353" s="15" t="s">
        <v>31</v>
      </c>
      <c r="F353" s="20" t="str">
        <f t="shared" si="14"/>
        <v>RSD_DTA4_LI_E01</v>
      </c>
      <c r="G353" s="22"/>
      <c r="H353" s="7">
        <f t="shared" si="15"/>
        <v>2017</v>
      </c>
      <c r="I353" s="29">
        <v>1</v>
      </c>
      <c r="J353" s="12"/>
      <c r="K353" s="12"/>
      <c r="L353" s="26"/>
      <c r="M353" s="12"/>
      <c r="N353" s="12"/>
      <c r="O353" s="12"/>
    </row>
    <row r="354" spans="1:15" x14ac:dyDescent="0.25">
      <c r="A354" s="15" t="s">
        <v>201</v>
      </c>
      <c r="B354" s="12"/>
      <c r="C354" s="12" t="s">
        <v>18</v>
      </c>
      <c r="D354" s="19" t="s">
        <v>17</v>
      </c>
      <c r="E354" s="15" t="s">
        <v>31</v>
      </c>
      <c r="F354" s="20" t="str">
        <f t="shared" si="14"/>
        <v>RSD_DTA4_LI_E02</v>
      </c>
      <c r="G354" s="22"/>
      <c r="H354" s="7">
        <f t="shared" si="15"/>
        <v>2017</v>
      </c>
      <c r="I354" s="29">
        <v>1</v>
      </c>
      <c r="J354" s="12"/>
      <c r="K354" s="12"/>
      <c r="L354" s="26"/>
      <c r="M354" s="12"/>
      <c r="N354" s="12"/>
      <c r="O354" s="12"/>
    </row>
    <row r="355" spans="1:15" x14ac:dyDescent="0.25">
      <c r="A355" s="15" t="s">
        <v>202</v>
      </c>
      <c r="B355" s="12"/>
      <c r="C355" s="12" t="s">
        <v>18</v>
      </c>
      <c r="D355" s="19" t="s">
        <v>17</v>
      </c>
      <c r="E355" s="15" t="s">
        <v>31</v>
      </c>
      <c r="F355" s="20" t="str">
        <f t="shared" si="14"/>
        <v>RSD_DTA4_LI_E03</v>
      </c>
      <c r="G355" s="22"/>
      <c r="H355" s="7">
        <f t="shared" si="15"/>
        <v>2017</v>
      </c>
      <c r="I355" s="29">
        <v>1</v>
      </c>
      <c r="J355" s="12"/>
      <c r="K355" s="12"/>
      <c r="L355" s="26"/>
      <c r="M355" s="12"/>
      <c r="N355" s="12"/>
      <c r="O355" s="12"/>
    </row>
    <row r="356" spans="1:15" ht="14.4" thickBot="1" x14ac:dyDescent="0.3">
      <c r="A356" s="18" t="s">
        <v>203</v>
      </c>
      <c r="B356" s="13"/>
      <c r="C356" s="13" t="s">
        <v>18</v>
      </c>
      <c r="D356" s="14" t="s">
        <v>17</v>
      </c>
      <c r="E356" s="18" t="s">
        <v>31</v>
      </c>
      <c r="F356" s="24" t="str">
        <f t="shared" si="14"/>
        <v>RSD_DTA4_LI_E04</v>
      </c>
      <c r="G356" s="24"/>
      <c r="H356" s="31">
        <f t="shared" si="15"/>
        <v>2017</v>
      </c>
      <c r="I356" s="29">
        <v>1</v>
      </c>
      <c r="J356" s="13"/>
      <c r="K356" s="13"/>
      <c r="L356" s="12"/>
      <c r="M356" s="12"/>
      <c r="N356" s="12"/>
      <c r="O356" s="12"/>
    </row>
    <row r="357" spans="1:15" ht="14.4" thickTop="1" x14ac:dyDescent="0.25">
      <c r="A357" s="15" t="s">
        <v>113</v>
      </c>
      <c r="C357" s="12" t="s">
        <v>18</v>
      </c>
      <c r="D357" s="19" t="s">
        <v>17</v>
      </c>
      <c r="E357" s="15" t="s">
        <v>31</v>
      </c>
      <c r="F357" s="22" t="str">
        <f t="shared" ref="F357:F420" si="16">CONCATENATE(A357,"_E01")</f>
        <v>RSD_APA1_AP_E01</v>
      </c>
      <c r="H357" s="7">
        <f t="shared" si="15"/>
        <v>2017</v>
      </c>
      <c r="I357" s="29">
        <v>1</v>
      </c>
      <c r="J357">
        <v>1</v>
      </c>
      <c r="K357" s="17">
        <v>1</v>
      </c>
      <c r="L357">
        <v>1</v>
      </c>
    </row>
    <row r="358" spans="1:15" x14ac:dyDescent="0.25">
      <c r="A358" s="15" t="s">
        <v>109</v>
      </c>
      <c r="C358" s="12" t="s">
        <v>18</v>
      </c>
      <c r="D358" s="19" t="s">
        <v>17</v>
      </c>
      <c r="E358" s="15" t="s">
        <v>31</v>
      </c>
      <c r="F358" s="22" t="str">
        <f t="shared" si="16"/>
        <v>RSD_APA1_CW_E01</v>
      </c>
      <c r="H358" s="7">
        <f t="shared" si="15"/>
        <v>2017</v>
      </c>
      <c r="I358" s="29">
        <v>1</v>
      </c>
      <c r="J358">
        <v>1</v>
      </c>
      <c r="K358">
        <v>1</v>
      </c>
      <c r="L358">
        <v>1</v>
      </c>
    </row>
    <row r="359" spans="1:15" x14ac:dyDescent="0.25">
      <c r="A359" s="15" t="s">
        <v>111</v>
      </c>
      <c r="C359" s="12" t="s">
        <v>18</v>
      </c>
      <c r="D359" s="19" t="s">
        <v>17</v>
      </c>
      <c r="E359" s="15" t="s">
        <v>31</v>
      </c>
      <c r="F359" s="22" t="str">
        <f t="shared" si="16"/>
        <v>RSD_APA1_DW_E01</v>
      </c>
      <c r="H359" s="7">
        <f t="shared" si="15"/>
        <v>2017</v>
      </c>
      <c r="I359" s="29">
        <v>1</v>
      </c>
      <c r="J359">
        <v>1</v>
      </c>
      <c r="K359">
        <v>1</v>
      </c>
      <c r="L359">
        <v>1</v>
      </c>
    </row>
    <row r="360" spans="1:15" x14ac:dyDescent="0.25">
      <c r="A360" s="15" t="s">
        <v>107</v>
      </c>
      <c r="C360" s="12" t="s">
        <v>18</v>
      </c>
      <c r="D360" s="19" t="s">
        <v>17</v>
      </c>
      <c r="E360" s="15" t="s">
        <v>31</v>
      </c>
      <c r="F360" s="22" t="str">
        <f t="shared" si="16"/>
        <v>RSD_APA1_RF_E01</v>
      </c>
      <c r="H360" s="7">
        <f t="shared" si="15"/>
        <v>2017</v>
      </c>
      <c r="I360" s="29">
        <v>1</v>
      </c>
      <c r="J360">
        <v>1</v>
      </c>
      <c r="K360">
        <v>1</v>
      </c>
      <c r="L360">
        <v>1</v>
      </c>
    </row>
    <row r="361" spans="1:15" x14ac:dyDescent="0.25">
      <c r="A361" s="15" t="s">
        <v>141</v>
      </c>
      <c r="C361" s="12" t="s">
        <v>18</v>
      </c>
      <c r="D361" s="19" t="s">
        <v>17</v>
      </c>
      <c r="E361" s="15" t="s">
        <v>31</v>
      </c>
      <c r="F361" s="22" t="str">
        <f t="shared" si="16"/>
        <v>RSD_APA2_AP_E01</v>
      </c>
      <c r="H361" s="7">
        <f t="shared" si="15"/>
        <v>2017</v>
      </c>
      <c r="I361" s="29">
        <v>1</v>
      </c>
    </row>
    <row r="362" spans="1:15" x14ac:dyDescent="0.25">
      <c r="A362" s="15" t="s">
        <v>137</v>
      </c>
      <c r="C362" s="12" t="s">
        <v>18</v>
      </c>
      <c r="D362" s="19" t="s">
        <v>17</v>
      </c>
      <c r="E362" s="15" t="s">
        <v>31</v>
      </c>
      <c r="F362" s="22" t="str">
        <f t="shared" si="16"/>
        <v>RSD_APA2_CW_E01</v>
      </c>
      <c r="H362" s="7">
        <f t="shared" si="15"/>
        <v>2017</v>
      </c>
      <c r="I362" s="29">
        <v>1</v>
      </c>
    </row>
    <row r="363" spans="1:15" x14ac:dyDescent="0.25">
      <c r="A363" s="15" t="s">
        <v>139</v>
      </c>
      <c r="C363" s="12" t="s">
        <v>18</v>
      </c>
      <c r="D363" s="19" t="s">
        <v>17</v>
      </c>
      <c r="E363" s="15" t="s">
        <v>31</v>
      </c>
      <c r="F363" s="22" t="str">
        <f t="shared" si="16"/>
        <v>RSD_APA2_DW_E01</v>
      </c>
      <c r="H363" s="7">
        <f t="shared" si="15"/>
        <v>2017</v>
      </c>
      <c r="I363" s="29">
        <v>1</v>
      </c>
    </row>
    <row r="364" spans="1:15" x14ac:dyDescent="0.25">
      <c r="A364" s="15" t="s">
        <v>135</v>
      </c>
      <c r="C364" s="12" t="s">
        <v>18</v>
      </c>
      <c r="D364" s="19" t="s">
        <v>17</v>
      </c>
      <c r="E364" s="15" t="s">
        <v>31</v>
      </c>
      <c r="F364" s="22" t="str">
        <f t="shared" si="16"/>
        <v>RSD_APA2_RF_E01</v>
      </c>
      <c r="H364" s="7">
        <f t="shared" si="15"/>
        <v>2017</v>
      </c>
      <c r="I364" s="29">
        <v>1</v>
      </c>
    </row>
    <row r="365" spans="1:15" x14ac:dyDescent="0.25">
      <c r="A365" s="15" t="s">
        <v>169</v>
      </c>
      <c r="C365" s="12" t="s">
        <v>18</v>
      </c>
      <c r="D365" s="19" t="s">
        <v>17</v>
      </c>
      <c r="E365" s="15" t="s">
        <v>31</v>
      </c>
      <c r="F365" s="22" t="str">
        <f t="shared" si="16"/>
        <v>RSD_APA3_AP_E01</v>
      </c>
      <c r="H365" s="7">
        <f t="shared" si="15"/>
        <v>2017</v>
      </c>
      <c r="I365" s="29">
        <v>1</v>
      </c>
    </row>
    <row r="366" spans="1:15" x14ac:dyDescent="0.25">
      <c r="A366" s="15" t="s">
        <v>165</v>
      </c>
      <c r="C366" s="12" t="s">
        <v>18</v>
      </c>
      <c r="D366" s="19" t="s">
        <v>17</v>
      </c>
      <c r="E366" s="15" t="s">
        <v>31</v>
      </c>
      <c r="F366" s="22" t="str">
        <f t="shared" si="16"/>
        <v>RSD_APA3_CW_E01</v>
      </c>
      <c r="H366" s="7">
        <f t="shared" si="15"/>
        <v>2017</v>
      </c>
      <c r="I366" s="29">
        <v>1</v>
      </c>
    </row>
    <row r="367" spans="1:15" x14ac:dyDescent="0.25">
      <c r="A367" s="15" t="s">
        <v>167</v>
      </c>
      <c r="C367" s="12" t="s">
        <v>18</v>
      </c>
      <c r="D367" s="19" t="s">
        <v>17</v>
      </c>
      <c r="E367" s="15" t="s">
        <v>31</v>
      </c>
      <c r="F367" s="22" t="str">
        <f t="shared" si="16"/>
        <v>RSD_APA3_DW_E01</v>
      </c>
      <c r="H367" s="7">
        <f t="shared" si="15"/>
        <v>2017</v>
      </c>
      <c r="I367" s="29">
        <v>1</v>
      </c>
    </row>
    <row r="368" spans="1:15" x14ac:dyDescent="0.25">
      <c r="A368" s="15" t="s">
        <v>163</v>
      </c>
      <c r="C368" s="12" t="s">
        <v>18</v>
      </c>
      <c r="D368" s="19" t="s">
        <v>17</v>
      </c>
      <c r="E368" s="15" t="s">
        <v>31</v>
      </c>
      <c r="F368" s="22" t="str">
        <f t="shared" si="16"/>
        <v>RSD_APA3_RF_E01</v>
      </c>
      <c r="H368" s="7">
        <f t="shared" si="15"/>
        <v>2017</v>
      </c>
      <c r="I368" s="29">
        <v>1</v>
      </c>
    </row>
    <row r="369" spans="1:12" x14ac:dyDescent="0.25">
      <c r="A369" s="15" t="s">
        <v>197</v>
      </c>
      <c r="C369" s="12" t="s">
        <v>18</v>
      </c>
      <c r="D369" s="19" t="s">
        <v>17</v>
      </c>
      <c r="E369" s="15" t="s">
        <v>31</v>
      </c>
      <c r="F369" s="22" t="str">
        <f t="shared" si="16"/>
        <v>RSD_APA4_AP_E01</v>
      </c>
      <c r="H369" s="7">
        <f t="shared" si="15"/>
        <v>2017</v>
      </c>
      <c r="I369" s="29">
        <v>1</v>
      </c>
      <c r="L369" s="12"/>
    </row>
    <row r="370" spans="1:12" x14ac:dyDescent="0.25">
      <c r="A370" s="15" t="s">
        <v>193</v>
      </c>
      <c r="C370" s="12" t="s">
        <v>18</v>
      </c>
      <c r="D370" s="19" t="s">
        <v>17</v>
      </c>
      <c r="E370" s="15" t="s">
        <v>31</v>
      </c>
      <c r="F370" s="22" t="str">
        <f t="shared" si="16"/>
        <v>RSD_APA4_CW_E01</v>
      </c>
      <c r="H370" s="7">
        <f t="shared" si="15"/>
        <v>2017</v>
      </c>
      <c r="I370" s="29">
        <v>1</v>
      </c>
    </row>
    <row r="371" spans="1:12" x14ac:dyDescent="0.25">
      <c r="A371" s="15" t="s">
        <v>195</v>
      </c>
      <c r="C371" s="12" t="s">
        <v>18</v>
      </c>
      <c r="D371" s="19" t="s">
        <v>17</v>
      </c>
      <c r="E371" s="15" t="s">
        <v>31</v>
      </c>
      <c r="F371" s="22" t="str">
        <f t="shared" si="16"/>
        <v>RSD_APA4_DW_E01</v>
      </c>
      <c r="H371" s="7">
        <f t="shared" si="15"/>
        <v>2017</v>
      </c>
      <c r="I371" s="29">
        <v>1</v>
      </c>
    </row>
    <row r="372" spans="1:12" x14ac:dyDescent="0.25">
      <c r="A372" s="15" t="s">
        <v>191</v>
      </c>
      <c r="C372" s="12" t="s">
        <v>18</v>
      </c>
      <c r="D372" s="19" t="s">
        <v>17</v>
      </c>
      <c r="E372" s="15" t="s">
        <v>31</v>
      </c>
      <c r="F372" s="22" t="str">
        <f t="shared" si="16"/>
        <v>RSD_APA4_RF_E01</v>
      </c>
      <c r="H372" s="7">
        <f t="shared" si="15"/>
        <v>2017</v>
      </c>
      <c r="I372" s="29">
        <v>1</v>
      </c>
    </row>
    <row r="373" spans="1:12" x14ac:dyDescent="0.25">
      <c r="A373" s="15" t="s">
        <v>112</v>
      </c>
      <c r="C373" s="12" t="s">
        <v>18</v>
      </c>
      <c r="D373" s="19" t="s">
        <v>17</v>
      </c>
      <c r="E373" s="15" t="s">
        <v>31</v>
      </c>
      <c r="F373" s="22" t="str">
        <f t="shared" si="16"/>
        <v>RSD_DTA1_AP_E01</v>
      </c>
      <c r="H373" s="7">
        <f t="shared" si="15"/>
        <v>2017</v>
      </c>
      <c r="I373" s="29">
        <v>1</v>
      </c>
      <c r="J373">
        <v>1</v>
      </c>
      <c r="K373">
        <v>1</v>
      </c>
      <c r="L373">
        <v>1</v>
      </c>
    </row>
    <row r="374" spans="1:12" x14ac:dyDescent="0.25">
      <c r="A374" s="15" t="s">
        <v>108</v>
      </c>
      <c r="C374" s="12" t="s">
        <v>18</v>
      </c>
      <c r="D374" s="19" t="s">
        <v>17</v>
      </c>
      <c r="E374" s="15" t="s">
        <v>31</v>
      </c>
      <c r="F374" s="22" t="str">
        <f t="shared" si="16"/>
        <v>RSD_DTA1_CW_E01</v>
      </c>
      <c r="H374" s="7">
        <f t="shared" si="15"/>
        <v>2017</v>
      </c>
      <c r="I374" s="29">
        <v>1</v>
      </c>
      <c r="J374">
        <v>1</v>
      </c>
      <c r="K374">
        <v>1</v>
      </c>
      <c r="L374">
        <v>1</v>
      </c>
    </row>
    <row r="375" spans="1:12" x14ac:dyDescent="0.25">
      <c r="A375" s="15" t="s">
        <v>110</v>
      </c>
      <c r="C375" s="12" t="s">
        <v>18</v>
      </c>
      <c r="D375" s="19" t="s">
        <v>17</v>
      </c>
      <c r="E375" s="15" t="s">
        <v>31</v>
      </c>
      <c r="F375" s="22" t="str">
        <f t="shared" si="16"/>
        <v>RSD_DTA1_DW_E01</v>
      </c>
      <c r="H375" s="7">
        <f t="shared" si="15"/>
        <v>2017</v>
      </c>
      <c r="I375" s="29">
        <v>1</v>
      </c>
      <c r="J375">
        <v>1</v>
      </c>
      <c r="K375">
        <v>1</v>
      </c>
      <c r="L375">
        <v>1</v>
      </c>
    </row>
    <row r="376" spans="1:12" x14ac:dyDescent="0.25">
      <c r="A376" s="15" t="s">
        <v>106</v>
      </c>
      <c r="C376" s="12" t="s">
        <v>18</v>
      </c>
      <c r="D376" s="19" t="s">
        <v>17</v>
      </c>
      <c r="E376" s="15" t="s">
        <v>31</v>
      </c>
      <c r="F376" s="22" t="str">
        <f t="shared" si="16"/>
        <v>RSD_DTA1_RF_E01</v>
      </c>
      <c r="H376" s="7">
        <f t="shared" si="15"/>
        <v>2017</v>
      </c>
      <c r="I376" s="29">
        <v>1</v>
      </c>
      <c r="J376">
        <v>1</v>
      </c>
      <c r="K376">
        <v>1</v>
      </c>
      <c r="L376">
        <v>1</v>
      </c>
    </row>
    <row r="377" spans="1:12" x14ac:dyDescent="0.25">
      <c r="A377" s="15" t="s">
        <v>140</v>
      </c>
      <c r="C377" s="12" t="s">
        <v>18</v>
      </c>
      <c r="D377" s="19" t="s">
        <v>17</v>
      </c>
      <c r="E377" s="15" t="s">
        <v>31</v>
      </c>
      <c r="F377" s="22" t="str">
        <f t="shared" si="16"/>
        <v>RSD_DTA2_AP_E01</v>
      </c>
      <c r="H377" s="7">
        <f t="shared" si="15"/>
        <v>2017</v>
      </c>
      <c r="I377" s="29">
        <v>1</v>
      </c>
    </row>
    <row r="378" spans="1:12" x14ac:dyDescent="0.25">
      <c r="A378" s="15" t="s">
        <v>136</v>
      </c>
      <c r="C378" s="12" t="s">
        <v>18</v>
      </c>
      <c r="D378" s="19" t="s">
        <v>17</v>
      </c>
      <c r="E378" s="15" t="s">
        <v>31</v>
      </c>
      <c r="F378" s="22" t="str">
        <f t="shared" si="16"/>
        <v>RSD_DTA2_CW_E01</v>
      </c>
      <c r="H378" s="7">
        <f t="shared" si="15"/>
        <v>2017</v>
      </c>
      <c r="I378" s="29">
        <v>1</v>
      </c>
    </row>
    <row r="379" spans="1:12" x14ac:dyDescent="0.25">
      <c r="A379" s="15" t="s">
        <v>138</v>
      </c>
      <c r="C379" s="12" t="s">
        <v>18</v>
      </c>
      <c r="D379" s="19" t="s">
        <v>17</v>
      </c>
      <c r="E379" s="15" t="s">
        <v>31</v>
      </c>
      <c r="F379" s="22" t="str">
        <f t="shared" si="16"/>
        <v>RSD_DTA2_DW_E01</v>
      </c>
      <c r="H379" s="7">
        <f t="shared" si="15"/>
        <v>2017</v>
      </c>
      <c r="I379" s="29">
        <v>1</v>
      </c>
    </row>
    <row r="380" spans="1:12" x14ac:dyDescent="0.25">
      <c r="A380" s="15" t="s">
        <v>134</v>
      </c>
      <c r="C380" s="12" t="s">
        <v>18</v>
      </c>
      <c r="D380" s="19" t="s">
        <v>17</v>
      </c>
      <c r="E380" s="15" t="s">
        <v>31</v>
      </c>
      <c r="F380" s="22" t="str">
        <f t="shared" si="16"/>
        <v>RSD_DTA2_RF_E01</v>
      </c>
      <c r="H380" s="7">
        <f t="shared" si="15"/>
        <v>2017</v>
      </c>
      <c r="I380" s="29">
        <v>1</v>
      </c>
    </row>
    <row r="381" spans="1:12" x14ac:dyDescent="0.25">
      <c r="A381" s="15" t="s">
        <v>168</v>
      </c>
      <c r="C381" s="12" t="s">
        <v>18</v>
      </c>
      <c r="D381" s="19" t="s">
        <v>17</v>
      </c>
      <c r="E381" s="15" t="s">
        <v>31</v>
      </c>
      <c r="F381" s="22" t="str">
        <f t="shared" si="16"/>
        <v>RSD_DTA3_AP_E01</v>
      </c>
      <c r="H381" s="7">
        <f t="shared" si="15"/>
        <v>2017</v>
      </c>
      <c r="I381" s="29">
        <v>1</v>
      </c>
    </row>
    <row r="382" spans="1:12" x14ac:dyDescent="0.25">
      <c r="A382" s="15" t="s">
        <v>164</v>
      </c>
      <c r="B382" s="12"/>
      <c r="C382" s="12" t="s">
        <v>18</v>
      </c>
      <c r="D382" s="19" t="s">
        <v>17</v>
      </c>
      <c r="E382" s="15" t="s">
        <v>31</v>
      </c>
      <c r="F382" s="22" t="str">
        <f t="shared" si="16"/>
        <v>RSD_DTA3_CW_E01</v>
      </c>
      <c r="G382" s="22"/>
      <c r="H382" s="7">
        <f t="shared" si="15"/>
        <v>2017</v>
      </c>
      <c r="I382" s="29">
        <v>1</v>
      </c>
      <c r="J382" s="12"/>
      <c r="K382" s="12"/>
    </row>
    <row r="383" spans="1:12" x14ac:dyDescent="0.25">
      <c r="A383" s="15" t="s">
        <v>166</v>
      </c>
      <c r="B383" s="12"/>
      <c r="C383" s="12" t="s">
        <v>18</v>
      </c>
      <c r="D383" s="19" t="s">
        <v>17</v>
      </c>
      <c r="E383" s="15" t="s">
        <v>31</v>
      </c>
      <c r="F383" s="22" t="str">
        <f t="shared" si="16"/>
        <v>RSD_DTA3_DW_E01</v>
      </c>
      <c r="G383" s="22"/>
      <c r="H383" s="7">
        <f t="shared" si="15"/>
        <v>2017</v>
      </c>
      <c r="I383" s="29">
        <v>1</v>
      </c>
      <c r="J383" s="12"/>
      <c r="K383" s="12"/>
    </row>
    <row r="384" spans="1:12" x14ac:dyDescent="0.25">
      <c r="A384" s="15" t="s">
        <v>162</v>
      </c>
      <c r="B384" s="12"/>
      <c r="C384" s="12" t="s">
        <v>18</v>
      </c>
      <c r="D384" s="19" t="s">
        <v>17</v>
      </c>
      <c r="E384" s="15" t="s">
        <v>31</v>
      </c>
      <c r="F384" s="22" t="str">
        <f t="shared" si="16"/>
        <v>RSD_DTA3_RF_E01</v>
      </c>
      <c r="G384" s="22"/>
      <c r="H384" s="7">
        <f t="shared" si="15"/>
        <v>2017</v>
      </c>
      <c r="I384" s="29">
        <v>1</v>
      </c>
      <c r="J384" s="12"/>
      <c r="K384" s="12"/>
    </row>
    <row r="385" spans="1:15" x14ac:dyDescent="0.25">
      <c r="A385" s="15" t="s">
        <v>196</v>
      </c>
      <c r="B385" s="12"/>
      <c r="C385" s="12" t="s">
        <v>18</v>
      </c>
      <c r="D385" s="19" t="s">
        <v>17</v>
      </c>
      <c r="E385" s="15" t="s">
        <v>31</v>
      </c>
      <c r="F385" s="22" t="str">
        <f t="shared" si="16"/>
        <v>RSD_DTA4_AP_E01</v>
      </c>
      <c r="G385" s="22"/>
      <c r="H385" s="7">
        <f t="shared" si="15"/>
        <v>2017</v>
      </c>
      <c r="I385" s="29">
        <v>1</v>
      </c>
      <c r="J385" s="12"/>
      <c r="K385" s="12"/>
    </row>
    <row r="386" spans="1:15" x14ac:dyDescent="0.25">
      <c r="A386" s="15" t="s">
        <v>192</v>
      </c>
      <c r="B386" s="12"/>
      <c r="C386" s="12" t="s">
        <v>18</v>
      </c>
      <c r="D386" s="19" t="s">
        <v>17</v>
      </c>
      <c r="E386" s="15" t="s">
        <v>31</v>
      </c>
      <c r="F386" s="22" t="str">
        <f t="shared" si="16"/>
        <v>RSD_DTA4_CW_E01</v>
      </c>
      <c r="G386" s="22"/>
      <c r="H386" s="7">
        <f t="shared" si="15"/>
        <v>2017</v>
      </c>
      <c r="I386" s="29">
        <v>1</v>
      </c>
      <c r="J386" s="12"/>
      <c r="K386" s="12"/>
    </row>
    <row r="387" spans="1:15" x14ac:dyDescent="0.25">
      <c r="A387" s="15" t="s">
        <v>194</v>
      </c>
      <c r="B387" s="12"/>
      <c r="C387" s="12" t="s">
        <v>18</v>
      </c>
      <c r="D387" s="19" t="s">
        <v>17</v>
      </c>
      <c r="E387" s="15" t="s">
        <v>31</v>
      </c>
      <c r="F387" s="22" t="str">
        <f t="shared" si="16"/>
        <v>RSD_DTA4_DW_E01</v>
      </c>
      <c r="G387" s="22"/>
      <c r="H387" s="7">
        <f t="shared" si="15"/>
        <v>2017</v>
      </c>
      <c r="I387" s="29">
        <v>1</v>
      </c>
      <c r="J387" s="12"/>
      <c r="K387" s="12"/>
    </row>
    <row r="388" spans="1:15" ht="14.4" thickBot="1" x14ac:dyDescent="0.3">
      <c r="A388" s="18" t="s">
        <v>190</v>
      </c>
      <c r="B388" s="13"/>
      <c r="C388" s="13" t="s">
        <v>18</v>
      </c>
      <c r="D388" s="14" t="s">
        <v>17</v>
      </c>
      <c r="E388" s="18" t="s">
        <v>31</v>
      </c>
      <c r="F388" s="24" t="str">
        <f t="shared" si="16"/>
        <v>RSD_DTA4_RF_E01</v>
      </c>
      <c r="G388" s="24"/>
      <c r="H388" s="31">
        <f t="shared" si="15"/>
        <v>2017</v>
      </c>
      <c r="I388" s="29">
        <v>1</v>
      </c>
      <c r="J388" s="13"/>
      <c r="K388" s="13"/>
      <c r="L388" s="13"/>
    </row>
    <row r="389" spans="1:15" ht="14.4" thickTop="1" x14ac:dyDescent="0.25">
      <c r="A389" s="15" t="str">
        <f>A293</f>
        <v>RSD_APA1_CK_ELC</v>
      </c>
      <c r="C389" s="12" t="s">
        <v>18</v>
      </c>
      <c r="D389" s="19" t="s">
        <v>17</v>
      </c>
      <c r="E389" s="15" t="s">
        <v>72</v>
      </c>
      <c r="F389" s="22" t="str">
        <f t="shared" si="16"/>
        <v>RSD_APA1_CK_ELC_E01</v>
      </c>
      <c r="I389" s="29">
        <v>1.34</v>
      </c>
      <c r="J389">
        <v>1.34</v>
      </c>
      <c r="K389">
        <v>1.34</v>
      </c>
      <c r="L389">
        <v>1.34</v>
      </c>
      <c r="O389" s="26" t="s">
        <v>75</v>
      </c>
    </row>
    <row r="390" spans="1:15" x14ac:dyDescent="0.25">
      <c r="A390" s="15" t="str">
        <f t="shared" ref="A390:A453" si="17">A294</f>
        <v>RSD_APA1_CK_GAS</v>
      </c>
      <c r="C390" s="12" t="s">
        <v>18</v>
      </c>
      <c r="D390" s="19" t="s">
        <v>17</v>
      </c>
      <c r="E390" s="15" t="s">
        <v>72</v>
      </c>
      <c r="F390" s="22" t="str">
        <f t="shared" si="16"/>
        <v>RSD_APA1_CK_GAS_E01</v>
      </c>
      <c r="I390" s="29">
        <v>1</v>
      </c>
      <c r="J390">
        <v>1</v>
      </c>
      <c r="K390">
        <v>1</v>
      </c>
      <c r="L390">
        <v>1</v>
      </c>
    </row>
    <row r="391" spans="1:15" x14ac:dyDescent="0.25">
      <c r="A391" s="15" t="str">
        <f t="shared" si="17"/>
        <v>RSD_APA1_CK_LOG</v>
      </c>
      <c r="C391" s="12" t="s">
        <v>18</v>
      </c>
      <c r="D391" s="19" t="s">
        <v>17</v>
      </c>
      <c r="E391" s="15" t="s">
        <v>72</v>
      </c>
      <c r="F391" s="22" t="str">
        <f t="shared" si="16"/>
        <v>RSD_APA1_CK_LOG_E01</v>
      </c>
      <c r="I391" s="29">
        <v>1</v>
      </c>
      <c r="J391">
        <v>1</v>
      </c>
      <c r="K391">
        <v>1</v>
      </c>
      <c r="L391">
        <v>1</v>
      </c>
    </row>
    <row r="392" spans="1:15" x14ac:dyDescent="0.25">
      <c r="A392" s="15" t="str">
        <f t="shared" si="17"/>
        <v>RSD_APA1_CK_LPG</v>
      </c>
      <c r="C392" s="12" t="s">
        <v>18</v>
      </c>
      <c r="D392" s="19" t="s">
        <v>17</v>
      </c>
      <c r="E392" s="15" t="s">
        <v>72</v>
      </c>
      <c r="F392" s="22" t="str">
        <f t="shared" si="16"/>
        <v>RSD_APA1_CK_LPG_E01</v>
      </c>
      <c r="I392" s="29">
        <v>1</v>
      </c>
      <c r="J392">
        <v>1</v>
      </c>
      <c r="K392">
        <v>1</v>
      </c>
      <c r="L392">
        <v>1</v>
      </c>
    </row>
    <row r="393" spans="1:15" x14ac:dyDescent="0.25">
      <c r="A393" s="15" t="str">
        <f t="shared" si="17"/>
        <v>RSD_APA2_CK_ELC</v>
      </c>
      <c r="C393" s="12" t="s">
        <v>18</v>
      </c>
      <c r="D393" s="19" t="s">
        <v>17</v>
      </c>
      <c r="E393" s="15" t="s">
        <v>72</v>
      </c>
      <c r="F393" s="22" t="str">
        <f t="shared" si="16"/>
        <v>RSD_APA2_CK_ELC_E01</v>
      </c>
      <c r="I393" s="29">
        <v>1.34</v>
      </c>
    </row>
    <row r="394" spans="1:15" x14ac:dyDescent="0.25">
      <c r="A394" s="15" t="str">
        <f t="shared" si="17"/>
        <v>RSD_APA2_CK_GAS</v>
      </c>
      <c r="C394" s="12" t="s">
        <v>18</v>
      </c>
      <c r="D394" s="19" t="s">
        <v>17</v>
      </c>
      <c r="E394" s="15" t="s">
        <v>72</v>
      </c>
      <c r="F394" s="22" t="str">
        <f t="shared" si="16"/>
        <v>RSD_APA2_CK_GAS_E01</v>
      </c>
      <c r="I394" s="29">
        <v>1</v>
      </c>
    </row>
    <row r="395" spans="1:15" x14ac:dyDescent="0.25">
      <c r="A395" s="15" t="str">
        <f t="shared" si="17"/>
        <v>RSD_APA2_CK_LOG</v>
      </c>
      <c r="C395" s="12" t="s">
        <v>18</v>
      </c>
      <c r="D395" s="19" t="s">
        <v>17</v>
      </c>
      <c r="E395" s="15" t="s">
        <v>72</v>
      </c>
      <c r="F395" s="22" t="str">
        <f t="shared" si="16"/>
        <v>RSD_APA2_CK_LOG_E01</v>
      </c>
      <c r="I395" s="29">
        <v>1</v>
      </c>
    </row>
    <row r="396" spans="1:15" x14ac:dyDescent="0.25">
      <c r="A396" s="15" t="str">
        <f t="shared" si="17"/>
        <v>RSD_APA2_CK_LPG</v>
      </c>
      <c r="C396" s="12" t="s">
        <v>18</v>
      </c>
      <c r="D396" s="19" t="s">
        <v>17</v>
      </c>
      <c r="E396" s="15" t="s">
        <v>72</v>
      </c>
      <c r="F396" s="22" t="str">
        <f t="shared" si="16"/>
        <v>RSD_APA2_CK_LPG_E01</v>
      </c>
      <c r="I396" s="29">
        <v>1</v>
      </c>
    </row>
    <row r="397" spans="1:15" x14ac:dyDescent="0.25">
      <c r="A397" s="15" t="str">
        <f t="shared" si="17"/>
        <v>RSD_APA3_CK_ELC</v>
      </c>
      <c r="C397" s="12" t="s">
        <v>18</v>
      </c>
      <c r="D397" s="19" t="s">
        <v>17</v>
      </c>
      <c r="E397" s="15" t="s">
        <v>72</v>
      </c>
      <c r="F397" s="22" t="str">
        <f t="shared" si="16"/>
        <v>RSD_APA3_CK_ELC_E01</v>
      </c>
      <c r="I397" s="29">
        <v>1.34</v>
      </c>
    </row>
    <row r="398" spans="1:15" x14ac:dyDescent="0.25">
      <c r="A398" s="15" t="str">
        <f t="shared" si="17"/>
        <v>RSD_APA3_CK_GAS</v>
      </c>
      <c r="C398" s="12" t="s">
        <v>18</v>
      </c>
      <c r="D398" s="19" t="s">
        <v>17</v>
      </c>
      <c r="E398" s="15" t="s">
        <v>72</v>
      </c>
      <c r="F398" s="22" t="str">
        <f t="shared" si="16"/>
        <v>RSD_APA3_CK_GAS_E01</v>
      </c>
      <c r="I398" s="29">
        <v>1</v>
      </c>
    </row>
    <row r="399" spans="1:15" x14ac:dyDescent="0.25">
      <c r="A399" s="15" t="str">
        <f t="shared" si="17"/>
        <v>RSD_APA3_CK_LOG</v>
      </c>
      <c r="C399" s="12" t="s">
        <v>18</v>
      </c>
      <c r="D399" s="19" t="s">
        <v>17</v>
      </c>
      <c r="E399" s="15" t="s">
        <v>72</v>
      </c>
      <c r="F399" s="22" t="str">
        <f t="shared" si="16"/>
        <v>RSD_APA3_CK_LOG_E01</v>
      </c>
      <c r="I399" s="29">
        <v>1</v>
      </c>
    </row>
    <row r="400" spans="1:15" x14ac:dyDescent="0.25">
      <c r="A400" s="15" t="str">
        <f t="shared" si="17"/>
        <v>RSD_APA3_CK_LPG</v>
      </c>
      <c r="C400" s="12" t="s">
        <v>18</v>
      </c>
      <c r="D400" s="19" t="s">
        <v>17</v>
      </c>
      <c r="E400" s="15" t="s">
        <v>72</v>
      </c>
      <c r="F400" s="22" t="str">
        <f t="shared" si="16"/>
        <v>RSD_APA3_CK_LPG_E01</v>
      </c>
      <c r="I400" s="29">
        <v>1</v>
      </c>
    </row>
    <row r="401" spans="1:12" x14ac:dyDescent="0.25">
      <c r="A401" s="15" t="str">
        <f t="shared" si="17"/>
        <v>RSD_APA4_CK_ELC</v>
      </c>
      <c r="C401" s="12" t="s">
        <v>18</v>
      </c>
      <c r="D401" s="19" t="s">
        <v>17</v>
      </c>
      <c r="E401" s="15" t="s">
        <v>72</v>
      </c>
      <c r="F401" s="22" t="str">
        <f t="shared" si="16"/>
        <v>RSD_APA4_CK_ELC_E01</v>
      </c>
      <c r="I401" s="29">
        <v>1.34</v>
      </c>
    </row>
    <row r="402" spans="1:12" x14ac:dyDescent="0.25">
      <c r="A402" s="15" t="str">
        <f t="shared" si="17"/>
        <v>RSD_APA4_CK_GAS</v>
      </c>
      <c r="C402" s="12" t="s">
        <v>18</v>
      </c>
      <c r="D402" s="19" t="s">
        <v>17</v>
      </c>
      <c r="E402" s="15" t="s">
        <v>72</v>
      </c>
      <c r="F402" s="22" t="str">
        <f t="shared" si="16"/>
        <v>RSD_APA4_CK_GAS_E01</v>
      </c>
      <c r="I402" s="29">
        <v>1</v>
      </c>
    </row>
    <row r="403" spans="1:12" x14ac:dyDescent="0.25">
      <c r="A403" s="15" t="str">
        <f t="shared" si="17"/>
        <v>RSD_APA4_CK_LOG</v>
      </c>
      <c r="C403" s="12" t="s">
        <v>18</v>
      </c>
      <c r="D403" s="19" t="s">
        <v>17</v>
      </c>
      <c r="E403" s="15" t="s">
        <v>72</v>
      </c>
      <c r="F403" s="22" t="str">
        <f t="shared" si="16"/>
        <v>RSD_APA4_CK_LOG_E01</v>
      </c>
      <c r="I403" s="29">
        <v>1</v>
      </c>
    </row>
    <row r="404" spans="1:12" x14ac:dyDescent="0.25">
      <c r="A404" s="15" t="str">
        <f t="shared" si="17"/>
        <v>RSD_APA4_CK_LPG</v>
      </c>
      <c r="C404" s="12" t="s">
        <v>18</v>
      </c>
      <c r="D404" s="19" t="s">
        <v>17</v>
      </c>
      <c r="E404" s="15" t="s">
        <v>72</v>
      </c>
      <c r="F404" s="22" t="str">
        <f t="shared" si="16"/>
        <v>RSD_APA4_CK_LPG_E01</v>
      </c>
      <c r="I404" s="29">
        <v>1</v>
      </c>
    </row>
    <row r="405" spans="1:12" x14ac:dyDescent="0.25">
      <c r="A405" s="15" t="str">
        <f t="shared" si="17"/>
        <v>RSD_DTA1_CK_ELC</v>
      </c>
      <c r="C405" s="12" t="s">
        <v>18</v>
      </c>
      <c r="D405" s="19" t="s">
        <v>17</v>
      </c>
      <c r="E405" s="15" t="s">
        <v>72</v>
      </c>
      <c r="F405" s="22" t="str">
        <f t="shared" si="16"/>
        <v>RSD_DTA1_CK_ELC_E01</v>
      </c>
      <c r="I405" s="29">
        <v>1.34</v>
      </c>
      <c r="J405">
        <v>1.34</v>
      </c>
      <c r="K405">
        <v>1.34</v>
      </c>
      <c r="L405">
        <v>1.34</v>
      </c>
    </row>
    <row r="406" spans="1:12" x14ac:dyDescent="0.25">
      <c r="A406" s="15" t="str">
        <f t="shared" si="17"/>
        <v>RSD_DTA1_CK_GAS</v>
      </c>
      <c r="C406" s="12" t="s">
        <v>18</v>
      </c>
      <c r="D406" s="19" t="s">
        <v>17</v>
      </c>
      <c r="E406" s="15" t="s">
        <v>72</v>
      </c>
      <c r="F406" s="22" t="str">
        <f t="shared" si="16"/>
        <v>RSD_DTA1_CK_GAS_E01</v>
      </c>
      <c r="I406" s="29">
        <v>1</v>
      </c>
      <c r="J406">
        <v>1</v>
      </c>
      <c r="K406">
        <v>1</v>
      </c>
      <c r="L406">
        <v>1</v>
      </c>
    </row>
    <row r="407" spans="1:12" x14ac:dyDescent="0.25">
      <c r="A407" s="15" t="str">
        <f t="shared" si="17"/>
        <v>RSD_DTA1_CK_LOG</v>
      </c>
      <c r="C407" s="12" t="s">
        <v>18</v>
      </c>
      <c r="D407" s="19" t="s">
        <v>17</v>
      </c>
      <c r="E407" s="15" t="s">
        <v>72</v>
      </c>
      <c r="F407" s="22" t="str">
        <f t="shared" si="16"/>
        <v>RSD_DTA1_CK_LOG_E01</v>
      </c>
      <c r="I407" s="29">
        <v>1</v>
      </c>
      <c r="J407">
        <v>1</v>
      </c>
      <c r="K407">
        <v>1</v>
      </c>
      <c r="L407">
        <v>1</v>
      </c>
    </row>
    <row r="408" spans="1:12" x14ac:dyDescent="0.25">
      <c r="A408" s="15" t="str">
        <f t="shared" si="17"/>
        <v>RSD_DTA1_CK_LPG</v>
      </c>
      <c r="C408" s="12" t="s">
        <v>18</v>
      </c>
      <c r="D408" s="19" t="s">
        <v>17</v>
      </c>
      <c r="E408" s="15" t="s">
        <v>72</v>
      </c>
      <c r="F408" s="22" t="str">
        <f t="shared" si="16"/>
        <v>RSD_DTA1_CK_LPG_E01</v>
      </c>
      <c r="I408" s="29">
        <v>1</v>
      </c>
      <c r="J408">
        <v>1</v>
      </c>
      <c r="K408">
        <v>1</v>
      </c>
      <c r="L408">
        <v>1</v>
      </c>
    </row>
    <row r="409" spans="1:12" x14ac:dyDescent="0.25">
      <c r="A409" s="15" t="str">
        <f t="shared" si="17"/>
        <v>RSD_DTA2_CK_ELC</v>
      </c>
      <c r="C409" s="12" t="s">
        <v>18</v>
      </c>
      <c r="D409" s="19" t="s">
        <v>17</v>
      </c>
      <c r="E409" s="15" t="s">
        <v>72</v>
      </c>
      <c r="F409" s="22" t="str">
        <f t="shared" si="16"/>
        <v>RSD_DTA2_CK_ELC_E01</v>
      </c>
      <c r="I409" s="29">
        <v>1.34</v>
      </c>
    </row>
    <row r="410" spans="1:12" x14ac:dyDescent="0.25">
      <c r="A410" s="15" t="str">
        <f t="shared" si="17"/>
        <v>RSD_DTA2_CK_GAS</v>
      </c>
      <c r="C410" s="12" t="s">
        <v>18</v>
      </c>
      <c r="D410" s="19" t="s">
        <v>17</v>
      </c>
      <c r="E410" s="15" t="s">
        <v>72</v>
      </c>
      <c r="F410" s="22" t="str">
        <f t="shared" si="16"/>
        <v>RSD_DTA2_CK_GAS_E01</v>
      </c>
      <c r="I410" s="29">
        <v>1</v>
      </c>
    </row>
    <row r="411" spans="1:12" x14ac:dyDescent="0.25">
      <c r="A411" s="15" t="str">
        <f t="shared" si="17"/>
        <v>RSD_DTA2_CK_LOG</v>
      </c>
      <c r="C411" s="12" t="s">
        <v>18</v>
      </c>
      <c r="D411" s="19" t="s">
        <v>17</v>
      </c>
      <c r="E411" s="15" t="s">
        <v>72</v>
      </c>
      <c r="F411" s="22" t="str">
        <f t="shared" si="16"/>
        <v>RSD_DTA2_CK_LOG_E01</v>
      </c>
      <c r="I411" s="29">
        <v>1</v>
      </c>
    </row>
    <row r="412" spans="1:12" x14ac:dyDescent="0.25">
      <c r="A412" s="15" t="str">
        <f t="shared" si="17"/>
        <v>RSD_DTA2_CK_LPG</v>
      </c>
      <c r="C412" s="12" t="s">
        <v>18</v>
      </c>
      <c r="D412" s="19" t="s">
        <v>17</v>
      </c>
      <c r="E412" s="15" t="s">
        <v>72</v>
      </c>
      <c r="F412" s="22" t="str">
        <f t="shared" si="16"/>
        <v>RSD_DTA2_CK_LPG_E01</v>
      </c>
      <c r="I412" s="29">
        <v>1</v>
      </c>
    </row>
    <row r="413" spans="1:12" x14ac:dyDescent="0.25">
      <c r="A413" s="15" t="str">
        <f t="shared" si="17"/>
        <v>RSD_DTA3_CK_ELC</v>
      </c>
      <c r="C413" s="12" t="s">
        <v>18</v>
      </c>
      <c r="D413" s="19" t="s">
        <v>17</v>
      </c>
      <c r="E413" s="15" t="s">
        <v>72</v>
      </c>
      <c r="F413" s="22" t="str">
        <f t="shared" si="16"/>
        <v>RSD_DTA3_CK_ELC_E01</v>
      </c>
      <c r="I413" s="29">
        <v>1.34</v>
      </c>
    </row>
    <row r="414" spans="1:12" x14ac:dyDescent="0.25">
      <c r="A414" s="15" t="str">
        <f t="shared" si="17"/>
        <v>RSD_DTA3_CK_GAS</v>
      </c>
      <c r="C414" s="12" t="s">
        <v>18</v>
      </c>
      <c r="D414" s="19" t="s">
        <v>17</v>
      </c>
      <c r="E414" s="15" t="s">
        <v>72</v>
      </c>
      <c r="F414" s="22" t="str">
        <f t="shared" si="16"/>
        <v>RSD_DTA3_CK_GAS_E01</v>
      </c>
      <c r="I414" s="29">
        <v>1</v>
      </c>
    </row>
    <row r="415" spans="1:12" x14ac:dyDescent="0.25">
      <c r="A415" s="15" t="str">
        <f t="shared" si="17"/>
        <v>RSD_DTA3_CK_LOG</v>
      </c>
      <c r="C415" s="12" t="s">
        <v>18</v>
      </c>
      <c r="D415" s="19" t="s">
        <v>17</v>
      </c>
      <c r="E415" s="15" t="s">
        <v>72</v>
      </c>
      <c r="F415" s="22" t="str">
        <f t="shared" si="16"/>
        <v>RSD_DTA3_CK_LOG_E01</v>
      </c>
      <c r="I415" s="29">
        <v>1</v>
      </c>
    </row>
    <row r="416" spans="1:12" x14ac:dyDescent="0.25">
      <c r="A416" s="15" t="str">
        <f t="shared" si="17"/>
        <v>RSD_DTA3_CK_LPG</v>
      </c>
      <c r="C416" s="12" t="s">
        <v>18</v>
      </c>
      <c r="D416" s="19" t="s">
        <v>17</v>
      </c>
      <c r="E416" s="15" t="s">
        <v>72</v>
      </c>
      <c r="F416" s="22" t="str">
        <f t="shared" si="16"/>
        <v>RSD_DTA3_CK_LPG_E01</v>
      </c>
      <c r="I416" s="29">
        <v>1</v>
      </c>
    </row>
    <row r="417" spans="1:12" x14ac:dyDescent="0.25">
      <c r="A417" s="15" t="str">
        <f t="shared" si="17"/>
        <v>RSD_DTA4_CK_ELC</v>
      </c>
      <c r="C417" s="12" t="s">
        <v>18</v>
      </c>
      <c r="D417" s="19" t="s">
        <v>17</v>
      </c>
      <c r="E417" s="15" t="s">
        <v>72</v>
      </c>
      <c r="F417" s="22" t="str">
        <f t="shared" si="16"/>
        <v>RSD_DTA4_CK_ELC_E01</v>
      </c>
      <c r="I417" s="29">
        <v>1.34</v>
      </c>
    </row>
    <row r="418" spans="1:12" x14ac:dyDescent="0.25">
      <c r="A418" s="15" t="str">
        <f t="shared" si="17"/>
        <v>RSD_DTA4_CK_GAS</v>
      </c>
      <c r="B418" s="12"/>
      <c r="C418" s="12" t="s">
        <v>18</v>
      </c>
      <c r="D418" s="19" t="s">
        <v>17</v>
      </c>
      <c r="E418" s="15" t="s">
        <v>72</v>
      </c>
      <c r="F418" s="22" t="str">
        <f t="shared" si="16"/>
        <v>RSD_DTA4_CK_GAS_E01</v>
      </c>
      <c r="G418" s="22"/>
      <c r="H418" s="32"/>
      <c r="I418" s="29">
        <v>1</v>
      </c>
      <c r="J418" s="12"/>
      <c r="K418" s="12"/>
    </row>
    <row r="419" spans="1:12" x14ac:dyDescent="0.25">
      <c r="A419" s="15" t="str">
        <f t="shared" si="17"/>
        <v>RSD_DTA4_CK_LOG</v>
      </c>
      <c r="B419" s="12"/>
      <c r="C419" s="12" t="s">
        <v>18</v>
      </c>
      <c r="D419" s="19" t="s">
        <v>17</v>
      </c>
      <c r="E419" s="15" t="s">
        <v>72</v>
      </c>
      <c r="F419" s="22" t="str">
        <f t="shared" si="16"/>
        <v>RSD_DTA4_CK_LOG_E01</v>
      </c>
      <c r="G419" s="22"/>
      <c r="H419" s="32"/>
      <c r="I419" s="29">
        <v>1</v>
      </c>
      <c r="J419" s="12"/>
      <c r="K419" s="12"/>
    </row>
    <row r="420" spans="1:12" ht="14.4" thickBot="1" x14ac:dyDescent="0.3">
      <c r="A420" s="18" t="str">
        <f t="shared" si="17"/>
        <v>RSD_DTA4_CK_LPG</v>
      </c>
      <c r="B420" s="13"/>
      <c r="C420" s="13" t="s">
        <v>18</v>
      </c>
      <c r="D420" s="14" t="s">
        <v>17</v>
      </c>
      <c r="E420" s="18" t="s">
        <v>72</v>
      </c>
      <c r="F420" s="24" t="str">
        <f t="shared" si="16"/>
        <v>RSD_DTA4_CK_LPG_E01</v>
      </c>
      <c r="G420" s="24"/>
      <c r="H420" s="31"/>
      <c r="I420" s="29">
        <v>1</v>
      </c>
      <c r="J420" s="13"/>
      <c r="K420" s="13"/>
    </row>
    <row r="421" spans="1:12" ht="14.4" thickTop="1" x14ac:dyDescent="0.25">
      <c r="A421" s="15" t="str">
        <f t="shared" si="17"/>
        <v>RSD_APA1_LI_E01</v>
      </c>
      <c r="C421" s="12" t="s">
        <v>18</v>
      </c>
      <c r="D421" s="19" t="s">
        <v>17</v>
      </c>
      <c r="E421" s="15" t="s">
        <v>72</v>
      </c>
      <c r="F421" s="20" t="str">
        <f t="shared" ref="F421:F452" si="18">A421</f>
        <v>RSD_APA1_LI_E01</v>
      </c>
      <c r="I421" s="29">
        <v>2.21</v>
      </c>
      <c r="J421">
        <v>2.21</v>
      </c>
      <c r="K421" s="17">
        <v>2.21</v>
      </c>
      <c r="L421">
        <v>2.21</v>
      </c>
    </row>
    <row r="422" spans="1:12" x14ac:dyDescent="0.25">
      <c r="A422" s="15" t="str">
        <f t="shared" si="17"/>
        <v>RSD_APA1_LI_E02</v>
      </c>
      <c r="C422" s="12" t="s">
        <v>18</v>
      </c>
      <c r="D422" s="19" t="s">
        <v>17</v>
      </c>
      <c r="E422" s="15" t="s">
        <v>72</v>
      </c>
      <c r="F422" s="20" t="str">
        <f t="shared" si="18"/>
        <v>RSD_APA1_LI_E02</v>
      </c>
      <c r="I422" s="29">
        <v>2.21</v>
      </c>
      <c r="J422">
        <v>2.21</v>
      </c>
      <c r="K422">
        <v>2.21</v>
      </c>
      <c r="L422">
        <v>2.21</v>
      </c>
    </row>
    <row r="423" spans="1:12" x14ac:dyDescent="0.25">
      <c r="A423" s="15" t="str">
        <f t="shared" si="17"/>
        <v>RSD_APA1_LI_E03</v>
      </c>
      <c r="C423" s="12" t="s">
        <v>18</v>
      </c>
      <c r="D423" s="19" t="s">
        <v>17</v>
      </c>
      <c r="E423" s="15" t="s">
        <v>72</v>
      </c>
      <c r="F423" s="20" t="str">
        <f t="shared" si="18"/>
        <v>RSD_APA1_LI_E03</v>
      </c>
      <c r="I423" s="29">
        <v>2.21</v>
      </c>
      <c r="J423">
        <v>2.21</v>
      </c>
      <c r="K423">
        <v>2.21</v>
      </c>
      <c r="L423">
        <v>2.21</v>
      </c>
    </row>
    <row r="424" spans="1:12" x14ac:dyDescent="0.25">
      <c r="A424" s="15" t="str">
        <f t="shared" si="17"/>
        <v>RSD_APA1_LI_E04</v>
      </c>
      <c r="C424" s="12" t="s">
        <v>18</v>
      </c>
      <c r="D424" s="19" t="s">
        <v>17</v>
      </c>
      <c r="E424" s="15" t="s">
        <v>72</v>
      </c>
      <c r="F424" s="20" t="str">
        <f t="shared" si="18"/>
        <v>RSD_APA1_LI_E04</v>
      </c>
      <c r="I424" s="29">
        <v>2.21</v>
      </c>
      <c r="J424">
        <v>2.21</v>
      </c>
      <c r="K424">
        <v>2.21</v>
      </c>
      <c r="L424">
        <v>2.21</v>
      </c>
    </row>
    <row r="425" spans="1:12" x14ac:dyDescent="0.25">
      <c r="A425" s="15" t="str">
        <f t="shared" si="17"/>
        <v>RSD_APA2_LI_E01</v>
      </c>
      <c r="C425" s="12" t="s">
        <v>18</v>
      </c>
      <c r="D425" s="19" t="s">
        <v>17</v>
      </c>
      <c r="E425" s="15" t="s">
        <v>72</v>
      </c>
      <c r="F425" s="20" t="str">
        <f t="shared" si="18"/>
        <v>RSD_APA2_LI_E01</v>
      </c>
      <c r="I425" s="29">
        <v>2.21</v>
      </c>
    </row>
    <row r="426" spans="1:12" x14ac:dyDescent="0.25">
      <c r="A426" s="15" t="str">
        <f t="shared" si="17"/>
        <v>RSD_APA2_LI_E02</v>
      </c>
      <c r="C426" s="12" t="s">
        <v>18</v>
      </c>
      <c r="D426" s="19" t="s">
        <v>17</v>
      </c>
      <c r="E426" s="15" t="s">
        <v>72</v>
      </c>
      <c r="F426" s="20" t="str">
        <f t="shared" si="18"/>
        <v>RSD_APA2_LI_E02</v>
      </c>
      <c r="I426" s="29">
        <v>2.21</v>
      </c>
    </row>
    <row r="427" spans="1:12" x14ac:dyDescent="0.25">
      <c r="A427" s="15" t="str">
        <f t="shared" si="17"/>
        <v>RSD_APA2_LI_E03</v>
      </c>
      <c r="C427" s="12" t="s">
        <v>18</v>
      </c>
      <c r="D427" s="19" t="s">
        <v>17</v>
      </c>
      <c r="E427" s="15" t="s">
        <v>72</v>
      </c>
      <c r="F427" s="20" t="str">
        <f t="shared" si="18"/>
        <v>RSD_APA2_LI_E03</v>
      </c>
      <c r="I427" s="29">
        <v>2.21</v>
      </c>
    </row>
    <row r="428" spans="1:12" x14ac:dyDescent="0.25">
      <c r="A428" s="15" t="str">
        <f t="shared" si="17"/>
        <v>RSD_APA2_LI_E04</v>
      </c>
      <c r="C428" s="12" t="s">
        <v>18</v>
      </c>
      <c r="D428" s="19" t="s">
        <v>17</v>
      </c>
      <c r="E428" s="15" t="s">
        <v>72</v>
      </c>
      <c r="F428" s="20" t="str">
        <f t="shared" si="18"/>
        <v>RSD_APA2_LI_E04</v>
      </c>
      <c r="I428" s="29">
        <v>2.21</v>
      </c>
    </row>
    <row r="429" spans="1:12" x14ac:dyDescent="0.25">
      <c r="A429" s="15" t="str">
        <f t="shared" si="17"/>
        <v>RSD_APA3_LI_E01</v>
      </c>
      <c r="C429" s="12" t="s">
        <v>18</v>
      </c>
      <c r="D429" s="19" t="s">
        <v>17</v>
      </c>
      <c r="E429" s="15" t="s">
        <v>72</v>
      </c>
      <c r="F429" s="20" t="str">
        <f t="shared" si="18"/>
        <v>RSD_APA3_LI_E01</v>
      </c>
      <c r="I429" s="29">
        <v>2.21</v>
      </c>
    </row>
    <row r="430" spans="1:12" x14ac:dyDescent="0.25">
      <c r="A430" s="15" t="str">
        <f t="shared" si="17"/>
        <v>RSD_APA3_LI_E02</v>
      </c>
      <c r="C430" s="12" t="s">
        <v>18</v>
      </c>
      <c r="D430" s="19" t="s">
        <v>17</v>
      </c>
      <c r="E430" s="15" t="s">
        <v>72</v>
      </c>
      <c r="F430" s="20" t="str">
        <f t="shared" si="18"/>
        <v>RSD_APA3_LI_E02</v>
      </c>
      <c r="I430" s="29">
        <v>2.21</v>
      </c>
    </row>
    <row r="431" spans="1:12" x14ac:dyDescent="0.25">
      <c r="A431" s="15" t="str">
        <f t="shared" si="17"/>
        <v>RSD_APA3_LI_E03</v>
      </c>
      <c r="C431" s="12" t="s">
        <v>18</v>
      </c>
      <c r="D431" s="19" t="s">
        <v>17</v>
      </c>
      <c r="E431" s="15" t="s">
        <v>72</v>
      </c>
      <c r="F431" s="20" t="str">
        <f t="shared" si="18"/>
        <v>RSD_APA3_LI_E03</v>
      </c>
      <c r="I431" s="29">
        <v>2.21</v>
      </c>
    </row>
    <row r="432" spans="1:12" x14ac:dyDescent="0.25">
      <c r="A432" s="15" t="str">
        <f t="shared" si="17"/>
        <v>RSD_APA3_LI_E04</v>
      </c>
      <c r="C432" s="12" t="s">
        <v>18</v>
      </c>
      <c r="D432" s="19" t="s">
        <v>17</v>
      </c>
      <c r="E432" s="15" t="s">
        <v>72</v>
      </c>
      <c r="F432" s="20" t="str">
        <f t="shared" si="18"/>
        <v>RSD_APA3_LI_E04</v>
      </c>
      <c r="I432" s="29">
        <v>2.21</v>
      </c>
    </row>
    <row r="433" spans="1:12" x14ac:dyDescent="0.25">
      <c r="A433" s="15" t="str">
        <f t="shared" si="17"/>
        <v>RSD_APA4_LI_E01</v>
      </c>
      <c r="C433" s="12" t="s">
        <v>18</v>
      </c>
      <c r="D433" s="19" t="s">
        <v>17</v>
      </c>
      <c r="E433" s="15" t="s">
        <v>72</v>
      </c>
      <c r="F433" s="20" t="str">
        <f t="shared" si="18"/>
        <v>RSD_APA4_LI_E01</v>
      </c>
      <c r="I433" s="29">
        <v>2.21</v>
      </c>
    </row>
    <row r="434" spans="1:12" x14ac:dyDescent="0.25">
      <c r="A434" s="15" t="str">
        <f t="shared" si="17"/>
        <v>RSD_APA4_LI_E02</v>
      </c>
      <c r="C434" s="12" t="s">
        <v>18</v>
      </c>
      <c r="D434" s="19" t="s">
        <v>17</v>
      </c>
      <c r="E434" s="15" t="s">
        <v>72</v>
      </c>
      <c r="F434" s="20" t="str">
        <f t="shared" si="18"/>
        <v>RSD_APA4_LI_E02</v>
      </c>
      <c r="I434" s="29">
        <v>2.21</v>
      </c>
    </row>
    <row r="435" spans="1:12" x14ac:dyDescent="0.25">
      <c r="A435" s="15" t="str">
        <f t="shared" si="17"/>
        <v>RSD_APA4_LI_E03</v>
      </c>
      <c r="C435" s="12" t="s">
        <v>18</v>
      </c>
      <c r="D435" s="19" t="s">
        <v>17</v>
      </c>
      <c r="E435" s="15" t="s">
        <v>72</v>
      </c>
      <c r="F435" s="20" t="str">
        <f t="shared" si="18"/>
        <v>RSD_APA4_LI_E03</v>
      </c>
      <c r="I435" s="29">
        <v>2.21</v>
      </c>
    </row>
    <row r="436" spans="1:12" x14ac:dyDescent="0.25">
      <c r="A436" s="15" t="str">
        <f t="shared" si="17"/>
        <v>RSD_APA4_LI_E04</v>
      </c>
      <c r="C436" s="12" t="s">
        <v>18</v>
      </c>
      <c r="D436" s="19" t="s">
        <v>17</v>
      </c>
      <c r="E436" s="15" t="s">
        <v>72</v>
      </c>
      <c r="F436" s="20" t="str">
        <f t="shared" si="18"/>
        <v>RSD_APA4_LI_E04</v>
      </c>
      <c r="I436" s="29">
        <v>2.21</v>
      </c>
    </row>
    <row r="437" spans="1:12" x14ac:dyDescent="0.25">
      <c r="A437" s="15" t="str">
        <f t="shared" si="17"/>
        <v>RSD_DTA1_LI_E01</v>
      </c>
      <c r="C437" s="12" t="s">
        <v>18</v>
      </c>
      <c r="D437" s="19" t="s">
        <v>17</v>
      </c>
      <c r="E437" s="15" t="s">
        <v>72</v>
      </c>
      <c r="F437" s="20" t="str">
        <f t="shared" si="18"/>
        <v>RSD_DTA1_LI_E01</v>
      </c>
      <c r="I437" s="29">
        <v>2.21</v>
      </c>
      <c r="J437">
        <v>2.21</v>
      </c>
      <c r="K437">
        <v>2.21</v>
      </c>
      <c r="L437">
        <v>2.21</v>
      </c>
    </row>
    <row r="438" spans="1:12" x14ac:dyDescent="0.25">
      <c r="A438" s="15" t="str">
        <f t="shared" si="17"/>
        <v>RSD_DTA1_LI_E02</v>
      </c>
      <c r="C438" s="12" t="s">
        <v>18</v>
      </c>
      <c r="D438" s="19" t="s">
        <v>17</v>
      </c>
      <c r="E438" s="15" t="s">
        <v>72</v>
      </c>
      <c r="F438" s="20" t="str">
        <f t="shared" si="18"/>
        <v>RSD_DTA1_LI_E02</v>
      </c>
      <c r="I438" s="29">
        <v>2.21</v>
      </c>
      <c r="J438">
        <v>2.21</v>
      </c>
      <c r="K438">
        <v>2.21</v>
      </c>
      <c r="L438">
        <v>2.21</v>
      </c>
    </row>
    <row r="439" spans="1:12" x14ac:dyDescent="0.25">
      <c r="A439" s="15" t="str">
        <f t="shared" si="17"/>
        <v>RSD_DTA1_LI_E03</v>
      </c>
      <c r="C439" s="12" t="s">
        <v>18</v>
      </c>
      <c r="D439" s="19" t="s">
        <v>17</v>
      </c>
      <c r="E439" s="15" t="s">
        <v>72</v>
      </c>
      <c r="F439" s="20" t="str">
        <f t="shared" si="18"/>
        <v>RSD_DTA1_LI_E03</v>
      </c>
      <c r="I439" s="29">
        <v>2.21</v>
      </c>
      <c r="J439">
        <v>2.21</v>
      </c>
      <c r="K439">
        <v>2.21</v>
      </c>
      <c r="L439">
        <v>2.21</v>
      </c>
    </row>
    <row r="440" spans="1:12" x14ac:dyDescent="0.25">
      <c r="A440" s="15" t="str">
        <f t="shared" si="17"/>
        <v>RSD_DTA1_LI_E04</v>
      </c>
      <c r="C440" s="12" t="s">
        <v>18</v>
      </c>
      <c r="D440" s="19" t="s">
        <v>17</v>
      </c>
      <c r="E440" s="15" t="s">
        <v>72</v>
      </c>
      <c r="F440" s="20" t="str">
        <f t="shared" si="18"/>
        <v>RSD_DTA1_LI_E04</v>
      </c>
      <c r="I440" s="29">
        <v>2.21</v>
      </c>
      <c r="J440">
        <v>2.21</v>
      </c>
      <c r="K440">
        <v>2.21</v>
      </c>
      <c r="L440">
        <v>2.21</v>
      </c>
    </row>
    <row r="441" spans="1:12" x14ac:dyDescent="0.25">
      <c r="A441" s="15" t="str">
        <f t="shared" si="17"/>
        <v>RSD_DTA2_LI_E01</v>
      </c>
      <c r="C441" s="12" t="s">
        <v>18</v>
      </c>
      <c r="D441" s="19" t="s">
        <v>17</v>
      </c>
      <c r="E441" s="15" t="s">
        <v>72</v>
      </c>
      <c r="F441" s="20" t="str">
        <f t="shared" si="18"/>
        <v>RSD_DTA2_LI_E01</v>
      </c>
      <c r="I441" s="29">
        <v>2.21</v>
      </c>
    </row>
    <row r="442" spans="1:12" x14ac:dyDescent="0.25">
      <c r="A442" s="15" t="str">
        <f t="shared" si="17"/>
        <v>RSD_DTA2_LI_E02</v>
      </c>
      <c r="C442" s="12" t="s">
        <v>18</v>
      </c>
      <c r="D442" s="19" t="s">
        <v>17</v>
      </c>
      <c r="E442" s="15" t="s">
        <v>72</v>
      </c>
      <c r="F442" s="20" t="str">
        <f t="shared" si="18"/>
        <v>RSD_DTA2_LI_E02</v>
      </c>
      <c r="I442" s="29">
        <v>2.21</v>
      </c>
    </row>
    <row r="443" spans="1:12" x14ac:dyDescent="0.25">
      <c r="A443" s="15" t="str">
        <f t="shared" si="17"/>
        <v>RSD_DTA2_LI_E03</v>
      </c>
      <c r="C443" s="12" t="s">
        <v>18</v>
      </c>
      <c r="D443" s="19" t="s">
        <v>17</v>
      </c>
      <c r="E443" s="15" t="s">
        <v>72</v>
      </c>
      <c r="F443" s="20" t="str">
        <f t="shared" si="18"/>
        <v>RSD_DTA2_LI_E03</v>
      </c>
      <c r="I443" s="29">
        <v>2.21</v>
      </c>
    </row>
    <row r="444" spans="1:12" x14ac:dyDescent="0.25">
      <c r="A444" s="15" t="str">
        <f t="shared" si="17"/>
        <v>RSD_DTA2_LI_E04</v>
      </c>
      <c r="C444" s="12" t="s">
        <v>18</v>
      </c>
      <c r="D444" s="19" t="s">
        <v>17</v>
      </c>
      <c r="E444" s="15" t="s">
        <v>72</v>
      </c>
      <c r="F444" s="20" t="str">
        <f t="shared" si="18"/>
        <v>RSD_DTA2_LI_E04</v>
      </c>
      <c r="I444" s="29">
        <v>2.21</v>
      </c>
    </row>
    <row r="445" spans="1:12" x14ac:dyDescent="0.25">
      <c r="A445" s="15" t="str">
        <f t="shared" si="17"/>
        <v>RSD_DTA3_LI_E01</v>
      </c>
      <c r="C445" s="12" t="s">
        <v>18</v>
      </c>
      <c r="D445" s="19" t="s">
        <v>17</v>
      </c>
      <c r="E445" s="15" t="s">
        <v>72</v>
      </c>
      <c r="F445" s="20" t="str">
        <f t="shared" si="18"/>
        <v>RSD_DTA3_LI_E01</v>
      </c>
      <c r="I445" s="29">
        <v>2.21</v>
      </c>
    </row>
    <row r="446" spans="1:12" x14ac:dyDescent="0.25">
      <c r="A446" s="15" t="str">
        <f t="shared" si="17"/>
        <v>RSD_DTA3_LI_E02</v>
      </c>
      <c r="C446" s="12" t="s">
        <v>18</v>
      </c>
      <c r="D446" s="19" t="s">
        <v>17</v>
      </c>
      <c r="E446" s="15" t="s">
        <v>72</v>
      </c>
      <c r="F446" s="20" t="str">
        <f t="shared" si="18"/>
        <v>RSD_DTA3_LI_E02</v>
      </c>
      <c r="I446" s="29">
        <v>2.21</v>
      </c>
    </row>
    <row r="447" spans="1:12" x14ac:dyDescent="0.25">
      <c r="A447" s="15" t="str">
        <f t="shared" si="17"/>
        <v>RSD_DTA3_LI_E03</v>
      </c>
      <c r="B447" s="12"/>
      <c r="C447" s="12" t="s">
        <v>18</v>
      </c>
      <c r="D447" s="19" t="s">
        <v>17</v>
      </c>
      <c r="E447" s="15" t="s">
        <v>72</v>
      </c>
      <c r="F447" s="20" t="str">
        <f t="shared" si="18"/>
        <v>RSD_DTA3_LI_E03</v>
      </c>
      <c r="G447" s="22"/>
      <c r="H447" s="32"/>
      <c r="I447" s="29">
        <v>2.21</v>
      </c>
      <c r="J447" s="12"/>
      <c r="K447" s="12"/>
    </row>
    <row r="448" spans="1:12" x14ac:dyDescent="0.25">
      <c r="A448" s="15" t="str">
        <f t="shared" si="17"/>
        <v>RSD_DTA3_LI_E04</v>
      </c>
      <c r="B448" s="12"/>
      <c r="C448" s="12" t="s">
        <v>18</v>
      </c>
      <c r="D448" s="19" t="s">
        <v>17</v>
      </c>
      <c r="E448" s="15" t="s">
        <v>72</v>
      </c>
      <c r="F448" s="20" t="str">
        <f t="shared" si="18"/>
        <v>RSD_DTA3_LI_E04</v>
      </c>
      <c r="G448" s="22"/>
      <c r="H448" s="32"/>
      <c r="I448" s="29">
        <v>2.21</v>
      </c>
      <c r="J448" s="12"/>
      <c r="K448" s="12"/>
    </row>
    <row r="449" spans="1:12" x14ac:dyDescent="0.25">
      <c r="A449" s="15" t="str">
        <f t="shared" si="17"/>
        <v>RSD_DTA4_LI_E01</v>
      </c>
      <c r="B449" s="12"/>
      <c r="C449" s="12" t="s">
        <v>18</v>
      </c>
      <c r="D449" s="19" t="s">
        <v>17</v>
      </c>
      <c r="E449" s="15" t="s">
        <v>72</v>
      </c>
      <c r="F449" s="20" t="str">
        <f t="shared" si="18"/>
        <v>RSD_DTA4_LI_E01</v>
      </c>
      <c r="G449" s="22"/>
      <c r="H449" s="32"/>
      <c r="I449" s="29">
        <v>2.21</v>
      </c>
      <c r="J449" s="12"/>
      <c r="K449" s="12"/>
    </row>
    <row r="450" spans="1:12" x14ac:dyDescent="0.25">
      <c r="A450" s="15" t="str">
        <f t="shared" si="17"/>
        <v>RSD_DTA4_LI_E02</v>
      </c>
      <c r="B450" s="12"/>
      <c r="C450" s="12" t="s">
        <v>18</v>
      </c>
      <c r="D450" s="19" t="s">
        <v>17</v>
      </c>
      <c r="E450" s="15" t="s">
        <v>72</v>
      </c>
      <c r="F450" s="20" t="str">
        <f t="shared" si="18"/>
        <v>RSD_DTA4_LI_E02</v>
      </c>
      <c r="G450" s="22"/>
      <c r="H450" s="32"/>
      <c r="I450" s="29">
        <v>2.21</v>
      </c>
      <c r="J450" s="12"/>
      <c r="K450" s="12"/>
    </row>
    <row r="451" spans="1:12" x14ac:dyDescent="0.25">
      <c r="A451" s="15" t="str">
        <f t="shared" si="17"/>
        <v>RSD_DTA4_LI_E03</v>
      </c>
      <c r="B451" s="12"/>
      <c r="C451" s="12" t="s">
        <v>18</v>
      </c>
      <c r="D451" s="19" t="s">
        <v>17</v>
      </c>
      <c r="E451" s="15" t="s">
        <v>72</v>
      </c>
      <c r="F451" s="20" t="str">
        <f t="shared" si="18"/>
        <v>RSD_DTA4_LI_E03</v>
      </c>
      <c r="G451" s="22"/>
      <c r="H451" s="32"/>
      <c r="I451" s="29">
        <v>2.21</v>
      </c>
      <c r="J451" s="12"/>
      <c r="K451" s="12"/>
    </row>
    <row r="452" spans="1:12" ht="14.4" thickBot="1" x14ac:dyDescent="0.3">
      <c r="A452" s="18" t="str">
        <f t="shared" si="17"/>
        <v>RSD_DTA4_LI_E04</v>
      </c>
      <c r="B452" s="13"/>
      <c r="C452" s="13" t="s">
        <v>18</v>
      </c>
      <c r="D452" s="14" t="s">
        <v>17</v>
      </c>
      <c r="E452" s="18" t="s">
        <v>72</v>
      </c>
      <c r="F452" s="24" t="str">
        <f t="shared" si="18"/>
        <v>RSD_DTA4_LI_E04</v>
      </c>
      <c r="G452" s="24"/>
      <c r="H452" s="31"/>
      <c r="I452" s="29">
        <v>2.21</v>
      </c>
      <c r="J452" s="13"/>
      <c r="K452" s="13"/>
    </row>
    <row r="453" spans="1:12" ht="14.4" thickTop="1" x14ac:dyDescent="0.25">
      <c r="A453" s="15" t="str">
        <f t="shared" si="17"/>
        <v>RSD_APA1_AP</v>
      </c>
      <c r="C453" s="12" t="s">
        <v>18</v>
      </c>
      <c r="D453" s="19" t="s">
        <v>17</v>
      </c>
      <c r="E453" s="15" t="s">
        <v>72</v>
      </c>
      <c r="F453" s="22" t="str">
        <f t="shared" ref="F453:F484" si="19">CONCATENATE(A453,"_E01")</f>
        <v>RSD_APA1_AP_E01</v>
      </c>
      <c r="I453" s="29">
        <v>1.34</v>
      </c>
      <c r="J453">
        <v>1.34</v>
      </c>
      <c r="K453" s="17">
        <v>1.34</v>
      </c>
      <c r="L453">
        <v>1.34</v>
      </c>
    </row>
    <row r="454" spans="1:12" x14ac:dyDescent="0.25">
      <c r="A454" s="15" t="str">
        <f t="shared" ref="A454:A484" si="20">A358</f>
        <v>RSD_APA1_CW</v>
      </c>
      <c r="C454" s="12" t="s">
        <v>18</v>
      </c>
      <c r="D454" s="19" t="s">
        <v>17</v>
      </c>
      <c r="E454" s="15" t="s">
        <v>72</v>
      </c>
      <c r="F454" s="22" t="str">
        <f t="shared" si="19"/>
        <v>RSD_APA1_CW_E01</v>
      </c>
      <c r="I454" s="29">
        <v>1.8340000000000001</v>
      </c>
      <c r="J454">
        <v>1.8340000000000001</v>
      </c>
      <c r="K454">
        <v>1.8340000000000001</v>
      </c>
      <c r="L454">
        <v>1.8340000000000001</v>
      </c>
    </row>
    <row r="455" spans="1:12" x14ac:dyDescent="0.25">
      <c r="A455" s="15" t="str">
        <f t="shared" si="20"/>
        <v>RSD_APA1_DW</v>
      </c>
      <c r="C455" s="12" t="s">
        <v>18</v>
      </c>
      <c r="D455" s="19" t="s">
        <v>17</v>
      </c>
      <c r="E455" s="15" t="s">
        <v>72</v>
      </c>
      <c r="F455" s="22" t="str">
        <f t="shared" si="19"/>
        <v>RSD_APA1_DW_E01</v>
      </c>
      <c r="I455" s="29">
        <v>1.8340000000000001</v>
      </c>
      <c r="J455">
        <v>1.8340000000000001</v>
      </c>
      <c r="K455">
        <v>1.8340000000000001</v>
      </c>
      <c r="L455">
        <v>1.8340000000000001</v>
      </c>
    </row>
    <row r="456" spans="1:12" x14ac:dyDescent="0.25">
      <c r="A456" s="15" t="str">
        <f t="shared" si="20"/>
        <v>RSD_APA1_RF</v>
      </c>
      <c r="C456" s="12" t="s">
        <v>18</v>
      </c>
      <c r="D456" s="19" t="s">
        <v>17</v>
      </c>
      <c r="E456" s="15" t="s">
        <v>72</v>
      </c>
      <c r="F456" s="22" t="str">
        <f t="shared" si="19"/>
        <v>RSD_APA1_RF_E01</v>
      </c>
      <c r="I456" s="29">
        <v>1</v>
      </c>
      <c r="J456">
        <v>1</v>
      </c>
      <c r="K456">
        <v>1</v>
      </c>
      <c r="L456">
        <v>1</v>
      </c>
    </row>
    <row r="457" spans="1:12" x14ac:dyDescent="0.25">
      <c r="A457" s="15" t="str">
        <f t="shared" si="20"/>
        <v>RSD_APA2_AP</v>
      </c>
      <c r="C457" s="12" t="s">
        <v>18</v>
      </c>
      <c r="D457" s="19" t="s">
        <v>17</v>
      </c>
      <c r="E457" s="15" t="s">
        <v>72</v>
      </c>
      <c r="F457" s="22" t="str">
        <f t="shared" si="19"/>
        <v>RSD_APA2_AP_E01</v>
      </c>
      <c r="I457" s="29">
        <v>1.34</v>
      </c>
    </row>
    <row r="458" spans="1:12" x14ac:dyDescent="0.25">
      <c r="A458" s="15" t="str">
        <f t="shared" si="20"/>
        <v>RSD_APA2_CW</v>
      </c>
      <c r="C458" s="12" t="s">
        <v>18</v>
      </c>
      <c r="D458" s="19" t="s">
        <v>17</v>
      </c>
      <c r="E458" s="15" t="s">
        <v>72</v>
      </c>
      <c r="F458" s="22" t="str">
        <f t="shared" si="19"/>
        <v>RSD_APA2_CW_E01</v>
      </c>
      <c r="I458" s="29">
        <v>1.8340000000000001</v>
      </c>
    </row>
    <row r="459" spans="1:12" x14ac:dyDescent="0.25">
      <c r="A459" s="15" t="str">
        <f t="shared" si="20"/>
        <v>RSD_APA2_DW</v>
      </c>
      <c r="C459" s="12" t="s">
        <v>18</v>
      </c>
      <c r="D459" s="19" t="s">
        <v>17</v>
      </c>
      <c r="E459" s="15" t="s">
        <v>72</v>
      </c>
      <c r="F459" s="22" t="str">
        <f t="shared" si="19"/>
        <v>RSD_APA2_DW_E01</v>
      </c>
      <c r="I459" s="29">
        <v>1.8340000000000001</v>
      </c>
    </row>
    <row r="460" spans="1:12" x14ac:dyDescent="0.25">
      <c r="A460" s="15" t="str">
        <f t="shared" si="20"/>
        <v>RSD_APA2_RF</v>
      </c>
      <c r="C460" s="12" t="s">
        <v>18</v>
      </c>
      <c r="D460" s="19" t="s">
        <v>17</v>
      </c>
      <c r="E460" s="15" t="s">
        <v>72</v>
      </c>
      <c r="F460" s="22" t="str">
        <f t="shared" si="19"/>
        <v>RSD_APA2_RF_E01</v>
      </c>
      <c r="I460" s="29">
        <v>1</v>
      </c>
    </row>
    <row r="461" spans="1:12" x14ac:dyDescent="0.25">
      <c r="A461" s="15" t="str">
        <f t="shared" si="20"/>
        <v>RSD_APA3_AP</v>
      </c>
      <c r="C461" s="12" t="s">
        <v>18</v>
      </c>
      <c r="D461" s="19" t="s">
        <v>17</v>
      </c>
      <c r="E461" s="15" t="s">
        <v>72</v>
      </c>
      <c r="F461" s="22" t="str">
        <f t="shared" si="19"/>
        <v>RSD_APA3_AP_E01</v>
      </c>
      <c r="I461" s="29">
        <v>1.34</v>
      </c>
    </row>
    <row r="462" spans="1:12" x14ac:dyDescent="0.25">
      <c r="A462" s="15" t="str">
        <f t="shared" si="20"/>
        <v>RSD_APA3_CW</v>
      </c>
      <c r="C462" s="12" t="s">
        <v>18</v>
      </c>
      <c r="D462" s="19" t="s">
        <v>17</v>
      </c>
      <c r="E462" s="15" t="s">
        <v>72</v>
      </c>
      <c r="F462" s="22" t="str">
        <f t="shared" si="19"/>
        <v>RSD_APA3_CW_E01</v>
      </c>
      <c r="I462" s="29">
        <v>1.8340000000000001</v>
      </c>
    </row>
    <row r="463" spans="1:12" x14ac:dyDescent="0.25">
      <c r="A463" s="15" t="str">
        <f t="shared" si="20"/>
        <v>RSD_APA3_DW</v>
      </c>
      <c r="C463" s="12" t="s">
        <v>18</v>
      </c>
      <c r="D463" s="19" t="s">
        <v>17</v>
      </c>
      <c r="E463" s="15" t="s">
        <v>72</v>
      </c>
      <c r="F463" s="22" t="str">
        <f t="shared" si="19"/>
        <v>RSD_APA3_DW_E01</v>
      </c>
      <c r="I463" s="29">
        <v>1.8340000000000001</v>
      </c>
    </row>
    <row r="464" spans="1:12" x14ac:dyDescent="0.25">
      <c r="A464" s="15" t="str">
        <f t="shared" si="20"/>
        <v>RSD_APA3_RF</v>
      </c>
      <c r="C464" s="12" t="s">
        <v>18</v>
      </c>
      <c r="D464" s="19" t="s">
        <v>17</v>
      </c>
      <c r="E464" s="15" t="s">
        <v>72</v>
      </c>
      <c r="F464" s="22" t="str">
        <f t="shared" si="19"/>
        <v>RSD_APA3_RF_E01</v>
      </c>
      <c r="I464" s="29">
        <v>1</v>
      </c>
    </row>
    <row r="465" spans="1:12" x14ac:dyDescent="0.25">
      <c r="A465" s="15" t="str">
        <f t="shared" si="20"/>
        <v>RSD_APA4_AP</v>
      </c>
      <c r="C465" s="12" t="s">
        <v>18</v>
      </c>
      <c r="D465" s="19" t="s">
        <v>17</v>
      </c>
      <c r="E465" s="15" t="s">
        <v>72</v>
      </c>
      <c r="F465" s="22" t="str">
        <f t="shared" si="19"/>
        <v>RSD_APA4_AP_E01</v>
      </c>
      <c r="I465" s="29">
        <v>1.34</v>
      </c>
    </row>
    <row r="466" spans="1:12" x14ac:dyDescent="0.25">
      <c r="A466" s="15" t="str">
        <f t="shared" si="20"/>
        <v>RSD_APA4_CW</v>
      </c>
      <c r="C466" s="12" t="s">
        <v>18</v>
      </c>
      <c r="D466" s="19" t="s">
        <v>17</v>
      </c>
      <c r="E466" s="15" t="s">
        <v>72</v>
      </c>
      <c r="F466" s="22" t="str">
        <f t="shared" si="19"/>
        <v>RSD_APA4_CW_E01</v>
      </c>
      <c r="I466" s="29">
        <v>1.8340000000000001</v>
      </c>
    </row>
    <row r="467" spans="1:12" x14ac:dyDescent="0.25">
      <c r="A467" s="15" t="str">
        <f t="shared" si="20"/>
        <v>RSD_APA4_DW</v>
      </c>
      <c r="C467" s="12" t="s">
        <v>18</v>
      </c>
      <c r="D467" s="19" t="s">
        <v>17</v>
      </c>
      <c r="E467" s="15" t="s">
        <v>72</v>
      </c>
      <c r="F467" s="22" t="str">
        <f t="shared" si="19"/>
        <v>RSD_APA4_DW_E01</v>
      </c>
      <c r="I467" s="29">
        <v>1.8340000000000001</v>
      </c>
    </row>
    <row r="468" spans="1:12" x14ac:dyDescent="0.25">
      <c r="A468" s="15" t="str">
        <f t="shared" si="20"/>
        <v>RSD_APA4_RF</v>
      </c>
      <c r="C468" s="12" t="s">
        <v>18</v>
      </c>
      <c r="D468" s="19" t="s">
        <v>17</v>
      </c>
      <c r="E468" s="15" t="s">
        <v>72</v>
      </c>
      <c r="F468" s="22" t="str">
        <f t="shared" si="19"/>
        <v>RSD_APA4_RF_E01</v>
      </c>
      <c r="I468" s="29">
        <v>1</v>
      </c>
    </row>
    <row r="469" spans="1:12" x14ac:dyDescent="0.25">
      <c r="A469" s="15" t="str">
        <f t="shared" si="20"/>
        <v>RSD_DTA1_AP</v>
      </c>
      <c r="C469" s="12" t="s">
        <v>18</v>
      </c>
      <c r="D469" s="19" t="s">
        <v>17</v>
      </c>
      <c r="E469" s="15" t="s">
        <v>72</v>
      </c>
      <c r="F469" s="22" t="str">
        <f t="shared" si="19"/>
        <v>RSD_DTA1_AP_E01</v>
      </c>
      <c r="I469" s="29">
        <v>1.34</v>
      </c>
      <c r="J469">
        <v>1.34</v>
      </c>
      <c r="K469">
        <v>1.34</v>
      </c>
      <c r="L469">
        <v>1.34</v>
      </c>
    </row>
    <row r="470" spans="1:12" x14ac:dyDescent="0.25">
      <c r="A470" s="15" t="str">
        <f t="shared" si="20"/>
        <v>RSD_DTA1_CW</v>
      </c>
      <c r="C470" s="12" t="s">
        <v>18</v>
      </c>
      <c r="D470" s="19" t="s">
        <v>17</v>
      </c>
      <c r="E470" s="15" t="s">
        <v>72</v>
      </c>
      <c r="F470" s="22" t="str">
        <f t="shared" si="19"/>
        <v>RSD_DTA1_CW_E01</v>
      </c>
      <c r="I470" s="29">
        <v>1.8340000000000001</v>
      </c>
      <c r="J470">
        <v>1.8340000000000001</v>
      </c>
      <c r="K470">
        <v>1.8340000000000001</v>
      </c>
      <c r="L470">
        <v>1.8340000000000001</v>
      </c>
    </row>
    <row r="471" spans="1:12" x14ac:dyDescent="0.25">
      <c r="A471" s="15" t="str">
        <f t="shared" si="20"/>
        <v>RSD_DTA1_DW</v>
      </c>
      <c r="C471" s="12" t="s">
        <v>18</v>
      </c>
      <c r="D471" s="19" t="s">
        <v>17</v>
      </c>
      <c r="E471" s="15" t="s">
        <v>72</v>
      </c>
      <c r="F471" s="22" t="str">
        <f t="shared" si="19"/>
        <v>RSD_DTA1_DW_E01</v>
      </c>
      <c r="I471" s="29">
        <v>1.8340000000000001</v>
      </c>
      <c r="J471">
        <v>1.8340000000000001</v>
      </c>
      <c r="K471">
        <v>1.8340000000000001</v>
      </c>
      <c r="L471">
        <v>1.8340000000000001</v>
      </c>
    </row>
    <row r="472" spans="1:12" x14ac:dyDescent="0.25">
      <c r="A472" s="15" t="str">
        <f t="shared" si="20"/>
        <v>RSD_DTA1_RF</v>
      </c>
      <c r="C472" s="12" t="s">
        <v>18</v>
      </c>
      <c r="D472" s="19" t="s">
        <v>17</v>
      </c>
      <c r="E472" s="15" t="s">
        <v>72</v>
      </c>
      <c r="F472" s="22" t="str">
        <f t="shared" si="19"/>
        <v>RSD_DTA1_RF_E01</v>
      </c>
      <c r="I472" s="29">
        <v>1</v>
      </c>
      <c r="J472">
        <v>1</v>
      </c>
      <c r="K472">
        <v>1</v>
      </c>
      <c r="L472">
        <v>1</v>
      </c>
    </row>
    <row r="473" spans="1:12" x14ac:dyDescent="0.25">
      <c r="A473" s="15" t="str">
        <f t="shared" si="20"/>
        <v>RSD_DTA2_AP</v>
      </c>
      <c r="C473" s="12" t="s">
        <v>18</v>
      </c>
      <c r="D473" s="19" t="s">
        <v>17</v>
      </c>
      <c r="E473" s="15" t="s">
        <v>72</v>
      </c>
      <c r="F473" s="22" t="str">
        <f t="shared" si="19"/>
        <v>RSD_DTA2_AP_E01</v>
      </c>
      <c r="I473" s="29">
        <v>1.34</v>
      </c>
    </row>
    <row r="474" spans="1:12" x14ac:dyDescent="0.25">
      <c r="A474" s="15" t="str">
        <f t="shared" si="20"/>
        <v>RSD_DTA2_CW</v>
      </c>
      <c r="C474" s="12" t="s">
        <v>18</v>
      </c>
      <c r="D474" s="19" t="s">
        <v>17</v>
      </c>
      <c r="E474" s="15" t="s">
        <v>72</v>
      </c>
      <c r="F474" s="22" t="str">
        <f t="shared" si="19"/>
        <v>RSD_DTA2_CW_E01</v>
      </c>
      <c r="I474" s="29">
        <v>1.8340000000000001</v>
      </c>
    </row>
    <row r="475" spans="1:12" x14ac:dyDescent="0.25">
      <c r="A475" s="15" t="str">
        <f t="shared" si="20"/>
        <v>RSD_DTA2_DW</v>
      </c>
      <c r="C475" s="12" t="s">
        <v>18</v>
      </c>
      <c r="D475" s="19" t="s">
        <v>17</v>
      </c>
      <c r="E475" s="15" t="s">
        <v>72</v>
      </c>
      <c r="F475" s="22" t="str">
        <f t="shared" si="19"/>
        <v>RSD_DTA2_DW_E01</v>
      </c>
      <c r="I475" s="29">
        <v>1.8340000000000001</v>
      </c>
    </row>
    <row r="476" spans="1:12" x14ac:dyDescent="0.25">
      <c r="A476" s="15" t="str">
        <f t="shared" si="20"/>
        <v>RSD_DTA2_RF</v>
      </c>
      <c r="C476" s="12" t="s">
        <v>18</v>
      </c>
      <c r="D476" s="19" t="s">
        <v>17</v>
      </c>
      <c r="E476" s="15" t="s">
        <v>72</v>
      </c>
      <c r="F476" s="22" t="str">
        <f t="shared" si="19"/>
        <v>RSD_DTA2_RF_E01</v>
      </c>
      <c r="I476" s="29">
        <v>1</v>
      </c>
    </row>
    <row r="477" spans="1:12" x14ac:dyDescent="0.25">
      <c r="A477" s="15" t="str">
        <f t="shared" si="20"/>
        <v>RSD_DTA3_AP</v>
      </c>
      <c r="C477" s="12" t="s">
        <v>18</v>
      </c>
      <c r="D477" s="19" t="s">
        <v>17</v>
      </c>
      <c r="E477" s="15" t="s">
        <v>72</v>
      </c>
      <c r="F477" s="22" t="str">
        <f t="shared" si="19"/>
        <v>RSD_DTA3_AP_E01</v>
      </c>
      <c r="I477" s="29">
        <v>1.34</v>
      </c>
    </row>
    <row r="478" spans="1:12" x14ac:dyDescent="0.25">
      <c r="A478" s="15" t="str">
        <f t="shared" si="20"/>
        <v>RSD_DTA3_CW</v>
      </c>
      <c r="C478" s="12" t="s">
        <v>18</v>
      </c>
      <c r="D478" s="19" t="s">
        <v>17</v>
      </c>
      <c r="E478" s="15" t="s">
        <v>72</v>
      </c>
      <c r="F478" s="22" t="str">
        <f t="shared" si="19"/>
        <v>RSD_DTA3_CW_E01</v>
      </c>
      <c r="I478" s="29">
        <v>1.8340000000000001</v>
      </c>
    </row>
    <row r="479" spans="1:12" x14ac:dyDescent="0.25">
      <c r="A479" s="15" t="str">
        <f t="shared" si="20"/>
        <v>RSD_DTA3_DW</v>
      </c>
      <c r="C479" s="12" t="s">
        <v>18</v>
      </c>
      <c r="D479" s="19" t="s">
        <v>17</v>
      </c>
      <c r="E479" s="15" t="s">
        <v>72</v>
      </c>
      <c r="F479" s="22" t="str">
        <f t="shared" si="19"/>
        <v>RSD_DTA3_DW_E01</v>
      </c>
      <c r="I479" s="29">
        <v>1.8340000000000001</v>
      </c>
    </row>
    <row r="480" spans="1:12" x14ac:dyDescent="0.25">
      <c r="A480" s="15" t="str">
        <f t="shared" si="20"/>
        <v>RSD_DTA3_RF</v>
      </c>
      <c r="C480" s="12" t="s">
        <v>18</v>
      </c>
      <c r="D480" s="19" t="s">
        <v>17</v>
      </c>
      <c r="E480" s="15" t="s">
        <v>72</v>
      </c>
      <c r="F480" s="22" t="str">
        <f t="shared" si="19"/>
        <v>RSD_DTA3_RF_E01</v>
      </c>
      <c r="I480" s="29">
        <v>1</v>
      </c>
    </row>
    <row r="481" spans="1:12" x14ac:dyDescent="0.25">
      <c r="A481" s="15" t="str">
        <f t="shared" si="20"/>
        <v>RSD_DTA4_AP</v>
      </c>
      <c r="C481" s="12" t="s">
        <v>18</v>
      </c>
      <c r="D481" s="19" t="s">
        <v>17</v>
      </c>
      <c r="E481" s="15" t="s">
        <v>72</v>
      </c>
      <c r="F481" s="22" t="str">
        <f t="shared" si="19"/>
        <v>RSD_DTA4_AP_E01</v>
      </c>
      <c r="I481" s="29">
        <v>1.34</v>
      </c>
    </row>
    <row r="482" spans="1:12" x14ac:dyDescent="0.25">
      <c r="A482" s="15" t="str">
        <f t="shared" si="20"/>
        <v>RSD_DTA4_CW</v>
      </c>
      <c r="C482" s="12" t="s">
        <v>18</v>
      </c>
      <c r="D482" s="19" t="s">
        <v>17</v>
      </c>
      <c r="E482" s="15" t="s">
        <v>72</v>
      </c>
      <c r="F482" s="22" t="str">
        <f t="shared" si="19"/>
        <v>RSD_DTA4_CW_E01</v>
      </c>
      <c r="I482" s="29">
        <v>1.8340000000000001</v>
      </c>
    </row>
    <row r="483" spans="1:12" x14ac:dyDescent="0.25">
      <c r="A483" s="15" t="str">
        <f t="shared" si="20"/>
        <v>RSD_DTA4_DW</v>
      </c>
      <c r="C483" s="12" t="s">
        <v>18</v>
      </c>
      <c r="D483" s="19" t="s">
        <v>17</v>
      </c>
      <c r="E483" s="15" t="s">
        <v>72</v>
      </c>
      <c r="F483" s="22" t="str">
        <f t="shared" si="19"/>
        <v>RSD_DTA4_DW_E01</v>
      </c>
      <c r="I483" s="29">
        <v>1.8340000000000001</v>
      </c>
    </row>
    <row r="484" spans="1:12" ht="14.4" thickBot="1" x14ac:dyDescent="0.3">
      <c r="A484" s="18" t="str">
        <f t="shared" si="20"/>
        <v>RSD_DTA4_RF</v>
      </c>
      <c r="B484" s="13"/>
      <c r="C484" s="13" t="s">
        <v>18</v>
      </c>
      <c r="D484" s="14" t="s">
        <v>17</v>
      </c>
      <c r="E484" s="18" t="s">
        <v>72</v>
      </c>
      <c r="F484" s="24" t="str">
        <f t="shared" si="19"/>
        <v>RSD_DTA4_RF_E01</v>
      </c>
      <c r="G484" s="24"/>
      <c r="H484" s="31"/>
      <c r="I484" s="29">
        <v>1</v>
      </c>
      <c r="J484" s="13"/>
      <c r="K484" s="13"/>
      <c r="L484" s="13"/>
    </row>
    <row r="485" spans="1:12" ht="14.4" thickTop="1" x14ac:dyDescent="0.25"/>
  </sheetData>
  <sortState xmlns:xlrd2="http://schemas.microsoft.com/office/spreadsheetml/2017/richdata2" ref="F197:F228">
    <sortCondition descending="1" ref="F1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1077"/>
  <sheetViews>
    <sheetView topLeftCell="F1" zoomScale="55" zoomScaleNormal="55" workbookViewId="0">
      <selection activeCell="F1" sqref="A1:XFD1048576"/>
    </sheetView>
  </sheetViews>
  <sheetFormatPr defaultColWidth="9.109375" defaultRowHeight="13.8" x14ac:dyDescent="0.25"/>
  <cols>
    <col min="1" max="1" width="6.33203125" style="34" customWidth="1"/>
    <col min="2" max="2" width="52.109375" style="34" bestFit="1" customWidth="1"/>
    <col min="3" max="3" width="6.44140625" style="34" customWidth="1"/>
    <col min="4" max="4" width="39.33203125" style="34" customWidth="1"/>
    <col min="5" max="5" width="20.44140625" style="34" customWidth="1"/>
    <col min="6" max="6" width="18.109375" style="34" customWidth="1"/>
    <col min="7" max="7" width="16" style="34" customWidth="1"/>
    <col min="8" max="8" width="46" style="34" bestFit="1" customWidth="1"/>
    <col min="9" max="11" width="46" style="34" customWidth="1"/>
    <col min="12" max="12" width="14.44140625" style="34" customWidth="1"/>
    <col min="13" max="16" width="33.6640625" style="34" customWidth="1"/>
    <col min="17" max="17" width="39.6640625" style="34" customWidth="1"/>
    <col min="18" max="18" width="28.44140625" style="34" customWidth="1"/>
    <col min="19" max="19" width="17.88671875" style="34" customWidth="1"/>
    <col min="20" max="20" width="22.33203125" style="34" bestFit="1" customWidth="1"/>
    <col min="21" max="24" width="9.109375" style="34"/>
    <col min="25" max="25" width="23.88671875" style="34" customWidth="1"/>
    <col min="26" max="26" width="27.6640625" style="34" customWidth="1"/>
    <col min="27" max="27" width="19.109375" style="34" customWidth="1"/>
    <col min="28" max="28" width="10.44140625" style="34" bestFit="1" customWidth="1"/>
    <col min="29" max="16384" width="9.109375" style="34"/>
  </cols>
  <sheetData>
    <row r="1" spans="1:20" x14ac:dyDescent="0.25">
      <c r="B1" s="43" t="s">
        <v>20</v>
      </c>
      <c r="M1" s="44"/>
      <c r="N1" s="44"/>
      <c r="O1" s="44"/>
      <c r="P1" s="44"/>
      <c r="Q1" s="44"/>
    </row>
    <row r="2" spans="1:20" x14ac:dyDescent="0.25">
      <c r="B2" s="43"/>
      <c r="M2" s="44"/>
      <c r="N2" s="44"/>
      <c r="O2" s="44"/>
      <c r="P2" s="44"/>
      <c r="Q2" s="44"/>
    </row>
    <row r="3" spans="1:20" x14ac:dyDescent="0.25">
      <c r="B3" s="43"/>
      <c r="H3" s="34">
        <v>9</v>
      </c>
      <c r="I3" s="34">
        <v>10</v>
      </c>
      <c r="J3" s="34">
        <v>11</v>
      </c>
      <c r="K3" s="34">
        <v>12</v>
      </c>
      <c r="M3" s="44"/>
      <c r="N3" s="44"/>
      <c r="O3" s="44"/>
      <c r="P3" s="44"/>
      <c r="Q3" s="44"/>
    </row>
    <row r="4" spans="1:20" ht="15" thickBot="1" x14ac:dyDescent="0.35">
      <c r="B4" s="41" t="s">
        <v>76</v>
      </c>
      <c r="M4" s="45" t="s">
        <v>22</v>
      </c>
      <c r="N4" s="45"/>
      <c r="O4" s="45"/>
      <c r="P4" s="45"/>
      <c r="Q4" s="45"/>
    </row>
    <row r="5" spans="1:20" ht="15" thickBot="1" x14ac:dyDescent="0.3">
      <c r="B5" s="46" t="s">
        <v>0</v>
      </c>
      <c r="C5" s="46" t="s">
        <v>1</v>
      </c>
      <c r="D5" s="46" t="s">
        <v>5</v>
      </c>
      <c r="E5" s="46" t="s">
        <v>9</v>
      </c>
      <c r="F5" s="46" t="s">
        <v>2</v>
      </c>
      <c r="G5" s="46" t="s">
        <v>3</v>
      </c>
      <c r="H5" s="42" t="s">
        <v>92</v>
      </c>
      <c r="I5" s="42" t="s">
        <v>93</v>
      </c>
      <c r="J5" s="42" t="s">
        <v>94</v>
      </c>
      <c r="K5" s="42" t="s">
        <v>95</v>
      </c>
      <c r="M5" s="42" t="s">
        <v>92</v>
      </c>
      <c r="N5" s="42" t="s">
        <v>93</v>
      </c>
      <c r="O5" s="42" t="s">
        <v>94</v>
      </c>
      <c r="P5" s="42" t="s">
        <v>95</v>
      </c>
      <c r="Q5" s="42" t="s">
        <v>21</v>
      </c>
    </row>
    <row r="6" spans="1:20" ht="15" thickBot="1" x14ac:dyDescent="0.3">
      <c r="B6" s="46" t="s">
        <v>39</v>
      </c>
      <c r="C6" s="46"/>
      <c r="D6" s="46"/>
      <c r="E6" s="46"/>
      <c r="F6" s="46"/>
      <c r="G6" s="46"/>
      <c r="H6" s="45" t="s">
        <v>51</v>
      </c>
      <c r="I6" s="45"/>
      <c r="J6" s="45"/>
      <c r="K6" s="45"/>
      <c r="M6" s="42"/>
      <c r="N6" s="42"/>
      <c r="O6" s="42"/>
      <c r="P6" s="42"/>
      <c r="Q6" s="42"/>
    </row>
    <row r="7" spans="1:20" x14ac:dyDescent="0.25">
      <c r="B7" s="47"/>
      <c r="C7" s="47"/>
      <c r="D7" s="47" t="str">
        <f>LEFT('FILL Table'!F5,11)&amp;"_N"</f>
        <v>RSD_DW_DTA1_N</v>
      </c>
      <c r="E7" s="47" t="str">
        <f>'FILL Table'!G5</f>
        <v>RSD_DTA1_SH</v>
      </c>
      <c r="F7" s="47" t="str">
        <f>'FILL Table'!E5</f>
        <v>INPUT</v>
      </c>
      <c r="G7" s="48" t="s">
        <v>1110</v>
      </c>
      <c r="H7" s="49">
        <f>VLOOKUP($Q7,'FILL Table'!$A$5:$I$76,H$3,FALSE)*(1-M7)</f>
        <v>8.0649912567615487E-2</v>
      </c>
      <c r="I7" s="49">
        <f>VLOOKUP($Q7,'FILL Table'!$A$5:$L$76,I$3,FALSE)*(1-N7)</f>
        <v>4.2811709521282701E-2</v>
      </c>
      <c r="J7" s="49">
        <f>VLOOKUP($Q7,'FILL Table'!$A$5:$L$76,J$3,FALSE)*(1-O7)</f>
        <v>7.1352291106159649E-2</v>
      </c>
      <c r="K7" s="49">
        <f>VLOOKUP($Q7,'FILL Table'!$A$5:$L$76,K$3,FALSE)*(1-P7)</f>
        <v>8.8666947554748105E-2</v>
      </c>
      <c r="L7" s="47"/>
      <c r="M7" s="50">
        <v>0.1</v>
      </c>
      <c r="N7" s="50">
        <v>0.05</v>
      </c>
      <c r="O7" s="50">
        <f>N7</f>
        <v>0.05</v>
      </c>
      <c r="P7" s="50">
        <f>O7</f>
        <v>0.05</v>
      </c>
      <c r="Q7" s="47" t="str">
        <f>E7</f>
        <v>RSD_DTA1_SH</v>
      </c>
      <c r="R7" s="34" t="s">
        <v>86</v>
      </c>
    </row>
    <row r="8" spans="1:20" x14ac:dyDescent="0.25">
      <c r="B8" s="47"/>
      <c r="C8" s="47"/>
      <c r="D8" s="47" t="str">
        <f>LEFT('FILL Table'!F6,11)&amp;"_N"</f>
        <v>RSD_DW_APA1_N</v>
      </c>
      <c r="E8" s="47" t="str">
        <f>'FILL Table'!G6</f>
        <v>RSD_APA1_SH</v>
      </c>
      <c r="F8" s="47" t="str">
        <f>'FILL Table'!E6</f>
        <v>INPUT</v>
      </c>
      <c r="G8" s="51" t="str">
        <f>G7</f>
        <v>2017,2019</v>
      </c>
      <c r="H8" s="49">
        <f>VLOOKUP($Q8,'FILL Table'!$A$5:$I$76,H$3,FALSE)*(1-M8)</f>
        <v>2.1549402404740348E-2</v>
      </c>
      <c r="I8" s="49">
        <f>VLOOKUP($Q8,'FILL Table'!$A$5:$L$76,I$3,FALSE)*(1-N8)</f>
        <v>1.9398715822049818E-2</v>
      </c>
      <c r="J8" s="49">
        <f>VLOOKUP($Q8,'FILL Table'!$A$5:$L$76,J$3,FALSE)*(1-O8)</f>
        <v>5.5463034001939825E-2</v>
      </c>
      <c r="K8" s="49">
        <f>VLOOKUP($Q8,'FILL Table'!$A$5:$L$76,K$3,FALSE)*(1-P8)</f>
        <v>3.6365757215516221E-2</v>
      </c>
      <c r="L8" s="47"/>
      <c r="M8" s="50">
        <f>M7</f>
        <v>0.1</v>
      </c>
      <c r="N8" s="50">
        <v>0.05</v>
      </c>
      <c r="O8" s="50">
        <f t="shared" ref="O8:P8" si="0">N8</f>
        <v>0.05</v>
      </c>
      <c r="P8" s="50">
        <f t="shared" si="0"/>
        <v>0.05</v>
      </c>
      <c r="Q8" s="47" t="str">
        <f t="shared" ref="Q8:Q14" si="1">E8</f>
        <v>RSD_APA1_SH</v>
      </c>
    </row>
    <row r="9" spans="1:20" x14ac:dyDescent="0.25">
      <c r="A9" s="47"/>
      <c r="B9" s="47"/>
      <c r="C9" s="47"/>
      <c r="D9" s="47" t="str">
        <f>LEFT('FILL Table'!F7,11)&amp;"_N"</f>
        <v>RSD_DW_DTA2_N</v>
      </c>
      <c r="E9" s="47" t="str">
        <f>'FILL Table'!G7</f>
        <v>RSD_DTA2_SH</v>
      </c>
      <c r="F9" s="47" t="str">
        <f>'FILL Table'!E7</f>
        <v>INPUT</v>
      </c>
      <c r="G9" s="51" t="str">
        <f t="shared" ref="G9:G14" si="2">G8</f>
        <v>2017,2019</v>
      </c>
      <c r="H9" s="49">
        <f>VLOOKUP($Q9,'FILL Table'!$A$5:$I$76,H$3,FALSE)*(1-M9)</f>
        <v>6.940910956590296E-2</v>
      </c>
      <c r="I9" s="49">
        <f>VLOOKUP($Q9,'FILL Table'!$A$5:$L$76,I$3,FALSE)*(1-N9)</f>
        <v>0</v>
      </c>
      <c r="J9" s="49">
        <f>VLOOKUP($Q9,'FILL Table'!$A$5:$L$76,J$3,FALSE)*(1-O9)</f>
        <v>0</v>
      </c>
      <c r="K9" s="49">
        <f>VLOOKUP($Q9,'FILL Table'!$A$5:$L$76,K$3,FALSE)*(1-P9)</f>
        <v>0</v>
      </c>
      <c r="L9" s="47"/>
      <c r="M9" s="50">
        <f t="shared" ref="M9:M14" si="3">M8</f>
        <v>0.1</v>
      </c>
      <c r="N9" s="50">
        <v>0.05</v>
      </c>
      <c r="O9" s="50">
        <f t="shared" ref="O9:P9" si="4">N9</f>
        <v>0.05</v>
      </c>
      <c r="P9" s="50">
        <f t="shared" si="4"/>
        <v>0.05</v>
      </c>
      <c r="Q9" s="47" t="str">
        <f t="shared" si="1"/>
        <v>RSD_DTA2_SH</v>
      </c>
    </row>
    <row r="10" spans="1:20" x14ac:dyDescent="0.25">
      <c r="A10" s="47"/>
      <c r="B10" s="47"/>
      <c r="C10" s="47"/>
      <c r="D10" s="47" t="str">
        <f>LEFT('FILL Table'!F8,11)&amp;"_N"</f>
        <v>RSD_DW_APA2_N</v>
      </c>
      <c r="E10" s="47" t="str">
        <f>'FILL Table'!G8</f>
        <v>RSD_APA2_SH</v>
      </c>
      <c r="F10" s="47" t="str">
        <f>'FILL Table'!E8</f>
        <v>INPUT</v>
      </c>
      <c r="G10" s="51" t="str">
        <f t="shared" si="2"/>
        <v>2017,2019</v>
      </c>
      <c r="H10" s="49">
        <f>VLOOKUP($Q10,'FILL Table'!$A$5:$I$76,H$3,FALSE)*(1-M10)</f>
        <v>2.2161021880566959E-2</v>
      </c>
      <c r="I10" s="49">
        <f>VLOOKUP($Q10,'FILL Table'!$A$5:$L$76,I$3,FALSE)*(1-N10)</f>
        <v>0</v>
      </c>
      <c r="J10" s="49">
        <f>VLOOKUP($Q10,'FILL Table'!$A$5:$L$76,J$3,FALSE)*(1-O10)</f>
        <v>0</v>
      </c>
      <c r="K10" s="49">
        <f>VLOOKUP($Q10,'FILL Table'!$A$5:$L$76,K$3,FALSE)*(1-P10)</f>
        <v>0</v>
      </c>
      <c r="L10" s="47"/>
      <c r="M10" s="50">
        <f t="shared" si="3"/>
        <v>0.1</v>
      </c>
      <c r="N10" s="50">
        <v>0.05</v>
      </c>
      <c r="O10" s="50">
        <f t="shared" ref="O10:P10" si="5">N10</f>
        <v>0.05</v>
      </c>
      <c r="P10" s="50">
        <f t="shared" si="5"/>
        <v>0.05</v>
      </c>
      <c r="Q10" s="47" t="str">
        <f t="shared" si="1"/>
        <v>RSD_APA2_SH</v>
      </c>
    </row>
    <row r="11" spans="1:20" x14ac:dyDescent="0.25">
      <c r="A11" s="47"/>
      <c r="B11" s="47"/>
      <c r="C11" s="47"/>
      <c r="D11" s="47" t="str">
        <f>LEFT('FILL Table'!F9,11)&amp;"_N"</f>
        <v>RSD_DW_DTA3_N</v>
      </c>
      <c r="E11" s="47" t="str">
        <f>'FILL Table'!G9</f>
        <v>RSD_DTA3_SH</v>
      </c>
      <c r="F11" s="47" t="str">
        <f>'FILL Table'!E9</f>
        <v>INPUT</v>
      </c>
      <c r="G11" s="51" t="str">
        <f t="shared" si="2"/>
        <v>2017,2019</v>
      </c>
      <c r="H11" s="49">
        <f>VLOOKUP($Q11,'FILL Table'!$A$5:$I$76,H$3,FALSE)*(1-M11)</f>
        <v>6.4811330574522041E-2</v>
      </c>
      <c r="I11" s="49">
        <f>VLOOKUP($Q11,'FILL Table'!$A$5:$L$76,I$3,FALSE)*(1-N11)</f>
        <v>0</v>
      </c>
      <c r="J11" s="49">
        <f>VLOOKUP($Q11,'FILL Table'!$A$5:$L$76,J$3,FALSE)*(1-O11)</f>
        <v>0</v>
      </c>
      <c r="K11" s="49">
        <f>VLOOKUP($Q11,'FILL Table'!$A$5:$L$76,K$3,FALSE)*(1-P11)</f>
        <v>0</v>
      </c>
      <c r="L11" s="47"/>
      <c r="M11" s="50">
        <f t="shared" si="3"/>
        <v>0.1</v>
      </c>
      <c r="N11" s="50">
        <v>0.05</v>
      </c>
      <c r="O11" s="50">
        <f t="shared" ref="O11:P11" si="6">N11</f>
        <v>0.05</v>
      </c>
      <c r="P11" s="50">
        <f t="shared" si="6"/>
        <v>0.05</v>
      </c>
      <c r="Q11" s="47" t="str">
        <f t="shared" si="1"/>
        <v>RSD_DTA3_SH</v>
      </c>
    </row>
    <row r="12" spans="1:20" x14ac:dyDescent="0.25">
      <c r="A12" s="47"/>
      <c r="B12" s="47"/>
      <c r="C12" s="47"/>
      <c r="D12" s="47" t="str">
        <f>LEFT('FILL Table'!F10,11)&amp;"_N"</f>
        <v>RSD_DW_APA3_N</v>
      </c>
      <c r="E12" s="47" t="str">
        <f>'FILL Table'!G10</f>
        <v>RSD_APA3_SH</v>
      </c>
      <c r="F12" s="47" t="str">
        <f>'FILL Table'!E10</f>
        <v>INPUT</v>
      </c>
      <c r="G12" s="51" t="str">
        <f t="shared" si="2"/>
        <v>2017,2019</v>
      </c>
      <c r="H12" s="49">
        <f>VLOOKUP($Q12,'FILL Table'!$A$5:$I$76,H$3,FALSE)*(1-M12)</f>
        <v>1.512351171372618E-2</v>
      </c>
      <c r="I12" s="49">
        <f>VLOOKUP($Q12,'FILL Table'!$A$5:$L$76,I$3,FALSE)*(1-N12)</f>
        <v>0</v>
      </c>
      <c r="J12" s="49">
        <f>VLOOKUP($Q12,'FILL Table'!$A$5:$L$76,J$3,FALSE)*(1-O12)</f>
        <v>0</v>
      </c>
      <c r="K12" s="49">
        <f>VLOOKUP($Q12,'FILL Table'!$A$5:$L$76,K$3,FALSE)*(1-P12)</f>
        <v>0</v>
      </c>
      <c r="L12" s="47"/>
      <c r="M12" s="50">
        <f t="shared" si="3"/>
        <v>0.1</v>
      </c>
      <c r="N12" s="50">
        <v>0.05</v>
      </c>
      <c r="O12" s="50">
        <f t="shared" ref="O12:P14" si="7">N12</f>
        <v>0.05</v>
      </c>
      <c r="P12" s="50">
        <f t="shared" si="7"/>
        <v>0.05</v>
      </c>
      <c r="Q12" s="47" t="str">
        <f t="shared" si="1"/>
        <v>RSD_APA3_SH</v>
      </c>
    </row>
    <row r="13" spans="1:20" x14ac:dyDescent="0.25">
      <c r="A13" s="47"/>
      <c r="B13" s="47"/>
      <c r="C13" s="47"/>
      <c r="D13" s="47" t="str">
        <f>LEFT('FILL Table'!F11,11)&amp;"_N"</f>
        <v>RSD_DW_DTA4_N</v>
      </c>
      <c r="E13" s="47" t="str">
        <f>'FILL Table'!G11</f>
        <v>RSD_DTA4_SH</v>
      </c>
      <c r="F13" s="47" t="str">
        <f>'FILL Table'!E11</f>
        <v>INPUT</v>
      </c>
      <c r="G13" s="51" t="str">
        <f t="shared" si="2"/>
        <v>2017,2019</v>
      </c>
      <c r="H13" s="49">
        <f>VLOOKUP($Q13,'FILL Table'!$A$5:$I$76,H$3,FALSE)*(1-M13)</f>
        <v>5.3820641039741823E-2</v>
      </c>
      <c r="I13" s="49">
        <f>VLOOKUP($Q13,'FILL Table'!$A$5:$L$76,I$3,FALSE)*(1-N13)</f>
        <v>0</v>
      </c>
      <c r="J13" s="49">
        <f>VLOOKUP($Q13,'FILL Table'!$A$5:$L$76,J$3,FALSE)*(1-O13)</f>
        <v>0</v>
      </c>
      <c r="K13" s="49">
        <f>VLOOKUP($Q13,'FILL Table'!$A$5:$L$76,K$3,FALSE)*(1-P13)</f>
        <v>0</v>
      </c>
      <c r="L13" s="47"/>
      <c r="M13" s="50">
        <f t="shared" si="3"/>
        <v>0.1</v>
      </c>
      <c r="N13" s="50">
        <v>0.05</v>
      </c>
      <c r="O13" s="50">
        <f t="shared" si="7"/>
        <v>0.05</v>
      </c>
      <c r="P13" s="50">
        <f t="shared" si="7"/>
        <v>0.05</v>
      </c>
      <c r="Q13" s="47" t="str">
        <f t="shared" si="1"/>
        <v>RSD_DTA4_SH</v>
      </c>
    </row>
    <row r="14" spans="1:20" ht="14.4" thickBot="1" x14ac:dyDescent="0.3">
      <c r="A14" s="47"/>
      <c r="B14" s="52"/>
      <c r="C14" s="52"/>
      <c r="D14" s="52" t="str">
        <f>LEFT('FILL Table'!F12,11)&amp;"_N"</f>
        <v>RSD_DW_APA4_N</v>
      </c>
      <c r="E14" s="52" t="str">
        <f>'FILL Table'!G12</f>
        <v>RSD_APA4_SH</v>
      </c>
      <c r="F14" s="52" t="str">
        <f>'FILL Table'!E12</f>
        <v>INPUT</v>
      </c>
      <c r="G14" s="53" t="str">
        <f t="shared" si="2"/>
        <v>2017,2019</v>
      </c>
      <c r="H14" s="54">
        <f>VLOOKUP($Q14,'FILL Table'!$A$5:$I$76,H$3,FALSE)*(1-M14)</f>
        <v>1.4099375737295279E-2</v>
      </c>
      <c r="I14" s="49">
        <f>VLOOKUP($Q14,'FILL Table'!$A$5:$L$76,I$3,FALSE)*(1-N14)</f>
        <v>0</v>
      </c>
      <c r="J14" s="49">
        <f>VLOOKUP($Q14,'FILL Table'!$A$5:$L$76,J$3,FALSE)*(1-O14)</f>
        <v>0</v>
      </c>
      <c r="K14" s="49">
        <f>VLOOKUP($Q14,'FILL Table'!$A$5:$L$76,K$3,FALSE)*(1-P14)</f>
        <v>0</v>
      </c>
      <c r="L14" s="52"/>
      <c r="M14" s="55">
        <f t="shared" si="3"/>
        <v>0.1</v>
      </c>
      <c r="N14" s="55">
        <v>0.05</v>
      </c>
      <c r="O14" s="55">
        <f t="shared" si="7"/>
        <v>0.05</v>
      </c>
      <c r="P14" s="55">
        <f t="shared" si="7"/>
        <v>0.05</v>
      </c>
      <c r="Q14" s="56" t="str">
        <f t="shared" si="1"/>
        <v>RSD_APA4_SH</v>
      </c>
      <c r="R14" s="45" t="s">
        <v>77</v>
      </c>
      <c r="S14" s="45"/>
    </row>
    <row r="15" spans="1:20" x14ac:dyDescent="0.25">
      <c r="A15" s="47"/>
      <c r="B15" s="47"/>
      <c r="C15" s="47"/>
      <c r="D15" s="47" t="str">
        <f>LEFT('FILL Table'!F13,11)&amp;"_N"</f>
        <v>RSD_DW_DTA1_N</v>
      </c>
      <c r="E15" s="57" t="str">
        <f>E7</f>
        <v>RSD_DTA1_SH</v>
      </c>
      <c r="F15" s="47" t="str">
        <f>'FILL Table'!E13</f>
        <v>INPUT</v>
      </c>
      <c r="G15" s="48">
        <v>2020</v>
      </c>
      <c r="H15" s="58">
        <f>S15</f>
        <v>8.0100000000000005E-2</v>
      </c>
      <c r="I15" s="59">
        <f>0.045*0.95</f>
        <v>4.2749999999999996E-2</v>
      </c>
      <c r="J15" s="59">
        <f>0.083*0.95</f>
        <v>7.8850000000000003E-2</v>
      </c>
      <c r="K15" s="59">
        <f>0.065*0.95</f>
        <v>6.1749999999999999E-2</v>
      </c>
      <c r="L15" s="47"/>
      <c r="M15" s="50"/>
      <c r="N15" s="50"/>
      <c r="O15" s="50"/>
      <c r="P15" s="50"/>
      <c r="Q15" s="47"/>
      <c r="R15" s="60" t="str">
        <f>D15</f>
        <v>RSD_DW_DTA1_N</v>
      </c>
      <c r="S15" s="61">
        <f>0.089*0.9</f>
        <v>8.0100000000000005E-2</v>
      </c>
      <c r="T15" s="62" t="s">
        <v>87</v>
      </c>
    </row>
    <row r="16" spans="1:20" x14ac:dyDescent="0.25">
      <c r="A16" s="47"/>
      <c r="B16" s="47"/>
      <c r="C16" s="47"/>
      <c r="D16" s="47" t="str">
        <f>LEFT('FILL Table'!F14,11)&amp;"_N"</f>
        <v>RSD_DW_APA1_N</v>
      </c>
      <c r="E16" s="47" t="str">
        <f t="shared" ref="E16:E22" si="8">E8</f>
        <v>RSD_APA1_SH</v>
      </c>
      <c r="F16" s="47" t="str">
        <f>'FILL Table'!E14</f>
        <v>INPUT</v>
      </c>
      <c r="G16" s="51">
        <f>G15</f>
        <v>2020</v>
      </c>
      <c r="H16" s="58">
        <f t="shared" ref="H16:H22" si="9">S16</f>
        <v>2.2500000000000003E-2</v>
      </c>
      <c r="I16" s="59">
        <f>0.02*0.95</f>
        <v>1.9E-2</v>
      </c>
      <c r="J16" s="59">
        <f>0.064*0.95</f>
        <v>6.08E-2</v>
      </c>
      <c r="K16" s="59">
        <f>0.022*0.95</f>
        <v>2.0899999999999998E-2</v>
      </c>
      <c r="L16" s="47"/>
      <c r="M16" s="50"/>
      <c r="N16" s="50"/>
      <c r="O16" s="50"/>
      <c r="P16" s="50"/>
      <c r="Q16" s="47"/>
      <c r="R16" s="60" t="str">
        <f t="shared" ref="R16:R22" si="10">D16</f>
        <v>RSD_DW_APA1_N</v>
      </c>
      <c r="S16" s="61">
        <f>0.025*0.9</f>
        <v>2.2500000000000003E-2</v>
      </c>
      <c r="T16" s="63"/>
    </row>
    <row r="17" spans="1:20" x14ac:dyDescent="0.25">
      <c r="A17" s="47"/>
      <c r="B17" s="47"/>
      <c r="C17" s="47"/>
      <c r="D17" s="47" t="str">
        <f>LEFT('FILL Table'!F15,11)&amp;"_N"</f>
        <v>RSD_DW_DTA2_N</v>
      </c>
      <c r="E17" s="47" t="str">
        <f t="shared" si="8"/>
        <v>RSD_DTA2_SH</v>
      </c>
      <c r="F17" s="47" t="str">
        <f>'FILL Table'!E15</f>
        <v>INPUT</v>
      </c>
      <c r="G17" s="51">
        <f t="shared" ref="G17:G22" si="11">G16</f>
        <v>2020</v>
      </c>
      <c r="H17" s="58">
        <f t="shared" si="9"/>
        <v>7.0199999999999999E-2</v>
      </c>
      <c r="I17" s="59"/>
      <c r="J17" s="59"/>
      <c r="K17" s="59"/>
      <c r="L17" s="47"/>
      <c r="M17" s="50"/>
      <c r="N17" s="50"/>
      <c r="O17" s="50"/>
      <c r="P17" s="50"/>
      <c r="Q17" s="47"/>
      <c r="R17" s="60" t="str">
        <f t="shared" si="10"/>
        <v>RSD_DW_DTA2_N</v>
      </c>
      <c r="S17" s="61">
        <f>0.078*0.9</f>
        <v>7.0199999999999999E-2</v>
      </c>
    </row>
    <row r="18" spans="1:20" x14ac:dyDescent="0.25">
      <c r="A18" s="47"/>
      <c r="B18" s="47"/>
      <c r="C18" s="47"/>
      <c r="D18" s="47" t="str">
        <f>LEFT('FILL Table'!F16,11)&amp;"_N"</f>
        <v>RSD_DW_APA2_N</v>
      </c>
      <c r="E18" s="47" t="str">
        <f t="shared" si="8"/>
        <v>RSD_APA2_SH</v>
      </c>
      <c r="F18" s="47" t="str">
        <f>'FILL Table'!E16</f>
        <v>INPUT</v>
      </c>
      <c r="G18" s="51">
        <f t="shared" si="11"/>
        <v>2020</v>
      </c>
      <c r="H18" s="58">
        <f t="shared" si="9"/>
        <v>2.2500000000000003E-2</v>
      </c>
      <c r="I18" s="59"/>
      <c r="J18" s="59"/>
      <c r="K18" s="59"/>
      <c r="L18" s="47"/>
      <c r="M18" s="50"/>
      <c r="N18" s="50"/>
      <c r="O18" s="50"/>
      <c r="P18" s="50"/>
      <c r="Q18" s="47"/>
      <c r="R18" s="60" t="str">
        <f t="shared" si="10"/>
        <v>RSD_DW_APA2_N</v>
      </c>
      <c r="S18" s="61">
        <f>0.025*0.9</f>
        <v>2.2500000000000003E-2</v>
      </c>
    </row>
    <row r="19" spans="1:20" x14ac:dyDescent="0.25">
      <c r="A19" s="47"/>
      <c r="B19" s="47"/>
      <c r="C19" s="47"/>
      <c r="D19" s="47" t="str">
        <f>LEFT('FILL Table'!F17,11)&amp;"_N"</f>
        <v>RSD_DW_DTA3_N</v>
      </c>
      <c r="E19" s="47" t="str">
        <f t="shared" si="8"/>
        <v>RSD_DTA3_SH</v>
      </c>
      <c r="F19" s="47" t="str">
        <f>'FILL Table'!E17</f>
        <v>INPUT</v>
      </c>
      <c r="G19" s="51">
        <f t="shared" si="11"/>
        <v>2020</v>
      </c>
      <c r="H19" s="58">
        <f t="shared" si="9"/>
        <v>6.5699999999999995E-2</v>
      </c>
      <c r="I19" s="59"/>
      <c r="J19" s="59"/>
      <c r="K19" s="59"/>
      <c r="L19" s="47"/>
      <c r="M19" s="50"/>
      <c r="N19" s="50"/>
      <c r="O19" s="50"/>
      <c r="P19" s="50"/>
      <c r="Q19" s="47"/>
      <c r="R19" s="60" t="str">
        <f t="shared" si="10"/>
        <v>RSD_DW_DTA3_N</v>
      </c>
      <c r="S19" s="61">
        <f>0.073*0.9</f>
        <v>6.5699999999999995E-2</v>
      </c>
    </row>
    <row r="20" spans="1:20" x14ac:dyDescent="0.25">
      <c r="A20" s="47"/>
      <c r="B20" s="47"/>
      <c r="C20" s="47"/>
      <c r="D20" s="47" t="str">
        <f>LEFT('FILL Table'!F18,11)&amp;"_N"</f>
        <v>RSD_DW_APA3_N</v>
      </c>
      <c r="E20" s="47" t="str">
        <f t="shared" si="8"/>
        <v>RSD_APA3_SH</v>
      </c>
      <c r="F20" s="47" t="str">
        <f>'FILL Table'!E18</f>
        <v>INPUT</v>
      </c>
      <c r="G20" s="51">
        <f t="shared" si="11"/>
        <v>2020</v>
      </c>
      <c r="H20" s="58">
        <f t="shared" si="9"/>
        <v>1.5300000000000001E-2</v>
      </c>
      <c r="I20" s="59"/>
      <c r="J20" s="59"/>
      <c r="K20" s="59"/>
      <c r="L20" s="47"/>
      <c r="M20" s="50"/>
      <c r="N20" s="50"/>
      <c r="O20" s="50"/>
      <c r="P20" s="50"/>
      <c r="Q20" s="47"/>
      <c r="R20" s="60" t="str">
        <f t="shared" si="10"/>
        <v>RSD_DW_APA3_N</v>
      </c>
      <c r="S20" s="61">
        <f>0.017*0.9</f>
        <v>1.5300000000000001E-2</v>
      </c>
    </row>
    <row r="21" spans="1:20" x14ac:dyDescent="0.25">
      <c r="A21" s="47"/>
      <c r="B21" s="47"/>
      <c r="C21" s="47"/>
      <c r="D21" s="47" t="str">
        <f>LEFT('FILL Table'!F19,11)&amp;"_N"</f>
        <v>RSD_DW_DTA4_N</v>
      </c>
      <c r="E21" s="47" t="str">
        <f t="shared" si="8"/>
        <v>RSD_DTA4_SH</v>
      </c>
      <c r="F21" s="47" t="str">
        <f>'FILL Table'!E19</f>
        <v>INPUT</v>
      </c>
      <c r="G21" s="51">
        <f t="shared" si="11"/>
        <v>2020</v>
      </c>
      <c r="H21" s="58">
        <f t="shared" si="9"/>
        <v>5.3999999999999999E-2</v>
      </c>
      <c r="I21" s="59"/>
      <c r="J21" s="59"/>
      <c r="K21" s="59"/>
      <c r="L21" s="47"/>
      <c r="M21" s="50"/>
      <c r="N21" s="50"/>
      <c r="O21" s="50"/>
      <c r="P21" s="50"/>
      <c r="Q21" s="47"/>
      <c r="R21" s="60" t="str">
        <f t="shared" si="10"/>
        <v>RSD_DW_DTA4_N</v>
      </c>
      <c r="S21" s="61">
        <f>0.06*0.9</f>
        <v>5.3999999999999999E-2</v>
      </c>
    </row>
    <row r="22" spans="1:20" ht="14.4" thickBot="1" x14ac:dyDescent="0.3">
      <c r="A22" s="47"/>
      <c r="B22" s="52"/>
      <c r="C22" s="52"/>
      <c r="D22" s="52" t="str">
        <f>LEFT('FILL Table'!F20,11)&amp;"_N"</f>
        <v>RSD_DW_APA4_N</v>
      </c>
      <c r="E22" s="52" t="str">
        <f t="shared" si="8"/>
        <v>RSD_APA4_SH</v>
      </c>
      <c r="F22" s="52" t="str">
        <f>'FILL Table'!E20</f>
        <v>INPUT</v>
      </c>
      <c r="G22" s="53">
        <f t="shared" si="11"/>
        <v>2020</v>
      </c>
      <c r="H22" s="64">
        <f t="shared" si="9"/>
        <v>1.5300000000000001E-2</v>
      </c>
      <c r="I22" s="59"/>
      <c r="J22" s="59"/>
      <c r="K22" s="59"/>
      <c r="L22" s="52"/>
      <c r="M22" s="55"/>
      <c r="N22" s="55"/>
      <c r="O22" s="55"/>
      <c r="P22" s="55"/>
      <c r="Q22" s="56"/>
      <c r="R22" s="60" t="str">
        <f t="shared" si="10"/>
        <v>RSD_DW_APA4_N</v>
      </c>
      <c r="S22" s="65">
        <f>0.017*0.9</f>
        <v>1.5300000000000001E-2</v>
      </c>
    </row>
    <row r="23" spans="1:20" x14ac:dyDescent="0.25">
      <c r="A23" s="47"/>
      <c r="B23" s="47"/>
      <c r="C23" s="47"/>
      <c r="D23" s="47" t="str">
        <f>LEFT('FILL Table'!F21,11)&amp;"_N"</f>
        <v>RSD_DW_DTA1_N</v>
      </c>
      <c r="E23" s="57" t="str">
        <f>E15</f>
        <v>RSD_DTA1_SH</v>
      </c>
      <c r="F23" s="47" t="str">
        <f>'FILL Table'!E21</f>
        <v>INPUT</v>
      </c>
      <c r="G23" s="51">
        <v>2025</v>
      </c>
      <c r="H23" s="58">
        <f>S23</f>
        <v>6.4080000000000012E-2</v>
      </c>
      <c r="I23" s="59">
        <f>0.045*0.85</f>
        <v>3.8249999999999999E-2</v>
      </c>
      <c r="J23" s="59">
        <f>0.083*0.9</f>
        <v>7.4700000000000003E-2</v>
      </c>
      <c r="K23" s="59">
        <f>0.045*0.85</f>
        <v>3.8249999999999999E-2</v>
      </c>
      <c r="L23" s="47"/>
      <c r="M23" s="62" t="s">
        <v>1111</v>
      </c>
      <c r="N23" s="62"/>
      <c r="O23" s="62"/>
      <c r="P23" s="62"/>
      <c r="Q23" s="47"/>
      <c r="R23" s="66" t="str">
        <f>R15</f>
        <v>RSD_DW_DTA1_N</v>
      </c>
      <c r="S23" s="67">
        <f>S15*0.8</f>
        <v>6.4080000000000012E-2</v>
      </c>
      <c r="T23" s="68" t="s">
        <v>88</v>
      </c>
    </row>
    <row r="24" spans="1:20" x14ac:dyDescent="0.25">
      <c r="A24" s="47"/>
      <c r="B24" s="47"/>
      <c r="C24" s="47"/>
      <c r="D24" s="47" t="str">
        <f>LEFT('FILL Table'!F22,11)&amp;"_N"</f>
        <v>RSD_DW_APA1_N</v>
      </c>
      <c r="E24" s="47" t="str">
        <f t="shared" ref="E24:E30" si="12">E16</f>
        <v>RSD_APA1_SH</v>
      </c>
      <c r="F24" s="47" t="str">
        <f>'FILL Table'!E22</f>
        <v>INPUT</v>
      </c>
      <c r="G24" s="51">
        <f>G23</f>
        <v>2025</v>
      </c>
      <c r="H24" s="58">
        <f t="shared" ref="H24:H30" si="13">S24</f>
        <v>1.8000000000000002E-2</v>
      </c>
      <c r="I24" s="59">
        <f>0.02*0.85</f>
        <v>1.7000000000000001E-2</v>
      </c>
      <c r="J24" s="59">
        <f>0.064*0.9</f>
        <v>5.7600000000000005E-2</v>
      </c>
      <c r="K24" s="59">
        <f>0.02*0.85</f>
        <v>1.7000000000000001E-2</v>
      </c>
      <c r="L24" s="47"/>
      <c r="M24" s="50"/>
      <c r="N24" s="50"/>
      <c r="O24" s="50"/>
      <c r="P24" s="50"/>
      <c r="Q24" s="47"/>
      <c r="R24" s="69" t="str">
        <f t="shared" ref="R24:R30" si="14">R16</f>
        <v>RSD_DW_APA1_N</v>
      </c>
      <c r="S24" s="61">
        <f t="shared" ref="S24:S30" si="15">S16*0.8</f>
        <v>1.8000000000000002E-2</v>
      </c>
    </row>
    <row r="25" spans="1:20" x14ac:dyDescent="0.25">
      <c r="A25" s="47"/>
      <c r="B25" s="47"/>
      <c r="C25" s="47"/>
      <c r="D25" s="47" t="str">
        <f>LEFT('FILL Table'!F23,11)&amp;"_N"</f>
        <v>RSD_DW_DTA2_N</v>
      </c>
      <c r="E25" s="47" t="str">
        <f t="shared" si="12"/>
        <v>RSD_DTA2_SH</v>
      </c>
      <c r="F25" s="47" t="str">
        <f>'FILL Table'!E23</f>
        <v>INPUT</v>
      </c>
      <c r="G25" s="51">
        <f t="shared" ref="G25:G30" si="16">G24</f>
        <v>2025</v>
      </c>
      <c r="H25" s="58">
        <f t="shared" si="13"/>
        <v>5.6160000000000002E-2</v>
      </c>
      <c r="I25" s="59"/>
      <c r="J25" s="59"/>
      <c r="K25" s="59"/>
      <c r="L25" s="47"/>
      <c r="M25" s="50"/>
      <c r="N25" s="50"/>
      <c r="O25" s="50"/>
      <c r="P25" s="50"/>
      <c r="Q25" s="47"/>
      <c r="R25" s="69" t="str">
        <f t="shared" si="14"/>
        <v>RSD_DW_DTA2_N</v>
      </c>
      <c r="S25" s="61">
        <f t="shared" si="15"/>
        <v>5.6160000000000002E-2</v>
      </c>
    </row>
    <row r="26" spans="1:20" x14ac:dyDescent="0.25">
      <c r="A26" s="47"/>
      <c r="B26" s="47"/>
      <c r="C26" s="47"/>
      <c r="D26" s="47" t="str">
        <f>LEFT('FILL Table'!F24,11)&amp;"_N"</f>
        <v>RSD_DW_APA2_N</v>
      </c>
      <c r="E26" s="47" t="str">
        <f t="shared" si="12"/>
        <v>RSD_APA2_SH</v>
      </c>
      <c r="F26" s="47" t="str">
        <f>'FILL Table'!E24</f>
        <v>INPUT</v>
      </c>
      <c r="G26" s="51">
        <f t="shared" si="16"/>
        <v>2025</v>
      </c>
      <c r="H26" s="58">
        <f t="shared" si="13"/>
        <v>1.8000000000000002E-2</v>
      </c>
      <c r="I26" s="59"/>
      <c r="J26" s="59"/>
      <c r="K26" s="59"/>
      <c r="L26" s="47"/>
      <c r="M26" s="50"/>
      <c r="N26" s="50"/>
      <c r="O26" s="50"/>
      <c r="P26" s="50"/>
      <c r="Q26" s="47"/>
      <c r="R26" s="69" t="str">
        <f t="shared" si="14"/>
        <v>RSD_DW_APA2_N</v>
      </c>
      <c r="S26" s="61">
        <f t="shared" si="15"/>
        <v>1.8000000000000002E-2</v>
      </c>
    </row>
    <row r="27" spans="1:20" x14ac:dyDescent="0.25">
      <c r="A27" s="47"/>
      <c r="B27" s="47"/>
      <c r="C27" s="47"/>
      <c r="D27" s="47" t="str">
        <f>LEFT('FILL Table'!F25,11)&amp;"_N"</f>
        <v>RSD_DW_DTA3_N</v>
      </c>
      <c r="E27" s="47" t="str">
        <f t="shared" si="12"/>
        <v>RSD_DTA3_SH</v>
      </c>
      <c r="F27" s="47" t="str">
        <f>'FILL Table'!E25</f>
        <v>INPUT</v>
      </c>
      <c r="G27" s="51">
        <f t="shared" si="16"/>
        <v>2025</v>
      </c>
      <c r="H27" s="58">
        <f t="shared" si="13"/>
        <v>5.2559999999999996E-2</v>
      </c>
      <c r="I27" s="59"/>
      <c r="J27" s="59"/>
      <c r="K27" s="59"/>
      <c r="L27" s="47"/>
      <c r="M27" s="50"/>
      <c r="N27" s="50"/>
      <c r="O27" s="50"/>
      <c r="P27" s="50"/>
      <c r="Q27" s="47"/>
      <c r="R27" s="69" t="str">
        <f t="shared" si="14"/>
        <v>RSD_DW_DTA3_N</v>
      </c>
      <c r="S27" s="61">
        <f t="shared" si="15"/>
        <v>5.2559999999999996E-2</v>
      </c>
    </row>
    <row r="28" spans="1:20" x14ac:dyDescent="0.25">
      <c r="A28" s="47"/>
      <c r="B28" s="47"/>
      <c r="C28" s="47"/>
      <c r="D28" s="47" t="str">
        <f>LEFT('FILL Table'!F26,11)&amp;"_N"</f>
        <v>RSD_DW_APA3_N</v>
      </c>
      <c r="E28" s="47" t="str">
        <f t="shared" si="12"/>
        <v>RSD_APA3_SH</v>
      </c>
      <c r="F28" s="47" t="str">
        <f>'FILL Table'!E26</f>
        <v>INPUT</v>
      </c>
      <c r="G28" s="51">
        <f t="shared" si="16"/>
        <v>2025</v>
      </c>
      <c r="H28" s="58">
        <f t="shared" si="13"/>
        <v>1.2240000000000001E-2</v>
      </c>
      <c r="I28" s="59"/>
      <c r="J28" s="59"/>
      <c r="K28" s="59"/>
      <c r="L28" s="47"/>
      <c r="M28" s="50"/>
      <c r="N28" s="50"/>
      <c r="O28" s="50"/>
      <c r="P28" s="50"/>
      <c r="Q28" s="47"/>
      <c r="R28" s="69" t="str">
        <f t="shared" si="14"/>
        <v>RSD_DW_APA3_N</v>
      </c>
      <c r="S28" s="61">
        <f t="shared" si="15"/>
        <v>1.2240000000000001E-2</v>
      </c>
    </row>
    <row r="29" spans="1:20" x14ac:dyDescent="0.25">
      <c r="A29" s="47"/>
      <c r="B29" s="47"/>
      <c r="C29" s="47"/>
      <c r="D29" s="47" t="str">
        <f>LEFT('FILL Table'!F27,11)&amp;"_N"</f>
        <v>RSD_DW_DTA4_N</v>
      </c>
      <c r="E29" s="47" t="str">
        <f t="shared" si="12"/>
        <v>RSD_DTA4_SH</v>
      </c>
      <c r="F29" s="47" t="str">
        <f>'FILL Table'!E27</f>
        <v>INPUT</v>
      </c>
      <c r="G29" s="51">
        <f t="shared" si="16"/>
        <v>2025</v>
      </c>
      <c r="H29" s="58">
        <f t="shared" si="13"/>
        <v>4.3200000000000002E-2</v>
      </c>
      <c r="I29" s="59"/>
      <c r="J29" s="59"/>
      <c r="K29" s="59"/>
      <c r="L29" s="47"/>
      <c r="M29" s="50"/>
      <c r="N29" s="50"/>
      <c r="O29" s="50"/>
      <c r="P29" s="50"/>
      <c r="Q29" s="47"/>
      <c r="R29" s="69" t="str">
        <f t="shared" si="14"/>
        <v>RSD_DW_DTA4_N</v>
      </c>
      <c r="S29" s="61">
        <f t="shared" si="15"/>
        <v>4.3200000000000002E-2</v>
      </c>
    </row>
    <row r="30" spans="1:20" ht="14.4" thickBot="1" x14ac:dyDescent="0.3">
      <c r="A30" s="47"/>
      <c r="B30" s="52"/>
      <c r="C30" s="52"/>
      <c r="D30" s="52" t="str">
        <f>LEFT('FILL Table'!F28,11)&amp;"_N"</f>
        <v>RSD_DW_APA4_N</v>
      </c>
      <c r="E30" s="52" t="str">
        <f t="shared" si="12"/>
        <v>RSD_APA4_SH</v>
      </c>
      <c r="F30" s="52" t="str">
        <f>'FILL Table'!E28</f>
        <v>INPUT</v>
      </c>
      <c r="G30" s="53">
        <f t="shared" si="16"/>
        <v>2025</v>
      </c>
      <c r="H30" s="64">
        <f t="shared" si="13"/>
        <v>1.2240000000000001E-2</v>
      </c>
      <c r="I30" s="59"/>
      <c r="J30" s="59"/>
      <c r="K30" s="59"/>
      <c r="L30" s="52"/>
      <c r="M30" s="55"/>
      <c r="N30" s="55"/>
      <c r="O30" s="55"/>
      <c r="P30" s="55"/>
      <c r="Q30" s="56"/>
      <c r="R30" s="70" t="str">
        <f t="shared" si="14"/>
        <v>RSD_DW_APA4_N</v>
      </c>
      <c r="S30" s="65">
        <f t="shared" si="15"/>
        <v>1.2240000000000001E-2</v>
      </c>
    </row>
    <row r="31" spans="1:20" x14ac:dyDescent="0.25">
      <c r="A31" s="47"/>
      <c r="B31" s="47"/>
      <c r="C31" s="47"/>
      <c r="D31" s="47" t="str">
        <f>LEFT('FILL Table'!F13,11)&amp;"_N"</f>
        <v>RSD_DW_DTA1_N</v>
      </c>
      <c r="E31" s="47" t="str">
        <f>'FILL Table'!G13</f>
        <v>RSD_DTA1_WH</v>
      </c>
      <c r="F31" s="47" t="str">
        <f>'FILL Table'!E13</f>
        <v>INPUT</v>
      </c>
      <c r="G31" s="51">
        <f t="shared" ref="G31:G54" si="17">BASE_YEAR+1</f>
        <v>2018</v>
      </c>
      <c r="H31" s="71">
        <f>VLOOKUP($Q31,'FILL Table'!$A$5:$I$76,H$3,FALSE)*(1-M31)</f>
        <v>8.4965256312406496E-3</v>
      </c>
      <c r="I31" s="49">
        <f>VLOOKUP($Q31,'FILL Table'!$A$5:$L$76,I$3,FALSE)*(1-N31)</f>
        <v>5.45406980824797E-3</v>
      </c>
      <c r="J31" s="49">
        <f>VLOOKUP($Q31,'FILL Table'!$A$5:$L$76,J$3,FALSE)*(1-O31)</f>
        <v>3.49476910563098E-2</v>
      </c>
      <c r="K31" s="49">
        <f>VLOOKUP($Q31,'FILL Table'!$A$5:$L$76,K$3,FALSE)*(1-P31)</f>
        <v>7.5680725254173298E-3</v>
      </c>
      <c r="L31" s="47"/>
      <c r="M31" s="50">
        <v>0</v>
      </c>
      <c r="N31" s="50">
        <v>0</v>
      </c>
      <c r="O31" s="50">
        <v>0</v>
      </c>
      <c r="P31" s="50">
        <v>0</v>
      </c>
      <c r="Q31" s="47" t="str">
        <f>E31</f>
        <v>RSD_DTA1_WH</v>
      </c>
      <c r="R31" s="34" t="str">
        <f>"This means ("&amp;M13&amp;"*100)% reduction in the demand for Water Heating compared to the buildings built in 2016"</f>
        <v>This means (0.1*100)% reduction in the demand for Water Heating compared to the buildings built in 2016</v>
      </c>
    </row>
    <row r="32" spans="1:20" x14ac:dyDescent="0.25">
      <c r="A32" s="47"/>
      <c r="B32" s="47"/>
      <c r="C32" s="47"/>
      <c r="D32" s="47" t="str">
        <f>LEFT('FILL Table'!F14,11)&amp;"_N"</f>
        <v>RSD_DW_APA1_N</v>
      </c>
      <c r="E32" s="47" t="str">
        <f>'FILL Table'!G14</f>
        <v>RSD_APA1_WH</v>
      </c>
      <c r="F32" s="47" t="str">
        <f>'FILL Table'!E14</f>
        <v>INPUT</v>
      </c>
      <c r="G32" s="51">
        <f t="shared" si="17"/>
        <v>2018</v>
      </c>
      <c r="H32" s="71">
        <f>VLOOKUP($Q32,'FILL Table'!$A$5:$I$76,H$3,FALSE)*(1-M32)</f>
        <v>8.4689285106969402E-3</v>
      </c>
      <c r="I32" s="49">
        <f>VLOOKUP($Q32,'FILL Table'!$A$5:$L$76,I$3,FALSE)*(1-N32)</f>
        <v>6.1745682832517997E-3</v>
      </c>
      <c r="J32" s="49">
        <f>VLOOKUP($Q32,'FILL Table'!$A$5:$L$76,J$3,FALSE)*(1-O32)</f>
        <v>4.7402713460264E-2</v>
      </c>
      <c r="K32" s="49">
        <f>VLOOKUP($Q32,'FILL Table'!$A$5:$L$76,K$3,FALSE)*(1-P32)</f>
        <v>8.4976365373404597E-3</v>
      </c>
      <c r="L32" s="47"/>
      <c r="M32" s="50">
        <v>0</v>
      </c>
      <c r="N32" s="50">
        <v>0</v>
      </c>
      <c r="O32" s="50">
        <v>0</v>
      </c>
      <c r="P32" s="50">
        <v>0</v>
      </c>
      <c r="Q32" s="47" t="str">
        <f t="shared" ref="Q32:Q54" si="18">E32</f>
        <v>RSD_APA1_WH</v>
      </c>
    </row>
    <row r="33" spans="1:18" x14ac:dyDescent="0.25">
      <c r="A33" s="47"/>
      <c r="B33" s="47"/>
      <c r="C33" s="47"/>
      <c r="D33" s="47" t="str">
        <f>LEFT('FILL Table'!F15,11)&amp;"_N"</f>
        <v>RSD_DW_DTA2_N</v>
      </c>
      <c r="E33" s="47" t="str">
        <f>'FILL Table'!G15</f>
        <v>RSD_DTA2_WH</v>
      </c>
      <c r="F33" s="47" t="str">
        <f>'FILL Table'!E15</f>
        <v>INPUT</v>
      </c>
      <c r="G33" s="51">
        <f t="shared" si="17"/>
        <v>2018</v>
      </c>
      <c r="H33" s="71">
        <f>VLOOKUP($Q33,'FILL Table'!$A$5:$I$76,H$3,FALSE)*(1-M33)</f>
        <v>8.8361390890320402E-3</v>
      </c>
      <c r="I33" s="49">
        <f>VLOOKUP($Q33,'FILL Table'!$A$5:$L$76,I$3,FALSE)*(1-N33)</f>
        <v>0</v>
      </c>
      <c r="J33" s="49">
        <f>VLOOKUP($Q33,'FILL Table'!$A$5:$L$76,J$3,FALSE)*(1-O33)</f>
        <v>0</v>
      </c>
      <c r="K33" s="49">
        <f>VLOOKUP($Q33,'FILL Table'!$A$5:$L$76,K$3,FALSE)*(1-P33)</f>
        <v>0</v>
      </c>
      <c r="L33" s="47"/>
      <c r="M33" s="50">
        <v>0</v>
      </c>
      <c r="N33" s="50">
        <v>0</v>
      </c>
      <c r="O33" s="50">
        <v>0</v>
      </c>
      <c r="P33" s="50">
        <v>0</v>
      </c>
      <c r="Q33" s="47" t="str">
        <f t="shared" si="18"/>
        <v>RSD_DTA2_WH</v>
      </c>
    </row>
    <row r="34" spans="1:18" x14ac:dyDescent="0.25">
      <c r="A34" s="47"/>
      <c r="B34" s="47"/>
      <c r="C34" s="47"/>
      <c r="D34" s="47" t="str">
        <f>LEFT('FILL Table'!F16,11)&amp;"_N"</f>
        <v>RSD_DW_APA2_N</v>
      </c>
      <c r="E34" s="47" t="str">
        <f>'FILL Table'!G16</f>
        <v>RSD_APA2_WH</v>
      </c>
      <c r="F34" s="47" t="str">
        <f>'FILL Table'!E16</f>
        <v>INPUT</v>
      </c>
      <c r="G34" s="51">
        <f t="shared" si="17"/>
        <v>2018</v>
      </c>
      <c r="H34" s="71">
        <f>VLOOKUP($Q34,'FILL Table'!$A$5:$I$76,H$3,FALSE)*(1-M34)</f>
        <v>8.3823537371783101E-3</v>
      </c>
      <c r="I34" s="49">
        <f>VLOOKUP($Q34,'FILL Table'!$A$5:$L$76,I$3,FALSE)*(1-N34)</f>
        <v>0</v>
      </c>
      <c r="J34" s="49">
        <f>VLOOKUP($Q34,'FILL Table'!$A$5:$L$76,J$3,FALSE)*(1-O34)</f>
        <v>0</v>
      </c>
      <c r="K34" s="49">
        <f>VLOOKUP($Q34,'FILL Table'!$A$5:$L$76,K$3,FALSE)*(1-P34)</f>
        <v>0</v>
      </c>
      <c r="L34" s="47"/>
      <c r="M34" s="50">
        <v>0</v>
      </c>
      <c r="N34" s="50">
        <v>0</v>
      </c>
      <c r="O34" s="50">
        <v>0</v>
      </c>
      <c r="P34" s="50">
        <v>0</v>
      </c>
      <c r="Q34" s="47" t="str">
        <f t="shared" si="18"/>
        <v>RSD_APA2_WH</v>
      </c>
    </row>
    <row r="35" spans="1:18" x14ac:dyDescent="0.25">
      <c r="A35" s="47"/>
      <c r="B35" s="47"/>
      <c r="C35" s="47"/>
      <c r="D35" s="47" t="str">
        <f>LEFT('FILL Table'!F17,11)&amp;"_N"</f>
        <v>RSD_DW_DTA3_N</v>
      </c>
      <c r="E35" s="47" t="str">
        <f>'FILL Table'!G17</f>
        <v>RSD_DTA3_WH</v>
      </c>
      <c r="F35" s="47" t="str">
        <f>'FILL Table'!E17</f>
        <v>INPUT</v>
      </c>
      <c r="G35" s="51">
        <f t="shared" si="17"/>
        <v>2018</v>
      </c>
      <c r="H35" s="71">
        <f>VLOOKUP($Q35,'FILL Table'!$A$5:$I$76,H$3,FALSE)*(1-M35)</f>
        <v>8.1468708090784107E-3</v>
      </c>
      <c r="I35" s="49">
        <f>VLOOKUP($Q35,'FILL Table'!$A$5:$L$76,I$3,FALSE)*(1-N35)</f>
        <v>0</v>
      </c>
      <c r="J35" s="49">
        <f>VLOOKUP($Q35,'FILL Table'!$A$5:$L$76,J$3,FALSE)*(1-O35)</f>
        <v>0</v>
      </c>
      <c r="K35" s="49">
        <f>VLOOKUP($Q35,'FILL Table'!$A$5:$L$76,K$3,FALSE)*(1-P35)</f>
        <v>0</v>
      </c>
      <c r="L35" s="47"/>
      <c r="M35" s="50">
        <v>0</v>
      </c>
      <c r="N35" s="50">
        <v>0</v>
      </c>
      <c r="O35" s="50">
        <v>0</v>
      </c>
      <c r="P35" s="50">
        <v>0</v>
      </c>
      <c r="Q35" s="47" t="str">
        <f t="shared" si="18"/>
        <v>RSD_DTA3_WH</v>
      </c>
    </row>
    <row r="36" spans="1:18" x14ac:dyDescent="0.25">
      <c r="A36" s="47"/>
      <c r="B36" s="47"/>
      <c r="C36" s="47"/>
      <c r="D36" s="47" t="str">
        <f>LEFT('FILL Table'!F18,11)&amp;"_N"</f>
        <v>RSD_DW_APA3_N</v>
      </c>
      <c r="E36" s="47" t="str">
        <f>'FILL Table'!G18</f>
        <v>RSD_APA3_WH</v>
      </c>
      <c r="F36" s="47" t="str">
        <f>'FILL Table'!E18</f>
        <v>INPUT</v>
      </c>
      <c r="G36" s="51">
        <f t="shared" si="17"/>
        <v>2018</v>
      </c>
      <c r="H36" s="71">
        <f>VLOOKUP($Q36,'FILL Table'!$A$5:$I$76,H$3,FALSE)*(1-M36)</f>
        <v>8.1520788208387495E-3</v>
      </c>
      <c r="I36" s="49">
        <f>VLOOKUP($Q36,'FILL Table'!$A$5:$L$76,I$3,FALSE)*(1-N36)</f>
        <v>0</v>
      </c>
      <c r="J36" s="49">
        <f>VLOOKUP($Q36,'FILL Table'!$A$5:$L$76,J$3,FALSE)*(1-O36)</f>
        <v>0</v>
      </c>
      <c r="K36" s="49">
        <f>VLOOKUP($Q36,'FILL Table'!$A$5:$L$76,K$3,FALSE)*(1-P36)</f>
        <v>0</v>
      </c>
      <c r="L36" s="47"/>
      <c r="M36" s="50">
        <v>0</v>
      </c>
      <c r="N36" s="50">
        <v>0</v>
      </c>
      <c r="O36" s="50">
        <v>0</v>
      </c>
      <c r="P36" s="50">
        <v>0</v>
      </c>
      <c r="Q36" s="47" t="str">
        <f t="shared" si="18"/>
        <v>RSD_APA3_WH</v>
      </c>
    </row>
    <row r="37" spans="1:18" x14ac:dyDescent="0.25">
      <c r="A37" s="47"/>
      <c r="B37" s="47"/>
      <c r="C37" s="47"/>
      <c r="D37" s="47" t="str">
        <f>LEFT('FILL Table'!F19,11)&amp;"_N"</f>
        <v>RSD_DW_DTA4_N</v>
      </c>
      <c r="E37" s="47" t="str">
        <f>'FILL Table'!G19</f>
        <v>RSD_DTA4_WH</v>
      </c>
      <c r="F37" s="47" t="str">
        <f>'FILL Table'!E19</f>
        <v>INPUT</v>
      </c>
      <c r="G37" s="51">
        <f t="shared" si="17"/>
        <v>2018</v>
      </c>
      <c r="H37" s="71">
        <f>VLOOKUP($Q37,'FILL Table'!$A$5:$I$76,H$3,FALSE)*(1-M37)</f>
        <v>8.54687552455375E-3</v>
      </c>
      <c r="I37" s="49">
        <f>VLOOKUP($Q37,'FILL Table'!$A$5:$L$76,I$3,FALSE)*(1-N37)</f>
        <v>0</v>
      </c>
      <c r="J37" s="49">
        <f>VLOOKUP($Q37,'FILL Table'!$A$5:$L$76,J$3,FALSE)*(1-O37)</f>
        <v>0</v>
      </c>
      <c r="K37" s="49">
        <f>VLOOKUP($Q37,'FILL Table'!$A$5:$L$76,K$3,FALSE)*(1-P37)</f>
        <v>0</v>
      </c>
      <c r="L37" s="47"/>
      <c r="M37" s="50">
        <v>0</v>
      </c>
      <c r="N37" s="50">
        <v>0</v>
      </c>
      <c r="O37" s="50">
        <v>0</v>
      </c>
      <c r="P37" s="50">
        <v>0</v>
      </c>
      <c r="Q37" s="47" t="str">
        <f t="shared" si="18"/>
        <v>RSD_DTA4_WH</v>
      </c>
    </row>
    <row r="38" spans="1:18" x14ac:dyDescent="0.25">
      <c r="A38" s="47"/>
      <c r="B38" s="52"/>
      <c r="C38" s="52"/>
      <c r="D38" s="52" t="str">
        <f>LEFT('FILL Table'!F20,11)&amp;"_N"</f>
        <v>RSD_DW_APA4_N</v>
      </c>
      <c r="E38" s="52" t="str">
        <f>'FILL Table'!G20</f>
        <v>RSD_APA4_WH</v>
      </c>
      <c r="F38" s="52" t="str">
        <f>'FILL Table'!E20</f>
        <v>INPUT</v>
      </c>
      <c r="G38" s="53">
        <f t="shared" si="17"/>
        <v>2018</v>
      </c>
      <c r="H38" s="72">
        <f>VLOOKUP($Q38,'FILL Table'!$A$5:$I$76,H$3,FALSE)*(1-M38)</f>
        <v>8.7316460224175808E-3</v>
      </c>
      <c r="I38" s="49">
        <f>VLOOKUP($Q38,'FILL Table'!$A$5:$L$76,I$3,FALSE)*(1-N38)</f>
        <v>0</v>
      </c>
      <c r="J38" s="49">
        <f>VLOOKUP($Q38,'FILL Table'!$A$5:$L$76,J$3,FALSE)*(1-O38)</f>
        <v>0</v>
      </c>
      <c r="K38" s="49">
        <f>VLOOKUP($Q38,'FILL Table'!$A$5:$L$76,K$3,FALSE)*(1-P38)</f>
        <v>0</v>
      </c>
      <c r="L38" s="52"/>
      <c r="M38" s="55">
        <v>0</v>
      </c>
      <c r="N38" s="55">
        <v>0</v>
      </c>
      <c r="O38" s="55">
        <v>0</v>
      </c>
      <c r="P38" s="55">
        <v>0</v>
      </c>
      <c r="Q38" s="52" t="str">
        <f t="shared" si="18"/>
        <v>RSD_APA4_WH</v>
      </c>
    </row>
    <row r="39" spans="1:18" x14ac:dyDescent="0.25">
      <c r="A39" s="47"/>
      <c r="B39" s="47"/>
      <c r="C39" s="47"/>
      <c r="D39" s="47" t="str">
        <f>LEFT('FILL Table'!F21,11)&amp;"_N"</f>
        <v>RSD_DW_DTA1_N</v>
      </c>
      <c r="E39" s="47" t="str">
        <f>'FILL Table'!G21</f>
        <v>RSD_DTA1_SC</v>
      </c>
      <c r="F39" s="47" t="str">
        <f>'FILL Table'!E21</f>
        <v>INPUT</v>
      </c>
      <c r="G39" s="51">
        <f t="shared" si="17"/>
        <v>2018</v>
      </c>
      <c r="H39" s="71">
        <f>VLOOKUP($Q39,'FILL Table'!$A$5:$I$76,H$3,FALSE)*(1-M39)</f>
        <v>5.7237258622563599E-5</v>
      </c>
      <c r="I39" s="49">
        <f>VLOOKUP($Q39,'FILL Table'!$A$5:$L$76,I$3,FALSE)*(1-N39)</f>
        <v>8.0973516049382695E-5</v>
      </c>
      <c r="J39" s="49">
        <f>VLOOKUP($Q39,'FILL Table'!$A$5:$L$76,J$3,FALSE)*(1-O39)</f>
        <v>5.35113799355988E-5</v>
      </c>
      <c r="K39" s="49">
        <f>VLOOKUP($Q39,'FILL Table'!$A$5:$L$76,K$3,FALSE)*(1-P39)</f>
        <v>5.0663552409432798E-5</v>
      </c>
      <c r="L39" s="47"/>
      <c r="M39" s="50">
        <v>0</v>
      </c>
      <c r="N39" s="50">
        <v>0</v>
      </c>
      <c r="O39" s="50">
        <v>0</v>
      </c>
      <c r="P39" s="50">
        <v>0</v>
      </c>
      <c r="Q39" s="47" t="str">
        <f t="shared" si="18"/>
        <v>RSD_DTA1_SC</v>
      </c>
      <c r="R39" s="34" t="str">
        <f>"This means ("&amp;M35&amp;"*100)% reduction in the demand for Space Cooling  compared to the buildings built in 2016"</f>
        <v>This means (0*100)% reduction in the demand for Space Cooling  compared to the buildings built in 2016</v>
      </c>
    </row>
    <row r="40" spans="1:18" x14ac:dyDescent="0.25">
      <c r="A40" s="47"/>
      <c r="B40" s="47"/>
      <c r="C40" s="47"/>
      <c r="D40" s="47" t="str">
        <f>LEFT('FILL Table'!F22,11)&amp;"_N"</f>
        <v>RSD_DW_APA1_N</v>
      </c>
      <c r="E40" s="47" t="str">
        <f>'FILL Table'!G22</f>
        <v>RSD_APA1_SC</v>
      </c>
      <c r="F40" s="47" t="str">
        <f>'FILL Table'!E22</f>
        <v>INPUT</v>
      </c>
      <c r="G40" s="51">
        <f t="shared" si="17"/>
        <v>2018</v>
      </c>
      <c r="H40" s="71">
        <f>VLOOKUP($Q40,'FILL Table'!$A$5:$I$76,H$3,FALSE)*(1-M40)</f>
        <v>5.7237258622563599E-5</v>
      </c>
      <c r="I40" s="49">
        <f>VLOOKUP($Q40,'FILL Table'!$A$5:$L$76,I$3,FALSE)*(1-N40)</f>
        <v>8.0973516049382695E-5</v>
      </c>
      <c r="J40" s="49">
        <f>VLOOKUP($Q40,'FILL Table'!$A$5:$L$76,J$3,FALSE)*(1-O40)</f>
        <v>5.35113799355988E-5</v>
      </c>
      <c r="K40" s="49">
        <f>VLOOKUP($Q40,'FILL Table'!$A$5:$L$76,K$3,FALSE)*(1-P40)</f>
        <v>5.0663552409432798E-5</v>
      </c>
      <c r="L40" s="47"/>
      <c r="M40" s="50">
        <v>0</v>
      </c>
      <c r="N40" s="50">
        <v>0</v>
      </c>
      <c r="O40" s="50">
        <v>0</v>
      </c>
      <c r="P40" s="50">
        <v>0</v>
      </c>
      <c r="Q40" s="47" t="str">
        <f t="shared" si="18"/>
        <v>RSD_APA1_SC</v>
      </c>
    </row>
    <row r="41" spans="1:18" x14ac:dyDescent="0.25">
      <c r="A41" s="47"/>
      <c r="B41" s="47"/>
      <c r="C41" s="47"/>
      <c r="D41" s="47" t="str">
        <f>LEFT('FILL Table'!F23,11)&amp;"_N"</f>
        <v>RSD_DW_DTA2_N</v>
      </c>
      <c r="E41" s="47" t="str">
        <f>'FILL Table'!G23</f>
        <v>RSD_DTA2_SC</v>
      </c>
      <c r="F41" s="47" t="str">
        <f>'FILL Table'!E23</f>
        <v>INPUT</v>
      </c>
      <c r="G41" s="51">
        <f t="shared" si="17"/>
        <v>2018</v>
      </c>
      <c r="H41" s="71">
        <f>VLOOKUP($Q41,'FILL Table'!$A$5:$I$76,H$3,FALSE)*(1-M41)</f>
        <v>4.7697715518803003E-4</v>
      </c>
      <c r="I41" s="49">
        <f>VLOOKUP($Q41,'FILL Table'!$A$5:$L$76,I$3,FALSE)*(1-N41)</f>
        <v>0</v>
      </c>
      <c r="J41" s="49">
        <f>VLOOKUP($Q41,'FILL Table'!$A$5:$L$76,J$3,FALSE)*(1-O41)</f>
        <v>0</v>
      </c>
      <c r="K41" s="49">
        <f>VLOOKUP($Q41,'FILL Table'!$A$5:$L$76,K$3,FALSE)*(1-P41)</f>
        <v>0</v>
      </c>
      <c r="L41" s="47"/>
      <c r="M41" s="50">
        <v>0</v>
      </c>
      <c r="N41" s="50">
        <v>0</v>
      </c>
      <c r="O41" s="50">
        <v>0</v>
      </c>
      <c r="P41" s="50">
        <v>0</v>
      </c>
      <c r="Q41" s="47" t="str">
        <f t="shared" si="18"/>
        <v>RSD_DTA2_SC</v>
      </c>
    </row>
    <row r="42" spans="1:18" x14ac:dyDescent="0.25">
      <c r="A42" s="47"/>
      <c r="B42" s="47"/>
      <c r="C42" s="47"/>
      <c r="D42" s="47" t="str">
        <f>LEFT('FILL Table'!F24,11)&amp;"_N"</f>
        <v>RSD_DW_APA2_N</v>
      </c>
      <c r="E42" s="47" t="str">
        <f>'FILL Table'!G24</f>
        <v>RSD_APA2_SC</v>
      </c>
      <c r="F42" s="47" t="str">
        <f>'FILL Table'!E24</f>
        <v>INPUT</v>
      </c>
      <c r="G42" s="51">
        <f t="shared" si="17"/>
        <v>2018</v>
      </c>
      <c r="H42" s="71">
        <f>VLOOKUP($Q42,'FILL Table'!$A$5:$I$76,H$3,FALSE)*(1-M42)</f>
        <v>6.1053075864067803E-4</v>
      </c>
      <c r="I42" s="49">
        <f>VLOOKUP($Q42,'FILL Table'!$A$5:$L$76,I$3,FALSE)*(1-N42)</f>
        <v>0</v>
      </c>
      <c r="J42" s="49">
        <f>VLOOKUP($Q42,'FILL Table'!$A$5:$L$76,J$3,FALSE)*(1-O42)</f>
        <v>0</v>
      </c>
      <c r="K42" s="49">
        <f>VLOOKUP($Q42,'FILL Table'!$A$5:$L$76,K$3,FALSE)*(1-P42)</f>
        <v>0</v>
      </c>
      <c r="L42" s="47"/>
      <c r="M42" s="50">
        <v>0</v>
      </c>
      <c r="N42" s="50">
        <v>0</v>
      </c>
      <c r="O42" s="50">
        <v>0</v>
      </c>
      <c r="P42" s="50">
        <v>0</v>
      </c>
      <c r="Q42" s="47" t="str">
        <f t="shared" si="18"/>
        <v>RSD_APA2_SC</v>
      </c>
    </row>
    <row r="43" spans="1:18" x14ac:dyDescent="0.25">
      <c r="A43" s="47"/>
      <c r="B43" s="47"/>
      <c r="C43" s="47"/>
      <c r="D43" s="47" t="str">
        <f>LEFT('FILL Table'!F25,11)&amp;"_N"</f>
        <v>RSD_DW_DTA3_N</v>
      </c>
      <c r="E43" s="47" t="str">
        <f>'FILL Table'!G25</f>
        <v>RSD_DTA3_SC</v>
      </c>
      <c r="F43" s="47" t="str">
        <f>'FILL Table'!E25</f>
        <v>INPUT</v>
      </c>
      <c r="G43" s="51">
        <f t="shared" si="17"/>
        <v>2018</v>
      </c>
      <c r="H43" s="71">
        <f>VLOOKUP($Q43,'FILL Table'!$A$5:$I$76,H$3,FALSE)*(1-M43)</f>
        <v>1.5263268966016999E-3</v>
      </c>
      <c r="I43" s="49">
        <f>VLOOKUP($Q43,'FILL Table'!$A$5:$L$76,I$3,FALSE)*(1-N43)</f>
        <v>0</v>
      </c>
      <c r="J43" s="49">
        <f>VLOOKUP($Q43,'FILL Table'!$A$5:$L$76,J$3,FALSE)*(1-O43)</f>
        <v>0</v>
      </c>
      <c r="K43" s="49">
        <f>VLOOKUP($Q43,'FILL Table'!$A$5:$L$76,K$3,FALSE)*(1-P43)</f>
        <v>0</v>
      </c>
      <c r="L43" s="47"/>
      <c r="M43" s="50">
        <v>0</v>
      </c>
      <c r="N43" s="50">
        <v>0</v>
      </c>
      <c r="O43" s="50">
        <v>0</v>
      </c>
      <c r="P43" s="50">
        <v>0</v>
      </c>
      <c r="Q43" s="47" t="str">
        <f t="shared" si="18"/>
        <v>RSD_DTA3_SC</v>
      </c>
    </row>
    <row r="44" spans="1:18" x14ac:dyDescent="0.25">
      <c r="A44" s="47"/>
      <c r="B44" s="47"/>
      <c r="C44" s="47"/>
      <c r="D44" s="47" t="str">
        <f>LEFT('FILL Table'!F26,11)&amp;"_N"</f>
        <v>RSD_DW_APA3_N</v>
      </c>
      <c r="E44" s="47" t="str">
        <f>'FILL Table'!G26</f>
        <v>RSD_APA3_SC</v>
      </c>
      <c r="F44" s="47" t="str">
        <f>'FILL Table'!E26</f>
        <v>INPUT</v>
      </c>
      <c r="G44" s="51">
        <f t="shared" si="17"/>
        <v>2018</v>
      </c>
      <c r="H44" s="71">
        <f>VLOOKUP($Q44,'FILL Table'!$A$5:$I$76,H$3,FALSE)*(1-M44)</f>
        <v>1.24014060348888E-3</v>
      </c>
      <c r="I44" s="49">
        <f>VLOOKUP($Q44,'FILL Table'!$A$5:$L$76,I$3,FALSE)*(1-N44)</f>
        <v>0</v>
      </c>
      <c r="J44" s="49">
        <f>VLOOKUP($Q44,'FILL Table'!$A$5:$L$76,J$3,FALSE)*(1-O44)</f>
        <v>0</v>
      </c>
      <c r="K44" s="49">
        <f>VLOOKUP($Q44,'FILL Table'!$A$5:$L$76,K$3,FALSE)*(1-P44)</f>
        <v>0</v>
      </c>
      <c r="L44" s="47"/>
      <c r="M44" s="50">
        <v>0</v>
      </c>
      <c r="N44" s="50">
        <v>0</v>
      </c>
      <c r="O44" s="50">
        <v>0</v>
      </c>
      <c r="P44" s="50">
        <v>0</v>
      </c>
      <c r="Q44" s="47" t="str">
        <f t="shared" si="18"/>
        <v>RSD_APA3_SC</v>
      </c>
    </row>
    <row r="45" spans="1:18" x14ac:dyDescent="0.25">
      <c r="A45" s="47"/>
      <c r="B45" s="47"/>
      <c r="C45" s="47"/>
      <c r="D45" s="47" t="str">
        <f>LEFT('FILL Table'!F27,11)&amp;"_N"</f>
        <v>RSD_DW_DTA4_N</v>
      </c>
      <c r="E45" s="47" t="str">
        <f>'FILL Table'!G27</f>
        <v>RSD_DTA4_SC</v>
      </c>
      <c r="F45" s="47" t="str">
        <f>'FILL Table'!E27</f>
        <v>INPUT</v>
      </c>
      <c r="G45" s="51">
        <f t="shared" si="17"/>
        <v>2018</v>
      </c>
      <c r="H45" s="71">
        <f>VLOOKUP($Q45,'FILL Table'!$A$5:$I$76,H$3,FALSE)*(1-M45)</f>
        <v>9.5395431037606005E-4</v>
      </c>
      <c r="I45" s="49">
        <f>VLOOKUP($Q45,'FILL Table'!$A$5:$L$76,I$3,FALSE)*(1-N45)</f>
        <v>0</v>
      </c>
      <c r="J45" s="49">
        <f>VLOOKUP($Q45,'FILL Table'!$A$5:$L$76,J$3,FALSE)*(1-O45)</f>
        <v>0</v>
      </c>
      <c r="K45" s="49">
        <f>VLOOKUP($Q45,'FILL Table'!$A$5:$L$76,K$3,FALSE)*(1-P45)</f>
        <v>0</v>
      </c>
      <c r="L45" s="47"/>
      <c r="M45" s="50">
        <v>0</v>
      </c>
      <c r="N45" s="50">
        <v>0</v>
      </c>
      <c r="O45" s="50">
        <v>0</v>
      </c>
      <c r="P45" s="50">
        <v>0</v>
      </c>
      <c r="Q45" s="47" t="str">
        <f t="shared" si="18"/>
        <v>RSD_DTA4_SC</v>
      </c>
    </row>
    <row r="46" spans="1:18" x14ac:dyDescent="0.25">
      <c r="A46" s="47"/>
      <c r="B46" s="52"/>
      <c r="C46" s="52"/>
      <c r="D46" s="52" t="str">
        <f>LEFT('FILL Table'!F28,11)&amp;"_N"</f>
        <v>RSD_DW_APA4_N</v>
      </c>
      <c r="E46" s="52" t="str">
        <f>'FILL Table'!G28</f>
        <v>RSD_APA4_SC</v>
      </c>
      <c r="F46" s="52" t="str">
        <f>'FILL Table'!E28</f>
        <v>INPUT</v>
      </c>
      <c r="G46" s="53">
        <f t="shared" si="17"/>
        <v>2018</v>
      </c>
      <c r="H46" s="72">
        <f>VLOOKUP($Q46,'FILL Table'!$A$5:$I$76,H$3,FALSE)*(1-M46)</f>
        <v>9.5395431037606005E-4</v>
      </c>
      <c r="I46" s="49">
        <f>VLOOKUP($Q46,'FILL Table'!$A$5:$L$76,I$3,FALSE)*(1-N46)</f>
        <v>0</v>
      </c>
      <c r="J46" s="49">
        <f>VLOOKUP($Q46,'FILL Table'!$A$5:$L$76,J$3,FALSE)*(1-O46)</f>
        <v>0</v>
      </c>
      <c r="K46" s="49">
        <f>VLOOKUP($Q46,'FILL Table'!$A$5:$L$76,K$3,FALSE)*(1-P46)</f>
        <v>0</v>
      </c>
      <c r="L46" s="52"/>
      <c r="M46" s="55">
        <v>0</v>
      </c>
      <c r="N46" s="55">
        <v>0</v>
      </c>
      <c r="O46" s="55">
        <v>0</v>
      </c>
      <c r="P46" s="55">
        <v>0</v>
      </c>
      <c r="Q46" s="52" t="str">
        <f t="shared" si="18"/>
        <v>RSD_APA4_SC</v>
      </c>
    </row>
    <row r="47" spans="1:18" x14ac:dyDescent="0.25">
      <c r="A47" s="47"/>
      <c r="B47" s="47"/>
      <c r="C47" s="47"/>
      <c r="D47" s="47" t="str">
        <f>LEFT('FILL Table'!F29,11)&amp;"_N"</f>
        <v>RSD_DW_DTA1_N</v>
      </c>
      <c r="E47" s="47" t="str">
        <f>'FILL Table'!G29</f>
        <v>RSD_DTA1_CK</v>
      </c>
      <c r="F47" s="47" t="str">
        <f>'FILL Table'!E29</f>
        <v>INPUT</v>
      </c>
      <c r="G47" s="51">
        <f t="shared" si="17"/>
        <v>2018</v>
      </c>
      <c r="H47" s="71">
        <f>VLOOKUP($Q47,'FILL Table'!$A$5:$I$76,H$3,FALSE)*(1-M47)</f>
        <v>1</v>
      </c>
      <c r="I47" s="49">
        <f>VLOOKUP($Q47,'FILL Table'!$A$5:$L$76,I$3,FALSE)*(1-N47)</f>
        <v>1</v>
      </c>
      <c r="J47" s="49">
        <f>VLOOKUP($Q47,'FILL Table'!$A$5:$L$76,J$3,FALSE)*(1-O47)</f>
        <v>1</v>
      </c>
      <c r="K47" s="49">
        <f>VLOOKUP($Q47,'FILL Table'!$A$5:$L$76,K$3,FALSE)*(1-P47)</f>
        <v>1</v>
      </c>
      <c r="L47" s="47"/>
      <c r="M47" s="50">
        <v>0</v>
      </c>
      <c r="N47" s="50">
        <v>0</v>
      </c>
      <c r="O47" s="50">
        <v>0</v>
      </c>
      <c r="P47" s="50">
        <v>0</v>
      </c>
      <c r="Q47" s="47" t="str">
        <f t="shared" si="18"/>
        <v>RSD_DTA1_CK</v>
      </c>
      <c r="R47" s="34" t="s">
        <v>24</v>
      </c>
    </row>
    <row r="48" spans="1:18" x14ac:dyDescent="0.25">
      <c r="A48" s="47"/>
      <c r="B48" s="47"/>
      <c r="C48" s="47"/>
      <c r="D48" s="47" t="str">
        <f>LEFT('FILL Table'!F30,11)&amp;"_N"</f>
        <v>RSD_DW_APA1_N</v>
      </c>
      <c r="E48" s="47" t="str">
        <f>'FILL Table'!G30</f>
        <v>RSD_APA1_CK</v>
      </c>
      <c r="F48" s="47" t="str">
        <f>'FILL Table'!E30</f>
        <v>INPUT</v>
      </c>
      <c r="G48" s="51">
        <f t="shared" si="17"/>
        <v>2018</v>
      </c>
      <c r="H48" s="71">
        <f>VLOOKUP($Q48,'FILL Table'!$A$5:$I$76,H$3,FALSE)*(1-M48)</f>
        <v>1</v>
      </c>
      <c r="I48" s="49">
        <f>VLOOKUP($Q48,'FILL Table'!$A$5:$L$76,I$3,FALSE)*(1-N48)</f>
        <v>1</v>
      </c>
      <c r="J48" s="49">
        <f>VLOOKUP($Q48,'FILL Table'!$A$5:$L$76,J$3,FALSE)*(1-O48)</f>
        <v>1</v>
      </c>
      <c r="K48" s="49">
        <f>VLOOKUP($Q48,'FILL Table'!$A$5:$L$76,K$3,FALSE)*(1-P48)</f>
        <v>1</v>
      </c>
      <c r="L48" s="47"/>
      <c r="M48" s="50">
        <v>0</v>
      </c>
      <c r="N48" s="50">
        <v>0</v>
      </c>
      <c r="O48" s="50">
        <v>0</v>
      </c>
      <c r="P48" s="50">
        <v>0</v>
      </c>
      <c r="Q48" s="47" t="str">
        <f t="shared" si="18"/>
        <v>RSD_APA1_CK</v>
      </c>
    </row>
    <row r="49" spans="1:18" x14ac:dyDescent="0.25">
      <c r="A49" s="47"/>
      <c r="B49" s="47"/>
      <c r="C49" s="47"/>
      <c r="D49" s="47" t="str">
        <f>LEFT('FILL Table'!F31,11)&amp;"_N"</f>
        <v>RSD_DW_DTA2_N</v>
      </c>
      <c r="E49" s="47" t="str">
        <f>'FILL Table'!G31</f>
        <v>RSD_DTA2_CK</v>
      </c>
      <c r="F49" s="47" t="str">
        <f>'FILL Table'!E31</f>
        <v>INPUT</v>
      </c>
      <c r="G49" s="51">
        <f t="shared" si="17"/>
        <v>2018</v>
      </c>
      <c r="H49" s="71">
        <f>VLOOKUP($Q49,'FILL Table'!$A$5:$I$76,H$3,FALSE)*(1-M49)</f>
        <v>1</v>
      </c>
      <c r="I49" s="49">
        <f>VLOOKUP($Q49,'FILL Table'!$A$5:$L$76,I$3,FALSE)*(1-N49)</f>
        <v>0</v>
      </c>
      <c r="J49" s="49">
        <f>VLOOKUP($Q49,'FILL Table'!$A$5:$L$76,J$3,FALSE)*(1-O49)</f>
        <v>0</v>
      </c>
      <c r="K49" s="49">
        <f>VLOOKUP($Q49,'FILL Table'!$A$5:$L$76,K$3,FALSE)*(1-P49)</f>
        <v>0</v>
      </c>
      <c r="L49" s="47"/>
      <c r="M49" s="50">
        <v>0</v>
      </c>
      <c r="N49" s="50">
        <v>0</v>
      </c>
      <c r="O49" s="50">
        <v>0</v>
      </c>
      <c r="P49" s="50">
        <v>0</v>
      </c>
      <c r="Q49" s="47" t="str">
        <f t="shared" si="18"/>
        <v>RSD_DTA2_CK</v>
      </c>
    </row>
    <row r="50" spans="1:18" x14ac:dyDescent="0.25">
      <c r="A50" s="47"/>
      <c r="B50" s="47"/>
      <c r="C50" s="47"/>
      <c r="D50" s="47" t="str">
        <f>LEFT('FILL Table'!F32,11)&amp;"_N"</f>
        <v>RSD_DW_APA2_N</v>
      </c>
      <c r="E50" s="47" t="str">
        <f>'FILL Table'!G32</f>
        <v>RSD_APA2_CK</v>
      </c>
      <c r="F50" s="47" t="str">
        <f>'FILL Table'!E32</f>
        <v>INPUT</v>
      </c>
      <c r="G50" s="51">
        <f t="shared" si="17"/>
        <v>2018</v>
      </c>
      <c r="H50" s="71">
        <f>VLOOKUP($Q50,'FILL Table'!$A$5:$I$76,H$3,FALSE)*(1-M50)</f>
        <v>1</v>
      </c>
      <c r="I50" s="49">
        <f>VLOOKUP($Q50,'FILL Table'!$A$5:$L$76,I$3,FALSE)*(1-N50)</f>
        <v>0</v>
      </c>
      <c r="J50" s="49">
        <f>VLOOKUP($Q50,'FILL Table'!$A$5:$L$76,J$3,FALSE)*(1-O50)</f>
        <v>0</v>
      </c>
      <c r="K50" s="49">
        <f>VLOOKUP($Q50,'FILL Table'!$A$5:$L$76,K$3,FALSE)*(1-P50)</f>
        <v>0</v>
      </c>
      <c r="L50" s="47"/>
      <c r="M50" s="50">
        <v>0</v>
      </c>
      <c r="N50" s="50">
        <v>0</v>
      </c>
      <c r="O50" s="50">
        <v>0</v>
      </c>
      <c r="P50" s="50">
        <v>0</v>
      </c>
      <c r="Q50" s="47" t="str">
        <f t="shared" si="18"/>
        <v>RSD_APA2_CK</v>
      </c>
    </row>
    <row r="51" spans="1:18" x14ac:dyDescent="0.25">
      <c r="A51" s="47"/>
      <c r="B51" s="47"/>
      <c r="C51" s="47"/>
      <c r="D51" s="47" t="str">
        <f>LEFT('FILL Table'!F33,11)&amp;"_N"</f>
        <v>RSD_DW_DTA3_N</v>
      </c>
      <c r="E51" s="47" t="str">
        <f>'FILL Table'!G33</f>
        <v>RSD_DTA3_CK</v>
      </c>
      <c r="F51" s="47" t="str">
        <f>'FILL Table'!E33</f>
        <v>INPUT</v>
      </c>
      <c r="G51" s="51">
        <f t="shared" si="17"/>
        <v>2018</v>
      </c>
      <c r="H51" s="71">
        <f>VLOOKUP($Q51,'FILL Table'!$A$5:$I$76,H$3,FALSE)*(1-M51)</f>
        <v>1</v>
      </c>
      <c r="I51" s="49">
        <f>VLOOKUP($Q51,'FILL Table'!$A$5:$L$76,I$3,FALSE)*(1-N51)</f>
        <v>0</v>
      </c>
      <c r="J51" s="49">
        <f>VLOOKUP($Q51,'FILL Table'!$A$5:$L$76,J$3,FALSE)*(1-O51)</f>
        <v>0</v>
      </c>
      <c r="K51" s="49">
        <f>VLOOKUP($Q51,'FILL Table'!$A$5:$L$76,K$3,FALSE)*(1-P51)</f>
        <v>0</v>
      </c>
      <c r="L51" s="47"/>
      <c r="M51" s="50">
        <v>0</v>
      </c>
      <c r="N51" s="50">
        <v>0</v>
      </c>
      <c r="O51" s="50">
        <v>0</v>
      </c>
      <c r="P51" s="50">
        <v>0</v>
      </c>
      <c r="Q51" s="47" t="str">
        <f t="shared" si="18"/>
        <v>RSD_DTA3_CK</v>
      </c>
    </row>
    <row r="52" spans="1:18" x14ac:dyDescent="0.25">
      <c r="A52" s="47"/>
      <c r="B52" s="47"/>
      <c r="C52" s="47"/>
      <c r="D52" s="47" t="str">
        <f>LEFT('FILL Table'!F34,11)&amp;"_N"</f>
        <v>RSD_DW_APA3_N</v>
      </c>
      <c r="E52" s="47" t="str">
        <f>'FILL Table'!G34</f>
        <v>RSD_APA3_CK</v>
      </c>
      <c r="F52" s="47" t="str">
        <f>'FILL Table'!E34</f>
        <v>INPUT</v>
      </c>
      <c r="G52" s="51">
        <f t="shared" si="17"/>
        <v>2018</v>
      </c>
      <c r="H52" s="71">
        <f>VLOOKUP($Q52,'FILL Table'!$A$5:$I$76,H$3,FALSE)*(1-M52)</f>
        <v>1</v>
      </c>
      <c r="I52" s="49">
        <f>VLOOKUP($Q52,'FILL Table'!$A$5:$L$76,I$3,FALSE)*(1-N52)</f>
        <v>0</v>
      </c>
      <c r="J52" s="49">
        <f>VLOOKUP($Q52,'FILL Table'!$A$5:$L$76,J$3,FALSE)*(1-O52)</f>
        <v>0</v>
      </c>
      <c r="K52" s="49">
        <f>VLOOKUP($Q52,'FILL Table'!$A$5:$L$76,K$3,FALSE)*(1-P52)</f>
        <v>0</v>
      </c>
      <c r="L52" s="47"/>
      <c r="M52" s="50">
        <v>0</v>
      </c>
      <c r="N52" s="50">
        <v>0</v>
      </c>
      <c r="O52" s="50">
        <v>0</v>
      </c>
      <c r="P52" s="50">
        <v>0</v>
      </c>
      <c r="Q52" s="47" t="str">
        <f t="shared" si="18"/>
        <v>RSD_APA3_CK</v>
      </c>
    </row>
    <row r="53" spans="1:18" x14ac:dyDescent="0.25">
      <c r="A53" s="47"/>
      <c r="B53" s="47"/>
      <c r="C53" s="47"/>
      <c r="D53" s="47" t="str">
        <f>LEFT('FILL Table'!F35,11)&amp;"_N"</f>
        <v>RSD_DW_DTA4_N</v>
      </c>
      <c r="E53" s="47" t="str">
        <f>'FILL Table'!G35</f>
        <v>RSD_DTA4_CK</v>
      </c>
      <c r="F53" s="47" t="str">
        <f>'FILL Table'!E35</f>
        <v>INPUT</v>
      </c>
      <c r="G53" s="51">
        <f t="shared" si="17"/>
        <v>2018</v>
      </c>
      <c r="H53" s="71">
        <f>VLOOKUP($Q53,'FILL Table'!$A$5:$I$76,H$3,FALSE)*(1-M53)</f>
        <v>1</v>
      </c>
      <c r="I53" s="49">
        <f>VLOOKUP($Q53,'FILL Table'!$A$5:$L$76,I$3,FALSE)*(1-N53)</f>
        <v>0</v>
      </c>
      <c r="J53" s="49">
        <f>VLOOKUP($Q53,'FILL Table'!$A$5:$L$76,J$3,FALSE)*(1-O53)</f>
        <v>0</v>
      </c>
      <c r="K53" s="49">
        <f>VLOOKUP($Q53,'FILL Table'!$A$5:$L$76,K$3,FALSE)*(1-P53)</f>
        <v>0</v>
      </c>
      <c r="L53" s="47"/>
      <c r="M53" s="50">
        <v>0</v>
      </c>
      <c r="N53" s="50">
        <v>0</v>
      </c>
      <c r="O53" s="50">
        <v>0</v>
      </c>
      <c r="P53" s="50">
        <v>0</v>
      </c>
      <c r="Q53" s="47" t="str">
        <f t="shared" si="18"/>
        <v>RSD_DTA4_CK</v>
      </c>
    </row>
    <row r="54" spans="1:18" x14ac:dyDescent="0.25">
      <c r="A54" s="47"/>
      <c r="B54" s="52"/>
      <c r="C54" s="52"/>
      <c r="D54" s="52" t="str">
        <f>LEFT('FILL Table'!F36,11)&amp;"_N"</f>
        <v>RSD_DW_APA4_N</v>
      </c>
      <c r="E54" s="52" t="str">
        <f>'FILL Table'!G36</f>
        <v>RSD_APA4_CK</v>
      </c>
      <c r="F54" s="52" t="str">
        <f>'FILL Table'!E36</f>
        <v>INPUT</v>
      </c>
      <c r="G54" s="53">
        <f t="shared" si="17"/>
        <v>2018</v>
      </c>
      <c r="H54" s="72">
        <f>VLOOKUP($Q54,'FILL Table'!$A$5:$I$76,H$3,FALSE)*(1-M54)</f>
        <v>1</v>
      </c>
      <c r="I54" s="49">
        <f>VLOOKUP($Q54,'FILL Table'!$A$5:$L$76,I$3,FALSE)*(1-N54)</f>
        <v>0</v>
      </c>
      <c r="J54" s="49">
        <f>VLOOKUP($Q54,'FILL Table'!$A$5:$L$76,J$3,FALSE)*(1-O54)</f>
        <v>0</v>
      </c>
      <c r="K54" s="49">
        <f>VLOOKUP($Q54,'FILL Table'!$A$5:$L$76,K$3,FALSE)*(1-P54)</f>
        <v>0</v>
      </c>
      <c r="L54" s="52"/>
      <c r="M54" s="55">
        <v>0</v>
      </c>
      <c r="N54" s="55">
        <v>0</v>
      </c>
      <c r="O54" s="55">
        <v>0</v>
      </c>
      <c r="P54" s="55">
        <v>0</v>
      </c>
      <c r="Q54" s="52" t="str">
        <f t="shared" si="18"/>
        <v>RSD_APA4_CK</v>
      </c>
    </row>
    <row r="55" spans="1:18" x14ac:dyDescent="0.25">
      <c r="A55" s="47"/>
      <c r="B55" s="47"/>
      <c r="C55" s="47"/>
      <c r="D55" s="47" t="str">
        <f>LEFT('FILL Table'!F37,11)&amp;"_N"</f>
        <v>RSD_DW_DTA1_N</v>
      </c>
      <c r="E55" s="47" t="str">
        <f>'FILL Table'!G37</f>
        <v>RSD_DTA1_LI</v>
      </c>
      <c r="F55" s="47" t="str">
        <f>'FILL Table'!E37</f>
        <v>INPUT</v>
      </c>
      <c r="G55" s="51">
        <f t="shared" ref="G55:G94" si="19">BASE_YEAR+1</f>
        <v>2018</v>
      </c>
      <c r="H55" s="71">
        <f>VLOOKUP($Q55,'FILL Table'!$A$5:$I$76,H$3,FALSE)*(1-M55)</f>
        <v>5</v>
      </c>
      <c r="I55" s="49">
        <f>VLOOKUP($Q55,'FILL Table'!$A$5:$L$76,I$3,FALSE)*(1-N55)</f>
        <v>5</v>
      </c>
      <c r="J55" s="49">
        <f>VLOOKUP($Q55,'FILL Table'!$A$5:$L$76,J$3,FALSE)*(1-O55)</f>
        <v>5</v>
      </c>
      <c r="K55" s="49">
        <f>VLOOKUP($Q55,'FILL Table'!$A$5:$L$76,K$3,FALSE)*(1-P55)</f>
        <v>5</v>
      </c>
      <c r="L55" s="47"/>
      <c r="M55" s="50">
        <v>0</v>
      </c>
      <c r="N55" s="50">
        <v>0</v>
      </c>
      <c r="O55" s="50">
        <v>0</v>
      </c>
      <c r="P55" s="50">
        <v>0</v>
      </c>
      <c r="Q55" s="47" t="str">
        <f t="shared" ref="Q55:Q76" si="20">E55</f>
        <v>RSD_DTA1_LI</v>
      </c>
      <c r="R55" s="34" t="s">
        <v>25</v>
      </c>
    </row>
    <row r="56" spans="1:18" x14ac:dyDescent="0.25">
      <c r="A56" s="47"/>
      <c r="B56" s="47"/>
      <c r="C56" s="47"/>
      <c r="D56" s="47" t="str">
        <f>LEFT('FILL Table'!F38,11)&amp;"_N"</f>
        <v>RSD_DW_APA1_N</v>
      </c>
      <c r="E56" s="47" t="str">
        <f>'FILL Table'!G38</f>
        <v>RSD_APA1_LI</v>
      </c>
      <c r="F56" s="47" t="str">
        <f>'FILL Table'!E38</f>
        <v>INPUT</v>
      </c>
      <c r="G56" s="51">
        <f t="shared" si="19"/>
        <v>2018</v>
      </c>
      <c r="H56" s="71">
        <f>VLOOKUP($Q56,'FILL Table'!$A$5:$I$76,H$3,FALSE)*(1-M56)</f>
        <v>5</v>
      </c>
      <c r="I56" s="49">
        <f>VLOOKUP($Q56,'FILL Table'!$A$5:$L$76,I$3,FALSE)*(1-N56)</f>
        <v>5</v>
      </c>
      <c r="J56" s="49">
        <f>VLOOKUP($Q56,'FILL Table'!$A$5:$L$76,J$3,FALSE)*(1-O56)</f>
        <v>5</v>
      </c>
      <c r="K56" s="49">
        <f>VLOOKUP($Q56,'FILL Table'!$A$5:$L$76,K$3,FALSE)*(1-P56)</f>
        <v>5</v>
      </c>
      <c r="L56" s="47"/>
      <c r="M56" s="50">
        <v>0</v>
      </c>
      <c r="N56" s="50">
        <v>0</v>
      </c>
      <c r="O56" s="50">
        <v>0</v>
      </c>
      <c r="P56" s="50">
        <v>0</v>
      </c>
      <c r="Q56" s="47" t="str">
        <f t="shared" si="20"/>
        <v>RSD_APA1_LI</v>
      </c>
    </row>
    <row r="57" spans="1:18" x14ac:dyDescent="0.25">
      <c r="A57" s="47"/>
      <c r="B57" s="47"/>
      <c r="C57" s="47"/>
      <c r="D57" s="47" t="str">
        <f>LEFT('FILL Table'!F39,11)&amp;"_N"</f>
        <v>RSD_DW_DTA2_N</v>
      </c>
      <c r="E57" s="47" t="str">
        <f>'FILL Table'!G39</f>
        <v>RSD_DTA2_LI</v>
      </c>
      <c r="F57" s="47" t="str">
        <f>'FILL Table'!E39</f>
        <v>INPUT</v>
      </c>
      <c r="G57" s="51">
        <f t="shared" si="19"/>
        <v>2018</v>
      </c>
      <c r="H57" s="71">
        <f>VLOOKUP($Q57,'FILL Table'!$A$5:$I$76,H$3,FALSE)*(1-M57)</f>
        <v>5</v>
      </c>
      <c r="I57" s="49">
        <f>VLOOKUP($Q57,'FILL Table'!$A$5:$L$76,I$3,FALSE)*(1-N57)</f>
        <v>0</v>
      </c>
      <c r="J57" s="49">
        <f>VLOOKUP($Q57,'FILL Table'!$A$5:$L$76,J$3,FALSE)*(1-O57)</f>
        <v>0</v>
      </c>
      <c r="K57" s="49">
        <f>VLOOKUP($Q57,'FILL Table'!$A$5:$L$76,K$3,FALSE)*(1-P57)</f>
        <v>0</v>
      </c>
      <c r="L57" s="47"/>
      <c r="M57" s="50">
        <v>0</v>
      </c>
      <c r="N57" s="50">
        <v>0</v>
      </c>
      <c r="O57" s="50">
        <v>0</v>
      </c>
      <c r="P57" s="50">
        <v>0</v>
      </c>
      <c r="Q57" s="47" t="str">
        <f t="shared" si="20"/>
        <v>RSD_DTA2_LI</v>
      </c>
    </row>
    <row r="58" spans="1:18" x14ac:dyDescent="0.25">
      <c r="A58" s="47"/>
      <c r="B58" s="47"/>
      <c r="C58" s="47"/>
      <c r="D58" s="47" t="str">
        <f>LEFT('FILL Table'!F40,11)&amp;"_N"</f>
        <v>RSD_DW_APA2_N</v>
      </c>
      <c r="E58" s="47" t="str">
        <f>'FILL Table'!G40</f>
        <v>RSD_APA2_LI</v>
      </c>
      <c r="F58" s="47" t="str">
        <f>'FILL Table'!E40</f>
        <v>INPUT</v>
      </c>
      <c r="G58" s="51">
        <f t="shared" si="19"/>
        <v>2018</v>
      </c>
      <c r="H58" s="71">
        <f>VLOOKUP($Q58,'FILL Table'!$A$5:$I$76,H$3,FALSE)*(1-M58)</f>
        <v>5</v>
      </c>
      <c r="I58" s="49">
        <f>VLOOKUP($Q58,'FILL Table'!$A$5:$L$76,I$3,FALSE)*(1-N58)</f>
        <v>0</v>
      </c>
      <c r="J58" s="49">
        <f>VLOOKUP($Q58,'FILL Table'!$A$5:$L$76,J$3,FALSE)*(1-O58)</f>
        <v>0</v>
      </c>
      <c r="K58" s="49">
        <f>VLOOKUP($Q58,'FILL Table'!$A$5:$L$76,K$3,FALSE)*(1-P58)</f>
        <v>0</v>
      </c>
      <c r="L58" s="47"/>
      <c r="M58" s="50">
        <v>0</v>
      </c>
      <c r="N58" s="50">
        <v>0</v>
      </c>
      <c r="O58" s="50">
        <v>0</v>
      </c>
      <c r="P58" s="50">
        <v>0</v>
      </c>
      <c r="Q58" s="47" t="str">
        <f t="shared" si="20"/>
        <v>RSD_APA2_LI</v>
      </c>
    </row>
    <row r="59" spans="1:18" x14ac:dyDescent="0.25">
      <c r="A59" s="47"/>
      <c r="B59" s="47"/>
      <c r="C59" s="47"/>
      <c r="D59" s="47" t="str">
        <f>LEFT('FILL Table'!F41,11)&amp;"_N"</f>
        <v>RSD_DW_DTA3_N</v>
      </c>
      <c r="E59" s="47" t="str">
        <f>'FILL Table'!G41</f>
        <v>RSD_DTA3_LI</v>
      </c>
      <c r="F59" s="47" t="str">
        <f>'FILL Table'!E41</f>
        <v>INPUT</v>
      </c>
      <c r="G59" s="51">
        <f t="shared" si="19"/>
        <v>2018</v>
      </c>
      <c r="H59" s="71">
        <f>VLOOKUP($Q59,'FILL Table'!$A$5:$I$76,H$3,FALSE)*(1-M59)</f>
        <v>5</v>
      </c>
      <c r="I59" s="49">
        <f>VLOOKUP($Q59,'FILL Table'!$A$5:$L$76,I$3,FALSE)*(1-N59)</f>
        <v>0</v>
      </c>
      <c r="J59" s="49">
        <f>VLOOKUP($Q59,'FILL Table'!$A$5:$L$76,J$3,FALSE)*(1-O59)</f>
        <v>0</v>
      </c>
      <c r="K59" s="49">
        <f>VLOOKUP($Q59,'FILL Table'!$A$5:$L$76,K$3,FALSE)*(1-P59)</f>
        <v>0</v>
      </c>
      <c r="L59" s="47"/>
      <c r="M59" s="50">
        <v>0</v>
      </c>
      <c r="N59" s="50">
        <v>0</v>
      </c>
      <c r="O59" s="50">
        <v>0</v>
      </c>
      <c r="P59" s="50">
        <v>0</v>
      </c>
      <c r="Q59" s="47" t="str">
        <f t="shared" si="20"/>
        <v>RSD_DTA3_LI</v>
      </c>
    </row>
    <row r="60" spans="1:18" x14ac:dyDescent="0.25">
      <c r="A60" s="47"/>
      <c r="B60" s="47"/>
      <c r="C60" s="47"/>
      <c r="D60" s="47" t="str">
        <f>LEFT('FILL Table'!F42,11)&amp;"_N"</f>
        <v>RSD_DW_APA3_N</v>
      </c>
      <c r="E60" s="47" t="str">
        <f>'FILL Table'!G42</f>
        <v>RSD_APA3_LI</v>
      </c>
      <c r="F60" s="47" t="str">
        <f>'FILL Table'!E42</f>
        <v>INPUT</v>
      </c>
      <c r="G60" s="51">
        <f t="shared" si="19"/>
        <v>2018</v>
      </c>
      <c r="H60" s="71">
        <f>VLOOKUP($Q60,'FILL Table'!$A$5:$I$76,H$3,FALSE)*(1-M60)</f>
        <v>5</v>
      </c>
      <c r="I60" s="49">
        <f>VLOOKUP($Q60,'FILL Table'!$A$5:$L$76,I$3,FALSE)*(1-N60)</f>
        <v>0</v>
      </c>
      <c r="J60" s="49">
        <f>VLOOKUP($Q60,'FILL Table'!$A$5:$L$76,J$3,FALSE)*(1-O60)</f>
        <v>0</v>
      </c>
      <c r="K60" s="49">
        <f>VLOOKUP($Q60,'FILL Table'!$A$5:$L$76,K$3,FALSE)*(1-P60)</f>
        <v>0</v>
      </c>
      <c r="L60" s="47"/>
      <c r="M60" s="50">
        <v>0</v>
      </c>
      <c r="N60" s="50">
        <v>0</v>
      </c>
      <c r="O60" s="50">
        <v>0</v>
      </c>
      <c r="P60" s="50">
        <v>0</v>
      </c>
      <c r="Q60" s="47" t="str">
        <f t="shared" si="20"/>
        <v>RSD_APA3_LI</v>
      </c>
    </row>
    <row r="61" spans="1:18" x14ac:dyDescent="0.25">
      <c r="A61" s="47"/>
      <c r="B61" s="47"/>
      <c r="C61" s="47"/>
      <c r="D61" s="47" t="str">
        <f>LEFT('FILL Table'!F43,11)&amp;"_N"</f>
        <v>RSD_DW_DTA4_N</v>
      </c>
      <c r="E61" s="47" t="str">
        <f>'FILL Table'!G43</f>
        <v>RSD_DTA4_LI</v>
      </c>
      <c r="F61" s="47" t="str">
        <f>'FILL Table'!E43</f>
        <v>INPUT</v>
      </c>
      <c r="G61" s="51">
        <f t="shared" si="19"/>
        <v>2018</v>
      </c>
      <c r="H61" s="71">
        <f>VLOOKUP($Q61,'FILL Table'!$A$5:$I$76,H$3,FALSE)*(1-M61)</f>
        <v>5</v>
      </c>
      <c r="I61" s="49">
        <f>VLOOKUP($Q61,'FILL Table'!$A$5:$L$76,I$3,FALSE)*(1-N61)</f>
        <v>0</v>
      </c>
      <c r="J61" s="49">
        <f>VLOOKUP($Q61,'FILL Table'!$A$5:$L$76,J$3,FALSE)*(1-O61)</f>
        <v>0</v>
      </c>
      <c r="K61" s="49">
        <f>VLOOKUP($Q61,'FILL Table'!$A$5:$L$76,K$3,FALSE)*(1-P61)</f>
        <v>0</v>
      </c>
      <c r="L61" s="47"/>
      <c r="M61" s="50">
        <v>0</v>
      </c>
      <c r="N61" s="50">
        <v>0</v>
      </c>
      <c r="O61" s="50">
        <v>0</v>
      </c>
      <c r="P61" s="50">
        <v>0</v>
      </c>
      <c r="Q61" s="47" t="str">
        <f t="shared" si="20"/>
        <v>RSD_DTA4_LI</v>
      </c>
    </row>
    <row r="62" spans="1:18" x14ac:dyDescent="0.25">
      <c r="A62" s="47"/>
      <c r="B62" s="52"/>
      <c r="C62" s="52"/>
      <c r="D62" s="52" t="str">
        <f>LEFT('FILL Table'!F44,11)&amp;"_N"</f>
        <v>RSD_DW_APA4_N</v>
      </c>
      <c r="E62" s="52" t="str">
        <f>'FILL Table'!G44</f>
        <v>RSD_APA4_LI</v>
      </c>
      <c r="F62" s="52" t="str">
        <f>'FILL Table'!E44</f>
        <v>INPUT</v>
      </c>
      <c r="G62" s="53">
        <f t="shared" si="19"/>
        <v>2018</v>
      </c>
      <c r="H62" s="72">
        <f>VLOOKUP($Q62,'FILL Table'!$A$5:$I$76,H$3,FALSE)*(1-M62)</f>
        <v>5</v>
      </c>
      <c r="I62" s="49">
        <f>VLOOKUP($Q62,'FILL Table'!$A$5:$L$76,I$3,FALSE)*(1-N62)</f>
        <v>0</v>
      </c>
      <c r="J62" s="49">
        <f>VLOOKUP($Q62,'FILL Table'!$A$5:$L$76,J$3,FALSE)*(1-O62)</f>
        <v>0</v>
      </c>
      <c r="K62" s="49">
        <f>VLOOKUP($Q62,'FILL Table'!$A$5:$L$76,K$3,FALSE)*(1-P62)</f>
        <v>0</v>
      </c>
      <c r="L62" s="52"/>
      <c r="M62" s="55">
        <v>0</v>
      </c>
      <c r="N62" s="55">
        <v>0</v>
      </c>
      <c r="O62" s="55">
        <v>0</v>
      </c>
      <c r="P62" s="55">
        <v>0</v>
      </c>
      <c r="Q62" s="52" t="str">
        <f t="shared" si="20"/>
        <v>RSD_APA4_LI</v>
      </c>
    </row>
    <row r="63" spans="1:18" x14ac:dyDescent="0.25">
      <c r="A63" s="47"/>
      <c r="B63" s="47"/>
      <c r="C63" s="47"/>
      <c r="D63" s="47" t="str">
        <f>LEFT('FILL Table'!F45,11)&amp;"_N"</f>
        <v>RSD_DW_DTA1_N</v>
      </c>
      <c r="E63" s="47" t="str">
        <f>'FILL Table'!G45</f>
        <v>RSD_DTA1_RF</v>
      </c>
      <c r="F63" s="47" t="str">
        <f>'FILL Table'!E45</f>
        <v>INPUT</v>
      </c>
      <c r="G63" s="51">
        <f t="shared" si="19"/>
        <v>2018</v>
      </c>
      <c r="H63" s="71">
        <f>VLOOKUP($Q63,'FILL Table'!$A$5:$I$76,H$3,FALSE)*(1-M63)</f>
        <v>1.2</v>
      </c>
      <c r="I63" s="49">
        <f>VLOOKUP($Q63,'FILL Table'!$A$5:$L$76,I$3,FALSE)*(1-N63)</f>
        <v>1.2</v>
      </c>
      <c r="J63" s="49">
        <f>VLOOKUP($Q63,'FILL Table'!$A$5:$L$76,J$3,FALSE)*(1-O63)</f>
        <v>1.2</v>
      </c>
      <c r="K63" s="49">
        <f>VLOOKUP($Q63,'FILL Table'!$A$5:$L$76,K$3,FALSE)*(1-P63)</f>
        <v>1.2</v>
      </c>
      <c r="L63" s="47"/>
      <c r="M63" s="50">
        <v>0</v>
      </c>
      <c r="N63" s="50">
        <v>0</v>
      </c>
      <c r="O63" s="50">
        <v>0</v>
      </c>
      <c r="P63" s="50">
        <v>0</v>
      </c>
      <c r="Q63" s="47" t="str">
        <f t="shared" si="20"/>
        <v>RSD_DTA1_RF</v>
      </c>
      <c r="R63" s="34" t="s">
        <v>26</v>
      </c>
    </row>
    <row r="64" spans="1:18" x14ac:dyDescent="0.25">
      <c r="A64" s="47"/>
      <c r="B64" s="47"/>
      <c r="C64" s="47"/>
      <c r="D64" s="47" t="str">
        <f>LEFT('FILL Table'!F46,11)&amp;"_N"</f>
        <v>RSD_DW_APA1_N</v>
      </c>
      <c r="E64" s="47" t="str">
        <f>'FILL Table'!G46</f>
        <v>RSD_APA1_RF</v>
      </c>
      <c r="F64" s="47" t="str">
        <f>'FILL Table'!E46</f>
        <v>INPUT</v>
      </c>
      <c r="G64" s="51">
        <f t="shared" si="19"/>
        <v>2018</v>
      </c>
      <c r="H64" s="71">
        <f>VLOOKUP($Q64,'FILL Table'!$A$5:$I$76,H$3,FALSE)*(1-M64)</f>
        <v>1.2</v>
      </c>
      <c r="I64" s="49">
        <f>VLOOKUP($Q64,'FILL Table'!$A$5:$L$76,I$3,FALSE)*(1-N64)</f>
        <v>1.2</v>
      </c>
      <c r="J64" s="49">
        <f>VLOOKUP($Q64,'FILL Table'!$A$5:$L$76,J$3,FALSE)*(1-O64)</f>
        <v>1.2</v>
      </c>
      <c r="K64" s="49">
        <f>VLOOKUP($Q64,'FILL Table'!$A$5:$L$76,K$3,FALSE)*(1-P64)</f>
        <v>1.2</v>
      </c>
      <c r="L64" s="47"/>
      <c r="M64" s="50">
        <v>0</v>
      </c>
      <c r="N64" s="50">
        <v>0</v>
      </c>
      <c r="O64" s="50">
        <v>0</v>
      </c>
      <c r="P64" s="50">
        <v>0</v>
      </c>
      <c r="Q64" s="47" t="str">
        <f t="shared" si="20"/>
        <v>RSD_APA1_RF</v>
      </c>
    </row>
    <row r="65" spans="1:18" x14ac:dyDescent="0.25">
      <c r="A65" s="47"/>
      <c r="B65" s="47"/>
      <c r="C65" s="47"/>
      <c r="D65" s="47" t="str">
        <f>LEFT('FILL Table'!F47,11)&amp;"_N"</f>
        <v>RSD_DW_DTA2_N</v>
      </c>
      <c r="E65" s="47" t="str">
        <f>'FILL Table'!G47</f>
        <v>RSD_DTA2_RF</v>
      </c>
      <c r="F65" s="47" t="str">
        <f>'FILL Table'!E47</f>
        <v>INPUT</v>
      </c>
      <c r="G65" s="51">
        <f t="shared" si="19"/>
        <v>2018</v>
      </c>
      <c r="H65" s="71">
        <f>VLOOKUP($Q65,'FILL Table'!$A$5:$I$76,H$3,FALSE)*(1-M65)</f>
        <v>1.2</v>
      </c>
      <c r="I65" s="49">
        <f>VLOOKUP($Q65,'FILL Table'!$A$5:$L$76,I$3,FALSE)*(1-N65)</f>
        <v>0</v>
      </c>
      <c r="J65" s="49">
        <f>VLOOKUP($Q65,'FILL Table'!$A$5:$L$76,J$3,FALSE)*(1-O65)</f>
        <v>0</v>
      </c>
      <c r="K65" s="49">
        <f>VLOOKUP($Q65,'FILL Table'!$A$5:$L$76,K$3,FALSE)*(1-P65)</f>
        <v>0</v>
      </c>
      <c r="L65" s="47"/>
      <c r="M65" s="50">
        <v>0</v>
      </c>
      <c r="N65" s="50">
        <v>0</v>
      </c>
      <c r="O65" s="50">
        <v>0</v>
      </c>
      <c r="P65" s="50">
        <v>0</v>
      </c>
      <c r="Q65" s="47" t="str">
        <f t="shared" si="20"/>
        <v>RSD_DTA2_RF</v>
      </c>
    </row>
    <row r="66" spans="1:18" x14ac:dyDescent="0.25">
      <c r="A66" s="47"/>
      <c r="B66" s="47"/>
      <c r="C66" s="47"/>
      <c r="D66" s="47" t="str">
        <f>LEFT('FILL Table'!F48,11)&amp;"_N"</f>
        <v>RSD_DW_APA2_N</v>
      </c>
      <c r="E66" s="47" t="str">
        <f>'FILL Table'!G48</f>
        <v>RSD_APA2_RF</v>
      </c>
      <c r="F66" s="47" t="str">
        <f>'FILL Table'!E48</f>
        <v>INPUT</v>
      </c>
      <c r="G66" s="51">
        <f t="shared" si="19"/>
        <v>2018</v>
      </c>
      <c r="H66" s="71">
        <f>VLOOKUP($Q66,'FILL Table'!$A$5:$I$76,H$3,FALSE)*(1-M66)</f>
        <v>1.2</v>
      </c>
      <c r="I66" s="49">
        <f>VLOOKUP($Q66,'FILL Table'!$A$5:$L$76,I$3,FALSE)*(1-N66)</f>
        <v>0</v>
      </c>
      <c r="J66" s="49">
        <f>VLOOKUP($Q66,'FILL Table'!$A$5:$L$76,J$3,FALSE)*(1-O66)</f>
        <v>0</v>
      </c>
      <c r="K66" s="49">
        <f>VLOOKUP($Q66,'FILL Table'!$A$5:$L$76,K$3,FALSE)*(1-P66)</f>
        <v>0</v>
      </c>
      <c r="L66" s="47"/>
      <c r="M66" s="50">
        <v>0</v>
      </c>
      <c r="N66" s="50">
        <v>0</v>
      </c>
      <c r="O66" s="50">
        <v>0</v>
      </c>
      <c r="P66" s="50">
        <v>0</v>
      </c>
      <c r="Q66" s="47" t="str">
        <f t="shared" si="20"/>
        <v>RSD_APA2_RF</v>
      </c>
    </row>
    <row r="67" spans="1:18" x14ac:dyDescent="0.25">
      <c r="A67" s="47"/>
      <c r="B67" s="47"/>
      <c r="C67" s="47"/>
      <c r="D67" s="47" t="str">
        <f>LEFT('FILL Table'!F49,11)&amp;"_N"</f>
        <v>RSD_DW_DTA3_N</v>
      </c>
      <c r="E67" s="47" t="str">
        <f>'FILL Table'!G49</f>
        <v>RSD_DTA3_RF</v>
      </c>
      <c r="F67" s="47" t="str">
        <f>'FILL Table'!E49</f>
        <v>INPUT</v>
      </c>
      <c r="G67" s="51">
        <f t="shared" si="19"/>
        <v>2018</v>
      </c>
      <c r="H67" s="71">
        <f>VLOOKUP($Q67,'FILL Table'!$A$5:$I$76,H$3,FALSE)*(1-M67)</f>
        <v>1.1000000000000001</v>
      </c>
      <c r="I67" s="49">
        <f>VLOOKUP($Q67,'FILL Table'!$A$5:$L$76,I$3,FALSE)*(1-N67)</f>
        <v>0</v>
      </c>
      <c r="J67" s="49">
        <f>VLOOKUP($Q67,'FILL Table'!$A$5:$L$76,J$3,FALSE)*(1-O67)</f>
        <v>0</v>
      </c>
      <c r="K67" s="49">
        <f>VLOOKUP($Q67,'FILL Table'!$A$5:$L$76,K$3,FALSE)*(1-P67)</f>
        <v>0</v>
      </c>
      <c r="L67" s="47"/>
      <c r="M67" s="50">
        <v>0</v>
      </c>
      <c r="N67" s="50">
        <v>0</v>
      </c>
      <c r="O67" s="50">
        <v>0</v>
      </c>
      <c r="P67" s="50">
        <v>0</v>
      </c>
      <c r="Q67" s="47" t="str">
        <f t="shared" si="20"/>
        <v>RSD_DTA3_RF</v>
      </c>
    </row>
    <row r="68" spans="1:18" x14ac:dyDescent="0.25">
      <c r="A68" s="47"/>
      <c r="B68" s="47"/>
      <c r="C68" s="47"/>
      <c r="D68" s="47" t="str">
        <f>LEFT('FILL Table'!F50,11)&amp;"_N"</f>
        <v>RSD_DW_APA3_N</v>
      </c>
      <c r="E68" s="47" t="str">
        <f>'FILL Table'!G50</f>
        <v>RSD_APA3_RF</v>
      </c>
      <c r="F68" s="47" t="str">
        <f>'FILL Table'!E50</f>
        <v>INPUT</v>
      </c>
      <c r="G68" s="51">
        <f t="shared" si="19"/>
        <v>2018</v>
      </c>
      <c r="H68" s="71">
        <f>VLOOKUP($Q68,'FILL Table'!$A$5:$I$76,H$3,FALSE)*(1-M68)</f>
        <v>1.1000000000000001</v>
      </c>
      <c r="I68" s="49">
        <f>VLOOKUP($Q68,'FILL Table'!$A$5:$L$76,I$3,FALSE)*(1-N68)</f>
        <v>0</v>
      </c>
      <c r="J68" s="49">
        <f>VLOOKUP($Q68,'FILL Table'!$A$5:$L$76,J$3,FALSE)*(1-O68)</f>
        <v>0</v>
      </c>
      <c r="K68" s="49">
        <f>VLOOKUP($Q68,'FILL Table'!$A$5:$L$76,K$3,FALSE)*(1-P68)</f>
        <v>0</v>
      </c>
      <c r="L68" s="47"/>
      <c r="M68" s="50">
        <v>0</v>
      </c>
      <c r="N68" s="50">
        <v>0</v>
      </c>
      <c r="O68" s="50">
        <v>0</v>
      </c>
      <c r="P68" s="50">
        <v>0</v>
      </c>
      <c r="Q68" s="47" t="str">
        <f t="shared" si="20"/>
        <v>RSD_APA3_RF</v>
      </c>
    </row>
    <row r="69" spans="1:18" x14ac:dyDescent="0.25">
      <c r="A69" s="47"/>
      <c r="B69" s="47"/>
      <c r="C69" s="47"/>
      <c r="D69" s="47" t="str">
        <f>LEFT('FILL Table'!F51,11)&amp;"_N"</f>
        <v>RSD_DW_DTA4_N</v>
      </c>
      <c r="E69" s="47" t="str">
        <f>'FILL Table'!G51</f>
        <v>RSD_DTA4_RF</v>
      </c>
      <c r="F69" s="47" t="str">
        <f>'FILL Table'!E51</f>
        <v>INPUT</v>
      </c>
      <c r="G69" s="51">
        <f t="shared" si="19"/>
        <v>2018</v>
      </c>
      <c r="H69" s="71">
        <f>VLOOKUP($Q69,'FILL Table'!$A$5:$I$76,H$3,FALSE)*(1-M69)</f>
        <v>1.1000000000000001</v>
      </c>
      <c r="I69" s="49">
        <f>VLOOKUP($Q69,'FILL Table'!$A$5:$L$76,I$3,FALSE)*(1-N69)</f>
        <v>0</v>
      </c>
      <c r="J69" s="49">
        <f>VLOOKUP($Q69,'FILL Table'!$A$5:$L$76,J$3,FALSE)*(1-O69)</f>
        <v>0</v>
      </c>
      <c r="K69" s="49">
        <f>VLOOKUP($Q69,'FILL Table'!$A$5:$L$76,K$3,FALSE)*(1-P69)</f>
        <v>0</v>
      </c>
      <c r="L69" s="47"/>
      <c r="M69" s="50">
        <v>0</v>
      </c>
      <c r="N69" s="50">
        <v>0</v>
      </c>
      <c r="O69" s="50">
        <v>0</v>
      </c>
      <c r="P69" s="50">
        <v>0</v>
      </c>
      <c r="Q69" s="47" t="str">
        <f t="shared" si="20"/>
        <v>RSD_DTA4_RF</v>
      </c>
    </row>
    <row r="70" spans="1:18" x14ac:dyDescent="0.25">
      <c r="A70" s="47"/>
      <c r="B70" s="52"/>
      <c r="C70" s="52"/>
      <c r="D70" s="52" t="str">
        <f>LEFT('FILL Table'!F52,11)&amp;"_N"</f>
        <v>RSD_DW_APA4_N</v>
      </c>
      <c r="E70" s="52" t="str">
        <f>'FILL Table'!G52</f>
        <v>RSD_APA4_RF</v>
      </c>
      <c r="F70" s="52" t="str">
        <f>'FILL Table'!E52</f>
        <v>INPUT</v>
      </c>
      <c r="G70" s="53">
        <f t="shared" si="19"/>
        <v>2018</v>
      </c>
      <c r="H70" s="72">
        <f>VLOOKUP($Q70,'FILL Table'!$A$5:$I$76,H$3,FALSE)*(1-M70)</f>
        <v>1.1000000000000001</v>
      </c>
      <c r="I70" s="49">
        <f>VLOOKUP($Q70,'FILL Table'!$A$5:$L$76,I$3,FALSE)*(1-N70)</f>
        <v>0</v>
      </c>
      <c r="J70" s="49">
        <f>VLOOKUP($Q70,'FILL Table'!$A$5:$L$76,J$3,FALSE)*(1-O70)</f>
        <v>0</v>
      </c>
      <c r="K70" s="49">
        <f>VLOOKUP($Q70,'FILL Table'!$A$5:$L$76,K$3,FALSE)*(1-P70)</f>
        <v>0</v>
      </c>
      <c r="L70" s="52"/>
      <c r="M70" s="55">
        <v>0</v>
      </c>
      <c r="N70" s="55">
        <v>0</v>
      </c>
      <c r="O70" s="55">
        <v>0</v>
      </c>
      <c r="P70" s="55">
        <v>0</v>
      </c>
      <c r="Q70" s="52" t="str">
        <f t="shared" si="20"/>
        <v>RSD_APA4_RF</v>
      </c>
    </row>
    <row r="71" spans="1:18" x14ac:dyDescent="0.25">
      <c r="A71" s="47"/>
      <c r="B71" s="47"/>
      <c r="C71" s="47"/>
      <c r="D71" s="47" t="str">
        <f>LEFT('FILL Table'!F53,11)&amp;"_N"</f>
        <v>RSD_DW_DTA1_N</v>
      </c>
      <c r="E71" s="47" t="str">
        <f>'FILL Table'!G53</f>
        <v>RSD_DTA1_CW</v>
      </c>
      <c r="F71" s="47" t="str">
        <f>'FILL Table'!E53</f>
        <v>INPUT</v>
      </c>
      <c r="G71" s="51">
        <f t="shared" si="19"/>
        <v>2018</v>
      </c>
      <c r="H71" s="71">
        <f>VLOOKUP($Q71,'FILL Table'!$A$5:$I$76,H$3,FALSE)*(1-M71)</f>
        <v>0.98</v>
      </c>
      <c r="I71" s="49">
        <f>VLOOKUP($Q71,'FILL Table'!$A$5:$L$76,I$3,FALSE)*(1-N71)</f>
        <v>0.98</v>
      </c>
      <c r="J71" s="49">
        <f>VLOOKUP($Q71,'FILL Table'!$A$5:$L$76,J$3,FALSE)*(1-O71)</f>
        <v>0.98</v>
      </c>
      <c r="K71" s="49">
        <f>VLOOKUP($Q71,'FILL Table'!$A$5:$L$76,K$3,FALSE)*(1-P71)</f>
        <v>0.98</v>
      </c>
      <c r="L71" s="47"/>
      <c r="M71" s="50">
        <v>0</v>
      </c>
      <c r="N71" s="50">
        <v>0</v>
      </c>
      <c r="O71" s="50">
        <v>0</v>
      </c>
      <c r="P71" s="50">
        <v>0</v>
      </c>
      <c r="Q71" s="47" t="str">
        <f t="shared" si="20"/>
        <v>RSD_DTA1_CW</v>
      </c>
      <c r="R71" s="34" t="s">
        <v>27</v>
      </c>
    </row>
    <row r="72" spans="1:18" x14ac:dyDescent="0.25">
      <c r="A72" s="47"/>
      <c r="B72" s="47"/>
      <c r="C72" s="47"/>
      <c r="D72" s="47" t="str">
        <f>LEFT('FILL Table'!F54,11)&amp;"_N"</f>
        <v>RSD_DW_APA1_N</v>
      </c>
      <c r="E72" s="47" t="str">
        <f>'FILL Table'!G54</f>
        <v>RSD_APA1_CW</v>
      </c>
      <c r="F72" s="47" t="str">
        <f>'FILL Table'!E54</f>
        <v>INPUT</v>
      </c>
      <c r="G72" s="51">
        <f t="shared" si="19"/>
        <v>2018</v>
      </c>
      <c r="H72" s="71">
        <f>VLOOKUP($Q72,'FILL Table'!$A$5:$I$76,H$3,FALSE)*(1-M72)</f>
        <v>0.98</v>
      </c>
      <c r="I72" s="49">
        <f>VLOOKUP($Q72,'FILL Table'!$A$5:$L$76,I$3,FALSE)*(1-N72)</f>
        <v>0.98</v>
      </c>
      <c r="J72" s="49">
        <f>VLOOKUP($Q72,'FILL Table'!$A$5:$L$76,J$3,FALSE)*(1-O72)</f>
        <v>0.98</v>
      </c>
      <c r="K72" s="49">
        <f>VLOOKUP($Q72,'FILL Table'!$A$5:$L$76,K$3,FALSE)*(1-P72)</f>
        <v>0.98</v>
      </c>
      <c r="L72" s="47"/>
      <c r="M72" s="50">
        <v>0</v>
      </c>
      <c r="N72" s="50">
        <v>0</v>
      </c>
      <c r="O72" s="50">
        <v>0</v>
      </c>
      <c r="P72" s="50">
        <v>0</v>
      </c>
      <c r="Q72" s="47" t="str">
        <f t="shared" si="20"/>
        <v>RSD_APA1_CW</v>
      </c>
    </row>
    <row r="73" spans="1:18" x14ac:dyDescent="0.25">
      <c r="A73" s="47"/>
      <c r="B73" s="47"/>
      <c r="C73" s="47"/>
      <c r="D73" s="47" t="str">
        <f>LEFT('FILL Table'!F55,11)&amp;"_N"</f>
        <v>RSD_DW_DTA2_N</v>
      </c>
      <c r="E73" s="47" t="str">
        <f>'FILL Table'!G55</f>
        <v>RSD_DTA2_CW</v>
      </c>
      <c r="F73" s="47" t="str">
        <f>'FILL Table'!E55</f>
        <v>INPUT</v>
      </c>
      <c r="G73" s="51">
        <f t="shared" si="19"/>
        <v>2018</v>
      </c>
      <c r="H73" s="71">
        <f>VLOOKUP($Q73,'FILL Table'!$A$5:$I$76,H$3,FALSE)*(1-M73)</f>
        <v>0.96</v>
      </c>
      <c r="I73" s="49">
        <f>VLOOKUP($Q73,'FILL Table'!$A$5:$L$76,I$3,FALSE)*(1-N73)</f>
        <v>0</v>
      </c>
      <c r="J73" s="49">
        <f>VLOOKUP($Q73,'FILL Table'!$A$5:$L$76,J$3,FALSE)*(1-O73)</f>
        <v>0</v>
      </c>
      <c r="K73" s="49">
        <f>VLOOKUP($Q73,'FILL Table'!$A$5:$L$76,K$3,FALSE)*(1-P73)</f>
        <v>0</v>
      </c>
      <c r="L73" s="47"/>
      <c r="M73" s="50">
        <v>0</v>
      </c>
      <c r="N73" s="50">
        <v>0</v>
      </c>
      <c r="O73" s="50">
        <v>0</v>
      </c>
      <c r="P73" s="50">
        <v>0</v>
      </c>
      <c r="Q73" s="47" t="str">
        <f t="shared" si="20"/>
        <v>RSD_DTA2_CW</v>
      </c>
    </row>
    <row r="74" spans="1:18" x14ac:dyDescent="0.25">
      <c r="A74" s="47"/>
      <c r="B74" s="47"/>
      <c r="C74" s="47"/>
      <c r="D74" s="47" t="str">
        <f>LEFT('FILL Table'!F56,11)&amp;"_N"</f>
        <v>RSD_DW_APA2_N</v>
      </c>
      <c r="E74" s="47" t="str">
        <f>'FILL Table'!G56</f>
        <v>RSD_APA2_CW</v>
      </c>
      <c r="F74" s="47" t="str">
        <f>'FILL Table'!E56</f>
        <v>INPUT</v>
      </c>
      <c r="G74" s="51">
        <f t="shared" si="19"/>
        <v>2018</v>
      </c>
      <c r="H74" s="71">
        <f>VLOOKUP($Q74,'FILL Table'!$A$5:$I$76,H$3,FALSE)*(1-M74)</f>
        <v>0.96</v>
      </c>
      <c r="I74" s="49">
        <f>VLOOKUP($Q74,'FILL Table'!$A$5:$L$76,I$3,FALSE)*(1-N74)</f>
        <v>0</v>
      </c>
      <c r="J74" s="49">
        <f>VLOOKUP($Q74,'FILL Table'!$A$5:$L$76,J$3,FALSE)*(1-O74)</f>
        <v>0</v>
      </c>
      <c r="K74" s="49">
        <f>VLOOKUP($Q74,'FILL Table'!$A$5:$L$76,K$3,FALSE)*(1-P74)</f>
        <v>0</v>
      </c>
      <c r="L74" s="47"/>
      <c r="M74" s="50">
        <v>0</v>
      </c>
      <c r="N74" s="50">
        <v>0</v>
      </c>
      <c r="O74" s="50">
        <v>0</v>
      </c>
      <c r="P74" s="50">
        <v>0</v>
      </c>
      <c r="Q74" s="47" t="str">
        <f t="shared" si="20"/>
        <v>RSD_APA2_CW</v>
      </c>
    </row>
    <row r="75" spans="1:18" x14ac:dyDescent="0.25">
      <c r="A75" s="47"/>
      <c r="B75" s="47"/>
      <c r="C75" s="47"/>
      <c r="D75" s="47" t="str">
        <f>LEFT('FILL Table'!F57,11)&amp;"_N"</f>
        <v>RSD_DW_DTA3_N</v>
      </c>
      <c r="E75" s="47" t="str">
        <f>'FILL Table'!G57</f>
        <v>RSD_DTA3_CW</v>
      </c>
      <c r="F75" s="47" t="str">
        <f>'FILL Table'!E57</f>
        <v>INPUT</v>
      </c>
      <c r="G75" s="51">
        <f t="shared" si="19"/>
        <v>2018</v>
      </c>
      <c r="H75" s="71">
        <f>VLOOKUP($Q75,'FILL Table'!$A$5:$I$76,H$3,FALSE)*(1-M75)</f>
        <v>0.92</v>
      </c>
      <c r="I75" s="49">
        <f>VLOOKUP($Q75,'FILL Table'!$A$5:$L$76,I$3,FALSE)*(1-N75)</f>
        <v>0</v>
      </c>
      <c r="J75" s="49">
        <f>VLOOKUP($Q75,'FILL Table'!$A$5:$L$76,J$3,FALSE)*(1-O75)</f>
        <v>0</v>
      </c>
      <c r="K75" s="49">
        <f>VLOOKUP($Q75,'FILL Table'!$A$5:$L$76,K$3,FALSE)*(1-P75)</f>
        <v>0</v>
      </c>
      <c r="L75" s="47"/>
      <c r="M75" s="50">
        <v>0</v>
      </c>
      <c r="N75" s="50">
        <v>0</v>
      </c>
      <c r="O75" s="50">
        <v>0</v>
      </c>
      <c r="P75" s="50">
        <v>0</v>
      </c>
      <c r="Q75" s="47" t="str">
        <f t="shared" si="20"/>
        <v>RSD_DTA3_CW</v>
      </c>
    </row>
    <row r="76" spans="1:18" x14ac:dyDescent="0.25">
      <c r="A76" s="47"/>
      <c r="B76" s="47"/>
      <c r="C76" s="47"/>
      <c r="D76" s="47" t="str">
        <f>LEFT('FILL Table'!F58,11)&amp;"_N"</f>
        <v>RSD_DW_APA3_N</v>
      </c>
      <c r="E76" s="47" t="str">
        <f>'FILL Table'!G58</f>
        <v>RSD_APA3_CW</v>
      </c>
      <c r="F76" s="47" t="str">
        <f>'FILL Table'!E58</f>
        <v>INPUT</v>
      </c>
      <c r="G76" s="51">
        <f t="shared" si="19"/>
        <v>2018</v>
      </c>
      <c r="H76" s="71">
        <f>VLOOKUP($Q76,'FILL Table'!$A$5:$I$76,H$3,FALSE)*(1-M76)</f>
        <v>0.92</v>
      </c>
      <c r="I76" s="49">
        <f>VLOOKUP($Q76,'FILL Table'!$A$5:$L$76,I$3,FALSE)*(1-N76)</f>
        <v>0</v>
      </c>
      <c r="J76" s="49">
        <f>VLOOKUP($Q76,'FILL Table'!$A$5:$L$76,J$3,FALSE)*(1-O76)</f>
        <v>0</v>
      </c>
      <c r="K76" s="49">
        <f>VLOOKUP($Q76,'FILL Table'!$A$5:$L$76,K$3,FALSE)*(1-P76)</f>
        <v>0</v>
      </c>
      <c r="L76" s="47"/>
      <c r="M76" s="50">
        <v>0</v>
      </c>
      <c r="N76" s="50">
        <v>0</v>
      </c>
      <c r="O76" s="50">
        <v>0</v>
      </c>
      <c r="P76" s="50">
        <v>0</v>
      </c>
      <c r="Q76" s="47" t="str">
        <f t="shared" si="20"/>
        <v>RSD_APA3_CW</v>
      </c>
    </row>
    <row r="77" spans="1:18" x14ac:dyDescent="0.25">
      <c r="A77" s="47"/>
      <c r="B77" s="47"/>
      <c r="C77" s="47"/>
      <c r="D77" s="47" t="str">
        <f>LEFT('FILL Table'!F59,11)&amp;"_N"</f>
        <v>RSD_DW_DTA4_N</v>
      </c>
      <c r="E77" s="47" t="str">
        <f>'FILL Table'!G59</f>
        <v>RSD_DTA4_CW</v>
      </c>
      <c r="F77" s="47" t="str">
        <f>'FILL Table'!E59</f>
        <v>INPUT</v>
      </c>
      <c r="G77" s="51">
        <f t="shared" si="19"/>
        <v>2018</v>
      </c>
      <c r="H77" s="71">
        <f>VLOOKUP($Q77,'FILL Table'!$A$5:$I$76,H$3,FALSE)*(1-M77)</f>
        <v>0.95</v>
      </c>
      <c r="I77" s="49">
        <f>VLOOKUP($Q77,'FILL Table'!$A$5:$L$76,I$3,FALSE)*(1-N77)</f>
        <v>0</v>
      </c>
      <c r="J77" s="49">
        <f>VLOOKUP($Q77,'FILL Table'!$A$5:$L$76,J$3,FALSE)*(1-O77)</f>
        <v>0</v>
      </c>
      <c r="K77" s="49">
        <f>VLOOKUP($Q77,'FILL Table'!$A$5:$L$76,K$3,FALSE)*(1-P77)</f>
        <v>0</v>
      </c>
      <c r="L77" s="47"/>
      <c r="M77" s="50">
        <v>0</v>
      </c>
      <c r="N77" s="50">
        <v>0</v>
      </c>
      <c r="O77" s="50">
        <v>0</v>
      </c>
      <c r="P77" s="50">
        <v>0</v>
      </c>
      <c r="Q77" s="47" t="str">
        <f t="shared" ref="Q77:Q78" si="21">E77</f>
        <v>RSD_DTA4_CW</v>
      </c>
    </row>
    <row r="78" spans="1:18" x14ac:dyDescent="0.25">
      <c r="A78" s="47"/>
      <c r="B78" s="52"/>
      <c r="C78" s="52"/>
      <c r="D78" s="52" t="str">
        <f>LEFT('FILL Table'!F60,11)&amp;"_N"</f>
        <v>RSD_DW_APA4_N</v>
      </c>
      <c r="E78" s="52" t="str">
        <f>'FILL Table'!G60</f>
        <v>RSD_APA4_CW</v>
      </c>
      <c r="F78" s="52" t="str">
        <f>'FILL Table'!E60</f>
        <v>INPUT</v>
      </c>
      <c r="G78" s="53">
        <f t="shared" si="19"/>
        <v>2018</v>
      </c>
      <c r="H78" s="72">
        <f>VLOOKUP($Q78,'FILL Table'!$A$5:$I$76,H$3,FALSE)*(1-M78)</f>
        <v>0.95</v>
      </c>
      <c r="I78" s="49">
        <f>VLOOKUP($Q78,'FILL Table'!$A$5:$L$76,I$3,FALSE)*(1-N78)</f>
        <v>0</v>
      </c>
      <c r="J78" s="49">
        <f>VLOOKUP($Q78,'FILL Table'!$A$5:$L$76,J$3,FALSE)*(1-O78)</f>
        <v>0</v>
      </c>
      <c r="K78" s="49">
        <f>VLOOKUP($Q78,'FILL Table'!$A$5:$L$76,K$3,FALSE)*(1-P78)</f>
        <v>0</v>
      </c>
      <c r="L78" s="52"/>
      <c r="M78" s="55">
        <v>0</v>
      </c>
      <c r="N78" s="55">
        <v>0</v>
      </c>
      <c r="O78" s="55">
        <v>0</v>
      </c>
      <c r="P78" s="55">
        <v>0</v>
      </c>
      <c r="Q78" s="52" t="str">
        <f t="shared" si="21"/>
        <v>RSD_APA4_CW</v>
      </c>
    </row>
    <row r="79" spans="1:18" x14ac:dyDescent="0.25">
      <c r="A79" s="47"/>
      <c r="B79" s="47"/>
      <c r="C79" s="47"/>
      <c r="D79" s="47" t="str">
        <f>LEFT('FILL Table'!F61,11)&amp;"_N"</f>
        <v>RSD_DW_DTA1_N</v>
      </c>
      <c r="E79" s="47" t="str">
        <f>'FILL Table'!G61</f>
        <v>RSD_DTA1_DW</v>
      </c>
      <c r="F79" s="47" t="str">
        <f>'FILL Table'!E61</f>
        <v>INPUT</v>
      </c>
      <c r="G79" s="51">
        <f t="shared" si="19"/>
        <v>2018</v>
      </c>
      <c r="H79" s="71">
        <f>VLOOKUP($Q79,'FILL Table'!$A$5:$I$76,H$3,FALSE)*(1-M79)</f>
        <v>0.01</v>
      </c>
      <c r="I79" s="49">
        <f>VLOOKUP($Q79,'FILL Table'!$A$5:$L$76,I$3,FALSE)*(1-N79)</f>
        <v>0.01</v>
      </c>
      <c r="J79" s="49">
        <f>VLOOKUP($Q79,'FILL Table'!$A$5:$L$76,J$3,FALSE)*(1-O79)</f>
        <v>0.01</v>
      </c>
      <c r="K79" s="49">
        <f>VLOOKUP($Q79,'FILL Table'!$A$5:$L$76,K$3,FALSE)*(1-P79)</f>
        <v>0.01</v>
      </c>
      <c r="L79" s="47"/>
      <c r="M79" s="50">
        <v>0</v>
      </c>
      <c r="N79" s="50">
        <v>0</v>
      </c>
      <c r="O79" s="50">
        <v>0</v>
      </c>
      <c r="P79" s="50">
        <v>0</v>
      </c>
      <c r="Q79" s="47" t="str">
        <f t="shared" ref="Q79:Q84" si="22">E79</f>
        <v>RSD_DTA1_DW</v>
      </c>
      <c r="R79" s="34" t="s">
        <v>28</v>
      </c>
    </row>
    <row r="80" spans="1:18" x14ac:dyDescent="0.25">
      <c r="A80" s="47"/>
      <c r="B80" s="47"/>
      <c r="C80" s="47"/>
      <c r="D80" s="47" t="str">
        <f>LEFT('FILL Table'!F62,11)&amp;"_N"</f>
        <v>RSD_DW_APA1_N</v>
      </c>
      <c r="E80" s="47" t="str">
        <f>'FILL Table'!G62</f>
        <v>RSD_APA1_DW</v>
      </c>
      <c r="F80" s="47" t="str">
        <f>'FILL Table'!E62</f>
        <v>INPUT</v>
      </c>
      <c r="G80" s="51">
        <f t="shared" si="19"/>
        <v>2018</v>
      </c>
      <c r="H80" s="71">
        <f>VLOOKUP($Q80,'FILL Table'!$A$5:$I$76,H$3,FALSE)*(1-M80)</f>
        <v>0.01</v>
      </c>
      <c r="I80" s="49">
        <f>VLOOKUP($Q80,'FILL Table'!$A$5:$L$76,I$3,FALSE)*(1-N80)</f>
        <v>0.01</v>
      </c>
      <c r="J80" s="49">
        <f>VLOOKUP($Q80,'FILL Table'!$A$5:$L$76,J$3,FALSE)*(1-O80)</f>
        <v>0.01</v>
      </c>
      <c r="K80" s="49">
        <f>VLOOKUP($Q80,'FILL Table'!$A$5:$L$76,K$3,FALSE)*(1-P80)</f>
        <v>0.01</v>
      </c>
      <c r="L80" s="47"/>
      <c r="M80" s="50">
        <v>0</v>
      </c>
      <c r="N80" s="50">
        <v>0</v>
      </c>
      <c r="O80" s="50">
        <v>0</v>
      </c>
      <c r="P80" s="50">
        <v>0</v>
      </c>
      <c r="Q80" s="47" t="str">
        <f t="shared" si="22"/>
        <v>RSD_APA1_DW</v>
      </c>
    </row>
    <row r="81" spans="1:18" x14ac:dyDescent="0.25">
      <c r="A81" s="47"/>
      <c r="B81" s="47"/>
      <c r="C81" s="47"/>
      <c r="D81" s="47" t="str">
        <f>LEFT('FILL Table'!F63,11)&amp;"_N"</f>
        <v>RSD_DW_DTA2_N</v>
      </c>
      <c r="E81" s="47" t="str">
        <f>'FILL Table'!G63</f>
        <v>RSD_DTA2_DW</v>
      </c>
      <c r="F81" s="47" t="str">
        <f>'FILL Table'!E63</f>
        <v>INPUT</v>
      </c>
      <c r="G81" s="51">
        <f t="shared" si="19"/>
        <v>2018</v>
      </c>
      <c r="H81" s="71">
        <f>VLOOKUP($Q81,'FILL Table'!$A$5:$I$76,H$3,FALSE)*(1-M81)</f>
        <v>0.04</v>
      </c>
      <c r="I81" s="49">
        <f>VLOOKUP($Q81,'FILL Table'!$A$5:$L$76,I$3,FALSE)*(1-N81)</f>
        <v>0</v>
      </c>
      <c r="J81" s="49">
        <f>VLOOKUP($Q81,'FILL Table'!$A$5:$L$76,J$3,FALSE)*(1-O81)</f>
        <v>0</v>
      </c>
      <c r="K81" s="49">
        <f>VLOOKUP($Q81,'FILL Table'!$A$5:$L$76,K$3,FALSE)*(1-P81)</f>
        <v>0</v>
      </c>
      <c r="L81" s="47"/>
      <c r="M81" s="50">
        <v>0</v>
      </c>
      <c r="N81" s="50">
        <v>0</v>
      </c>
      <c r="O81" s="50">
        <v>0</v>
      </c>
      <c r="P81" s="50">
        <v>0</v>
      </c>
      <c r="Q81" s="47" t="str">
        <f t="shared" si="22"/>
        <v>RSD_DTA2_DW</v>
      </c>
    </row>
    <row r="82" spans="1:18" x14ac:dyDescent="0.25">
      <c r="A82" s="47"/>
      <c r="B82" s="47"/>
      <c r="C82" s="47"/>
      <c r="D82" s="47" t="str">
        <f>LEFT('FILL Table'!F64,11)&amp;"_N"</f>
        <v>RSD_DW_APA2_N</v>
      </c>
      <c r="E82" s="47" t="str">
        <f>'FILL Table'!G64</f>
        <v>RSD_APA2_DW</v>
      </c>
      <c r="F82" s="47" t="str">
        <f>'FILL Table'!E64</f>
        <v>INPUT</v>
      </c>
      <c r="G82" s="51">
        <f t="shared" si="19"/>
        <v>2018</v>
      </c>
      <c r="H82" s="71">
        <f>VLOOKUP($Q82,'FILL Table'!$A$5:$I$76,H$3,FALSE)*(1-M82)</f>
        <v>0.04</v>
      </c>
      <c r="I82" s="49">
        <f>VLOOKUP($Q82,'FILL Table'!$A$5:$L$76,I$3,FALSE)*(1-N82)</f>
        <v>0</v>
      </c>
      <c r="J82" s="49">
        <f>VLOOKUP($Q82,'FILL Table'!$A$5:$L$76,J$3,FALSE)*(1-O82)</f>
        <v>0</v>
      </c>
      <c r="K82" s="49">
        <f>VLOOKUP($Q82,'FILL Table'!$A$5:$L$76,K$3,FALSE)*(1-P82)</f>
        <v>0</v>
      </c>
      <c r="L82" s="47"/>
      <c r="M82" s="50">
        <v>0</v>
      </c>
      <c r="N82" s="50">
        <v>0</v>
      </c>
      <c r="O82" s="50">
        <v>0</v>
      </c>
      <c r="P82" s="50">
        <v>0</v>
      </c>
      <c r="Q82" s="47" t="str">
        <f t="shared" si="22"/>
        <v>RSD_APA2_DW</v>
      </c>
    </row>
    <row r="83" spans="1:18" x14ac:dyDescent="0.25">
      <c r="A83" s="47"/>
      <c r="B83" s="47"/>
      <c r="C83" s="47"/>
      <c r="D83" s="47" t="str">
        <f>LEFT('FILL Table'!F65,11)&amp;"_N"</f>
        <v>RSD_DW_DTA3_N</v>
      </c>
      <c r="E83" s="47" t="str">
        <f>'FILL Table'!G65</f>
        <v>RSD_DTA3_DW</v>
      </c>
      <c r="F83" s="47" t="str">
        <f>'FILL Table'!E65</f>
        <v>INPUT</v>
      </c>
      <c r="G83" s="51">
        <f t="shared" si="19"/>
        <v>2018</v>
      </c>
      <c r="H83" s="71">
        <f>VLOOKUP($Q83,'FILL Table'!$A$5:$I$76,H$3,FALSE)*(1-M83)</f>
        <v>7.0000000000000007E-2</v>
      </c>
      <c r="I83" s="49">
        <f>VLOOKUP($Q83,'FILL Table'!$A$5:$L$76,I$3,FALSE)*(1-N83)</f>
        <v>0</v>
      </c>
      <c r="J83" s="49">
        <f>VLOOKUP($Q83,'FILL Table'!$A$5:$L$76,J$3,FALSE)*(1-O83)</f>
        <v>0</v>
      </c>
      <c r="K83" s="49">
        <f>VLOOKUP($Q83,'FILL Table'!$A$5:$L$76,K$3,FALSE)*(1-P83)</f>
        <v>0</v>
      </c>
      <c r="L83" s="47"/>
      <c r="M83" s="50">
        <v>0</v>
      </c>
      <c r="N83" s="50">
        <v>0</v>
      </c>
      <c r="O83" s="50">
        <v>0</v>
      </c>
      <c r="P83" s="50">
        <v>0</v>
      </c>
      <c r="Q83" s="47" t="str">
        <f t="shared" si="22"/>
        <v>RSD_DTA3_DW</v>
      </c>
    </row>
    <row r="84" spans="1:18" x14ac:dyDescent="0.25">
      <c r="A84" s="47"/>
      <c r="B84" s="47"/>
      <c r="C84" s="47"/>
      <c r="D84" s="47" t="str">
        <f>LEFT('FILL Table'!F66,11)&amp;"_N"</f>
        <v>RSD_DW_APA3_N</v>
      </c>
      <c r="E84" s="47" t="str">
        <f>'FILL Table'!G66</f>
        <v>RSD_APA3_DW</v>
      </c>
      <c r="F84" s="47" t="str">
        <f>'FILL Table'!E66</f>
        <v>INPUT</v>
      </c>
      <c r="G84" s="51">
        <f t="shared" si="19"/>
        <v>2018</v>
      </c>
      <c r="H84" s="71">
        <f>VLOOKUP($Q84,'FILL Table'!$A$5:$I$76,H$3,FALSE)*(1-M84)</f>
        <v>7.0000000000000007E-2</v>
      </c>
      <c r="I84" s="49">
        <f>VLOOKUP($Q84,'FILL Table'!$A$5:$L$76,I$3,FALSE)*(1-N84)</f>
        <v>0</v>
      </c>
      <c r="J84" s="49">
        <f>VLOOKUP($Q84,'FILL Table'!$A$5:$L$76,J$3,FALSE)*(1-O84)</f>
        <v>0</v>
      </c>
      <c r="K84" s="49">
        <f>VLOOKUP($Q84,'FILL Table'!$A$5:$L$76,K$3,FALSE)*(1-P84)</f>
        <v>0</v>
      </c>
      <c r="L84" s="47"/>
      <c r="M84" s="50">
        <v>0</v>
      </c>
      <c r="N84" s="50">
        <v>0</v>
      </c>
      <c r="O84" s="50">
        <v>0</v>
      </c>
      <c r="P84" s="50">
        <v>0</v>
      </c>
      <c r="Q84" s="47" t="str">
        <f t="shared" si="22"/>
        <v>RSD_APA3_DW</v>
      </c>
    </row>
    <row r="85" spans="1:18" x14ac:dyDescent="0.25">
      <c r="A85" s="47"/>
      <c r="B85" s="47"/>
      <c r="C85" s="47"/>
      <c r="D85" s="47" t="str">
        <f>LEFT('FILL Table'!F67,11)&amp;"_N"</f>
        <v>RSD_DW_DTA4_N</v>
      </c>
      <c r="E85" s="47" t="str">
        <f>'FILL Table'!G67</f>
        <v>RSD_DTA4_DW</v>
      </c>
      <c r="F85" s="47" t="str">
        <f>'FILL Table'!E67</f>
        <v>INPUT</v>
      </c>
      <c r="G85" s="51">
        <f t="shared" si="19"/>
        <v>2018</v>
      </c>
      <c r="H85" s="71">
        <f>VLOOKUP($Q85,'FILL Table'!$A$5:$I$76,H$3,FALSE)*(1-M85)</f>
        <v>0.03</v>
      </c>
      <c r="I85" s="49">
        <f>VLOOKUP($Q85,'FILL Table'!$A$5:$L$76,I$3,FALSE)*(1-N85)</f>
        <v>0</v>
      </c>
      <c r="J85" s="49">
        <f>VLOOKUP($Q85,'FILL Table'!$A$5:$L$76,J$3,FALSE)*(1-O85)</f>
        <v>0</v>
      </c>
      <c r="K85" s="49">
        <f>VLOOKUP($Q85,'FILL Table'!$A$5:$L$76,K$3,FALSE)*(1-P85)</f>
        <v>0</v>
      </c>
      <c r="L85" s="47"/>
      <c r="M85" s="50">
        <v>0</v>
      </c>
      <c r="N85" s="50">
        <v>0</v>
      </c>
      <c r="O85" s="50">
        <v>0</v>
      </c>
      <c r="P85" s="50">
        <v>0</v>
      </c>
      <c r="Q85" s="47" t="str">
        <f t="shared" ref="Q85:Q86" si="23">E85</f>
        <v>RSD_DTA4_DW</v>
      </c>
    </row>
    <row r="86" spans="1:18" x14ac:dyDescent="0.25">
      <c r="A86" s="47"/>
      <c r="B86" s="52"/>
      <c r="C86" s="52"/>
      <c r="D86" s="52" t="str">
        <f>LEFT('FILL Table'!F68,11)&amp;"_N"</f>
        <v>RSD_DW_APA4_N</v>
      </c>
      <c r="E86" s="52" t="str">
        <f>'FILL Table'!G68</f>
        <v>RSD_APA4_DW</v>
      </c>
      <c r="F86" s="52" t="str">
        <f>'FILL Table'!E68</f>
        <v>INPUT</v>
      </c>
      <c r="G86" s="53">
        <f t="shared" si="19"/>
        <v>2018</v>
      </c>
      <c r="H86" s="72">
        <f>VLOOKUP($Q86,'FILL Table'!$A$5:$I$76,H$3,FALSE)*(1-M86)</f>
        <v>0.03</v>
      </c>
      <c r="I86" s="49">
        <f>VLOOKUP($Q86,'FILL Table'!$A$5:$L$76,I$3,FALSE)*(1-N86)</f>
        <v>0</v>
      </c>
      <c r="J86" s="49">
        <f>VLOOKUP($Q86,'FILL Table'!$A$5:$L$76,J$3,FALSE)*(1-O86)</f>
        <v>0</v>
      </c>
      <c r="K86" s="49">
        <f>VLOOKUP($Q86,'FILL Table'!$A$5:$L$76,K$3,FALSE)*(1-P86)</f>
        <v>0</v>
      </c>
      <c r="L86" s="52"/>
      <c r="M86" s="55">
        <v>0</v>
      </c>
      <c r="N86" s="55">
        <v>0</v>
      </c>
      <c r="O86" s="55">
        <v>0</v>
      </c>
      <c r="P86" s="55">
        <v>0</v>
      </c>
      <c r="Q86" s="52" t="str">
        <f t="shared" si="23"/>
        <v>RSD_APA4_DW</v>
      </c>
    </row>
    <row r="87" spans="1:18" x14ac:dyDescent="0.25">
      <c r="A87" s="47"/>
      <c r="B87" s="47"/>
      <c r="C87" s="47"/>
      <c r="D87" s="47" t="str">
        <f>LEFT('FILL Table'!F69,11)&amp;"_N"</f>
        <v>RSD_DW_DTA1_N</v>
      </c>
      <c r="E87" s="47" t="str">
        <f>'FILL Table'!G69</f>
        <v>RSD_DTA1_AP</v>
      </c>
      <c r="F87" s="47" t="str">
        <f>'FILL Table'!E69</f>
        <v>INPUT</v>
      </c>
      <c r="G87" s="51">
        <f t="shared" si="19"/>
        <v>2018</v>
      </c>
      <c r="H87" s="71">
        <f>VLOOKUP($Q87,'FILL Table'!$A$5:$I$76,H$3,FALSE)*(1-M87)</f>
        <v>1</v>
      </c>
      <c r="I87" s="49">
        <f>VLOOKUP($Q87,'FILL Table'!$A$5:$L$76,I$3,FALSE)*(1-N87)</f>
        <v>1</v>
      </c>
      <c r="J87" s="49">
        <f>VLOOKUP($Q87,'FILL Table'!$A$5:$L$76,J$3,FALSE)*(1-O87)</f>
        <v>1</v>
      </c>
      <c r="K87" s="49">
        <f>VLOOKUP($Q87,'FILL Table'!$A$5:$L$76,K$3,FALSE)*(1-P87)</f>
        <v>1</v>
      </c>
      <c r="L87" s="47"/>
      <c r="M87" s="50">
        <v>0</v>
      </c>
      <c r="N87" s="50">
        <v>0</v>
      </c>
      <c r="O87" s="50">
        <v>0</v>
      </c>
      <c r="P87" s="50">
        <v>0</v>
      </c>
      <c r="Q87" s="47" t="str">
        <f t="shared" ref="Q87:Q92" si="24">E87</f>
        <v>RSD_DTA1_AP</v>
      </c>
      <c r="R87" s="34" t="s">
        <v>23</v>
      </c>
    </row>
    <row r="88" spans="1:18" x14ac:dyDescent="0.25">
      <c r="A88" s="47"/>
      <c r="B88" s="47"/>
      <c r="C88" s="47"/>
      <c r="D88" s="47" t="str">
        <f>LEFT('FILL Table'!F70,11)&amp;"_N"</f>
        <v>RSD_DW_APA1_N</v>
      </c>
      <c r="E88" s="47" t="str">
        <f>'FILL Table'!G70</f>
        <v>RSD_APA1_AP</v>
      </c>
      <c r="F88" s="47" t="str">
        <f>'FILL Table'!E70</f>
        <v>INPUT</v>
      </c>
      <c r="G88" s="51">
        <f t="shared" si="19"/>
        <v>2018</v>
      </c>
      <c r="H88" s="71">
        <f>VLOOKUP($Q88,'FILL Table'!$A$5:$I$76,H$3,FALSE)*(1-M88)</f>
        <v>1</v>
      </c>
      <c r="I88" s="49">
        <f>VLOOKUP($Q88,'FILL Table'!$A$5:$L$76,I$3,FALSE)*(1-N88)</f>
        <v>1</v>
      </c>
      <c r="J88" s="49">
        <f>VLOOKUP($Q88,'FILL Table'!$A$5:$L$76,J$3,FALSE)*(1-O88)</f>
        <v>1</v>
      </c>
      <c r="K88" s="49">
        <f>VLOOKUP($Q88,'FILL Table'!$A$5:$L$76,K$3,FALSE)*(1-P88)</f>
        <v>1</v>
      </c>
      <c r="L88" s="47"/>
      <c r="M88" s="50">
        <v>0</v>
      </c>
      <c r="N88" s="50">
        <v>0</v>
      </c>
      <c r="O88" s="50">
        <v>0</v>
      </c>
      <c r="P88" s="50">
        <v>0</v>
      </c>
      <c r="Q88" s="47" t="str">
        <f t="shared" si="24"/>
        <v>RSD_APA1_AP</v>
      </c>
    </row>
    <row r="89" spans="1:18" x14ac:dyDescent="0.25">
      <c r="A89" s="47"/>
      <c r="B89" s="47"/>
      <c r="C89" s="47"/>
      <c r="D89" s="47" t="str">
        <f>LEFT('FILL Table'!F71,11)&amp;"_N"</f>
        <v>RSD_DW_DTA2_N</v>
      </c>
      <c r="E89" s="47" t="str">
        <f>'FILL Table'!G71</f>
        <v>RSD_DTA2_AP</v>
      </c>
      <c r="F89" s="47" t="str">
        <f>'FILL Table'!E71</f>
        <v>INPUT</v>
      </c>
      <c r="G89" s="51">
        <f t="shared" si="19"/>
        <v>2018</v>
      </c>
      <c r="H89" s="71">
        <f>VLOOKUP($Q89,'FILL Table'!$A$5:$I$76,H$3,FALSE)*(1-M89)</f>
        <v>1</v>
      </c>
      <c r="I89" s="49">
        <f>VLOOKUP($Q89,'FILL Table'!$A$5:$L$76,I$3,FALSE)*(1-N89)</f>
        <v>0</v>
      </c>
      <c r="J89" s="49">
        <f>VLOOKUP($Q89,'FILL Table'!$A$5:$L$76,J$3,FALSE)*(1-O89)</f>
        <v>0</v>
      </c>
      <c r="K89" s="49">
        <f>VLOOKUP($Q89,'FILL Table'!$A$5:$L$76,K$3,FALSE)*(1-P89)</f>
        <v>0</v>
      </c>
      <c r="L89" s="47"/>
      <c r="M89" s="50">
        <v>0</v>
      </c>
      <c r="N89" s="50">
        <v>0</v>
      </c>
      <c r="O89" s="50">
        <v>0</v>
      </c>
      <c r="P89" s="50">
        <v>0</v>
      </c>
      <c r="Q89" s="47" t="str">
        <f t="shared" si="24"/>
        <v>RSD_DTA2_AP</v>
      </c>
    </row>
    <row r="90" spans="1:18" x14ac:dyDescent="0.25">
      <c r="A90" s="47"/>
      <c r="B90" s="47"/>
      <c r="C90" s="47"/>
      <c r="D90" s="47" t="str">
        <f>LEFT('FILL Table'!F72,11)&amp;"_N"</f>
        <v>RSD_DW_APA2_N</v>
      </c>
      <c r="E90" s="47" t="str">
        <f>'FILL Table'!G72</f>
        <v>RSD_APA2_AP</v>
      </c>
      <c r="F90" s="47" t="str">
        <f>'FILL Table'!E72</f>
        <v>INPUT</v>
      </c>
      <c r="G90" s="51">
        <f t="shared" si="19"/>
        <v>2018</v>
      </c>
      <c r="H90" s="71">
        <f>VLOOKUP($Q90,'FILL Table'!$A$5:$I$76,H$3,FALSE)*(1-M90)</f>
        <v>1</v>
      </c>
      <c r="I90" s="49">
        <f>VLOOKUP($Q90,'FILL Table'!$A$5:$L$76,I$3,FALSE)*(1-N90)</f>
        <v>0</v>
      </c>
      <c r="J90" s="49">
        <f>VLOOKUP($Q90,'FILL Table'!$A$5:$L$76,J$3,FALSE)*(1-O90)</f>
        <v>0</v>
      </c>
      <c r="K90" s="49">
        <f>VLOOKUP($Q90,'FILL Table'!$A$5:$L$76,K$3,FALSE)*(1-P90)</f>
        <v>0</v>
      </c>
      <c r="L90" s="47"/>
      <c r="M90" s="50">
        <v>0</v>
      </c>
      <c r="N90" s="50">
        <v>0</v>
      </c>
      <c r="O90" s="50">
        <v>0</v>
      </c>
      <c r="P90" s="50">
        <v>0</v>
      </c>
      <c r="Q90" s="47" t="str">
        <f t="shared" si="24"/>
        <v>RSD_APA2_AP</v>
      </c>
    </row>
    <row r="91" spans="1:18" x14ac:dyDescent="0.25">
      <c r="A91" s="47"/>
      <c r="B91" s="47"/>
      <c r="C91" s="47"/>
      <c r="D91" s="47" t="str">
        <f>LEFT('FILL Table'!F73,11)&amp;"_N"</f>
        <v>RSD_DW_DTA3_N</v>
      </c>
      <c r="E91" s="47" t="str">
        <f>'FILL Table'!G73</f>
        <v>RSD_DTA3_AP</v>
      </c>
      <c r="F91" s="47" t="str">
        <f>'FILL Table'!E73</f>
        <v>INPUT</v>
      </c>
      <c r="G91" s="51">
        <f t="shared" si="19"/>
        <v>2018</v>
      </c>
      <c r="H91" s="71">
        <f>VLOOKUP($Q91,'FILL Table'!$A$5:$I$76,H$3,FALSE)*(1-M91)</f>
        <v>1</v>
      </c>
      <c r="I91" s="49">
        <f>VLOOKUP($Q91,'FILL Table'!$A$5:$L$76,I$3,FALSE)*(1-N91)</f>
        <v>0</v>
      </c>
      <c r="J91" s="49">
        <f>VLOOKUP($Q91,'FILL Table'!$A$5:$L$76,J$3,FALSE)*(1-O91)</f>
        <v>0</v>
      </c>
      <c r="K91" s="49">
        <f>VLOOKUP($Q91,'FILL Table'!$A$5:$L$76,K$3,FALSE)*(1-P91)</f>
        <v>0</v>
      </c>
      <c r="L91" s="47"/>
      <c r="M91" s="50">
        <v>0</v>
      </c>
      <c r="N91" s="50">
        <v>0</v>
      </c>
      <c r="O91" s="50">
        <v>0</v>
      </c>
      <c r="P91" s="50">
        <v>0</v>
      </c>
      <c r="Q91" s="47" t="str">
        <f t="shared" si="24"/>
        <v>RSD_DTA3_AP</v>
      </c>
    </row>
    <row r="92" spans="1:18" x14ac:dyDescent="0.25">
      <c r="A92" s="47"/>
      <c r="B92" s="47"/>
      <c r="C92" s="47"/>
      <c r="D92" s="47" t="str">
        <f>LEFT('FILL Table'!F74,11)&amp;"_N"</f>
        <v>RSD_DW_APA3_N</v>
      </c>
      <c r="E92" s="47" t="str">
        <f>'FILL Table'!G74</f>
        <v>RSD_APA3_AP</v>
      </c>
      <c r="F92" s="47" t="str">
        <f>'FILL Table'!E74</f>
        <v>INPUT</v>
      </c>
      <c r="G92" s="51">
        <f t="shared" si="19"/>
        <v>2018</v>
      </c>
      <c r="H92" s="71">
        <f>VLOOKUP($Q92,'FILL Table'!$A$5:$I$76,H$3,FALSE)*(1-M92)</f>
        <v>1</v>
      </c>
      <c r="I92" s="49">
        <f>VLOOKUP($Q92,'FILL Table'!$A$5:$L$76,I$3,FALSE)*(1-N92)</f>
        <v>0</v>
      </c>
      <c r="J92" s="49">
        <f>VLOOKUP($Q92,'FILL Table'!$A$5:$L$76,J$3,FALSE)*(1-O92)</f>
        <v>0</v>
      </c>
      <c r="K92" s="49">
        <f>VLOOKUP($Q92,'FILL Table'!$A$5:$L$76,K$3,FALSE)*(1-P92)</f>
        <v>0</v>
      </c>
      <c r="L92" s="47"/>
      <c r="M92" s="50">
        <v>0</v>
      </c>
      <c r="N92" s="50">
        <v>0</v>
      </c>
      <c r="O92" s="50">
        <v>0</v>
      </c>
      <c r="P92" s="50">
        <v>0</v>
      </c>
      <c r="Q92" s="47" t="str">
        <f t="shared" si="24"/>
        <v>RSD_APA3_AP</v>
      </c>
    </row>
    <row r="93" spans="1:18" x14ac:dyDescent="0.25">
      <c r="A93" s="47"/>
      <c r="B93" s="47"/>
      <c r="C93" s="47"/>
      <c r="D93" s="47" t="str">
        <f>LEFT('FILL Table'!F75,11)&amp;"_N"</f>
        <v>RSD_DW_DTA4_N</v>
      </c>
      <c r="E93" s="47" t="str">
        <f>'FILL Table'!G75</f>
        <v>RSD_DTA4_AP</v>
      </c>
      <c r="F93" s="47" t="str">
        <f>'FILL Table'!E75</f>
        <v>INPUT</v>
      </c>
      <c r="G93" s="51">
        <f t="shared" si="19"/>
        <v>2018</v>
      </c>
      <c r="H93" s="71">
        <f>VLOOKUP($Q93,'FILL Table'!$A$5:$I$76,H$3,FALSE)*(1-M93)</f>
        <v>1</v>
      </c>
      <c r="I93" s="49">
        <f>VLOOKUP($Q93,'FILL Table'!$A$5:$L$76,I$3,FALSE)*(1-N93)</f>
        <v>0</v>
      </c>
      <c r="J93" s="49">
        <f>VLOOKUP($Q93,'FILL Table'!$A$5:$L$76,J$3,FALSE)*(1-O93)</f>
        <v>0</v>
      </c>
      <c r="K93" s="49">
        <f>VLOOKUP($Q93,'FILL Table'!$A$5:$L$76,K$3,FALSE)*(1-P93)</f>
        <v>0</v>
      </c>
      <c r="L93" s="47"/>
      <c r="M93" s="50">
        <v>0</v>
      </c>
      <c r="N93" s="50">
        <v>0</v>
      </c>
      <c r="O93" s="50">
        <v>0</v>
      </c>
      <c r="P93" s="50">
        <v>0</v>
      </c>
      <c r="Q93" s="47" t="str">
        <f t="shared" ref="Q93:Q94" si="25">E93</f>
        <v>RSD_DTA4_AP</v>
      </c>
    </row>
    <row r="94" spans="1:18" x14ac:dyDescent="0.25">
      <c r="A94" s="47"/>
      <c r="B94" s="52"/>
      <c r="C94" s="52"/>
      <c r="D94" s="52" t="str">
        <f>LEFT('FILL Table'!F76,11)&amp;"_N"</f>
        <v>RSD_DW_APA4_N</v>
      </c>
      <c r="E94" s="52" t="str">
        <f>'FILL Table'!G76</f>
        <v>RSD_APA4_AP</v>
      </c>
      <c r="F94" s="52" t="str">
        <f>'FILL Table'!E76</f>
        <v>INPUT</v>
      </c>
      <c r="G94" s="53">
        <f t="shared" si="19"/>
        <v>2018</v>
      </c>
      <c r="H94" s="72">
        <f>VLOOKUP($Q94,'FILL Table'!$A$5:$I$76,H$3,FALSE)*(1-M94)</f>
        <v>1</v>
      </c>
      <c r="I94" s="49">
        <f>VLOOKUP($Q94,'FILL Table'!$A$5:$L$76,I$3,FALSE)*(1-N94)</f>
        <v>0</v>
      </c>
      <c r="J94" s="49">
        <f>VLOOKUP($Q94,'FILL Table'!$A$5:$L$76,J$3,FALSE)*(1-O94)</f>
        <v>0</v>
      </c>
      <c r="K94" s="49">
        <f>VLOOKUP($Q94,'FILL Table'!$A$5:$L$76,K$3,FALSE)*(1-P94)</f>
        <v>0</v>
      </c>
      <c r="L94" s="52"/>
      <c r="M94" s="55">
        <v>0</v>
      </c>
      <c r="N94" s="55">
        <v>0</v>
      </c>
      <c r="O94" s="55">
        <v>0</v>
      </c>
      <c r="P94" s="55">
        <v>0</v>
      </c>
      <c r="Q94" s="52" t="str">
        <f t="shared" si="25"/>
        <v>RSD_APA4_AP</v>
      </c>
    </row>
    <row r="95" spans="1:18" ht="15" thickBot="1" x14ac:dyDescent="0.3">
      <c r="B95" s="46" t="s">
        <v>39</v>
      </c>
      <c r="C95" s="46"/>
      <c r="D95" s="46"/>
      <c r="E95" s="46"/>
      <c r="F95" s="46"/>
      <c r="G95" s="46"/>
      <c r="H95" s="73" t="s">
        <v>48</v>
      </c>
      <c r="I95" s="73"/>
      <c r="J95" s="73"/>
      <c r="K95" s="73"/>
      <c r="L95" s="46"/>
      <c r="M95" s="46"/>
      <c r="N95" s="46"/>
      <c r="O95" s="46"/>
      <c r="P95" s="46"/>
      <c r="Q95" s="46"/>
    </row>
    <row r="96" spans="1:18" ht="15" thickBot="1" x14ac:dyDescent="0.3">
      <c r="B96" s="46" t="s">
        <v>39</v>
      </c>
      <c r="C96" s="46"/>
      <c r="D96" s="46"/>
      <c r="E96" s="46"/>
      <c r="F96" s="46"/>
      <c r="G96" s="46"/>
      <c r="H96" s="74"/>
      <c r="I96" s="74"/>
      <c r="J96" s="74"/>
      <c r="K96" s="74"/>
      <c r="L96" s="74"/>
      <c r="M96" s="42" t="s">
        <v>92</v>
      </c>
      <c r="N96" s="42" t="s">
        <v>93</v>
      </c>
      <c r="O96" s="42" t="s">
        <v>94</v>
      </c>
      <c r="P96" s="42" t="s">
        <v>95</v>
      </c>
      <c r="Q96" s="42" t="s">
        <v>21</v>
      </c>
    </row>
    <row r="97" spans="4:18" x14ac:dyDescent="0.25">
      <c r="D97" s="34" t="s">
        <v>1101</v>
      </c>
      <c r="F97" s="47" t="s">
        <v>31</v>
      </c>
      <c r="G97" s="51">
        <f t="shared" ref="G97:G187" si="26">BASE_YEAR+1</f>
        <v>2018</v>
      </c>
      <c r="H97" s="58">
        <f>IF(VLOOKUP($Q97,'FILL Table'!$A$77:$I$140,RSD_Technologies!H$3)=0,AVERAGE('FILL Table'!$I$77:$I$140),VLOOKUP($Q97,'FILL Table'!$A$77:$I$140,RSD_Technologies!H$3))</f>
        <v>0.241481905516478</v>
      </c>
      <c r="I97" s="58">
        <f>IF(VLOOKUP($Q97,'FILL Table'!$A$77:$J$140,RSD_Technologies!I$3)=0,AVERAGE('FILL Table'!$J$77:$J$140),VLOOKUP($Q97,'FILL Table'!$A$77:$J$140,RSD_Technologies!I$3))</f>
        <v>0.25</v>
      </c>
      <c r="J97" s="58">
        <f>IF(VLOOKUP($Q97,'FILL Table'!$A$77:$K$140,RSD_Technologies!J$3)=0,AVERAGE('FILL Table'!$K$77:$K$140),VLOOKUP($Q97,'FILL Table'!$A$77:$K$140,RSD_Technologies!J$3))</f>
        <v>0.25</v>
      </c>
      <c r="K97" s="58">
        <f>IF(VLOOKUP($Q97,'FILL Table'!$A$77:$L$140,RSD_Technologies!K$3)=0,AVERAGE('FILL Table'!$L$77:$L$140),VLOOKUP($Q97,'FILL Table'!$A$77:$L$140,RSD_Technologies!K$3))</f>
        <v>0.25</v>
      </c>
      <c r="Q97" s="47" t="str">
        <f>LEFT(D97,15)</f>
        <v>RSD_DTA1_SH_BIC</v>
      </c>
    </row>
    <row r="98" spans="4:18" x14ac:dyDescent="0.25">
      <c r="D98" s="34" t="s">
        <v>208</v>
      </c>
      <c r="F98" s="47" t="s">
        <v>31</v>
      </c>
      <c r="G98" s="51">
        <f t="shared" si="26"/>
        <v>2018</v>
      </c>
      <c r="H98" s="58">
        <f>IF(VLOOKUP($Q98,'FILL Table'!$A$77:$I$140,RSD_Technologies!H$3)=0,AVERAGE('FILL Table'!$I$77:$I$140),VLOOKUP($Q98,'FILL Table'!$A$77:$I$140,RSD_Technologies!H$3))</f>
        <v>0.25</v>
      </c>
      <c r="I98" s="58">
        <f>IF(VLOOKUP($Q98,'FILL Table'!$A$77:$J$140,RSD_Technologies!I$3)=0,AVERAGE('FILL Table'!$J$77:$J$140),VLOOKUP($Q98,'FILL Table'!$A$77:$J$140,RSD_Technologies!I$3))</f>
        <v>0.104321053362807</v>
      </c>
      <c r="J98" s="58">
        <f>IF(VLOOKUP($Q98,'FILL Table'!$A$77:$K$140,RSD_Technologies!J$3)=0,AVERAGE('FILL Table'!$K$77:$K$140),VLOOKUP($Q98,'FILL Table'!$A$77:$K$140,RSD_Technologies!J$3))</f>
        <v>0.24320329921935499</v>
      </c>
      <c r="K98" s="58">
        <f>IF(VLOOKUP($Q98,'FILL Table'!$A$77:$L$140,RSD_Technologies!K$3)=0,AVERAGE('FILL Table'!$L$77:$L$140),VLOOKUP($Q98,'FILL Table'!$A$77:$L$140,RSD_Technologies!K$3))</f>
        <v>0.21708859109404399</v>
      </c>
      <c r="Q98" s="47" t="str">
        <f t="shared" ref="Q98:Q124" si="27">LEFT(D98,15)</f>
        <v>RSD_DTA1_SH_LOG</v>
      </c>
    </row>
    <row r="99" spans="4:18" x14ac:dyDescent="0.25">
      <c r="D99" s="34" t="s">
        <v>1045</v>
      </c>
      <c r="F99" s="47" t="s">
        <v>31</v>
      </c>
      <c r="G99" s="51">
        <f t="shared" si="26"/>
        <v>2018</v>
      </c>
      <c r="H99" s="58">
        <f>IF(VLOOKUP($Q99,'FILL Table'!$A$77:$I$140,RSD_Technologies!H$3)=0,AVERAGE('FILL Table'!$I$77:$I$140),VLOOKUP($Q99,'FILL Table'!$A$77:$I$140,RSD_Technologies!H$3))</f>
        <v>0.25</v>
      </c>
      <c r="I99" s="58">
        <f>IF(VLOOKUP($Q99,'FILL Table'!$A$77:$J$140,RSD_Technologies!I$3)=0,AVERAGE('FILL Table'!$J$77:$J$140),VLOOKUP($Q99,'FILL Table'!$A$77:$J$140,RSD_Technologies!I$3))</f>
        <v>0.104321053362807</v>
      </c>
      <c r="J99" s="58">
        <f>IF(VLOOKUP($Q99,'FILL Table'!$A$77:$K$140,RSD_Technologies!J$3)=0,AVERAGE('FILL Table'!$K$77:$K$140),VLOOKUP($Q99,'FILL Table'!$A$77:$K$140,RSD_Technologies!J$3))</f>
        <v>0.24320329921935499</v>
      </c>
      <c r="K99" s="58">
        <f>IF(VLOOKUP($Q99,'FILL Table'!$A$77:$L$140,RSD_Technologies!K$3)=0,AVERAGE('FILL Table'!$L$77:$L$140),VLOOKUP($Q99,'FILL Table'!$A$77:$L$140,RSD_Technologies!K$3))</f>
        <v>0.21708859109404399</v>
      </c>
      <c r="Q99" s="47" t="str">
        <f t="shared" si="27"/>
        <v>RSD_DTA1_SH_LOG</v>
      </c>
    </row>
    <row r="100" spans="4:18" x14ac:dyDescent="0.25">
      <c r="D100" s="34" t="s">
        <v>209</v>
      </c>
      <c r="F100" s="47" t="s">
        <v>31</v>
      </c>
      <c r="G100" s="51">
        <f t="shared" si="26"/>
        <v>2018</v>
      </c>
      <c r="H100" s="58">
        <f>IF(VLOOKUP($Q100,'FILL Table'!$A$77:$I$140,RSD_Technologies!H$3)=0,AVERAGE('FILL Table'!$I$77:$I$140),VLOOKUP($Q100,'FILL Table'!$A$77:$I$140,RSD_Technologies!H$3))</f>
        <v>0.41051923937801199</v>
      </c>
      <c r="I100" s="58">
        <f>IF(VLOOKUP($Q100,'FILL Table'!$A$77:$J$140,RSD_Technologies!I$3)=0,AVERAGE('FILL Table'!$J$77:$J$140),VLOOKUP($Q100,'FILL Table'!$A$77:$J$140,RSD_Technologies!I$3))</f>
        <v>0.25</v>
      </c>
      <c r="J100" s="58">
        <f>IF(VLOOKUP($Q100,'FILL Table'!$A$77:$K$140,RSD_Technologies!J$3)=0,AVERAGE('FILL Table'!$K$77:$K$140),VLOOKUP($Q100,'FILL Table'!$A$77:$K$140,RSD_Technologies!J$3))</f>
        <v>0.25</v>
      </c>
      <c r="K100" s="58">
        <f>IF(VLOOKUP($Q100,'FILL Table'!$A$77:$L$140,RSD_Technologies!K$3)=0,AVERAGE('FILL Table'!$L$77:$L$140),VLOOKUP($Q100,'FILL Table'!$A$77:$L$140,RSD_Technologies!K$3))</f>
        <v>0.25</v>
      </c>
      <c r="Q100" s="47" t="str">
        <f t="shared" si="27"/>
        <v>RSD_DTA1_SH_PLT</v>
      </c>
    </row>
    <row r="101" spans="4:18" x14ac:dyDescent="0.25">
      <c r="D101" s="34" t="s">
        <v>210</v>
      </c>
      <c r="F101" s="47" t="s">
        <v>31</v>
      </c>
      <c r="G101" s="51">
        <f t="shared" si="26"/>
        <v>2018</v>
      </c>
      <c r="H101" s="58">
        <f>IF(VLOOKUP($Q101,'FILL Table'!$A$77:$I$140,RSD_Technologies!H$3)=0,AVERAGE('FILL Table'!$I$77:$I$140),VLOOKUP($Q101,'FILL Table'!$A$77:$I$140,RSD_Technologies!H$3))</f>
        <v>0.41051923937801199</v>
      </c>
      <c r="I101" s="58">
        <f>IF(VLOOKUP($Q101,'FILL Table'!$A$77:$J$140,RSD_Technologies!I$3)=0,AVERAGE('FILL Table'!$J$77:$J$140),VLOOKUP($Q101,'FILL Table'!$A$77:$J$140,RSD_Technologies!I$3))</f>
        <v>0.25</v>
      </c>
      <c r="J101" s="58">
        <f>IF(VLOOKUP($Q101,'FILL Table'!$A$77:$K$140,RSD_Technologies!J$3)=0,AVERAGE('FILL Table'!$K$77:$K$140),VLOOKUP($Q101,'FILL Table'!$A$77:$K$140,RSD_Technologies!J$3))</f>
        <v>0.25</v>
      </c>
      <c r="K101" s="58">
        <f>IF(VLOOKUP($Q101,'FILL Table'!$A$77:$L$140,RSD_Technologies!K$3)=0,AVERAGE('FILL Table'!$L$77:$L$140),VLOOKUP($Q101,'FILL Table'!$A$77:$L$140,RSD_Technologies!K$3))</f>
        <v>0.25</v>
      </c>
      <c r="Q101" s="47" t="str">
        <f t="shared" si="27"/>
        <v>RSD_DTA1_SH_PLT</v>
      </c>
    </row>
    <row r="102" spans="4:18" x14ac:dyDescent="0.25">
      <c r="D102" s="34" t="s">
        <v>211</v>
      </c>
      <c r="F102" s="47" t="s">
        <v>31</v>
      </c>
      <c r="G102" s="51">
        <f t="shared" si="26"/>
        <v>2018</v>
      </c>
      <c r="H102" s="58">
        <f>IF(VLOOKUP($Q102,'FILL Table'!$A$77:$I$140,RSD_Technologies!H$3)=0,AVERAGE('FILL Table'!$I$77:$I$140),VLOOKUP($Q102,'FILL Table'!$A$77:$I$140,RSD_Technologies!H$3))</f>
        <v>0.36222285827471701</v>
      </c>
      <c r="I102" s="58">
        <f>IF(VLOOKUP($Q102,'FILL Table'!$A$77:$J$140,RSD_Technologies!I$3)=0,AVERAGE('FILL Table'!$J$77:$J$140),VLOOKUP($Q102,'FILL Table'!$A$77:$J$140,RSD_Technologies!I$3))</f>
        <v>0.13040131670350899</v>
      </c>
      <c r="J102" s="58">
        <f>IF(VLOOKUP($Q102,'FILL Table'!$A$77:$K$140,RSD_Technologies!J$3)=0,AVERAGE('FILL Table'!$K$77:$K$140),VLOOKUP($Q102,'FILL Table'!$A$77:$K$140,RSD_Technologies!J$3))</f>
        <v>0.30400412402419402</v>
      </c>
      <c r="K102" s="58">
        <f>IF(VLOOKUP($Q102,'FILL Table'!$A$77:$L$140,RSD_Technologies!K$3)=0,AVERAGE('FILL Table'!$L$77:$L$140),VLOOKUP($Q102,'FILL Table'!$A$77:$L$140,RSD_Technologies!K$3))</f>
        <v>0.27136073886755502</v>
      </c>
      <c r="Q102" s="47" t="str">
        <f t="shared" si="27"/>
        <v>RSD_DTA1_SH_GAS</v>
      </c>
    </row>
    <row r="103" spans="4:18" x14ac:dyDescent="0.25">
      <c r="D103" s="34" t="s">
        <v>212</v>
      </c>
      <c r="F103" s="47" t="s">
        <v>31</v>
      </c>
      <c r="G103" s="51">
        <f t="shared" si="26"/>
        <v>2018</v>
      </c>
      <c r="H103" s="58">
        <f>IF(VLOOKUP($Q103,'FILL Table'!$A$77:$I$140,RSD_Technologies!H$3)=0,AVERAGE('FILL Table'!$I$77:$I$140),VLOOKUP($Q103,'FILL Table'!$A$77:$I$140,RSD_Technologies!H$3))</f>
        <v>0.36222285827471701</v>
      </c>
      <c r="I103" s="58">
        <f>IF(VLOOKUP($Q103,'FILL Table'!$A$77:$J$140,RSD_Technologies!I$3)=0,AVERAGE('FILL Table'!$J$77:$J$140),VLOOKUP($Q103,'FILL Table'!$A$77:$J$140,RSD_Technologies!I$3))</f>
        <v>0.13040131670350899</v>
      </c>
      <c r="J103" s="58">
        <f>IF(VLOOKUP($Q103,'FILL Table'!$A$77:$K$140,RSD_Technologies!J$3)=0,AVERAGE('FILL Table'!$K$77:$K$140),VLOOKUP($Q103,'FILL Table'!$A$77:$K$140,RSD_Technologies!J$3))</f>
        <v>0.30400412402419402</v>
      </c>
      <c r="K103" s="58">
        <f>IF(VLOOKUP($Q103,'FILL Table'!$A$77:$L$140,RSD_Technologies!K$3)=0,AVERAGE('FILL Table'!$L$77:$L$140),VLOOKUP($Q103,'FILL Table'!$A$77:$L$140,RSD_Technologies!K$3))</f>
        <v>0.27136073886755502</v>
      </c>
      <c r="Q103" s="47" t="str">
        <f t="shared" si="27"/>
        <v>RSD_DTA1_SH_GAS</v>
      </c>
    </row>
    <row r="104" spans="4:18" x14ac:dyDescent="0.25">
      <c r="D104" s="34" t="s">
        <v>213</v>
      </c>
      <c r="F104" s="47" t="s">
        <v>31</v>
      </c>
      <c r="G104" s="51">
        <f t="shared" si="26"/>
        <v>2018</v>
      </c>
      <c r="H104" s="58">
        <f>IF(VLOOKUP($Q104,'FILL Table'!$A$77:$I$140,RSD_Technologies!H$3)=0,AVERAGE('FILL Table'!$I$77:$I$140),VLOOKUP($Q104,'FILL Table'!$A$77:$I$140,RSD_Technologies!H$3))</f>
        <v>0.36222285827471701</v>
      </c>
      <c r="I104" s="58">
        <f>IF(VLOOKUP($Q104,'FILL Table'!$A$77:$J$140,RSD_Technologies!I$3)=0,AVERAGE('FILL Table'!$J$77:$J$140),VLOOKUP($Q104,'FILL Table'!$A$77:$J$140,RSD_Technologies!I$3))</f>
        <v>0.13040131670350899</v>
      </c>
      <c r="J104" s="58">
        <f>IF(VLOOKUP($Q104,'FILL Table'!$A$77:$K$140,RSD_Technologies!J$3)=0,AVERAGE('FILL Table'!$K$77:$K$140),VLOOKUP($Q104,'FILL Table'!$A$77:$K$140,RSD_Technologies!J$3))</f>
        <v>0.30400412402419402</v>
      </c>
      <c r="K104" s="58">
        <f>IF(VLOOKUP($Q104,'FILL Table'!$A$77:$L$140,RSD_Technologies!K$3)=0,AVERAGE('FILL Table'!$L$77:$L$140),VLOOKUP($Q104,'FILL Table'!$A$77:$L$140,RSD_Technologies!K$3))</f>
        <v>0.27136073886755502</v>
      </c>
      <c r="Q104" s="47" t="str">
        <f t="shared" si="27"/>
        <v>RSD_DTA1_SH_GAS</v>
      </c>
    </row>
    <row r="105" spans="4:18" x14ac:dyDescent="0.25">
      <c r="D105" s="34" t="s">
        <v>214</v>
      </c>
      <c r="F105" s="47" t="s">
        <v>31</v>
      </c>
      <c r="G105" s="51">
        <f t="shared" si="26"/>
        <v>2018</v>
      </c>
      <c r="H105" s="58">
        <f>IF(VLOOKUP($Q105,'FILL Table'!$A$77:$I$140,RSD_Technologies!H$3)=0,AVERAGE('FILL Table'!$I$77:$I$140),VLOOKUP($Q105,'FILL Table'!$A$77:$I$140,RSD_Technologies!H$3))</f>
        <v>0.36222285827471701</v>
      </c>
      <c r="I105" s="58">
        <f>IF(VLOOKUP($Q105,'FILL Table'!$A$77:$J$140,RSD_Technologies!I$3)=0,AVERAGE('FILL Table'!$J$77:$J$140),VLOOKUP($Q105,'FILL Table'!$A$77:$J$140,RSD_Technologies!I$3))</f>
        <v>0.13040131670350899</v>
      </c>
      <c r="J105" s="58">
        <f>IF(VLOOKUP($Q105,'FILL Table'!$A$77:$K$140,RSD_Technologies!J$3)=0,AVERAGE('FILL Table'!$K$77:$K$140),VLOOKUP($Q105,'FILL Table'!$A$77:$K$140,RSD_Technologies!J$3))</f>
        <v>0.30400412402419402</v>
      </c>
      <c r="K105" s="58">
        <f>IF(VLOOKUP($Q105,'FILL Table'!$A$77:$L$140,RSD_Technologies!K$3)=0,AVERAGE('FILL Table'!$L$77:$L$140),VLOOKUP($Q105,'FILL Table'!$A$77:$L$140,RSD_Technologies!K$3))</f>
        <v>0.27136073886755502</v>
      </c>
      <c r="Q105" s="47" t="str">
        <f t="shared" si="27"/>
        <v>RSD_DTA1_SH_GAS</v>
      </c>
    </row>
    <row r="106" spans="4:18" x14ac:dyDescent="0.25">
      <c r="D106" s="34" t="s">
        <v>1046</v>
      </c>
      <c r="F106" s="47" t="s">
        <v>31</v>
      </c>
      <c r="G106" s="51">
        <f t="shared" si="26"/>
        <v>2018</v>
      </c>
      <c r="H106" s="58">
        <f>IF(VLOOKUP($Q106,'FILL Table'!$A$77:$I$140,RSD_Technologies!H$3)=0,AVERAGE('FILL Table'!$I$77:$I$140),VLOOKUP($Q106,'FILL Table'!$A$77:$I$140,RSD_Technologies!H$3))</f>
        <v>0.41051923937801199</v>
      </c>
      <c r="I106" s="58">
        <f>IF(VLOOKUP($Q106,'FILL Table'!$A$77:$J$140,RSD_Technologies!I$3)=0,AVERAGE('FILL Table'!$J$77:$J$140),VLOOKUP($Q106,'FILL Table'!$A$77:$J$140,RSD_Technologies!I$3))</f>
        <v>0.25</v>
      </c>
      <c r="J106" s="58">
        <f>IF(VLOOKUP($Q106,'FILL Table'!$A$77:$K$140,RSD_Technologies!J$3)=0,AVERAGE('FILL Table'!$K$77:$K$140),VLOOKUP($Q106,'FILL Table'!$A$77:$K$140,RSD_Technologies!J$3))</f>
        <v>0.25</v>
      </c>
      <c r="K106" s="58">
        <f>IF(VLOOKUP($Q106,'FILL Table'!$A$77:$L$140,RSD_Technologies!K$3)=0,AVERAGE('FILL Table'!$L$77:$L$140),VLOOKUP($Q106,'FILL Table'!$A$77:$L$140,RSD_Technologies!K$3))</f>
        <v>0.25</v>
      </c>
      <c r="Q106" s="47" t="str">
        <f t="shared" si="27"/>
        <v>RSD_DTA1_SH_LTH</v>
      </c>
    </row>
    <row r="107" spans="4:18" x14ac:dyDescent="0.25">
      <c r="D107" s="34" t="s">
        <v>1047</v>
      </c>
      <c r="F107" s="47" t="s">
        <v>31</v>
      </c>
      <c r="G107" s="51">
        <f t="shared" si="26"/>
        <v>2018</v>
      </c>
      <c r="H107" s="58">
        <f>IF(VLOOKUP($Q107,'FILL Table'!$A$77:$I$140,RSD_Technologies!H$3)=0,AVERAGE('FILL Table'!$I$77:$I$140),VLOOKUP($Q107,'FILL Table'!$A$77:$I$140,RSD_Technologies!H$3))</f>
        <v>0.41051923937801199</v>
      </c>
      <c r="I107" s="58">
        <f>IF(VLOOKUP($Q107,'FILL Table'!$A$77:$J$140,RSD_Technologies!I$3)=0,AVERAGE('FILL Table'!$J$77:$J$140),VLOOKUP($Q107,'FILL Table'!$A$77:$J$140,RSD_Technologies!I$3))</f>
        <v>0.25</v>
      </c>
      <c r="J107" s="58">
        <f>IF(VLOOKUP($Q107,'FILL Table'!$A$77:$K$140,RSD_Technologies!J$3)=0,AVERAGE('FILL Table'!$K$77:$K$140),VLOOKUP($Q107,'FILL Table'!$A$77:$K$140,RSD_Technologies!J$3))</f>
        <v>0.25</v>
      </c>
      <c r="K107" s="58">
        <f>IF(VLOOKUP($Q107,'FILL Table'!$A$77:$L$140,RSD_Technologies!K$3)=0,AVERAGE('FILL Table'!$L$77:$L$140),VLOOKUP($Q107,'FILL Table'!$A$77:$L$140,RSD_Technologies!K$3))</f>
        <v>0.25</v>
      </c>
      <c r="Q107" s="47" t="str">
        <f t="shared" si="27"/>
        <v>RSD_DTA1_SH_LTH</v>
      </c>
    </row>
    <row r="108" spans="4:18" x14ac:dyDescent="0.25">
      <c r="D108" s="34" t="s">
        <v>1048</v>
      </c>
      <c r="F108" s="47" t="s">
        <v>31</v>
      </c>
      <c r="G108" s="51">
        <f t="shared" si="26"/>
        <v>2018</v>
      </c>
      <c r="H108" s="58">
        <f>IF(VLOOKUP($Q108,'FILL Table'!$A$77:$I$140,RSD_Technologies!H$3)=0,AVERAGE('FILL Table'!$I$77:$I$140),VLOOKUP($Q108,'FILL Table'!$A$77:$I$140,RSD_Technologies!H$3))</f>
        <v>0.41051923937801199</v>
      </c>
      <c r="I108" s="58">
        <f>IF(VLOOKUP($Q108,'FILL Table'!$A$77:$J$140,RSD_Technologies!I$3)=0,AVERAGE('FILL Table'!$J$77:$J$140),VLOOKUP($Q108,'FILL Table'!$A$77:$J$140,RSD_Technologies!I$3))</f>
        <v>0.25</v>
      </c>
      <c r="J108" s="58">
        <f>IF(VLOOKUP($Q108,'FILL Table'!$A$77:$K$140,RSD_Technologies!J$3)=0,AVERAGE('FILL Table'!$K$77:$K$140),VLOOKUP($Q108,'FILL Table'!$A$77:$K$140,RSD_Technologies!J$3))</f>
        <v>0.25</v>
      </c>
      <c r="K108" s="58">
        <f>IF(VLOOKUP($Q108,'FILL Table'!$A$77:$L$140,RSD_Technologies!K$3)=0,AVERAGE('FILL Table'!$L$77:$L$140),VLOOKUP($Q108,'FILL Table'!$A$77:$L$140,RSD_Technologies!K$3))</f>
        <v>0.25</v>
      </c>
      <c r="Q108" s="47" t="str">
        <f t="shared" si="27"/>
        <v>RSD_DTA1_SH_LTH</v>
      </c>
    </row>
    <row r="109" spans="4:18" x14ac:dyDescent="0.25">
      <c r="D109" s="34" t="s">
        <v>215</v>
      </c>
      <c r="F109" s="47" t="s">
        <v>31</v>
      </c>
      <c r="G109" s="51">
        <f t="shared" si="26"/>
        <v>2018</v>
      </c>
      <c r="H109" s="58">
        <f>IF(VLOOKUP($Q109,'FILL Table'!$A$77:$I$140,RSD_Technologies!H$3)=0,AVERAGE('FILL Table'!$I$77:$I$140),VLOOKUP($Q109,'FILL Table'!$A$77:$I$140,RSD_Technologies!H$3))</f>
        <v>0.36222285827471701</v>
      </c>
      <c r="I109" s="58">
        <f>IF(VLOOKUP($Q109,'FILL Table'!$A$77:$J$140,RSD_Technologies!I$3)=0,AVERAGE('FILL Table'!$J$77:$J$140),VLOOKUP($Q109,'FILL Table'!$A$77:$J$140,RSD_Technologies!I$3))</f>
        <v>0.13040131670350899</v>
      </c>
      <c r="J109" s="58">
        <f>IF(VLOOKUP($Q109,'FILL Table'!$A$77:$K$140,RSD_Technologies!J$3)=0,AVERAGE('FILL Table'!$K$77:$K$140),VLOOKUP($Q109,'FILL Table'!$A$77:$K$140,RSD_Technologies!J$3))</f>
        <v>0.30400412402419402</v>
      </c>
      <c r="K109" s="58">
        <f>IF(VLOOKUP($Q109,'FILL Table'!$A$77:$L$140,RSD_Technologies!K$3)=0,AVERAGE('FILL Table'!$L$77:$L$140),VLOOKUP($Q109,'FILL Table'!$A$77:$L$140,RSD_Technologies!K$3))</f>
        <v>0.27136073886755502</v>
      </c>
      <c r="Q109" s="47" t="str">
        <f t="shared" si="27"/>
        <v>RSD_DTA1_SH_ELC</v>
      </c>
    </row>
    <row r="110" spans="4:18" ht="14.4" x14ac:dyDescent="0.3">
      <c r="D110" s="75" t="s">
        <v>216</v>
      </c>
      <c r="E110" s="75"/>
      <c r="F110" s="76" t="s">
        <v>31</v>
      </c>
      <c r="G110" s="77">
        <f t="shared" si="26"/>
        <v>2018</v>
      </c>
      <c r="H110" s="78">
        <f>AVERAGE($H$102:$H$108)*1.5</f>
        <v>0.57438196097847938</v>
      </c>
      <c r="I110" s="78">
        <f>AVERAGE($I$102:$I$108)*1.5</f>
        <v>0.27248684288872194</v>
      </c>
      <c r="J110" s="78">
        <f>AVERAGE(J102:J108)*1.5</f>
        <v>0.42128924916359489</v>
      </c>
      <c r="K110" s="78">
        <f>AVERAGE(K102:K108)*1.5</f>
        <v>0.39330920474361852</v>
      </c>
      <c r="L110" s="75"/>
      <c r="M110" s="75"/>
      <c r="N110" s="75"/>
      <c r="O110" s="75"/>
      <c r="P110" s="75"/>
      <c r="Q110" s="76" t="str">
        <f t="shared" si="27"/>
        <v>RSD_DTA1_SH_ELC</v>
      </c>
      <c r="R110" s="75" t="s">
        <v>1109</v>
      </c>
    </row>
    <row r="111" spans="4:18" ht="14.4" x14ac:dyDescent="0.3">
      <c r="D111" s="75" t="s">
        <v>217</v>
      </c>
      <c r="E111" s="75"/>
      <c r="F111" s="76" t="s">
        <v>31</v>
      </c>
      <c r="G111" s="77">
        <f t="shared" si="26"/>
        <v>2018</v>
      </c>
      <c r="H111" s="78">
        <f>H110</f>
        <v>0.57438196097847938</v>
      </c>
      <c r="I111" s="78">
        <f t="shared" ref="I111:K115" si="28">I110</f>
        <v>0.27248684288872194</v>
      </c>
      <c r="J111" s="78">
        <f t="shared" si="28"/>
        <v>0.42128924916359489</v>
      </c>
      <c r="K111" s="78">
        <f t="shared" si="28"/>
        <v>0.39330920474361852</v>
      </c>
      <c r="L111" s="75"/>
      <c r="M111" s="75"/>
      <c r="N111" s="75"/>
      <c r="O111" s="75"/>
      <c r="P111" s="75"/>
      <c r="Q111" s="76" t="str">
        <f t="shared" si="27"/>
        <v>RSD_DTA1_SH_ELC</v>
      </c>
      <c r="R111" s="75" t="s">
        <v>1109</v>
      </c>
    </row>
    <row r="112" spans="4:18" ht="14.4" x14ac:dyDescent="0.3">
      <c r="D112" s="75" t="s">
        <v>218</v>
      </c>
      <c r="E112" s="75"/>
      <c r="F112" s="76" t="s">
        <v>31</v>
      </c>
      <c r="G112" s="77">
        <f t="shared" si="26"/>
        <v>2018</v>
      </c>
      <c r="H112" s="78">
        <f t="shared" ref="H112:H115" si="29">H111</f>
        <v>0.57438196097847938</v>
      </c>
      <c r="I112" s="78">
        <f t="shared" si="28"/>
        <v>0.27248684288872194</v>
      </c>
      <c r="J112" s="78">
        <f t="shared" si="28"/>
        <v>0.42128924916359489</v>
      </c>
      <c r="K112" s="78">
        <f t="shared" si="28"/>
        <v>0.39330920474361852</v>
      </c>
      <c r="L112" s="75"/>
      <c r="M112" s="75"/>
      <c r="N112" s="75"/>
      <c r="O112" s="75"/>
      <c r="P112" s="75"/>
      <c r="Q112" s="76" t="str">
        <f t="shared" si="27"/>
        <v>RSD_DTA1_SH_ELC</v>
      </c>
      <c r="R112" s="75" t="s">
        <v>1109</v>
      </c>
    </row>
    <row r="113" spans="4:18" ht="14.4" x14ac:dyDescent="0.3">
      <c r="D113" s="75" t="s">
        <v>219</v>
      </c>
      <c r="E113" s="75"/>
      <c r="F113" s="76" t="s">
        <v>31</v>
      </c>
      <c r="G113" s="77">
        <f t="shared" si="26"/>
        <v>2018</v>
      </c>
      <c r="H113" s="78">
        <f t="shared" si="29"/>
        <v>0.57438196097847938</v>
      </c>
      <c r="I113" s="78">
        <f t="shared" si="28"/>
        <v>0.27248684288872194</v>
      </c>
      <c r="J113" s="78">
        <f t="shared" si="28"/>
        <v>0.42128924916359489</v>
      </c>
      <c r="K113" s="78">
        <f t="shared" si="28"/>
        <v>0.39330920474361852</v>
      </c>
      <c r="L113" s="75"/>
      <c r="M113" s="75"/>
      <c r="N113" s="75"/>
      <c r="O113" s="75"/>
      <c r="P113" s="75"/>
      <c r="Q113" s="76" t="str">
        <f t="shared" si="27"/>
        <v>RSD_DTA1_SH_ELC</v>
      </c>
      <c r="R113" s="75" t="s">
        <v>1109</v>
      </c>
    </row>
    <row r="114" spans="4:18" ht="14.4" x14ac:dyDescent="0.3">
      <c r="D114" s="75" t="s">
        <v>220</v>
      </c>
      <c r="E114" s="75"/>
      <c r="F114" s="76" t="s">
        <v>31</v>
      </c>
      <c r="G114" s="77">
        <f t="shared" si="26"/>
        <v>2018</v>
      </c>
      <c r="H114" s="78">
        <f t="shared" si="29"/>
        <v>0.57438196097847938</v>
      </c>
      <c r="I114" s="78">
        <f t="shared" si="28"/>
        <v>0.27248684288872194</v>
      </c>
      <c r="J114" s="78">
        <f t="shared" si="28"/>
        <v>0.42128924916359489</v>
      </c>
      <c r="K114" s="78">
        <f t="shared" si="28"/>
        <v>0.39330920474361852</v>
      </c>
      <c r="L114" s="75"/>
      <c r="M114" s="75"/>
      <c r="N114" s="75"/>
      <c r="O114" s="75"/>
      <c r="P114" s="75"/>
      <c r="Q114" s="76" t="str">
        <f t="shared" si="27"/>
        <v>RSD_DTA1_SH_ELC</v>
      </c>
      <c r="R114" s="75" t="s">
        <v>1109</v>
      </c>
    </row>
    <row r="115" spans="4:18" ht="14.4" x14ac:dyDescent="0.3">
      <c r="D115" s="75" t="s">
        <v>221</v>
      </c>
      <c r="E115" s="75"/>
      <c r="F115" s="76" t="s">
        <v>31</v>
      </c>
      <c r="G115" s="77">
        <f t="shared" si="26"/>
        <v>2018</v>
      </c>
      <c r="H115" s="78">
        <f t="shared" si="29"/>
        <v>0.57438196097847938</v>
      </c>
      <c r="I115" s="78">
        <f t="shared" si="28"/>
        <v>0.27248684288872194</v>
      </c>
      <c r="J115" s="78">
        <f t="shared" si="28"/>
        <v>0.42128924916359489</v>
      </c>
      <c r="K115" s="78">
        <f t="shared" si="28"/>
        <v>0.39330920474361852</v>
      </c>
      <c r="L115" s="75"/>
      <c r="M115" s="75"/>
      <c r="N115" s="75"/>
      <c r="O115" s="75"/>
      <c r="P115" s="75"/>
      <c r="Q115" s="76" t="str">
        <f t="shared" si="27"/>
        <v>RSD_DTA1_SH_ELC</v>
      </c>
      <c r="R115" s="75" t="s">
        <v>1109</v>
      </c>
    </row>
    <row r="116" spans="4:18" x14ac:dyDescent="0.25">
      <c r="D116" s="34" t="s">
        <v>222</v>
      </c>
      <c r="F116" s="47" t="s">
        <v>31</v>
      </c>
      <c r="G116" s="51">
        <f t="shared" si="26"/>
        <v>2018</v>
      </c>
      <c r="H116" s="58">
        <f>IF(VLOOKUP($Q116,'FILL Table'!$A$77:$I$140,RSD_Technologies!H$3)=0,AVERAGE('FILL Table'!$I$77:$I$140),VLOOKUP($Q116,'FILL Table'!$A$77:$I$140,RSD_Technologies!H$3))</f>
        <v>0.25</v>
      </c>
      <c r="I116" s="58">
        <f>IF(VLOOKUP($Q116,'FILL Table'!$A$77:$J$140,RSD_Technologies!I$3)=0,AVERAGE('FILL Table'!$J$77:$J$140),VLOOKUP($Q116,'FILL Table'!$A$77:$J$140,RSD_Technologies!I$3))</f>
        <v>0.104321053362807</v>
      </c>
      <c r="J116" s="58">
        <f>IF(VLOOKUP($Q116,'FILL Table'!$A$77:$K$140,RSD_Technologies!J$3)=0,AVERAGE('FILL Table'!$K$77:$K$140),VLOOKUP($Q116,'FILL Table'!$A$77:$K$140,RSD_Technologies!J$3))</f>
        <v>0.24320329921935499</v>
      </c>
      <c r="K116" s="58">
        <f>IF(VLOOKUP($Q116,'FILL Table'!$A$77:$L$140,RSD_Technologies!K$3)=0,AVERAGE('FILL Table'!$L$77:$L$140),VLOOKUP($Q116,'FILL Table'!$A$77:$L$140,RSD_Technologies!K$3))</f>
        <v>0.21708859109404399</v>
      </c>
      <c r="Q116" s="47" t="str">
        <f t="shared" si="27"/>
        <v>RSD_DTA1_SH_GEO</v>
      </c>
    </row>
    <row r="117" spans="4:18" x14ac:dyDescent="0.25">
      <c r="D117" s="34" t="s">
        <v>223</v>
      </c>
      <c r="F117" s="47" t="s">
        <v>31</v>
      </c>
      <c r="G117" s="51">
        <f t="shared" si="26"/>
        <v>2018</v>
      </c>
      <c r="H117" s="58">
        <f>IF(VLOOKUP($Q117,'FILL Table'!$A$77:$I$140,RSD_Technologies!H$3)=0,AVERAGE('FILL Table'!$I$77:$I$140),VLOOKUP($Q117,'FILL Table'!$A$77:$I$140,RSD_Technologies!H$3))</f>
        <v>0.25</v>
      </c>
      <c r="I117" s="58">
        <f>IF(VLOOKUP($Q117,'FILL Table'!$A$77:$J$140,RSD_Technologies!I$3)=0,AVERAGE('FILL Table'!$J$77:$J$140),VLOOKUP($Q117,'FILL Table'!$A$77:$J$140,RSD_Technologies!I$3))</f>
        <v>0.104321053362807</v>
      </c>
      <c r="J117" s="58">
        <f>IF(VLOOKUP($Q117,'FILL Table'!$A$77:$K$140,RSD_Technologies!J$3)=0,AVERAGE('FILL Table'!$K$77:$K$140),VLOOKUP($Q117,'FILL Table'!$A$77:$K$140,RSD_Technologies!J$3))</f>
        <v>0.24320329921935499</v>
      </c>
      <c r="K117" s="58">
        <f>IF(VLOOKUP($Q117,'FILL Table'!$A$77:$L$140,RSD_Technologies!K$3)=0,AVERAGE('FILL Table'!$L$77:$L$140),VLOOKUP($Q117,'FILL Table'!$A$77:$L$140,RSD_Technologies!K$3))</f>
        <v>0.21708859109404399</v>
      </c>
      <c r="Q117" s="47" t="str">
        <f t="shared" si="27"/>
        <v>RSD_DTA1_SH_GEO</v>
      </c>
    </row>
    <row r="118" spans="4:18" x14ac:dyDescent="0.25">
      <c r="D118" s="34" t="s">
        <v>224</v>
      </c>
      <c r="F118" s="47" t="s">
        <v>31</v>
      </c>
      <c r="G118" s="51">
        <f t="shared" si="26"/>
        <v>2018</v>
      </c>
      <c r="H118" s="58">
        <f>IF(VLOOKUP($Q118,'FILL Table'!$A$77:$I$140,RSD_Technologies!H$3)=0,AVERAGE('FILL Table'!$I$77:$I$140),VLOOKUP($Q118,'FILL Table'!$A$77:$I$140,RSD_Technologies!H$3))</f>
        <v>0.25</v>
      </c>
      <c r="I118" s="58">
        <f>IF(VLOOKUP($Q118,'FILL Table'!$A$77:$J$140,RSD_Technologies!I$3)=0,AVERAGE('FILL Table'!$J$77:$J$140),VLOOKUP($Q118,'FILL Table'!$A$77:$J$140,RSD_Technologies!I$3))</f>
        <v>0.104321053362807</v>
      </c>
      <c r="J118" s="58">
        <f>IF(VLOOKUP($Q118,'FILL Table'!$A$77:$K$140,RSD_Technologies!J$3)=0,AVERAGE('FILL Table'!$K$77:$K$140),VLOOKUP($Q118,'FILL Table'!$A$77:$K$140,RSD_Technologies!J$3))</f>
        <v>0.24320329921935499</v>
      </c>
      <c r="K118" s="58">
        <f>IF(VLOOKUP($Q118,'FILL Table'!$A$77:$L$140,RSD_Technologies!K$3)=0,AVERAGE('FILL Table'!$L$77:$L$140),VLOOKUP($Q118,'FILL Table'!$A$77:$L$140,RSD_Technologies!K$3))</f>
        <v>0.21708859109404399</v>
      </c>
      <c r="Q118" s="47" t="str">
        <f t="shared" si="27"/>
        <v>RSD_DTA1_SH_GEO</v>
      </c>
    </row>
    <row r="119" spans="4:18" x14ac:dyDescent="0.25">
      <c r="D119" s="34" t="s">
        <v>225</v>
      </c>
      <c r="F119" s="47" t="s">
        <v>31</v>
      </c>
      <c r="G119" s="51">
        <f t="shared" si="26"/>
        <v>2018</v>
      </c>
      <c r="H119" s="58">
        <f>IF(VLOOKUP($Q119,'FILL Table'!$A$77:$I$140,RSD_Technologies!H$3)=0,AVERAGE('FILL Table'!$I$77:$I$140),VLOOKUP($Q119,'FILL Table'!$A$77:$I$140,RSD_Technologies!H$3))</f>
        <v>0.25</v>
      </c>
      <c r="I119" s="58">
        <f>IF(VLOOKUP($Q119,'FILL Table'!$A$77:$J$140,RSD_Technologies!I$3)=0,AVERAGE('FILL Table'!$J$77:$J$140),VLOOKUP($Q119,'FILL Table'!$A$77:$J$140,RSD_Technologies!I$3))</f>
        <v>0.104321053362807</v>
      </c>
      <c r="J119" s="58">
        <f>IF(VLOOKUP($Q119,'FILL Table'!$A$77:$K$140,RSD_Technologies!J$3)=0,AVERAGE('FILL Table'!$K$77:$K$140),VLOOKUP($Q119,'FILL Table'!$A$77:$K$140,RSD_Technologies!J$3))</f>
        <v>0.24320329921935499</v>
      </c>
      <c r="K119" s="58">
        <f>IF(VLOOKUP($Q119,'FILL Table'!$A$77:$L$140,RSD_Technologies!K$3)=0,AVERAGE('FILL Table'!$L$77:$L$140),VLOOKUP($Q119,'FILL Table'!$A$77:$L$140,RSD_Technologies!K$3))</f>
        <v>0.21708859109404399</v>
      </c>
      <c r="Q119" s="47" t="str">
        <f t="shared" si="27"/>
        <v>RSD_DTA1_SH_GEO</v>
      </c>
    </row>
    <row r="120" spans="4:18" x14ac:dyDescent="0.25">
      <c r="D120" s="34" t="s">
        <v>1049</v>
      </c>
      <c r="F120" s="47" t="s">
        <v>31</v>
      </c>
      <c r="G120" s="51">
        <f t="shared" si="26"/>
        <v>2018</v>
      </c>
      <c r="H120" s="58">
        <f>IF(VLOOKUP($Q120,'FILL Table'!$A$77:$I$140,RSD_Technologies!H$3)=0,AVERAGE('FILL Table'!$I$77:$I$140),VLOOKUP($Q120,'FILL Table'!$A$77:$I$140,RSD_Technologies!H$3))</f>
        <v>0.241481905516478</v>
      </c>
      <c r="I120" s="58">
        <f>IF(VLOOKUP($Q120,'FILL Table'!$A$77:$J$140,RSD_Technologies!I$3)=0,AVERAGE('FILL Table'!$J$77:$J$140),VLOOKUP($Q120,'FILL Table'!$A$77:$J$140,RSD_Technologies!I$3))</f>
        <v>0.25</v>
      </c>
      <c r="J120" s="58">
        <f>IF(VLOOKUP($Q120,'FILL Table'!$A$77:$K$140,RSD_Technologies!J$3)=0,AVERAGE('FILL Table'!$K$77:$K$140),VLOOKUP($Q120,'FILL Table'!$A$77:$K$140,RSD_Technologies!J$3))</f>
        <v>0.25</v>
      </c>
      <c r="K120" s="58">
        <f>IF(VLOOKUP($Q120,'FILL Table'!$A$77:$L$140,RSD_Technologies!K$3)=0,AVERAGE('FILL Table'!$L$77:$L$140),VLOOKUP($Q120,'FILL Table'!$A$77:$L$140,RSD_Technologies!K$3))</f>
        <v>0.25</v>
      </c>
      <c r="Q120" s="47" t="str">
        <f t="shared" si="27"/>
        <v>RSD_DTA1_SH_DSL</v>
      </c>
    </row>
    <row r="121" spans="4:18" x14ac:dyDescent="0.25">
      <c r="D121" s="34" t="s">
        <v>1050</v>
      </c>
      <c r="F121" s="47" t="s">
        <v>31</v>
      </c>
      <c r="G121" s="51">
        <f t="shared" si="26"/>
        <v>2018</v>
      </c>
      <c r="H121" s="58">
        <f>IF(VLOOKUP($Q121,'FILL Table'!$A$77:$I$140,RSD_Technologies!H$3)=0,AVERAGE('FILL Table'!$I$77:$I$140),VLOOKUP($Q121,'FILL Table'!$A$77:$I$140,RSD_Technologies!H$3))</f>
        <v>0.25</v>
      </c>
      <c r="I121" s="58">
        <f>IF(VLOOKUP($Q121,'FILL Table'!$A$77:$J$140,RSD_Technologies!I$3)=0,AVERAGE('FILL Table'!$J$77:$J$140),VLOOKUP($Q121,'FILL Table'!$A$77:$J$140,RSD_Technologies!I$3))</f>
        <v>0.13040131670350899</v>
      </c>
      <c r="J121" s="58">
        <f>IF(VLOOKUP($Q121,'FILL Table'!$A$77:$K$140,RSD_Technologies!J$3)=0,AVERAGE('FILL Table'!$K$77:$K$140),VLOOKUP($Q121,'FILL Table'!$A$77:$K$140,RSD_Technologies!J$3))</f>
        <v>0.25</v>
      </c>
      <c r="K121" s="58">
        <f>IF(VLOOKUP($Q121,'FILL Table'!$A$77:$L$140,RSD_Technologies!K$3)=0,AVERAGE('FILL Table'!$L$77:$L$140),VLOOKUP($Q121,'FILL Table'!$A$77:$L$140,RSD_Technologies!K$3))</f>
        <v>0.25</v>
      </c>
      <c r="Q121" s="47" t="str">
        <f t="shared" si="27"/>
        <v>RSD_DTA1_SH_LPG</v>
      </c>
    </row>
    <row r="122" spans="4:18" x14ac:dyDescent="0.25">
      <c r="D122" s="34" t="s">
        <v>1102</v>
      </c>
      <c r="F122" s="47" t="s">
        <v>31</v>
      </c>
      <c r="G122" s="51">
        <f t="shared" si="26"/>
        <v>2018</v>
      </c>
      <c r="H122" s="58">
        <f>IF(VLOOKUP($Q122,'FILL Table'!$A$77:$I$140,RSD_Technologies!H$3)=0,AVERAGE('FILL Table'!$I$77:$I$140),VLOOKUP($Q122,'FILL Table'!$A$77:$I$140,RSD_Technologies!H$3))</f>
        <v>0.2</v>
      </c>
      <c r="I122" s="58">
        <f>IF(VLOOKUP($Q122,'FILL Table'!$A$77:$J$140,RSD_Technologies!I$3)=0,AVERAGE('FILL Table'!$J$77:$J$140),VLOOKUP($Q122,'FILL Table'!$A$77:$J$140,RSD_Technologies!I$3))</f>
        <v>0.2</v>
      </c>
      <c r="J122" s="58">
        <f>IF(VLOOKUP($Q122,'FILL Table'!$A$77:$K$140,RSD_Technologies!J$3)=0,AVERAGE('FILL Table'!$K$77:$K$140),VLOOKUP($Q122,'FILL Table'!$A$77:$K$140,RSD_Technologies!J$3))</f>
        <v>0.2</v>
      </c>
      <c r="K122" s="58">
        <f>IF(VLOOKUP($Q122,'FILL Table'!$A$77:$L$140,RSD_Technologies!K$3)=0,AVERAGE('FILL Table'!$L$77:$L$140),VLOOKUP($Q122,'FILL Table'!$A$77:$L$140,RSD_Technologies!K$3))</f>
        <v>0.2</v>
      </c>
      <c r="Q122" s="47" t="str">
        <f t="shared" si="27"/>
        <v>RSD_APA1_SH_BIC</v>
      </c>
    </row>
    <row r="123" spans="4:18" x14ac:dyDescent="0.25">
      <c r="D123" s="34" t="s">
        <v>226</v>
      </c>
      <c r="F123" s="47" t="s">
        <v>31</v>
      </c>
      <c r="G123" s="51">
        <f t="shared" si="26"/>
        <v>2018</v>
      </c>
      <c r="H123" s="58">
        <f>IF(VLOOKUP($Q123,'FILL Table'!$A$77:$I$140,RSD_Technologies!H$3)=0,AVERAGE('FILL Table'!$I$77:$I$140),VLOOKUP($Q123,'FILL Table'!$A$77:$I$140,RSD_Technologies!H$3))</f>
        <v>0.2</v>
      </c>
      <c r="I123" s="58">
        <f>IF(VLOOKUP($Q123,'FILL Table'!$A$77:$J$140,RSD_Technologies!I$3)=0,AVERAGE('FILL Table'!$J$77:$J$140),VLOOKUP($Q123,'FILL Table'!$A$77:$J$140,RSD_Technologies!I$3))</f>
        <v>0.2</v>
      </c>
      <c r="J123" s="58">
        <f>IF(VLOOKUP($Q123,'FILL Table'!$A$77:$K$140,RSD_Technologies!J$3)=0,AVERAGE('FILL Table'!$K$77:$K$140),VLOOKUP($Q123,'FILL Table'!$A$77:$K$140,RSD_Technologies!J$3))</f>
        <v>0.2</v>
      </c>
      <c r="K123" s="58">
        <f>IF(VLOOKUP($Q123,'FILL Table'!$A$77:$L$140,RSD_Technologies!K$3)=0,AVERAGE('FILL Table'!$L$77:$L$140),VLOOKUP($Q123,'FILL Table'!$A$77:$L$140,RSD_Technologies!K$3))</f>
        <v>0.2</v>
      </c>
      <c r="Q123" s="47" t="str">
        <f t="shared" si="27"/>
        <v>RSD_APA1_SH_LOG</v>
      </c>
    </row>
    <row r="124" spans="4:18" x14ac:dyDescent="0.25">
      <c r="D124" s="34" t="s">
        <v>1051</v>
      </c>
      <c r="F124" s="47" t="s">
        <v>31</v>
      </c>
      <c r="G124" s="51">
        <f t="shared" si="26"/>
        <v>2018</v>
      </c>
      <c r="H124" s="58">
        <f>IF(VLOOKUP($Q124,'FILL Table'!$A$77:$I$140,RSD_Technologies!H$3)=0,AVERAGE('FILL Table'!$I$77:$I$140),VLOOKUP($Q124,'FILL Table'!$A$77:$I$140,RSD_Technologies!H$3))</f>
        <v>0.2</v>
      </c>
      <c r="I124" s="58">
        <f>IF(VLOOKUP($Q124,'FILL Table'!$A$77:$J$140,RSD_Technologies!I$3)=0,AVERAGE('FILL Table'!$J$77:$J$140),VLOOKUP($Q124,'FILL Table'!$A$77:$J$140,RSD_Technologies!I$3))</f>
        <v>0.2</v>
      </c>
      <c r="J124" s="58">
        <f>IF(VLOOKUP($Q124,'FILL Table'!$A$77:$K$140,RSD_Technologies!J$3)=0,AVERAGE('FILL Table'!$K$77:$K$140),VLOOKUP($Q124,'FILL Table'!$A$77:$K$140,RSD_Technologies!J$3))</f>
        <v>0.2</v>
      </c>
      <c r="K124" s="58">
        <f>IF(VLOOKUP($Q124,'FILL Table'!$A$77:$L$140,RSD_Technologies!K$3)=0,AVERAGE('FILL Table'!$L$77:$L$140),VLOOKUP($Q124,'FILL Table'!$A$77:$L$140,RSD_Technologies!K$3))</f>
        <v>0.2</v>
      </c>
      <c r="Q124" s="47" t="str">
        <f t="shared" si="27"/>
        <v>RSD_APA1_SH_LOG</v>
      </c>
    </row>
    <row r="125" spans="4:18" x14ac:dyDescent="0.25">
      <c r="D125" s="34" t="s">
        <v>227</v>
      </c>
      <c r="F125" s="47" t="s">
        <v>31</v>
      </c>
      <c r="G125" s="51">
        <f t="shared" si="26"/>
        <v>2018</v>
      </c>
      <c r="H125" s="58">
        <f>IF(VLOOKUP($Q125,'FILL Table'!$A$77:$I$140,RSD_Technologies!H$3)=0,AVERAGE('FILL Table'!$I$77:$I$140),VLOOKUP($Q125,'FILL Table'!$A$77:$I$140,RSD_Technologies!H$3))</f>
        <v>0.20558250056218899</v>
      </c>
      <c r="I125" s="58">
        <f>IF(VLOOKUP($Q125,'FILL Table'!$A$77:$J$140,RSD_Technologies!I$3)=0,AVERAGE('FILL Table'!$J$77:$J$140),VLOOKUP($Q125,'FILL Table'!$A$77:$J$140,RSD_Technologies!I$3))</f>
        <v>0.19260564248061701</v>
      </c>
      <c r="J125" s="58">
        <f>IF(VLOOKUP($Q125,'FILL Table'!$A$77:$K$140,RSD_Technologies!J$3)=0,AVERAGE('FILL Table'!$K$77:$K$140),VLOOKUP($Q125,'FILL Table'!$A$77:$K$140,RSD_Technologies!J$3))</f>
        <v>0.60804161281786995</v>
      </c>
      <c r="K125" s="58">
        <f>IF(VLOOKUP($Q125,'FILL Table'!$A$77:$L$140,RSD_Technologies!K$3)=0,AVERAGE('FILL Table'!$L$77:$L$140),VLOOKUP($Q125,'FILL Table'!$A$77:$L$140,RSD_Technologies!K$3))</f>
        <v>0.34666907569199401</v>
      </c>
      <c r="Q125" s="47" t="str">
        <f>LEFT(D125,15)</f>
        <v>RSD_APA1_SH_PLT</v>
      </c>
    </row>
    <row r="126" spans="4:18" x14ac:dyDescent="0.25">
      <c r="D126" s="34" t="s">
        <v>228</v>
      </c>
      <c r="F126" s="47" t="s">
        <v>31</v>
      </c>
      <c r="G126" s="51">
        <f t="shared" si="26"/>
        <v>2018</v>
      </c>
      <c r="H126" s="58">
        <f>IF(VLOOKUP($Q126,'FILL Table'!$A$77:$I$140,RSD_Technologies!H$3)=0,AVERAGE('FILL Table'!$I$77:$I$140),VLOOKUP($Q126,'FILL Table'!$A$77:$I$140,RSD_Technologies!H$3))</f>
        <v>0.20558250056218899</v>
      </c>
      <c r="I126" s="58">
        <f>IF(VLOOKUP($Q126,'FILL Table'!$A$77:$J$140,RSD_Technologies!I$3)=0,AVERAGE('FILL Table'!$J$77:$J$140),VLOOKUP($Q126,'FILL Table'!$A$77:$J$140,RSD_Technologies!I$3))</f>
        <v>0.19260564248061701</v>
      </c>
      <c r="J126" s="58">
        <f>IF(VLOOKUP($Q126,'FILL Table'!$A$77:$K$140,RSD_Technologies!J$3)=0,AVERAGE('FILL Table'!$K$77:$K$140),VLOOKUP($Q126,'FILL Table'!$A$77:$K$140,RSD_Technologies!J$3))</f>
        <v>0.60804161281786995</v>
      </c>
      <c r="K126" s="58">
        <f>IF(VLOOKUP($Q126,'FILL Table'!$A$77:$L$140,RSD_Technologies!K$3)=0,AVERAGE('FILL Table'!$L$77:$L$140),VLOOKUP($Q126,'FILL Table'!$A$77:$L$140,RSD_Technologies!K$3))</f>
        <v>0.34666907569199401</v>
      </c>
      <c r="Q126" s="47" t="str">
        <f t="shared" ref="Q126:Q149" si="30">LEFT(D126,15)</f>
        <v>RSD_APA1_SH_PLT</v>
      </c>
    </row>
    <row r="127" spans="4:18" x14ac:dyDescent="0.25">
      <c r="D127" s="34" t="s">
        <v>229</v>
      </c>
      <c r="F127" s="47" t="s">
        <v>31</v>
      </c>
      <c r="G127" s="51">
        <f t="shared" si="26"/>
        <v>2018</v>
      </c>
      <c r="H127" s="58">
        <f>IF(VLOOKUP($Q127,'FILL Table'!$A$77:$I$140,RSD_Technologies!H$3)=0,AVERAGE('FILL Table'!$I$77:$I$140),VLOOKUP($Q127,'FILL Table'!$A$77:$I$140,RSD_Technologies!H$3))</f>
        <v>0.18139632402546099</v>
      </c>
      <c r="I127" s="58">
        <f>IF(VLOOKUP($Q127,'FILL Table'!$A$77:$J$140,RSD_Technologies!I$3)=0,AVERAGE('FILL Table'!$J$77:$J$140),VLOOKUP($Q127,'FILL Table'!$A$77:$J$140,RSD_Technologies!I$3))</f>
        <v>0.16994615512995601</v>
      </c>
      <c r="J127" s="58">
        <f>IF(VLOOKUP($Q127,'FILL Table'!$A$77:$K$140,RSD_Technologies!J$3)=0,AVERAGE('FILL Table'!$K$77:$K$140),VLOOKUP($Q127,'FILL Table'!$A$77:$K$140,RSD_Technologies!J$3))</f>
        <v>0.536507305427532</v>
      </c>
      <c r="K127" s="58">
        <f>IF(VLOOKUP($Q127,'FILL Table'!$A$77:$L$140,RSD_Technologies!K$3)=0,AVERAGE('FILL Table'!$L$77:$L$140),VLOOKUP($Q127,'FILL Table'!$A$77:$L$140,RSD_Technologies!K$3))</f>
        <v>0.30588447855175999</v>
      </c>
      <c r="Q127" s="47" t="str">
        <f t="shared" si="30"/>
        <v>RSD_APA1_SH_GAS</v>
      </c>
    </row>
    <row r="128" spans="4:18" x14ac:dyDescent="0.25">
      <c r="D128" s="34" t="s">
        <v>230</v>
      </c>
      <c r="F128" s="47" t="s">
        <v>31</v>
      </c>
      <c r="G128" s="51">
        <f t="shared" si="26"/>
        <v>2018</v>
      </c>
      <c r="H128" s="58">
        <f>IF(VLOOKUP($Q128,'FILL Table'!$A$77:$I$140,RSD_Technologies!H$3)=0,AVERAGE('FILL Table'!$I$77:$I$140),VLOOKUP($Q128,'FILL Table'!$A$77:$I$140,RSD_Technologies!H$3))</f>
        <v>0.18139632402546099</v>
      </c>
      <c r="I128" s="58">
        <f>IF(VLOOKUP($Q128,'FILL Table'!$A$77:$J$140,RSD_Technologies!I$3)=0,AVERAGE('FILL Table'!$J$77:$J$140),VLOOKUP($Q128,'FILL Table'!$A$77:$J$140,RSD_Technologies!I$3))</f>
        <v>0.16994615512995601</v>
      </c>
      <c r="J128" s="58">
        <f>IF(VLOOKUP($Q128,'FILL Table'!$A$77:$K$140,RSD_Technologies!J$3)=0,AVERAGE('FILL Table'!$K$77:$K$140),VLOOKUP($Q128,'FILL Table'!$A$77:$K$140,RSD_Technologies!J$3))</f>
        <v>0.536507305427532</v>
      </c>
      <c r="K128" s="58">
        <f>IF(VLOOKUP($Q128,'FILL Table'!$A$77:$L$140,RSD_Technologies!K$3)=0,AVERAGE('FILL Table'!$L$77:$L$140),VLOOKUP($Q128,'FILL Table'!$A$77:$L$140,RSD_Technologies!K$3))</f>
        <v>0.30588447855175999</v>
      </c>
      <c r="Q128" s="47" t="str">
        <f t="shared" si="30"/>
        <v>RSD_APA1_SH_GAS</v>
      </c>
    </row>
    <row r="129" spans="4:23" x14ac:dyDescent="0.25">
      <c r="D129" s="34" t="s">
        <v>231</v>
      </c>
      <c r="F129" s="47" t="s">
        <v>31</v>
      </c>
      <c r="G129" s="51">
        <f t="shared" si="26"/>
        <v>2018</v>
      </c>
      <c r="H129" s="58">
        <f>IF(VLOOKUP($Q129,'FILL Table'!$A$77:$I$140,RSD_Technologies!H$3)=0,AVERAGE('FILL Table'!$I$77:$I$140),VLOOKUP($Q129,'FILL Table'!$A$77:$I$140,RSD_Technologies!H$3))</f>
        <v>0.18139632402546099</v>
      </c>
      <c r="I129" s="58">
        <f>IF(VLOOKUP($Q129,'FILL Table'!$A$77:$J$140,RSD_Technologies!I$3)=0,AVERAGE('FILL Table'!$J$77:$J$140),VLOOKUP($Q129,'FILL Table'!$A$77:$J$140,RSD_Technologies!I$3))</f>
        <v>0.16994615512995601</v>
      </c>
      <c r="J129" s="58">
        <f>IF(VLOOKUP($Q129,'FILL Table'!$A$77:$K$140,RSD_Technologies!J$3)=0,AVERAGE('FILL Table'!$K$77:$K$140),VLOOKUP($Q129,'FILL Table'!$A$77:$K$140,RSD_Technologies!J$3))</f>
        <v>0.536507305427532</v>
      </c>
      <c r="K129" s="58">
        <f>IF(VLOOKUP($Q129,'FILL Table'!$A$77:$L$140,RSD_Technologies!K$3)=0,AVERAGE('FILL Table'!$L$77:$L$140),VLOOKUP($Q129,'FILL Table'!$A$77:$L$140,RSD_Technologies!K$3))</f>
        <v>0.30588447855175999</v>
      </c>
      <c r="Q129" s="47" t="str">
        <f t="shared" si="30"/>
        <v>RSD_APA1_SH_GAS</v>
      </c>
    </row>
    <row r="130" spans="4:23" x14ac:dyDescent="0.25">
      <c r="D130" s="34" t="s">
        <v>232</v>
      </c>
      <c r="F130" s="47" t="s">
        <v>31</v>
      </c>
      <c r="G130" s="51">
        <f t="shared" si="26"/>
        <v>2018</v>
      </c>
      <c r="H130" s="58">
        <f>IF(VLOOKUP($Q130,'FILL Table'!$A$77:$I$140,RSD_Technologies!H$3)=0,AVERAGE('FILL Table'!$I$77:$I$140),VLOOKUP($Q130,'FILL Table'!$A$77:$I$140,RSD_Technologies!H$3))</f>
        <v>0.18139632402546099</v>
      </c>
      <c r="I130" s="58">
        <f>IF(VLOOKUP($Q130,'FILL Table'!$A$77:$J$140,RSD_Technologies!I$3)=0,AVERAGE('FILL Table'!$J$77:$J$140),VLOOKUP($Q130,'FILL Table'!$A$77:$J$140,RSD_Technologies!I$3))</f>
        <v>0.16994615512995601</v>
      </c>
      <c r="J130" s="58">
        <f>IF(VLOOKUP($Q130,'FILL Table'!$A$77:$K$140,RSD_Technologies!J$3)=0,AVERAGE('FILL Table'!$K$77:$K$140),VLOOKUP($Q130,'FILL Table'!$A$77:$K$140,RSD_Technologies!J$3))</f>
        <v>0.536507305427532</v>
      </c>
      <c r="K130" s="58">
        <f>IF(VLOOKUP($Q130,'FILL Table'!$A$77:$L$140,RSD_Technologies!K$3)=0,AVERAGE('FILL Table'!$L$77:$L$140),VLOOKUP($Q130,'FILL Table'!$A$77:$L$140,RSD_Technologies!K$3))</f>
        <v>0.30588447855175999</v>
      </c>
      <c r="Q130" s="47" t="str">
        <f t="shared" si="30"/>
        <v>RSD_APA1_SH_GAS</v>
      </c>
    </row>
    <row r="131" spans="4:23" x14ac:dyDescent="0.25">
      <c r="D131" s="34" t="s">
        <v>1052</v>
      </c>
      <c r="F131" s="47" t="s">
        <v>31</v>
      </c>
      <c r="G131" s="51">
        <f t="shared" si="26"/>
        <v>2018</v>
      </c>
      <c r="H131" s="58">
        <f>IF(VLOOKUP($Q131,'FILL Table'!$A$77:$I$140,RSD_Technologies!H$3)=0,AVERAGE('FILL Table'!$I$77:$I$140),VLOOKUP($Q131,'FILL Table'!$A$77:$I$140,RSD_Technologies!H$3))</f>
        <v>0.20558250056218899</v>
      </c>
      <c r="I131" s="58">
        <f>IF(VLOOKUP($Q131,'FILL Table'!$A$77:$J$140,RSD_Technologies!I$3)=0,AVERAGE('FILL Table'!$J$77:$J$140),VLOOKUP($Q131,'FILL Table'!$A$77:$J$140,RSD_Technologies!I$3))</f>
        <v>0.19260564248061701</v>
      </c>
      <c r="J131" s="58">
        <f>IF(VLOOKUP($Q131,'FILL Table'!$A$77:$K$140,RSD_Technologies!J$3)=0,AVERAGE('FILL Table'!$K$77:$K$140),VLOOKUP($Q131,'FILL Table'!$A$77:$K$140,RSD_Technologies!J$3))</f>
        <v>0.60804161281786995</v>
      </c>
      <c r="K131" s="58">
        <f>IF(VLOOKUP($Q131,'FILL Table'!$A$77:$L$140,RSD_Technologies!K$3)=0,AVERAGE('FILL Table'!$L$77:$L$140),VLOOKUP($Q131,'FILL Table'!$A$77:$L$140,RSD_Technologies!K$3))</f>
        <v>0.34666907569199401</v>
      </c>
      <c r="Q131" s="47" t="str">
        <f t="shared" si="30"/>
        <v>RSD_APA1_SH_LTH</v>
      </c>
    </row>
    <row r="132" spans="4:23" x14ac:dyDescent="0.25">
      <c r="D132" s="34" t="s">
        <v>1053</v>
      </c>
      <c r="F132" s="47" t="s">
        <v>31</v>
      </c>
      <c r="G132" s="51">
        <f t="shared" si="26"/>
        <v>2018</v>
      </c>
      <c r="H132" s="58">
        <f>IF(VLOOKUP($Q132,'FILL Table'!$A$77:$I$140,RSD_Technologies!H$3)=0,AVERAGE('FILL Table'!$I$77:$I$140),VLOOKUP($Q132,'FILL Table'!$A$77:$I$140,RSD_Technologies!H$3))</f>
        <v>0.20558250056218899</v>
      </c>
      <c r="I132" s="58">
        <f>IF(VLOOKUP($Q132,'FILL Table'!$A$77:$J$140,RSD_Technologies!I$3)=0,AVERAGE('FILL Table'!$J$77:$J$140),VLOOKUP($Q132,'FILL Table'!$A$77:$J$140,RSD_Technologies!I$3))</f>
        <v>0.19260564248061701</v>
      </c>
      <c r="J132" s="58">
        <f>IF(VLOOKUP($Q132,'FILL Table'!$A$77:$K$140,RSD_Technologies!J$3)=0,AVERAGE('FILL Table'!$K$77:$K$140),VLOOKUP($Q132,'FILL Table'!$A$77:$K$140,RSD_Technologies!J$3))</f>
        <v>0.60804161281786995</v>
      </c>
      <c r="K132" s="58">
        <f>IF(VLOOKUP($Q132,'FILL Table'!$A$77:$L$140,RSD_Technologies!K$3)=0,AVERAGE('FILL Table'!$L$77:$L$140),VLOOKUP($Q132,'FILL Table'!$A$77:$L$140,RSD_Technologies!K$3))</f>
        <v>0.34666907569199401</v>
      </c>
      <c r="Q132" s="47" t="str">
        <f t="shared" si="30"/>
        <v>RSD_APA1_SH_LTH</v>
      </c>
    </row>
    <row r="133" spans="4:23" x14ac:dyDescent="0.25">
      <c r="D133" s="34" t="s">
        <v>1054</v>
      </c>
      <c r="F133" s="47" t="s">
        <v>31</v>
      </c>
      <c r="G133" s="51">
        <f t="shared" si="26"/>
        <v>2018</v>
      </c>
      <c r="H133" s="58">
        <f>IF(VLOOKUP($Q133,'FILL Table'!$A$77:$I$140,RSD_Technologies!H$3)=0,AVERAGE('FILL Table'!$I$77:$I$140),VLOOKUP($Q133,'FILL Table'!$A$77:$I$140,RSD_Technologies!H$3))</f>
        <v>0.20558250056218899</v>
      </c>
      <c r="I133" s="58">
        <f>IF(VLOOKUP($Q133,'FILL Table'!$A$77:$J$140,RSD_Technologies!I$3)=0,AVERAGE('FILL Table'!$J$77:$J$140),VLOOKUP($Q133,'FILL Table'!$A$77:$J$140,RSD_Technologies!I$3))</f>
        <v>0.19260564248061701</v>
      </c>
      <c r="J133" s="58">
        <f>IF(VLOOKUP($Q133,'FILL Table'!$A$77:$K$140,RSD_Technologies!J$3)=0,AVERAGE('FILL Table'!$K$77:$K$140),VLOOKUP($Q133,'FILL Table'!$A$77:$K$140,RSD_Technologies!J$3))</f>
        <v>0.60804161281786995</v>
      </c>
      <c r="K133" s="58">
        <f>IF(VLOOKUP($Q133,'FILL Table'!$A$77:$L$140,RSD_Technologies!K$3)=0,AVERAGE('FILL Table'!$L$77:$L$140),VLOOKUP($Q133,'FILL Table'!$A$77:$L$140,RSD_Technologies!K$3))</f>
        <v>0.34666907569199401</v>
      </c>
      <c r="Q133" s="47" t="str">
        <f t="shared" si="30"/>
        <v>RSD_APA1_SH_LTH</v>
      </c>
    </row>
    <row r="134" spans="4:23" x14ac:dyDescent="0.25">
      <c r="D134" s="34" t="s">
        <v>233</v>
      </c>
      <c r="F134" s="47" t="s">
        <v>31</v>
      </c>
      <c r="G134" s="51">
        <f t="shared" si="26"/>
        <v>2018</v>
      </c>
      <c r="H134" s="58">
        <f>IF(VLOOKUP($Q134,'FILL Table'!$A$77:$I$140,RSD_Technologies!H$3)=0,AVERAGE('FILL Table'!$I$77:$I$140),VLOOKUP($Q134,'FILL Table'!$A$77:$I$140,RSD_Technologies!H$3))</f>
        <v>0.37004850101193998</v>
      </c>
      <c r="I134" s="58">
        <f>IF(VLOOKUP($Q134,'FILL Table'!$A$77:$J$140,RSD_Technologies!I$3)=0,AVERAGE('FILL Table'!$J$77:$J$140),VLOOKUP($Q134,'FILL Table'!$A$77:$J$140,RSD_Technologies!I$3))</f>
        <v>0.34669015646510998</v>
      </c>
      <c r="J134" s="58">
        <f>IF(VLOOKUP($Q134,'FILL Table'!$A$77:$K$140,RSD_Technologies!J$3)=0,AVERAGE('FILL Table'!$K$77:$K$140),VLOOKUP($Q134,'FILL Table'!$A$77:$K$140,RSD_Technologies!J$3))</f>
        <v>0.35</v>
      </c>
      <c r="K134" s="58">
        <f>IF(VLOOKUP($Q134,'FILL Table'!$A$77:$L$140,RSD_Technologies!K$3)=0,AVERAGE('FILL Table'!$L$77:$L$140),VLOOKUP($Q134,'FILL Table'!$A$77:$L$140,RSD_Technologies!K$3))</f>
        <v>0.62400433624558904</v>
      </c>
      <c r="Q134" s="47" t="str">
        <f t="shared" si="30"/>
        <v>RSD_APA1_SH_ELC</v>
      </c>
    </row>
    <row r="135" spans="4:23" ht="14.4" x14ac:dyDescent="0.3">
      <c r="D135" s="75" t="s">
        <v>234</v>
      </c>
      <c r="E135" s="75"/>
      <c r="F135" s="76" t="s">
        <v>31</v>
      </c>
      <c r="G135" s="77">
        <f t="shared" si="26"/>
        <v>2018</v>
      </c>
      <c r="H135" s="78">
        <f>AVERAGE(H127:H133)*1.5</f>
        <v>0.28764274238323095</v>
      </c>
      <c r="I135" s="78">
        <f t="shared" ref="I135:K135" si="31">AVERAGE(I127:I133)*1.5</f>
        <v>0.26948604599178749</v>
      </c>
      <c r="J135" s="78">
        <f t="shared" si="31"/>
        <v>0.85074729860651521</v>
      </c>
      <c r="K135" s="78">
        <f t="shared" si="31"/>
        <v>0.48504538741779046</v>
      </c>
      <c r="L135" s="75"/>
      <c r="M135" s="75"/>
      <c r="N135" s="75"/>
      <c r="O135" s="75"/>
      <c r="P135" s="75"/>
      <c r="Q135" s="76" t="str">
        <f t="shared" si="30"/>
        <v>RSD_APA1_SH_ELC</v>
      </c>
      <c r="R135" s="75" t="s">
        <v>1109</v>
      </c>
      <c r="S135" s="75"/>
      <c r="T135" s="75"/>
      <c r="U135" s="75"/>
      <c r="V135" s="75"/>
      <c r="W135" s="75"/>
    </row>
    <row r="136" spans="4:23" ht="14.4" x14ac:dyDescent="0.3">
      <c r="D136" s="75" t="s">
        <v>235</v>
      </c>
      <c r="E136" s="75"/>
      <c r="F136" s="76" t="s">
        <v>31</v>
      </c>
      <c r="G136" s="77">
        <f t="shared" si="26"/>
        <v>2018</v>
      </c>
      <c r="H136" s="79">
        <f>H135</f>
        <v>0.28764274238323095</v>
      </c>
      <c r="I136" s="79">
        <f t="shared" ref="I136:K140" si="32">I135</f>
        <v>0.26948604599178749</v>
      </c>
      <c r="J136" s="79">
        <f t="shared" si="32"/>
        <v>0.85074729860651521</v>
      </c>
      <c r="K136" s="79">
        <f t="shared" si="32"/>
        <v>0.48504538741779046</v>
      </c>
      <c r="L136" s="75"/>
      <c r="M136" s="75"/>
      <c r="N136" s="75"/>
      <c r="O136" s="75"/>
      <c r="P136" s="75"/>
      <c r="Q136" s="76" t="str">
        <f t="shared" si="30"/>
        <v>RSD_APA1_SH_ELC</v>
      </c>
      <c r="R136" s="75" t="s">
        <v>1109</v>
      </c>
      <c r="S136" s="75"/>
      <c r="T136" s="75"/>
      <c r="U136" s="75"/>
      <c r="V136" s="75"/>
      <c r="W136" s="75"/>
    </row>
    <row r="137" spans="4:23" ht="14.4" x14ac:dyDescent="0.3">
      <c r="D137" s="75" t="s">
        <v>236</v>
      </c>
      <c r="E137" s="75"/>
      <c r="F137" s="76" t="s">
        <v>31</v>
      </c>
      <c r="G137" s="77">
        <f t="shared" si="26"/>
        <v>2018</v>
      </c>
      <c r="H137" s="79">
        <f t="shared" ref="H137:H140" si="33">H136</f>
        <v>0.28764274238323095</v>
      </c>
      <c r="I137" s="79">
        <f t="shared" si="32"/>
        <v>0.26948604599178749</v>
      </c>
      <c r="J137" s="79">
        <f t="shared" si="32"/>
        <v>0.85074729860651521</v>
      </c>
      <c r="K137" s="79">
        <f t="shared" si="32"/>
        <v>0.48504538741779046</v>
      </c>
      <c r="L137" s="75"/>
      <c r="M137" s="75"/>
      <c r="N137" s="75"/>
      <c r="O137" s="75"/>
      <c r="P137" s="75"/>
      <c r="Q137" s="76" t="str">
        <f t="shared" si="30"/>
        <v>RSD_APA1_SH_ELC</v>
      </c>
      <c r="R137" s="75" t="s">
        <v>1109</v>
      </c>
      <c r="S137" s="75"/>
      <c r="T137" s="75"/>
      <c r="U137" s="75"/>
      <c r="V137" s="75"/>
      <c r="W137" s="75"/>
    </row>
    <row r="138" spans="4:23" ht="14.4" x14ac:dyDescent="0.3">
      <c r="D138" s="75" t="s">
        <v>237</v>
      </c>
      <c r="E138" s="75"/>
      <c r="F138" s="76" t="s">
        <v>31</v>
      </c>
      <c r="G138" s="77">
        <f t="shared" si="26"/>
        <v>2018</v>
      </c>
      <c r="H138" s="79">
        <f t="shared" si="33"/>
        <v>0.28764274238323095</v>
      </c>
      <c r="I138" s="79">
        <f t="shared" si="32"/>
        <v>0.26948604599178749</v>
      </c>
      <c r="J138" s="79">
        <f t="shared" si="32"/>
        <v>0.85074729860651521</v>
      </c>
      <c r="K138" s="79">
        <f t="shared" si="32"/>
        <v>0.48504538741779046</v>
      </c>
      <c r="L138" s="75"/>
      <c r="M138" s="75"/>
      <c r="N138" s="75"/>
      <c r="O138" s="75"/>
      <c r="P138" s="75"/>
      <c r="Q138" s="76" t="str">
        <f t="shared" si="30"/>
        <v>RSD_APA1_SH_ELC</v>
      </c>
      <c r="R138" s="75" t="s">
        <v>1109</v>
      </c>
      <c r="S138" s="75"/>
      <c r="T138" s="75"/>
      <c r="U138" s="75"/>
      <c r="V138" s="75"/>
      <c r="W138" s="75"/>
    </row>
    <row r="139" spans="4:23" ht="14.4" x14ac:dyDescent="0.3">
      <c r="D139" s="75" t="s">
        <v>238</v>
      </c>
      <c r="E139" s="75"/>
      <c r="F139" s="76" t="s">
        <v>31</v>
      </c>
      <c r="G139" s="77">
        <f t="shared" si="26"/>
        <v>2018</v>
      </c>
      <c r="H139" s="79">
        <f t="shared" si="33"/>
        <v>0.28764274238323095</v>
      </c>
      <c r="I139" s="79">
        <f t="shared" si="32"/>
        <v>0.26948604599178749</v>
      </c>
      <c r="J139" s="79">
        <f t="shared" si="32"/>
        <v>0.85074729860651521</v>
      </c>
      <c r="K139" s="79">
        <f t="shared" si="32"/>
        <v>0.48504538741779046</v>
      </c>
      <c r="L139" s="75"/>
      <c r="M139" s="75"/>
      <c r="N139" s="75"/>
      <c r="O139" s="75"/>
      <c r="P139" s="75"/>
      <c r="Q139" s="76" t="str">
        <f t="shared" si="30"/>
        <v>RSD_APA1_SH_ELC</v>
      </c>
      <c r="R139" s="75" t="s">
        <v>1109</v>
      </c>
      <c r="S139" s="75"/>
      <c r="T139" s="75"/>
      <c r="U139" s="75"/>
      <c r="V139" s="75"/>
      <c r="W139" s="75"/>
    </row>
    <row r="140" spans="4:23" ht="14.4" x14ac:dyDescent="0.3">
      <c r="D140" s="75" t="s">
        <v>239</v>
      </c>
      <c r="E140" s="75"/>
      <c r="F140" s="76" t="s">
        <v>31</v>
      </c>
      <c r="G140" s="77">
        <f t="shared" si="26"/>
        <v>2018</v>
      </c>
      <c r="H140" s="79">
        <f t="shared" si="33"/>
        <v>0.28764274238323095</v>
      </c>
      <c r="I140" s="79">
        <f t="shared" si="32"/>
        <v>0.26948604599178749</v>
      </c>
      <c r="J140" s="79">
        <f t="shared" si="32"/>
        <v>0.85074729860651521</v>
      </c>
      <c r="K140" s="79">
        <f t="shared" si="32"/>
        <v>0.48504538741779046</v>
      </c>
      <c r="L140" s="75"/>
      <c r="M140" s="75"/>
      <c r="N140" s="75"/>
      <c r="O140" s="75"/>
      <c r="P140" s="75"/>
      <c r="Q140" s="76" t="str">
        <f t="shared" si="30"/>
        <v>RSD_APA1_SH_ELC</v>
      </c>
      <c r="R140" s="75" t="s">
        <v>1109</v>
      </c>
      <c r="S140" s="75"/>
      <c r="T140" s="75"/>
      <c r="U140" s="75"/>
      <c r="V140" s="75"/>
      <c r="W140" s="75"/>
    </row>
    <row r="141" spans="4:23" x14ac:dyDescent="0.25">
      <c r="D141" s="34" t="s">
        <v>240</v>
      </c>
      <c r="F141" s="47" t="s">
        <v>31</v>
      </c>
      <c r="G141" s="51">
        <f t="shared" si="26"/>
        <v>2018</v>
      </c>
      <c r="H141" s="58">
        <f>IF(VLOOKUP($Q141,'FILL Table'!$A$77:$I$140,RSD_Technologies!H$3)=0,AVERAGE('FILL Table'!$I$77:$I$140),VLOOKUP($Q141,'FILL Table'!$A$77:$I$140,RSD_Technologies!H$3))</f>
        <v>0.18139632402546099</v>
      </c>
      <c r="I141" s="58">
        <f>IF(VLOOKUP($Q141,'FILL Table'!$A$77:$J$140,RSD_Technologies!I$3)=0,AVERAGE('FILL Table'!$J$77:$J$140),VLOOKUP($Q141,'FILL Table'!$A$77:$J$140,RSD_Technologies!I$3))</f>
        <v>0.16994615512995601</v>
      </c>
      <c r="J141" s="58">
        <f>IF(VLOOKUP($Q141,'FILL Table'!$A$77:$K$140,RSD_Technologies!J$3)=0,AVERAGE('FILL Table'!$K$77:$K$140),VLOOKUP($Q141,'FILL Table'!$A$77:$K$140,RSD_Technologies!J$3))</f>
        <v>0.536507305427532</v>
      </c>
      <c r="K141" s="58">
        <f>IF(VLOOKUP($Q141,'FILL Table'!$A$77:$L$140,RSD_Technologies!K$3)=0,AVERAGE('FILL Table'!$L$77:$L$140),VLOOKUP($Q141,'FILL Table'!$A$77:$L$140,RSD_Technologies!K$3))</f>
        <v>0.30588447855175999</v>
      </c>
      <c r="Q141" s="47" t="str">
        <f t="shared" si="30"/>
        <v>RSD_APA1_SH_GEO</v>
      </c>
    </row>
    <row r="142" spans="4:23" x14ac:dyDescent="0.25">
      <c r="D142" s="34" t="s">
        <v>241</v>
      </c>
      <c r="F142" s="47" t="s">
        <v>31</v>
      </c>
      <c r="G142" s="51">
        <f t="shared" si="26"/>
        <v>2018</v>
      </c>
      <c r="H142" s="58">
        <f>IF(VLOOKUP($Q142,'FILL Table'!$A$77:$I$140,RSD_Technologies!H$3)=0,AVERAGE('FILL Table'!$I$77:$I$140),VLOOKUP($Q142,'FILL Table'!$A$77:$I$140,RSD_Technologies!H$3))</f>
        <v>0.18139632402546099</v>
      </c>
      <c r="I142" s="58">
        <f>IF(VLOOKUP($Q142,'FILL Table'!$A$77:$J$140,RSD_Technologies!I$3)=0,AVERAGE('FILL Table'!$J$77:$J$140),VLOOKUP($Q142,'FILL Table'!$A$77:$J$140,RSD_Technologies!I$3))</f>
        <v>0.16994615512995601</v>
      </c>
      <c r="J142" s="58">
        <f>IF(VLOOKUP($Q142,'FILL Table'!$A$77:$K$140,RSD_Technologies!J$3)=0,AVERAGE('FILL Table'!$K$77:$K$140),VLOOKUP($Q142,'FILL Table'!$A$77:$K$140,RSD_Technologies!J$3))</f>
        <v>0.536507305427532</v>
      </c>
      <c r="K142" s="58">
        <f>IF(VLOOKUP($Q142,'FILL Table'!$A$77:$L$140,RSD_Technologies!K$3)=0,AVERAGE('FILL Table'!$L$77:$L$140),VLOOKUP($Q142,'FILL Table'!$A$77:$L$140,RSD_Technologies!K$3))</f>
        <v>0.30588447855175999</v>
      </c>
      <c r="Q142" s="47" t="str">
        <f t="shared" si="30"/>
        <v>RSD_APA1_SH_GEO</v>
      </c>
    </row>
    <row r="143" spans="4:23" x14ac:dyDescent="0.25">
      <c r="D143" s="34" t="s">
        <v>242</v>
      </c>
      <c r="F143" s="47" t="s">
        <v>31</v>
      </c>
      <c r="G143" s="51">
        <f t="shared" si="26"/>
        <v>2018</v>
      </c>
      <c r="H143" s="58">
        <f>IF(VLOOKUP($Q143,'FILL Table'!$A$77:$I$140,RSD_Technologies!H$3)=0,AVERAGE('FILL Table'!$I$77:$I$140),VLOOKUP($Q143,'FILL Table'!$A$77:$I$140,RSD_Technologies!H$3))</f>
        <v>0.18139632402546099</v>
      </c>
      <c r="I143" s="58">
        <f>IF(VLOOKUP($Q143,'FILL Table'!$A$77:$J$140,RSD_Technologies!I$3)=0,AVERAGE('FILL Table'!$J$77:$J$140),VLOOKUP($Q143,'FILL Table'!$A$77:$J$140,RSD_Technologies!I$3))</f>
        <v>0.16994615512995601</v>
      </c>
      <c r="J143" s="58">
        <f>IF(VLOOKUP($Q143,'FILL Table'!$A$77:$K$140,RSD_Technologies!J$3)=0,AVERAGE('FILL Table'!$K$77:$K$140),VLOOKUP($Q143,'FILL Table'!$A$77:$K$140,RSD_Technologies!J$3))</f>
        <v>0.536507305427532</v>
      </c>
      <c r="K143" s="58">
        <f>IF(VLOOKUP($Q143,'FILL Table'!$A$77:$L$140,RSD_Technologies!K$3)=0,AVERAGE('FILL Table'!$L$77:$L$140),VLOOKUP($Q143,'FILL Table'!$A$77:$L$140,RSD_Technologies!K$3))</f>
        <v>0.30588447855175999</v>
      </c>
      <c r="Q143" s="47" t="str">
        <f t="shared" si="30"/>
        <v>RSD_APA1_SH_GEO</v>
      </c>
    </row>
    <row r="144" spans="4:23" x14ac:dyDescent="0.25">
      <c r="D144" s="34" t="s">
        <v>243</v>
      </c>
      <c r="F144" s="47" t="s">
        <v>31</v>
      </c>
      <c r="G144" s="51">
        <f t="shared" si="26"/>
        <v>2018</v>
      </c>
      <c r="H144" s="58">
        <f>IF(VLOOKUP($Q144,'FILL Table'!$A$77:$I$140,RSD_Technologies!H$3)=0,AVERAGE('FILL Table'!$I$77:$I$140),VLOOKUP($Q144,'FILL Table'!$A$77:$I$140,RSD_Technologies!H$3))</f>
        <v>0.18139632402546099</v>
      </c>
      <c r="I144" s="58">
        <f>IF(VLOOKUP($Q144,'FILL Table'!$A$77:$J$140,RSD_Technologies!I$3)=0,AVERAGE('FILL Table'!$J$77:$J$140),VLOOKUP($Q144,'FILL Table'!$A$77:$J$140,RSD_Technologies!I$3))</f>
        <v>0.16994615512995601</v>
      </c>
      <c r="J144" s="58">
        <f>IF(VLOOKUP($Q144,'FILL Table'!$A$77:$K$140,RSD_Technologies!J$3)=0,AVERAGE('FILL Table'!$K$77:$K$140),VLOOKUP($Q144,'FILL Table'!$A$77:$K$140,RSD_Technologies!J$3))</f>
        <v>0.536507305427532</v>
      </c>
      <c r="K144" s="58">
        <f>IF(VLOOKUP($Q144,'FILL Table'!$A$77:$L$140,RSD_Technologies!K$3)=0,AVERAGE('FILL Table'!$L$77:$L$140),VLOOKUP($Q144,'FILL Table'!$A$77:$L$140,RSD_Technologies!K$3))</f>
        <v>0.30588447855175999</v>
      </c>
      <c r="Q144" s="47" t="str">
        <f t="shared" si="30"/>
        <v>RSD_APA1_SH_GEO</v>
      </c>
    </row>
    <row r="145" spans="4:19" x14ac:dyDescent="0.25">
      <c r="D145" s="34" t="s">
        <v>1055</v>
      </c>
      <c r="F145" s="47" t="s">
        <v>31</v>
      </c>
      <c r="G145" s="51">
        <f t="shared" si="26"/>
        <v>2018</v>
      </c>
      <c r="H145" s="58">
        <f>IF(VLOOKUP($Q145,'FILL Table'!$A$77:$I$140,RSD_Technologies!H$3)=0,AVERAGE('FILL Table'!$I$77:$I$140),VLOOKUP($Q145,'FILL Table'!$A$77:$I$140,RSD_Technologies!H$3))</f>
        <v>0.2</v>
      </c>
      <c r="I145" s="58">
        <f>IF(VLOOKUP($Q145,'FILL Table'!$A$77:$J$140,RSD_Technologies!I$3)=0,AVERAGE('FILL Table'!$J$77:$J$140),VLOOKUP($Q145,'FILL Table'!$A$77:$J$140,RSD_Technologies!I$3))</f>
        <v>0.2</v>
      </c>
      <c r="J145" s="58">
        <f>IF(VLOOKUP($Q145,'FILL Table'!$A$77:$K$140,RSD_Technologies!J$3)=0,AVERAGE('FILL Table'!$K$77:$K$140),VLOOKUP($Q145,'FILL Table'!$A$77:$K$140,RSD_Technologies!J$3))</f>
        <v>0.2</v>
      </c>
      <c r="K145" s="58">
        <f>IF(VLOOKUP($Q145,'FILL Table'!$A$77:$L$140,RSD_Technologies!K$3)=0,AVERAGE('FILL Table'!$L$77:$L$140),VLOOKUP($Q145,'FILL Table'!$A$77:$L$140,RSD_Technologies!K$3))</f>
        <v>0.2</v>
      </c>
      <c r="Q145" s="47" t="str">
        <f t="shared" si="30"/>
        <v>RSD_APA1_SH_DSL</v>
      </c>
    </row>
    <row r="146" spans="4:19" x14ac:dyDescent="0.25">
      <c r="D146" s="34" t="s">
        <v>1056</v>
      </c>
      <c r="F146" s="47" t="s">
        <v>31</v>
      </c>
      <c r="G146" s="51">
        <f t="shared" si="26"/>
        <v>2018</v>
      </c>
      <c r="H146" s="58">
        <f>IF(VLOOKUP($Q146,'FILL Table'!$A$77:$I$140,RSD_Technologies!H$3)=0,AVERAGE('FILL Table'!$I$77:$I$140),VLOOKUP($Q146,'FILL Table'!$A$77:$I$140,RSD_Technologies!H$3))</f>
        <v>0.2</v>
      </c>
      <c r="I146" s="58">
        <f>IF(VLOOKUP($Q146,'FILL Table'!$A$77:$J$140,RSD_Technologies!I$3)=0,AVERAGE('FILL Table'!$J$77:$J$140),VLOOKUP($Q146,'FILL Table'!$A$77:$J$140,RSD_Technologies!I$3))</f>
        <v>0.2</v>
      </c>
      <c r="J146" s="58">
        <f>IF(VLOOKUP($Q146,'FILL Table'!$A$77:$K$140,RSD_Technologies!J$3)=0,AVERAGE('FILL Table'!$K$77:$K$140),VLOOKUP($Q146,'FILL Table'!$A$77:$K$140,RSD_Technologies!J$3))</f>
        <v>0.2</v>
      </c>
      <c r="K146" s="58">
        <f>IF(VLOOKUP($Q146,'FILL Table'!$A$77:$L$140,RSD_Technologies!K$3)=0,AVERAGE('FILL Table'!$L$77:$L$140),VLOOKUP($Q146,'FILL Table'!$A$77:$L$140,RSD_Technologies!K$3))</f>
        <v>0.2</v>
      </c>
      <c r="Q146" s="47" t="str">
        <f t="shared" si="30"/>
        <v>RSD_APA1_SH_LPG</v>
      </c>
    </row>
    <row r="147" spans="4:19" x14ac:dyDescent="0.25">
      <c r="D147" s="34" t="s">
        <v>1103</v>
      </c>
      <c r="F147" s="47" t="s">
        <v>31</v>
      </c>
      <c r="G147" s="51">
        <f t="shared" si="26"/>
        <v>2018</v>
      </c>
      <c r="H147" s="58">
        <f>IF(VLOOKUP($Q147,'FILL Table'!$A$77:$I$140,RSD_Technologies!H$3)=0,AVERAGE('FILL Table'!$I$77:$I$140),VLOOKUP($Q147,'FILL Table'!$A$77:$I$140,RSD_Technologies!H$3))</f>
        <v>0.16344687713084799</v>
      </c>
      <c r="I147" s="58">
        <f>IF(VLOOKUP($Q147,'FILL Table'!$A$77:$J$140,RSD_Technologies!I$3)=0,AVERAGE('FILL Table'!$J$77:$J$140),VLOOKUP($Q147,'FILL Table'!$A$77:$J$140,RSD_Technologies!I$3))</f>
        <v>0.18412638887796859</v>
      </c>
      <c r="J147" s="58">
        <f>IF(VLOOKUP($Q147,'FILL Table'!$A$77:$K$140,RSD_Technologies!J$3)=0,AVERAGE('FILL Table'!$K$77:$K$140),VLOOKUP($Q147,'FILL Table'!$A$77:$K$140,RSD_Technologies!J$3))</f>
        <v>0.29583094148204492</v>
      </c>
      <c r="K147" s="58">
        <f>IF(VLOOKUP($Q147,'FILL Table'!$A$77:$L$140,RSD_Technologies!K$3)=0,AVERAGE('FILL Table'!$L$77:$L$140),VLOOKUP($Q147,'FILL Table'!$A$77:$L$140,RSD_Technologies!K$3))</f>
        <v>0.26577840159888011</v>
      </c>
      <c r="Q147" s="47" t="str">
        <f t="shared" si="30"/>
        <v>RSD_DTA2_SH_BIC</v>
      </c>
    </row>
    <row r="148" spans="4:19" x14ac:dyDescent="0.25">
      <c r="D148" s="34" t="s">
        <v>320</v>
      </c>
      <c r="F148" s="47" t="s">
        <v>31</v>
      </c>
      <c r="G148" s="51">
        <f t="shared" si="26"/>
        <v>2018</v>
      </c>
      <c r="H148" s="58">
        <f>IF(VLOOKUP($Q148,'FILL Table'!$A$77:$I$140,RSD_Technologies!H$3)=0,AVERAGE('FILL Table'!$I$77:$I$140),VLOOKUP($Q148,'FILL Table'!$A$77:$I$140,RSD_Technologies!H$3))</f>
        <v>0.2</v>
      </c>
      <c r="I148" s="58">
        <f>IF(VLOOKUP($Q148,'FILL Table'!$A$77:$J$140,RSD_Technologies!I$3)=0,AVERAGE('FILL Table'!$J$77:$J$140),VLOOKUP($Q148,'FILL Table'!$A$77:$J$140,RSD_Technologies!I$3))</f>
        <v>0.18412638887796859</v>
      </c>
      <c r="J148" s="58">
        <f>IF(VLOOKUP($Q148,'FILL Table'!$A$77:$K$140,RSD_Technologies!J$3)=0,AVERAGE('FILL Table'!$K$77:$K$140),VLOOKUP($Q148,'FILL Table'!$A$77:$K$140,RSD_Technologies!J$3))</f>
        <v>0.29583094148204492</v>
      </c>
      <c r="K148" s="58">
        <f>IF(VLOOKUP($Q148,'FILL Table'!$A$77:$L$140,RSD_Technologies!K$3)=0,AVERAGE('FILL Table'!$L$77:$L$140),VLOOKUP($Q148,'FILL Table'!$A$77:$L$140,RSD_Technologies!K$3))</f>
        <v>0.26577840159888011</v>
      </c>
      <c r="Q148" s="47" t="str">
        <f t="shared" si="30"/>
        <v>RSD_DTA2_SH_LOG</v>
      </c>
    </row>
    <row r="149" spans="4:19" x14ac:dyDescent="0.25">
      <c r="D149" s="34" t="s">
        <v>1057</v>
      </c>
      <c r="F149" s="47" t="s">
        <v>31</v>
      </c>
      <c r="G149" s="51">
        <f t="shared" si="26"/>
        <v>2018</v>
      </c>
      <c r="H149" s="58">
        <f>IF(VLOOKUP($Q149,'FILL Table'!$A$77:$I$140,RSD_Technologies!H$3)=0,AVERAGE('FILL Table'!$I$77:$I$140),VLOOKUP($Q149,'FILL Table'!$A$77:$I$140,RSD_Technologies!H$3))</f>
        <v>0.2</v>
      </c>
      <c r="I149" s="58">
        <f>IF(VLOOKUP($Q149,'FILL Table'!$A$77:$J$140,RSD_Technologies!I$3)=0,AVERAGE('FILL Table'!$J$77:$J$140),VLOOKUP($Q149,'FILL Table'!$A$77:$J$140,RSD_Technologies!I$3))</f>
        <v>0.18412638887796859</v>
      </c>
      <c r="J149" s="58">
        <f>IF(VLOOKUP($Q149,'FILL Table'!$A$77:$K$140,RSD_Technologies!J$3)=0,AVERAGE('FILL Table'!$K$77:$K$140),VLOOKUP($Q149,'FILL Table'!$A$77:$K$140,RSD_Technologies!J$3))</f>
        <v>0.29583094148204492</v>
      </c>
      <c r="K149" s="58">
        <f>IF(VLOOKUP($Q149,'FILL Table'!$A$77:$L$140,RSD_Technologies!K$3)=0,AVERAGE('FILL Table'!$L$77:$L$140),VLOOKUP($Q149,'FILL Table'!$A$77:$L$140,RSD_Technologies!K$3))</f>
        <v>0.26577840159888011</v>
      </c>
      <c r="Q149" s="47" t="str">
        <f t="shared" si="30"/>
        <v>RSD_DTA2_SH_LOG</v>
      </c>
    </row>
    <row r="150" spans="4:19" x14ac:dyDescent="0.25">
      <c r="D150" s="34" t="s">
        <v>321</v>
      </c>
      <c r="F150" s="47" t="s">
        <v>31</v>
      </c>
      <c r="G150" s="51">
        <f t="shared" si="26"/>
        <v>2018</v>
      </c>
      <c r="H150" s="58">
        <f>IF(VLOOKUP($Q150,'FILL Table'!$A$77:$I$140,RSD_Technologies!H$3)=0,AVERAGE('FILL Table'!$I$77:$I$140),VLOOKUP($Q150,'FILL Table'!$A$77:$I$140,RSD_Technologies!H$3))</f>
        <v>0.27785969112244202</v>
      </c>
      <c r="I150" s="58">
        <f>IF(VLOOKUP($Q150,'FILL Table'!$A$77:$J$140,RSD_Technologies!I$3)=0,AVERAGE('FILL Table'!$J$77:$J$140),VLOOKUP($Q150,'FILL Table'!$A$77:$J$140,RSD_Technologies!I$3))</f>
        <v>0.18412638887796859</v>
      </c>
      <c r="J150" s="58">
        <f>IF(VLOOKUP($Q150,'FILL Table'!$A$77:$K$140,RSD_Technologies!J$3)=0,AVERAGE('FILL Table'!$K$77:$K$140),VLOOKUP($Q150,'FILL Table'!$A$77:$K$140,RSD_Technologies!J$3))</f>
        <v>0.29583094148204492</v>
      </c>
      <c r="K150" s="58">
        <f>IF(VLOOKUP($Q150,'FILL Table'!$A$77:$L$140,RSD_Technologies!K$3)=0,AVERAGE('FILL Table'!$L$77:$L$140),VLOOKUP($Q150,'FILL Table'!$A$77:$L$140,RSD_Technologies!K$3))</f>
        <v>0.26577840159888011</v>
      </c>
      <c r="Q150" s="47" t="str">
        <f t="shared" ref="Q150:Q188" si="34">LEFT(D150,15)</f>
        <v>RSD_DTA2_SH_PLT</v>
      </c>
    </row>
    <row r="151" spans="4:19" x14ac:dyDescent="0.25">
      <c r="D151" s="34" t="s">
        <v>322</v>
      </c>
      <c r="F151" s="47" t="s">
        <v>31</v>
      </c>
      <c r="G151" s="51">
        <f t="shared" si="26"/>
        <v>2018</v>
      </c>
      <c r="H151" s="58">
        <f>IF(VLOOKUP($Q151,'FILL Table'!$A$77:$I$140,RSD_Technologies!H$3)=0,AVERAGE('FILL Table'!$I$77:$I$140),VLOOKUP($Q151,'FILL Table'!$A$77:$I$140,RSD_Technologies!H$3))</f>
        <v>0.27785969112244202</v>
      </c>
      <c r="I151" s="58">
        <f>IF(VLOOKUP($Q151,'FILL Table'!$A$77:$J$140,RSD_Technologies!I$3)=0,AVERAGE('FILL Table'!$J$77:$J$140),VLOOKUP($Q151,'FILL Table'!$A$77:$J$140,RSD_Technologies!I$3))</f>
        <v>0.18412638887796859</v>
      </c>
      <c r="J151" s="58">
        <f>IF(VLOOKUP($Q151,'FILL Table'!$A$77:$K$140,RSD_Technologies!J$3)=0,AVERAGE('FILL Table'!$K$77:$K$140),VLOOKUP($Q151,'FILL Table'!$A$77:$K$140,RSD_Technologies!J$3))</f>
        <v>0.29583094148204492</v>
      </c>
      <c r="K151" s="58">
        <f>IF(VLOOKUP($Q151,'FILL Table'!$A$77:$L$140,RSD_Technologies!K$3)=0,AVERAGE('FILL Table'!$L$77:$L$140),VLOOKUP($Q151,'FILL Table'!$A$77:$L$140,RSD_Technologies!K$3))</f>
        <v>0.26577840159888011</v>
      </c>
      <c r="Q151" s="47" t="str">
        <f t="shared" si="34"/>
        <v>RSD_DTA2_SH_PLT</v>
      </c>
    </row>
    <row r="152" spans="4:19" x14ac:dyDescent="0.25">
      <c r="D152" s="34" t="s">
        <v>323</v>
      </c>
      <c r="F152" s="47" t="s">
        <v>31</v>
      </c>
      <c r="G152" s="51">
        <f t="shared" si="26"/>
        <v>2018</v>
      </c>
      <c r="H152" s="58">
        <f>IF(VLOOKUP($Q152,'FILL Table'!$A$77:$I$140,RSD_Technologies!H$3)=0,AVERAGE('FILL Table'!$I$77:$I$140),VLOOKUP($Q152,'FILL Table'!$A$77:$I$140,RSD_Technologies!H$3))</f>
        <v>0.24517031569627201</v>
      </c>
      <c r="I152" s="58">
        <f>IF(VLOOKUP($Q152,'FILL Table'!$A$77:$J$140,RSD_Technologies!I$3)=0,AVERAGE('FILL Table'!$J$77:$J$140),VLOOKUP($Q152,'FILL Table'!$A$77:$J$140,RSD_Technologies!I$3))</f>
        <v>0.18412638887796859</v>
      </c>
      <c r="J152" s="58">
        <f>IF(VLOOKUP($Q152,'FILL Table'!$A$77:$K$140,RSD_Technologies!J$3)=0,AVERAGE('FILL Table'!$K$77:$K$140),VLOOKUP($Q152,'FILL Table'!$A$77:$K$140,RSD_Technologies!J$3))</f>
        <v>0.29583094148204492</v>
      </c>
      <c r="K152" s="58">
        <f>IF(VLOOKUP($Q152,'FILL Table'!$A$77:$L$140,RSD_Technologies!K$3)=0,AVERAGE('FILL Table'!$L$77:$L$140),VLOOKUP($Q152,'FILL Table'!$A$77:$L$140,RSD_Technologies!K$3))</f>
        <v>0.26577840159888011</v>
      </c>
      <c r="Q152" s="47" t="str">
        <f t="shared" si="34"/>
        <v>RSD_DTA2_SH_GAS</v>
      </c>
    </row>
    <row r="153" spans="4:19" x14ac:dyDescent="0.25">
      <c r="D153" s="34" t="s">
        <v>324</v>
      </c>
      <c r="F153" s="47" t="s">
        <v>31</v>
      </c>
      <c r="G153" s="51">
        <f t="shared" si="26"/>
        <v>2018</v>
      </c>
      <c r="H153" s="58">
        <f>IF(VLOOKUP($Q153,'FILL Table'!$A$77:$I$140,RSD_Technologies!H$3)=0,AVERAGE('FILL Table'!$I$77:$I$140),VLOOKUP($Q153,'FILL Table'!$A$77:$I$140,RSD_Technologies!H$3))</f>
        <v>0.24517031569627201</v>
      </c>
      <c r="I153" s="58">
        <f>IF(VLOOKUP($Q153,'FILL Table'!$A$77:$J$140,RSD_Technologies!I$3)=0,AVERAGE('FILL Table'!$J$77:$J$140),VLOOKUP($Q153,'FILL Table'!$A$77:$J$140,RSD_Technologies!I$3))</f>
        <v>0.18412638887796859</v>
      </c>
      <c r="J153" s="58">
        <f>IF(VLOOKUP($Q153,'FILL Table'!$A$77:$K$140,RSD_Technologies!J$3)=0,AVERAGE('FILL Table'!$K$77:$K$140),VLOOKUP($Q153,'FILL Table'!$A$77:$K$140,RSD_Technologies!J$3))</f>
        <v>0.29583094148204492</v>
      </c>
      <c r="K153" s="58">
        <f>IF(VLOOKUP($Q153,'FILL Table'!$A$77:$L$140,RSD_Technologies!K$3)=0,AVERAGE('FILL Table'!$L$77:$L$140),VLOOKUP($Q153,'FILL Table'!$A$77:$L$140,RSD_Technologies!K$3))</f>
        <v>0.26577840159888011</v>
      </c>
      <c r="Q153" s="47" t="str">
        <f t="shared" si="34"/>
        <v>RSD_DTA2_SH_GAS</v>
      </c>
    </row>
    <row r="154" spans="4:19" x14ac:dyDescent="0.25">
      <c r="D154" s="34" t="s">
        <v>325</v>
      </c>
      <c r="F154" s="47" t="s">
        <v>31</v>
      </c>
      <c r="G154" s="51">
        <f t="shared" si="26"/>
        <v>2018</v>
      </c>
      <c r="H154" s="58">
        <f>IF(VLOOKUP($Q154,'FILL Table'!$A$77:$I$140,RSD_Technologies!H$3)=0,AVERAGE('FILL Table'!$I$77:$I$140),VLOOKUP($Q154,'FILL Table'!$A$77:$I$140,RSD_Technologies!H$3))</f>
        <v>0.24517031569627201</v>
      </c>
      <c r="I154" s="58">
        <f>IF(VLOOKUP($Q154,'FILL Table'!$A$77:$J$140,RSD_Technologies!I$3)=0,AVERAGE('FILL Table'!$J$77:$J$140),VLOOKUP($Q154,'FILL Table'!$A$77:$J$140,RSD_Technologies!I$3))</f>
        <v>0.18412638887796859</v>
      </c>
      <c r="J154" s="58">
        <f>IF(VLOOKUP($Q154,'FILL Table'!$A$77:$K$140,RSD_Technologies!J$3)=0,AVERAGE('FILL Table'!$K$77:$K$140),VLOOKUP($Q154,'FILL Table'!$A$77:$K$140,RSD_Technologies!J$3))</f>
        <v>0.29583094148204492</v>
      </c>
      <c r="K154" s="58">
        <f>IF(VLOOKUP($Q154,'FILL Table'!$A$77:$L$140,RSD_Technologies!K$3)=0,AVERAGE('FILL Table'!$L$77:$L$140),VLOOKUP($Q154,'FILL Table'!$A$77:$L$140,RSD_Technologies!K$3))</f>
        <v>0.26577840159888011</v>
      </c>
      <c r="Q154" s="47" t="str">
        <f t="shared" si="34"/>
        <v>RSD_DTA2_SH_GAS</v>
      </c>
    </row>
    <row r="155" spans="4:19" x14ac:dyDescent="0.25">
      <c r="D155" s="34" t="s">
        <v>326</v>
      </c>
      <c r="F155" s="47" t="s">
        <v>31</v>
      </c>
      <c r="G155" s="51">
        <f t="shared" si="26"/>
        <v>2018</v>
      </c>
      <c r="H155" s="58">
        <f>IF(VLOOKUP($Q155,'FILL Table'!$A$77:$I$140,RSD_Technologies!H$3)=0,AVERAGE('FILL Table'!$I$77:$I$140),VLOOKUP($Q155,'FILL Table'!$A$77:$I$140,RSD_Technologies!H$3))</f>
        <v>0.24517031569627201</v>
      </c>
      <c r="I155" s="58">
        <f>IF(VLOOKUP($Q155,'FILL Table'!$A$77:$J$140,RSD_Technologies!I$3)=0,AVERAGE('FILL Table'!$J$77:$J$140),VLOOKUP($Q155,'FILL Table'!$A$77:$J$140,RSD_Technologies!I$3))</f>
        <v>0.18412638887796859</v>
      </c>
      <c r="J155" s="58">
        <f>IF(VLOOKUP($Q155,'FILL Table'!$A$77:$K$140,RSD_Technologies!J$3)=0,AVERAGE('FILL Table'!$K$77:$K$140),VLOOKUP($Q155,'FILL Table'!$A$77:$K$140,RSD_Technologies!J$3))</f>
        <v>0.29583094148204492</v>
      </c>
      <c r="K155" s="58">
        <f>IF(VLOOKUP($Q155,'FILL Table'!$A$77:$L$140,RSD_Technologies!K$3)=0,AVERAGE('FILL Table'!$L$77:$L$140),VLOOKUP($Q155,'FILL Table'!$A$77:$L$140,RSD_Technologies!K$3))</f>
        <v>0.26577840159888011</v>
      </c>
      <c r="Q155" s="47" t="str">
        <f t="shared" si="34"/>
        <v>RSD_DTA2_SH_GAS</v>
      </c>
    </row>
    <row r="156" spans="4:19" x14ac:dyDescent="0.25">
      <c r="D156" s="34" t="s">
        <v>1058</v>
      </c>
      <c r="F156" s="47" t="s">
        <v>31</v>
      </c>
      <c r="G156" s="51">
        <f t="shared" si="26"/>
        <v>2018</v>
      </c>
      <c r="H156" s="58">
        <f>IF(VLOOKUP($Q156,'FILL Table'!$A$77:$I$140,RSD_Technologies!H$3)=0,AVERAGE('FILL Table'!$I$77:$I$140),VLOOKUP($Q156,'FILL Table'!$A$77:$I$140,RSD_Technologies!H$3))</f>
        <v>0.27785969112244202</v>
      </c>
      <c r="I156" s="58">
        <f>IF(VLOOKUP($Q156,'FILL Table'!$A$77:$J$140,RSD_Technologies!I$3)=0,AVERAGE('FILL Table'!$J$77:$J$140),VLOOKUP($Q156,'FILL Table'!$A$77:$J$140,RSD_Technologies!I$3))</f>
        <v>0.18412638887796859</v>
      </c>
      <c r="J156" s="58">
        <f>IF(VLOOKUP($Q156,'FILL Table'!$A$77:$K$140,RSD_Technologies!J$3)=0,AVERAGE('FILL Table'!$K$77:$K$140),VLOOKUP($Q156,'FILL Table'!$A$77:$K$140,RSD_Technologies!J$3))</f>
        <v>0.29583094148204492</v>
      </c>
      <c r="K156" s="58">
        <f>IF(VLOOKUP($Q156,'FILL Table'!$A$77:$L$140,RSD_Technologies!K$3)=0,AVERAGE('FILL Table'!$L$77:$L$140),VLOOKUP($Q156,'FILL Table'!$A$77:$L$140,RSD_Technologies!K$3))</f>
        <v>0.26577840159888011</v>
      </c>
      <c r="Q156" s="47" t="str">
        <f t="shared" si="34"/>
        <v>RSD_DTA2_SH_LTH</v>
      </c>
    </row>
    <row r="157" spans="4:19" x14ac:dyDescent="0.25">
      <c r="D157" s="34" t="s">
        <v>1059</v>
      </c>
      <c r="F157" s="47" t="s">
        <v>31</v>
      </c>
      <c r="G157" s="51">
        <f t="shared" si="26"/>
        <v>2018</v>
      </c>
      <c r="H157" s="58">
        <f>IF(VLOOKUP($Q157,'FILL Table'!$A$77:$I$140,RSD_Technologies!H$3)=0,AVERAGE('FILL Table'!$I$77:$I$140),VLOOKUP($Q157,'FILL Table'!$A$77:$I$140,RSD_Technologies!H$3))</f>
        <v>0.27785969112244202</v>
      </c>
      <c r="I157" s="58">
        <f>IF(VLOOKUP($Q157,'FILL Table'!$A$77:$J$140,RSD_Technologies!I$3)=0,AVERAGE('FILL Table'!$J$77:$J$140),VLOOKUP($Q157,'FILL Table'!$A$77:$J$140,RSD_Technologies!I$3))</f>
        <v>0.18412638887796859</v>
      </c>
      <c r="J157" s="58">
        <f>IF(VLOOKUP($Q157,'FILL Table'!$A$77:$K$140,RSD_Technologies!J$3)=0,AVERAGE('FILL Table'!$K$77:$K$140),VLOOKUP($Q157,'FILL Table'!$A$77:$K$140,RSD_Technologies!J$3))</f>
        <v>0.29583094148204492</v>
      </c>
      <c r="K157" s="58">
        <f>IF(VLOOKUP($Q157,'FILL Table'!$A$77:$L$140,RSD_Technologies!K$3)=0,AVERAGE('FILL Table'!$L$77:$L$140),VLOOKUP($Q157,'FILL Table'!$A$77:$L$140,RSD_Technologies!K$3))</f>
        <v>0.26577840159888011</v>
      </c>
      <c r="Q157" s="47" t="str">
        <f t="shared" si="34"/>
        <v>RSD_DTA2_SH_LTH</v>
      </c>
    </row>
    <row r="158" spans="4:19" x14ac:dyDescent="0.25">
      <c r="D158" s="34" t="s">
        <v>1060</v>
      </c>
      <c r="F158" s="47" t="s">
        <v>31</v>
      </c>
      <c r="G158" s="51">
        <f t="shared" si="26"/>
        <v>2018</v>
      </c>
      <c r="H158" s="58">
        <f>IF(VLOOKUP($Q158,'FILL Table'!$A$77:$I$140,RSD_Technologies!H$3)=0,AVERAGE('FILL Table'!$I$77:$I$140),VLOOKUP($Q158,'FILL Table'!$A$77:$I$140,RSD_Technologies!H$3))</f>
        <v>0.27785969112244202</v>
      </c>
      <c r="I158" s="58">
        <f>IF(VLOOKUP($Q158,'FILL Table'!$A$77:$J$140,RSD_Technologies!I$3)=0,AVERAGE('FILL Table'!$J$77:$J$140),VLOOKUP($Q158,'FILL Table'!$A$77:$J$140,RSD_Technologies!I$3))</f>
        <v>0.18412638887796859</v>
      </c>
      <c r="J158" s="58">
        <f>IF(VLOOKUP($Q158,'FILL Table'!$A$77:$K$140,RSD_Technologies!J$3)=0,AVERAGE('FILL Table'!$K$77:$K$140),VLOOKUP($Q158,'FILL Table'!$A$77:$K$140,RSD_Technologies!J$3))</f>
        <v>0.29583094148204492</v>
      </c>
      <c r="K158" s="58">
        <f>IF(VLOOKUP($Q158,'FILL Table'!$A$77:$L$140,RSD_Technologies!K$3)=0,AVERAGE('FILL Table'!$L$77:$L$140),VLOOKUP($Q158,'FILL Table'!$A$77:$L$140,RSD_Technologies!K$3))</f>
        <v>0.26577840159888011</v>
      </c>
      <c r="Q158" s="47" t="str">
        <f t="shared" si="34"/>
        <v>RSD_DTA2_SH_LTH</v>
      </c>
    </row>
    <row r="159" spans="4:19" x14ac:dyDescent="0.25">
      <c r="D159" s="34" t="s">
        <v>327</v>
      </c>
      <c r="F159" s="47" t="s">
        <v>31</v>
      </c>
      <c r="G159" s="51">
        <f t="shared" si="26"/>
        <v>2018</v>
      </c>
      <c r="H159" s="58">
        <f>IF(VLOOKUP($Q159,'FILL Table'!$A$77:$I$140,RSD_Technologies!H$3)=0,AVERAGE('FILL Table'!$I$77:$I$140),VLOOKUP($Q159,'FILL Table'!$A$77:$I$140,RSD_Technologies!H$3))</f>
        <v>0.35</v>
      </c>
      <c r="I159" s="58">
        <f>IF(VLOOKUP($Q159,'FILL Table'!$A$77:$J$140,RSD_Technologies!I$3)=0,AVERAGE('FILL Table'!$J$77:$J$140),VLOOKUP($Q159,'FILL Table'!$A$77:$J$140,RSD_Technologies!I$3))</f>
        <v>0.18412638887796859</v>
      </c>
      <c r="J159" s="58">
        <f>IF(VLOOKUP($Q159,'FILL Table'!$A$77:$K$140,RSD_Technologies!J$3)=0,AVERAGE('FILL Table'!$K$77:$K$140),VLOOKUP($Q159,'FILL Table'!$A$77:$K$140,RSD_Technologies!J$3))</f>
        <v>0.29583094148204492</v>
      </c>
      <c r="K159" s="58">
        <f>IF(VLOOKUP($Q159,'FILL Table'!$A$77:$L$140,RSD_Technologies!K$3)=0,AVERAGE('FILL Table'!$L$77:$L$140),VLOOKUP($Q159,'FILL Table'!$A$77:$L$140,RSD_Technologies!K$3))</f>
        <v>0.26577840159888011</v>
      </c>
      <c r="Q159" s="47" t="str">
        <f t="shared" si="34"/>
        <v>RSD_DTA2_SH_ELC</v>
      </c>
    </row>
    <row r="160" spans="4:19" ht="14.4" x14ac:dyDescent="0.3">
      <c r="D160" s="75" t="s">
        <v>328</v>
      </c>
      <c r="E160" s="75"/>
      <c r="F160" s="76" t="s">
        <v>31</v>
      </c>
      <c r="G160" s="77">
        <f t="shared" si="26"/>
        <v>2018</v>
      </c>
      <c r="H160" s="78">
        <f>AVERAGE(H152:H158)*1.5</f>
        <v>0.38877007203266023</v>
      </c>
      <c r="I160" s="78">
        <f t="shared" ref="I160:K160" si="35">AVERAGE(I152:I158)*1.5</f>
        <v>0.27618958331695287</v>
      </c>
      <c r="J160" s="78">
        <f t="shared" si="35"/>
        <v>0.44374641222306732</v>
      </c>
      <c r="K160" s="78">
        <f t="shared" si="35"/>
        <v>0.39866760239832011</v>
      </c>
      <c r="L160" s="75"/>
      <c r="M160" s="75"/>
      <c r="N160" s="75"/>
      <c r="O160" s="75"/>
      <c r="P160" s="75"/>
      <c r="Q160" s="76" t="str">
        <f t="shared" si="34"/>
        <v>RSD_DTA2_SH_ELC</v>
      </c>
      <c r="R160" s="75" t="s">
        <v>1109</v>
      </c>
      <c r="S160" s="75"/>
    </row>
    <row r="161" spans="4:19" ht="14.4" x14ac:dyDescent="0.3">
      <c r="D161" s="75" t="s">
        <v>329</v>
      </c>
      <c r="E161" s="75"/>
      <c r="F161" s="76" t="s">
        <v>31</v>
      </c>
      <c r="G161" s="77">
        <f t="shared" si="26"/>
        <v>2018</v>
      </c>
      <c r="H161" s="78">
        <f>H160</f>
        <v>0.38877007203266023</v>
      </c>
      <c r="I161" s="78">
        <f t="shared" ref="I161:I165" si="36">I160</f>
        <v>0.27618958331695287</v>
      </c>
      <c r="J161" s="78">
        <f t="shared" ref="J161:J165" si="37">J160</f>
        <v>0.44374641222306732</v>
      </c>
      <c r="K161" s="78">
        <f t="shared" ref="K161:K165" si="38">K160</f>
        <v>0.39866760239832011</v>
      </c>
      <c r="L161" s="75"/>
      <c r="M161" s="75"/>
      <c r="N161" s="75"/>
      <c r="O161" s="75"/>
      <c r="P161" s="75"/>
      <c r="Q161" s="76" t="str">
        <f t="shared" si="34"/>
        <v>RSD_DTA2_SH_ELC</v>
      </c>
      <c r="R161" s="75" t="s">
        <v>1109</v>
      </c>
      <c r="S161" s="75"/>
    </row>
    <row r="162" spans="4:19" ht="14.4" x14ac:dyDescent="0.3">
      <c r="D162" s="75" t="s">
        <v>330</v>
      </c>
      <c r="E162" s="75"/>
      <c r="F162" s="76" t="s">
        <v>31</v>
      </c>
      <c r="G162" s="77">
        <f t="shared" si="26"/>
        <v>2018</v>
      </c>
      <c r="H162" s="78">
        <f t="shared" ref="H162:H165" si="39">H161</f>
        <v>0.38877007203266023</v>
      </c>
      <c r="I162" s="78">
        <f t="shared" si="36"/>
        <v>0.27618958331695287</v>
      </c>
      <c r="J162" s="78">
        <f t="shared" si="37"/>
        <v>0.44374641222306732</v>
      </c>
      <c r="K162" s="78">
        <f t="shared" si="38"/>
        <v>0.39866760239832011</v>
      </c>
      <c r="L162" s="75"/>
      <c r="M162" s="75"/>
      <c r="N162" s="75"/>
      <c r="O162" s="75"/>
      <c r="P162" s="75"/>
      <c r="Q162" s="76" t="str">
        <f t="shared" si="34"/>
        <v>RSD_DTA2_SH_ELC</v>
      </c>
      <c r="R162" s="75" t="s">
        <v>1109</v>
      </c>
      <c r="S162" s="75"/>
    </row>
    <row r="163" spans="4:19" ht="14.4" x14ac:dyDescent="0.3">
      <c r="D163" s="75" t="s">
        <v>331</v>
      </c>
      <c r="E163" s="75"/>
      <c r="F163" s="76" t="s">
        <v>31</v>
      </c>
      <c r="G163" s="77">
        <f t="shared" si="26"/>
        <v>2018</v>
      </c>
      <c r="H163" s="78">
        <f t="shared" si="39"/>
        <v>0.38877007203266023</v>
      </c>
      <c r="I163" s="78">
        <f t="shared" si="36"/>
        <v>0.27618958331695287</v>
      </c>
      <c r="J163" s="78">
        <f t="shared" si="37"/>
        <v>0.44374641222306732</v>
      </c>
      <c r="K163" s="78">
        <f t="shared" si="38"/>
        <v>0.39866760239832011</v>
      </c>
      <c r="L163" s="75"/>
      <c r="M163" s="75"/>
      <c r="N163" s="75"/>
      <c r="O163" s="75"/>
      <c r="P163" s="75"/>
      <c r="Q163" s="76" t="str">
        <f t="shared" si="34"/>
        <v>RSD_DTA2_SH_ELC</v>
      </c>
      <c r="R163" s="75" t="s">
        <v>1109</v>
      </c>
      <c r="S163" s="75"/>
    </row>
    <row r="164" spans="4:19" ht="14.4" x14ac:dyDescent="0.3">
      <c r="D164" s="75" t="s">
        <v>332</v>
      </c>
      <c r="E164" s="75"/>
      <c r="F164" s="76" t="s">
        <v>31</v>
      </c>
      <c r="G164" s="77">
        <f t="shared" si="26"/>
        <v>2018</v>
      </c>
      <c r="H164" s="78">
        <f t="shared" si="39"/>
        <v>0.38877007203266023</v>
      </c>
      <c r="I164" s="78">
        <f t="shared" si="36"/>
        <v>0.27618958331695287</v>
      </c>
      <c r="J164" s="78">
        <f t="shared" si="37"/>
        <v>0.44374641222306732</v>
      </c>
      <c r="K164" s="78">
        <f t="shared" si="38"/>
        <v>0.39866760239832011</v>
      </c>
      <c r="L164" s="75"/>
      <c r="M164" s="75"/>
      <c r="N164" s="75"/>
      <c r="O164" s="75"/>
      <c r="P164" s="75"/>
      <c r="Q164" s="76" t="str">
        <f t="shared" si="34"/>
        <v>RSD_DTA2_SH_ELC</v>
      </c>
      <c r="R164" s="75" t="s">
        <v>1109</v>
      </c>
      <c r="S164" s="75"/>
    </row>
    <row r="165" spans="4:19" ht="14.4" x14ac:dyDescent="0.3">
      <c r="D165" s="75" t="s">
        <v>333</v>
      </c>
      <c r="E165" s="75"/>
      <c r="F165" s="76" t="s">
        <v>31</v>
      </c>
      <c r="G165" s="77">
        <f t="shared" si="26"/>
        <v>2018</v>
      </c>
      <c r="H165" s="78">
        <f t="shared" si="39"/>
        <v>0.38877007203266023</v>
      </c>
      <c r="I165" s="78">
        <f t="shared" si="36"/>
        <v>0.27618958331695287</v>
      </c>
      <c r="J165" s="78">
        <f t="shared" si="37"/>
        <v>0.44374641222306732</v>
      </c>
      <c r="K165" s="78">
        <f t="shared" si="38"/>
        <v>0.39866760239832011</v>
      </c>
      <c r="L165" s="75"/>
      <c r="M165" s="75"/>
      <c r="N165" s="75"/>
      <c r="O165" s="75"/>
      <c r="P165" s="75"/>
      <c r="Q165" s="76" t="str">
        <f t="shared" si="34"/>
        <v>RSD_DTA2_SH_ELC</v>
      </c>
      <c r="R165" s="75" t="s">
        <v>1109</v>
      </c>
      <c r="S165" s="75"/>
    </row>
    <row r="166" spans="4:19" x14ac:dyDescent="0.25">
      <c r="D166" s="34" t="s">
        <v>334</v>
      </c>
      <c r="F166" s="47" t="s">
        <v>31</v>
      </c>
      <c r="G166" s="51">
        <f t="shared" si="26"/>
        <v>2018</v>
      </c>
      <c r="H166" s="58">
        <f>IF(VLOOKUP($Q166,'FILL Table'!$A$77:$I$140,RSD_Technologies!H$3)=0,AVERAGE('FILL Table'!$I$77:$I$140),VLOOKUP($Q166,'FILL Table'!$A$77:$I$140,RSD_Technologies!H$3))</f>
        <v>0.2</v>
      </c>
      <c r="I166" s="58">
        <f>IF(VLOOKUP($Q166,'FILL Table'!$A$77:$J$140,RSD_Technologies!I$3)=0,AVERAGE('FILL Table'!$J$77:$J$140),VLOOKUP($Q166,'FILL Table'!$A$77:$J$140,RSD_Technologies!I$3))</f>
        <v>0.18412638887796859</v>
      </c>
      <c r="J166" s="58">
        <f>IF(VLOOKUP($Q166,'FILL Table'!$A$77:$K$140,RSD_Technologies!J$3)=0,AVERAGE('FILL Table'!$K$77:$K$140),VLOOKUP($Q166,'FILL Table'!$A$77:$K$140,RSD_Technologies!J$3))</f>
        <v>0.29583094148204492</v>
      </c>
      <c r="K166" s="58">
        <f>IF(VLOOKUP($Q166,'FILL Table'!$A$77:$L$140,RSD_Technologies!K$3)=0,AVERAGE('FILL Table'!$L$77:$L$140),VLOOKUP($Q166,'FILL Table'!$A$77:$L$140,RSD_Technologies!K$3))</f>
        <v>0.26577840159888011</v>
      </c>
      <c r="Q166" s="47" t="str">
        <f t="shared" si="34"/>
        <v>RSD_DTA2_SH_GEO</v>
      </c>
    </row>
    <row r="167" spans="4:19" x14ac:dyDescent="0.25">
      <c r="D167" s="34" t="s">
        <v>335</v>
      </c>
      <c r="F167" s="47" t="s">
        <v>31</v>
      </c>
      <c r="G167" s="51">
        <f t="shared" si="26"/>
        <v>2018</v>
      </c>
      <c r="H167" s="58">
        <f>IF(VLOOKUP($Q167,'FILL Table'!$A$77:$I$140,RSD_Technologies!H$3)=0,AVERAGE('FILL Table'!$I$77:$I$140),VLOOKUP($Q167,'FILL Table'!$A$77:$I$140,RSD_Technologies!H$3))</f>
        <v>0.2</v>
      </c>
      <c r="I167" s="58">
        <f>IF(VLOOKUP($Q167,'FILL Table'!$A$77:$J$140,RSD_Technologies!I$3)=0,AVERAGE('FILL Table'!$J$77:$J$140),VLOOKUP($Q167,'FILL Table'!$A$77:$J$140,RSD_Technologies!I$3))</f>
        <v>0.18412638887796859</v>
      </c>
      <c r="J167" s="58">
        <f>IF(VLOOKUP($Q167,'FILL Table'!$A$77:$K$140,RSD_Technologies!J$3)=0,AVERAGE('FILL Table'!$K$77:$K$140),VLOOKUP($Q167,'FILL Table'!$A$77:$K$140,RSD_Technologies!J$3))</f>
        <v>0.29583094148204492</v>
      </c>
      <c r="K167" s="58">
        <f>IF(VLOOKUP($Q167,'FILL Table'!$A$77:$L$140,RSD_Technologies!K$3)=0,AVERAGE('FILL Table'!$L$77:$L$140),VLOOKUP($Q167,'FILL Table'!$A$77:$L$140,RSD_Technologies!K$3))</f>
        <v>0.26577840159888011</v>
      </c>
      <c r="Q167" s="47" t="str">
        <f t="shared" si="34"/>
        <v>RSD_DTA2_SH_GEO</v>
      </c>
    </row>
    <row r="168" spans="4:19" x14ac:dyDescent="0.25">
      <c r="D168" s="34" t="s">
        <v>336</v>
      </c>
      <c r="F168" s="47" t="s">
        <v>31</v>
      </c>
      <c r="G168" s="51">
        <f t="shared" si="26"/>
        <v>2018</v>
      </c>
      <c r="H168" s="58">
        <f>IF(VLOOKUP($Q168,'FILL Table'!$A$77:$I$140,RSD_Technologies!H$3)=0,AVERAGE('FILL Table'!$I$77:$I$140),VLOOKUP($Q168,'FILL Table'!$A$77:$I$140,RSD_Technologies!H$3))</f>
        <v>0.2</v>
      </c>
      <c r="I168" s="58">
        <f>IF(VLOOKUP($Q168,'FILL Table'!$A$77:$J$140,RSD_Technologies!I$3)=0,AVERAGE('FILL Table'!$J$77:$J$140),VLOOKUP($Q168,'FILL Table'!$A$77:$J$140,RSD_Technologies!I$3))</f>
        <v>0.18412638887796859</v>
      </c>
      <c r="J168" s="58">
        <f>IF(VLOOKUP($Q168,'FILL Table'!$A$77:$K$140,RSD_Technologies!J$3)=0,AVERAGE('FILL Table'!$K$77:$K$140),VLOOKUP($Q168,'FILL Table'!$A$77:$K$140,RSD_Technologies!J$3))</f>
        <v>0.29583094148204492</v>
      </c>
      <c r="K168" s="58">
        <f>IF(VLOOKUP($Q168,'FILL Table'!$A$77:$L$140,RSD_Technologies!K$3)=0,AVERAGE('FILL Table'!$L$77:$L$140),VLOOKUP($Q168,'FILL Table'!$A$77:$L$140,RSD_Technologies!K$3))</f>
        <v>0.26577840159888011</v>
      </c>
      <c r="Q168" s="47" t="str">
        <f t="shared" si="34"/>
        <v>RSD_DTA2_SH_GEO</v>
      </c>
    </row>
    <row r="169" spans="4:19" x14ac:dyDescent="0.25">
      <c r="D169" s="34" t="s">
        <v>337</v>
      </c>
      <c r="F169" s="47" t="s">
        <v>31</v>
      </c>
      <c r="G169" s="51">
        <f t="shared" si="26"/>
        <v>2018</v>
      </c>
      <c r="H169" s="58">
        <f>IF(VLOOKUP($Q169,'FILL Table'!$A$77:$I$140,RSD_Technologies!H$3)=0,AVERAGE('FILL Table'!$I$77:$I$140),VLOOKUP($Q169,'FILL Table'!$A$77:$I$140,RSD_Technologies!H$3))</f>
        <v>0.2</v>
      </c>
      <c r="I169" s="58">
        <f>IF(VLOOKUP($Q169,'FILL Table'!$A$77:$J$140,RSD_Technologies!I$3)=0,AVERAGE('FILL Table'!$J$77:$J$140),VLOOKUP($Q169,'FILL Table'!$A$77:$J$140,RSD_Technologies!I$3))</f>
        <v>0.18412638887796859</v>
      </c>
      <c r="J169" s="58">
        <f>IF(VLOOKUP($Q169,'FILL Table'!$A$77:$K$140,RSD_Technologies!J$3)=0,AVERAGE('FILL Table'!$K$77:$K$140),VLOOKUP($Q169,'FILL Table'!$A$77:$K$140,RSD_Technologies!J$3))</f>
        <v>0.29583094148204492</v>
      </c>
      <c r="K169" s="58">
        <f>IF(VLOOKUP($Q169,'FILL Table'!$A$77:$L$140,RSD_Technologies!K$3)=0,AVERAGE('FILL Table'!$L$77:$L$140),VLOOKUP($Q169,'FILL Table'!$A$77:$L$140,RSD_Technologies!K$3))</f>
        <v>0.26577840159888011</v>
      </c>
      <c r="Q169" s="47" t="str">
        <f t="shared" si="34"/>
        <v>RSD_DTA2_SH_GEO</v>
      </c>
    </row>
    <row r="170" spans="4:19" x14ac:dyDescent="0.25">
      <c r="D170" s="34" t="s">
        <v>1061</v>
      </c>
      <c r="F170" s="47" t="s">
        <v>31</v>
      </c>
      <c r="G170" s="51">
        <f t="shared" si="26"/>
        <v>2018</v>
      </c>
      <c r="H170" s="58">
        <f>IF(VLOOKUP($Q170,'FILL Table'!$A$77:$I$140,RSD_Technologies!H$3)=0,AVERAGE('FILL Table'!$I$77:$I$140),VLOOKUP($Q170,'FILL Table'!$A$77:$I$140,RSD_Technologies!H$3))</f>
        <v>0.16344687713084799</v>
      </c>
      <c r="I170" s="58">
        <f>IF(VLOOKUP($Q170,'FILL Table'!$A$77:$J$140,RSD_Technologies!I$3)=0,AVERAGE('FILL Table'!$J$77:$J$140),VLOOKUP($Q170,'FILL Table'!$A$77:$J$140,RSD_Technologies!I$3))</f>
        <v>0.18412638887796859</v>
      </c>
      <c r="J170" s="58">
        <f>IF(VLOOKUP($Q170,'FILL Table'!$A$77:$K$140,RSD_Technologies!J$3)=0,AVERAGE('FILL Table'!$K$77:$K$140),VLOOKUP($Q170,'FILL Table'!$A$77:$K$140,RSD_Technologies!J$3))</f>
        <v>0.29583094148204492</v>
      </c>
      <c r="K170" s="58">
        <f>IF(VLOOKUP($Q170,'FILL Table'!$A$77:$L$140,RSD_Technologies!K$3)=0,AVERAGE('FILL Table'!$L$77:$L$140),VLOOKUP($Q170,'FILL Table'!$A$77:$L$140,RSD_Technologies!K$3))</f>
        <v>0.26577840159888011</v>
      </c>
      <c r="Q170" s="47" t="str">
        <f t="shared" si="34"/>
        <v>RSD_DTA2_SH_DSL</v>
      </c>
    </row>
    <row r="171" spans="4:19" x14ac:dyDescent="0.25">
      <c r="D171" s="34" t="s">
        <v>1062</v>
      </c>
      <c r="F171" s="47" t="s">
        <v>31</v>
      </c>
      <c r="G171" s="51">
        <f t="shared" si="26"/>
        <v>2018</v>
      </c>
      <c r="H171" s="58">
        <f>IF(VLOOKUP($Q171,'FILL Table'!$A$77:$I$140,RSD_Technologies!H$3)=0,AVERAGE('FILL Table'!$I$77:$I$140),VLOOKUP($Q171,'FILL Table'!$A$77:$I$140,RSD_Technologies!H$3))</f>
        <v>0.2</v>
      </c>
      <c r="I171" s="58">
        <f>IF(VLOOKUP($Q171,'FILL Table'!$A$77:$J$140,RSD_Technologies!I$3)=0,AVERAGE('FILL Table'!$J$77:$J$140),VLOOKUP($Q171,'FILL Table'!$A$77:$J$140,RSD_Technologies!I$3))</f>
        <v>0.18412638887796859</v>
      </c>
      <c r="J171" s="58">
        <f>IF(VLOOKUP($Q171,'FILL Table'!$A$77:$K$140,RSD_Technologies!J$3)=0,AVERAGE('FILL Table'!$K$77:$K$140),VLOOKUP($Q171,'FILL Table'!$A$77:$K$140,RSD_Technologies!J$3))</f>
        <v>0.29583094148204492</v>
      </c>
      <c r="K171" s="58">
        <f>IF(VLOOKUP($Q171,'FILL Table'!$A$77:$L$140,RSD_Technologies!K$3)=0,AVERAGE('FILL Table'!$L$77:$L$140),VLOOKUP($Q171,'FILL Table'!$A$77:$L$140,RSD_Technologies!K$3))</f>
        <v>0.26577840159888011</v>
      </c>
      <c r="Q171" s="47" t="str">
        <f t="shared" si="34"/>
        <v>RSD_DTA2_SH_LPG</v>
      </c>
    </row>
    <row r="172" spans="4:19" x14ac:dyDescent="0.25">
      <c r="D172" s="34" t="s">
        <v>1104</v>
      </c>
      <c r="F172" s="47" t="s">
        <v>31</v>
      </c>
      <c r="G172" s="51">
        <f t="shared" si="26"/>
        <v>2018</v>
      </c>
      <c r="H172" s="58">
        <f>IF(VLOOKUP($Q172,'FILL Table'!$A$77:$I$140,RSD_Technologies!H$3)=0,AVERAGE('FILL Table'!$I$77:$I$140),VLOOKUP($Q172,'FILL Table'!$A$77:$I$140,RSD_Technologies!H$3))</f>
        <v>0.2</v>
      </c>
      <c r="I172" s="58">
        <f>IF(VLOOKUP($Q172,'FILL Table'!$A$77:$J$140,RSD_Technologies!I$3)=0,AVERAGE('FILL Table'!$J$77:$J$140),VLOOKUP($Q172,'FILL Table'!$A$77:$J$140,RSD_Technologies!I$3))</f>
        <v>0.18412638887796859</v>
      </c>
      <c r="J172" s="58">
        <f>IF(VLOOKUP($Q172,'FILL Table'!$A$77:$K$140,RSD_Technologies!J$3)=0,AVERAGE('FILL Table'!$K$77:$K$140),VLOOKUP($Q172,'FILL Table'!$A$77:$K$140,RSD_Technologies!J$3))</f>
        <v>0.29583094148204492</v>
      </c>
      <c r="K172" s="58">
        <f>IF(VLOOKUP($Q172,'FILL Table'!$A$77:$L$140,RSD_Technologies!K$3)=0,AVERAGE('FILL Table'!$L$77:$L$140),VLOOKUP($Q172,'FILL Table'!$A$77:$L$140,RSD_Technologies!K$3))</f>
        <v>0.26577840159888011</v>
      </c>
      <c r="Q172" s="47" t="str">
        <f t="shared" si="34"/>
        <v>RSD_APA2_SH_BIC</v>
      </c>
    </row>
    <row r="173" spans="4:19" x14ac:dyDescent="0.25">
      <c r="D173" s="34" t="s">
        <v>338</v>
      </c>
      <c r="F173" s="47" t="s">
        <v>31</v>
      </c>
      <c r="G173" s="51">
        <f t="shared" si="26"/>
        <v>2018</v>
      </c>
      <c r="H173" s="58">
        <f>IF(VLOOKUP($Q173,'FILL Table'!$A$77:$I$140,RSD_Technologies!H$3)=0,AVERAGE('FILL Table'!$I$77:$I$140),VLOOKUP($Q173,'FILL Table'!$A$77:$I$140,RSD_Technologies!H$3))</f>
        <v>0.15772364840918399</v>
      </c>
      <c r="I173" s="58">
        <f>IF(VLOOKUP($Q173,'FILL Table'!$A$77:$J$140,RSD_Technologies!I$3)=0,AVERAGE('FILL Table'!$J$77:$J$140),VLOOKUP($Q173,'FILL Table'!$A$77:$J$140,RSD_Technologies!I$3))</f>
        <v>0.18412638887796859</v>
      </c>
      <c r="J173" s="58">
        <f>IF(VLOOKUP($Q173,'FILL Table'!$A$77:$K$140,RSD_Technologies!J$3)=0,AVERAGE('FILL Table'!$K$77:$K$140),VLOOKUP($Q173,'FILL Table'!$A$77:$K$140,RSD_Technologies!J$3))</f>
        <v>0.29583094148204492</v>
      </c>
      <c r="K173" s="58">
        <f>IF(VLOOKUP($Q173,'FILL Table'!$A$77:$L$140,RSD_Technologies!K$3)=0,AVERAGE('FILL Table'!$L$77:$L$140),VLOOKUP($Q173,'FILL Table'!$A$77:$L$140,RSD_Technologies!K$3))</f>
        <v>0.26577840159888011</v>
      </c>
      <c r="Q173" s="47" t="str">
        <f t="shared" si="34"/>
        <v>RSD_APA2_SH_LOG</v>
      </c>
    </row>
    <row r="174" spans="4:19" x14ac:dyDescent="0.25">
      <c r="D174" s="34" t="s">
        <v>1063</v>
      </c>
      <c r="F174" s="47" t="s">
        <v>31</v>
      </c>
      <c r="G174" s="51">
        <f t="shared" si="26"/>
        <v>2018</v>
      </c>
      <c r="H174" s="58">
        <f>IF(VLOOKUP($Q174,'FILL Table'!$A$77:$I$140,RSD_Technologies!H$3)=0,AVERAGE('FILL Table'!$I$77:$I$140),VLOOKUP($Q174,'FILL Table'!$A$77:$I$140,RSD_Technologies!H$3))</f>
        <v>0.15772364840918399</v>
      </c>
      <c r="I174" s="58">
        <f>IF(VLOOKUP($Q174,'FILL Table'!$A$77:$J$140,RSD_Technologies!I$3)=0,AVERAGE('FILL Table'!$J$77:$J$140),VLOOKUP($Q174,'FILL Table'!$A$77:$J$140,RSD_Technologies!I$3))</f>
        <v>0.18412638887796859</v>
      </c>
      <c r="J174" s="58">
        <f>IF(VLOOKUP($Q174,'FILL Table'!$A$77:$K$140,RSD_Technologies!J$3)=0,AVERAGE('FILL Table'!$K$77:$K$140),VLOOKUP($Q174,'FILL Table'!$A$77:$K$140,RSD_Technologies!J$3))</f>
        <v>0.29583094148204492</v>
      </c>
      <c r="K174" s="58">
        <f>IF(VLOOKUP($Q174,'FILL Table'!$A$77:$L$140,RSD_Technologies!K$3)=0,AVERAGE('FILL Table'!$L$77:$L$140),VLOOKUP($Q174,'FILL Table'!$A$77:$L$140,RSD_Technologies!K$3))</f>
        <v>0.26577840159888011</v>
      </c>
      <c r="Q174" s="47" t="str">
        <f t="shared" si="34"/>
        <v>RSD_APA2_SH_LOG</v>
      </c>
    </row>
    <row r="175" spans="4:19" x14ac:dyDescent="0.25">
      <c r="D175" s="34" t="s">
        <v>339</v>
      </c>
      <c r="F175" s="47" t="s">
        <v>31</v>
      </c>
      <c r="G175" s="51">
        <f t="shared" si="26"/>
        <v>2018</v>
      </c>
      <c r="H175" s="58">
        <f>IF(VLOOKUP($Q175,'FILL Table'!$A$77:$I$140,RSD_Technologies!H$3)=0,AVERAGE('FILL Table'!$I$77:$I$140),VLOOKUP($Q175,'FILL Table'!$A$77:$I$140,RSD_Technologies!H$3))</f>
        <v>0.22344183524634401</v>
      </c>
      <c r="I175" s="58">
        <f>IF(VLOOKUP($Q175,'FILL Table'!$A$77:$J$140,RSD_Technologies!I$3)=0,AVERAGE('FILL Table'!$J$77:$J$140),VLOOKUP($Q175,'FILL Table'!$A$77:$J$140,RSD_Technologies!I$3))</f>
        <v>0.18412638887796859</v>
      </c>
      <c r="J175" s="58">
        <f>IF(VLOOKUP($Q175,'FILL Table'!$A$77:$K$140,RSD_Technologies!J$3)=0,AVERAGE('FILL Table'!$K$77:$K$140),VLOOKUP($Q175,'FILL Table'!$A$77:$K$140,RSD_Technologies!J$3))</f>
        <v>0.29583094148204492</v>
      </c>
      <c r="K175" s="58">
        <f>IF(VLOOKUP($Q175,'FILL Table'!$A$77:$L$140,RSD_Technologies!K$3)=0,AVERAGE('FILL Table'!$L$77:$L$140),VLOOKUP($Q175,'FILL Table'!$A$77:$L$140,RSD_Technologies!K$3))</f>
        <v>0.26577840159888011</v>
      </c>
      <c r="Q175" s="47" t="str">
        <f t="shared" si="34"/>
        <v>RSD_APA2_SH_PLT</v>
      </c>
    </row>
    <row r="176" spans="4:19" x14ac:dyDescent="0.25">
      <c r="D176" s="34" t="s">
        <v>340</v>
      </c>
      <c r="F176" s="47" t="s">
        <v>31</v>
      </c>
      <c r="G176" s="51">
        <f t="shared" si="26"/>
        <v>2018</v>
      </c>
      <c r="H176" s="58">
        <f>IF(VLOOKUP($Q176,'FILL Table'!$A$77:$I$140,RSD_Technologies!H$3)=0,AVERAGE('FILL Table'!$I$77:$I$140),VLOOKUP($Q176,'FILL Table'!$A$77:$I$140,RSD_Technologies!H$3))</f>
        <v>0.22344183524634401</v>
      </c>
      <c r="I176" s="58">
        <f>IF(VLOOKUP($Q176,'FILL Table'!$A$77:$J$140,RSD_Technologies!I$3)=0,AVERAGE('FILL Table'!$J$77:$J$140),VLOOKUP($Q176,'FILL Table'!$A$77:$J$140,RSD_Technologies!I$3))</f>
        <v>0.18412638887796859</v>
      </c>
      <c r="J176" s="58">
        <f>IF(VLOOKUP($Q176,'FILL Table'!$A$77:$K$140,RSD_Technologies!J$3)=0,AVERAGE('FILL Table'!$K$77:$K$140),VLOOKUP($Q176,'FILL Table'!$A$77:$K$140,RSD_Technologies!J$3))</f>
        <v>0.29583094148204492</v>
      </c>
      <c r="K176" s="58">
        <f>IF(VLOOKUP($Q176,'FILL Table'!$A$77:$L$140,RSD_Technologies!K$3)=0,AVERAGE('FILL Table'!$L$77:$L$140),VLOOKUP($Q176,'FILL Table'!$A$77:$L$140,RSD_Technologies!K$3))</f>
        <v>0.26577840159888011</v>
      </c>
      <c r="Q176" s="47" t="str">
        <f t="shared" si="34"/>
        <v>RSD_APA2_SH_PLT</v>
      </c>
    </row>
    <row r="177" spans="4:18" x14ac:dyDescent="0.25">
      <c r="D177" s="34" t="s">
        <v>341</v>
      </c>
      <c r="F177" s="47" t="s">
        <v>31</v>
      </c>
      <c r="G177" s="51">
        <f t="shared" si="26"/>
        <v>2018</v>
      </c>
      <c r="H177" s="58">
        <f>IF(VLOOKUP($Q177,'FILL Table'!$A$77:$I$140,RSD_Technologies!H$3)=0,AVERAGE('FILL Table'!$I$77:$I$140),VLOOKUP($Q177,'FILL Table'!$A$77:$I$140,RSD_Technologies!H$3))</f>
        <v>0.19715456051148</v>
      </c>
      <c r="I177" s="58">
        <f>IF(VLOOKUP($Q177,'FILL Table'!$A$77:$J$140,RSD_Technologies!I$3)=0,AVERAGE('FILL Table'!$J$77:$J$140),VLOOKUP($Q177,'FILL Table'!$A$77:$J$140,RSD_Technologies!I$3))</f>
        <v>0.18412638887796859</v>
      </c>
      <c r="J177" s="58">
        <f>IF(VLOOKUP($Q177,'FILL Table'!$A$77:$K$140,RSD_Technologies!J$3)=0,AVERAGE('FILL Table'!$K$77:$K$140),VLOOKUP($Q177,'FILL Table'!$A$77:$K$140,RSD_Technologies!J$3))</f>
        <v>0.29583094148204492</v>
      </c>
      <c r="K177" s="58">
        <f>IF(VLOOKUP($Q177,'FILL Table'!$A$77:$L$140,RSD_Technologies!K$3)=0,AVERAGE('FILL Table'!$L$77:$L$140),VLOOKUP($Q177,'FILL Table'!$A$77:$L$140,RSD_Technologies!K$3))</f>
        <v>0.26577840159888011</v>
      </c>
      <c r="Q177" s="47" t="str">
        <f t="shared" si="34"/>
        <v>RSD_APA2_SH_GAS</v>
      </c>
    </row>
    <row r="178" spans="4:18" x14ac:dyDescent="0.25">
      <c r="D178" s="34" t="s">
        <v>342</v>
      </c>
      <c r="F178" s="47" t="s">
        <v>31</v>
      </c>
      <c r="G178" s="51">
        <f t="shared" si="26"/>
        <v>2018</v>
      </c>
      <c r="H178" s="58">
        <f>IF(VLOOKUP($Q178,'FILL Table'!$A$77:$I$140,RSD_Technologies!H$3)=0,AVERAGE('FILL Table'!$I$77:$I$140),VLOOKUP($Q178,'FILL Table'!$A$77:$I$140,RSD_Technologies!H$3))</f>
        <v>0.19715456051148</v>
      </c>
      <c r="I178" s="58">
        <f>IF(VLOOKUP($Q178,'FILL Table'!$A$77:$J$140,RSD_Technologies!I$3)=0,AVERAGE('FILL Table'!$J$77:$J$140),VLOOKUP($Q178,'FILL Table'!$A$77:$J$140,RSD_Technologies!I$3))</f>
        <v>0.18412638887796859</v>
      </c>
      <c r="J178" s="58">
        <f>IF(VLOOKUP($Q178,'FILL Table'!$A$77:$K$140,RSD_Technologies!J$3)=0,AVERAGE('FILL Table'!$K$77:$K$140),VLOOKUP($Q178,'FILL Table'!$A$77:$K$140,RSD_Technologies!J$3))</f>
        <v>0.29583094148204492</v>
      </c>
      <c r="K178" s="58">
        <f>IF(VLOOKUP($Q178,'FILL Table'!$A$77:$L$140,RSD_Technologies!K$3)=0,AVERAGE('FILL Table'!$L$77:$L$140),VLOOKUP($Q178,'FILL Table'!$A$77:$L$140,RSD_Technologies!K$3))</f>
        <v>0.26577840159888011</v>
      </c>
      <c r="Q178" s="47" t="str">
        <f t="shared" si="34"/>
        <v>RSD_APA2_SH_GAS</v>
      </c>
    </row>
    <row r="179" spans="4:18" x14ac:dyDescent="0.25">
      <c r="D179" s="34" t="s">
        <v>343</v>
      </c>
      <c r="F179" s="47" t="s">
        <v>31</v>
      </c>
      <c r="G179" s="51">
        <f t="shared" si="26"/>
        <v>2018</v>
      </c>
      <c r="H179" s="58">
        <f>IF(VLOOKUP($Q179,'FILL Table'!$A$77:$I$140,RSD_Technologies!H$3)=0,AVERAGE('FILL Table'!$I$77:$I$140),VLOOKUP($Q179,'FILL Table'!$A$77:$I$140,RSD_Technologies!H$3))</f>
        <v>0.19715456051148</v>
      </c>
      <c r="I179" s="58">
        <f>IF(VLOOKUP($Q179,'FILL Table'!$A$77:$J$140,RSD_Technologies!I$3)=0,AVERAGE('FILL Table'!$J$77:$J$140),VLOOKUP($Q179,'FILL Table'!$A$77:$J$140,RSD_Technologies!I$3))</f>
        <v>0.18412638887796859</v>
      </c>
      <c r="J179" s="58">
        <f>IF(VLOOKUP($Q179,'FILL Table'!$A$77:$K$140,RSD_Technologies!J$3)=0,AVERAGE('FILL Table'!$K$77:$K$140),VLOOKUP($Q179,'FILL Table'!$A$77:$K$140,RSD_Technologies!J$3))</f>
        <v>0.29583094148204492</v>
      </c>
      <c r="K179" s="58">
        <f>IF(VLOOKUP($Q179,'FILL Table'!$A$77:$L$140,RSD_Technologies!K$3)=0,AVERAGE('FILL Table'!$L$77:$L$140),VLOOKUP($Q179,'FILL Table'!$A$77:$L$140,RSD_Technologies!K$3))</f>
        <v>0.26577840159888011</v>
      </c>
      <c r="Q179" s="47" t="str">
        <f t="shared" si="34"/>
        <v>RSD_APA2_SH_GAS</v>
      </c>
    </row>
    <row r="180" spans="4:18" x14ac:dyDescent="0.25">
      <c r="D180" s="34" t="s">
        <v>344</v>
      </c>
      <c r="F180" s="47" t="s">
        <v>31</v>
      </c>
      <c r="G180" s="51">
        <f t="shared" si="26"/>
        <v>2018</v>
      </c>
      <c r="H180" s="58">
        <f>IF(VLOOKUP($Q180,'FILL Table'!$A$77:$I$140,RSD_Technologies!H$3)=0,AVERAGE('FILL Table'!$I$77:$I$140),VLOOKUP($Q180,'FILL Table'!$A$77:$I$140,RSD_Technologies!H$3))</f>
        <v>0.19715456051148</v>
      </c>
      <c r="I180" s="58">
        <f>IF(VLOOKUP($Q180,'FILL Table'!$A$77:$J$140,RSD_Technologies!I$3)=0,AVERAGE('FILL Table'!$J$77:$J$140),VLOOKUP($Q180,'FILL Table'!$A$77:$J$140,RSD_Technologies!I$3))</f>
        <v>0.18412638887796859</v>
      </c>
      <c r="J180" s="58">
        <f>IF(VLOOKUP($Q180,'FILL Table'!$A$77:$K$140,RSD_Technologies!J$3)=0,AVERAGE('FILL Table'!$K$77:$K$140),VLOOKUP($Q180,'FILL Table'!$A$77:$K$140,RSD_Technologies!J$3))</f>
        <v>0.29583094148204492</v>
      </c>
      <c r="K180" s="58">
        <f>IF(VLOOKUP($Q180,'FILL Table'!$A$77:$L$140,RSD_Technologies!K$3)=0,AVERAGE('FILL Table'!$L$77:$L$140),VLOOKUP($Q180,'FILL Table'!$A$77:$L$140,RSD_Technologies!K$3))</f>
        <v>0.26577840159888011</v>
      </c>
      <c r="Q180" s="47" t="str">
        <f t="shared" si="34"/>
        <v>RSD_APA2_SH_GAS</v>
      </c>
    </row>
    <row r="181" spans="4:18" x14ac:dyDescent="0.25">
      <c r="D181" s="34" t="s">
        <v>1064</v>
      </c>
      <c r="F181" s="47" t="s">
        <v>31</v>
      </c>
      <c r="G181" s="51">
        <f t="shared" si="26"/>
        <v>2018</v>
      </c>
      <c r="H181" s="58">
        <f>IF(VLOOKUP($Q181,'FILL Table'!$A$77:$I$140,RSD_Technologies!H$3)=0,AVERAGE('FILL Table'!$I$77:$I$140),VLOOKUP($Q181,'FILL Table'!$A$77:$I$140,RSD_Technologies!H$3))</f>
        <v>0.22344183524634401</v>
      </c>
      <c r="I181" s="58">
        <f>IF(VLOOKUP($Q181,'FILL Table'!$A$77:$J$140,RSD_Technologies!I$3)=0,AVERAGE('FILL Table'!$J$77:$J$140),VLOOKUP($Q181,'FILL Table'!$A$77:$J$140,RSD_Technologies!I$3))</f>
        <v>0.18412638887796859</v>
      </c>
      <c r="J181" s="58">
        <f>IF(VLOOKUP($Q181,'FILL Table'!$A$77:$K$140,RSD_Technologies!J$3)=0,AVERAGE('FILL Table'!$K$77:$K$140),VLOOKUP($Q181,'FILL Table'!$A$77:$K$140,RSD_Technologies!J$3))</f>
        <v>0.29583094148204492</v>
      </c>
      <c r="K181" s="58">
        <f>IF(VLOOKUP($Q181,'FILL Table'!$A$77:$L$140,RSD_Technologies!K$3)=0,AVERAGE('FILL Table'!$L$77:$L$140),VLOOKUP($Q181,'FILL Table'!$A$77:$L$140,RSD_Technologies!K$3))</f>
        <v>0.26577840159888011</v>
      </c>
      <c r="Q181" s="47" t="str">
        <f t="shared" si="34"/>
        <v>RSD_APA2_SH_LTH</v>
      </c>
    </row>
    <row r="182" spans="4:18" x14ac:dyDescent="0.25">
      <c r="D182" s="34" t="s">
        <v>1065</v>
      </c>
      <c r="F182" s="47" t="s">
        <v>31</v>
      </c>
      <c r="G182" s="51">
        <f t="shared" si="26"/>
        <v>2018</v>
      </c>
      <c r="H182" s="58">
        <f>IF(VLOOKUP($Q182,'FILL Table'!$A$77:$I$140,RSD_Technologies!H$3)=0,AVERAGE('FILL Table'!$I$77:$I$140),VLOOKUP($Q182,'FILL Table'!$A$77:$I$140,RSD_Technologies!H$3))</f>
        <v>0.22344183524634401</v>
      </c>
      <c r="I182" s="58">
        <f>IF(VLOOKUP($Q182,'FILL Table'!$A$77:$J$140,RSD_Technologies!I$3)=0,AVERAGE('FILL Table'!$J$77:$J$140),VLOOKUP($Q182,'FILL Table'!$A$77:$J$140,RSD_Technologies!I$3))</f>
        <v>0.18412638887796859</v>
      </c>
      <c r="J182" s="58">
        <f>IF(VLOOKUP($Q182,'FILL Table'!$A$77:$K$140,RSD_Technologies!J$3)=0,AVERAGE('FILL Table'!$K$77:$K$140),VLOOKUP($Q182,'FILL Table'!$A$77:$K$140,RSD_Technologies!J$3))</f>
        <v>0.29583094148204492</v>
      </c>
      <c r="K182" s="58">
        <f>IF(VLOOKUP($Q182,'FILL Table'!$A$77:$L$140,RSD_Technologies!K$3)=0,AVERAGE('FILL Table'!$L$77:$L$140),VLOOKUP($Q182,'FILL Table'!$A$77:$L$140,RSD_Technologies!K$3))</f>
        <v>0.26577840159888011</v>
      </c>
      <c r="Q182" s="47" t="str">
        <f t="shared" si="34"/>
        <v>RSD_APA2_SH_LTH</v>
      </c>
    </row>
    <row r="183" spans="4:18" x14ac:dyDescent="0.25">
      <c r="D183" s="34" t="s">
        <v>1066</v>
      </c>
      <c r="F183" s="47" t="s">
        <v>31</v>
      </c>
      <c r="G183" s="51">
        <f t="shared" si="26"/>
        <v>2018</v>
      </c>
      <c r="H183" s="58">
        <f>IF(VLOOKUP($Q183,'FILL Table'!$A$77:$I$140,RSD_Technologies!H$3)=0,AVERAGE('FILL Table'!$I$77:$I$140),VLOOKUP($Q183,'FILL Table'!$A$77:$I$140,RSD_Technologies!H$3))</f>
        <v>0.22344183524634401</v>
      </c>
      <c r="I183" s="58">
        <f>IF(VLOOKUP($Q183,'FILL Table'!$A$77:$J$140,RSD_Technologies!I$3)=0,AVERAGE('FILL Table'!$J$77:$J$140),VLOOKUP($Q183,'FILL Table'!$A$77:$J$140,RSD_Technologies!I$3))</f>
        <v>0.18412638887796859</v>
      </c>
      <c r="J183" s="58">
        <f>IF(VLOOKUP($Q183,'FILL Table'!$A$77:$K$140,RSD_Technologies!J$3)=0,AVERAGE('FILL Table'!$K$77:$K$140),VLOOKUP($Q183,'FILL Table'!$A$77:$K$140,RSD_Technologies!J$3))</f>
        <v>0.29583094148204492</v>
      </c>
      <c r="K183" s="58">
        <f>IF(VLOOKUP($Q183,'FILL Table'!$A$77:$L$140,RSD_Technologies!K$3)=0,AVERAGE('FILL Table'!$L$77:$L$140),VLOOKUP($Q183,'FILL Table'!$A$77:$L$140,RSD_Technologies!K$3))</f>
        <v>0.26577840159888011</v>
      </c>
      <c r="Q183" s="47" t="str">
        <f t="shared" si="34"/>
        <v>RSD_APA2_SH_LTH</v>
      </c>
    </row>
    <row r="184" spans="4:18" x14ac:dyDescent="0.25">
      <c r="D184" s="34" t="s">
        <v>345</v>
      </c>
      <c r="F184" s="47" t="s">
        <v>31</v>
      </c>
      <c r="G184" s="51">
        <f t="shared" si="26"/>
        <v>2018</v>
      </c>
      <c r="H184" s="58">
        <f>IF(VLOOKUP($Q184,'FILL Table'!$A$77:$I$140,RSD_Technologies!H$3)=0,AVERAGE('FILL Table'!$I$77:$I$140),VLOOKUP($Q184,'FILL Table'!$A$77:$I$140,RSD_Technologies!H$3))</f>
        <v>0.32175624275473502</v>
      </c>
      <c r="I184" s="58">
        <f>IF(VLOOKUP($Q184,'FILL Table'!$A$77:$J$140,RSD_Technologies!I$3)=0,AVERAGE('FILL Table'!$J$77:$J$140),VLOOKUP($Q184,'FILL Table'!$A$77:$J$140,RSD_Technologies!I$3))</f>
        <v>0.18412638887796859</v>
      </c>
      <c r="J184" s="58">
        <f>IF(VLOOKUP($Q184,'FILL Table'!$A$77:$K$140,RSD_Technologies!J$3)=0,AVERAGE('FILL Table'!$K$77:$K$140),VLOOKUP($Q184,'FILL Table'!$A$77:$K$140,RSD_Technologies!J$3))</f>
        <v>0.29583094148204492</v>
      </c>
      <c r="K184" s="58">
        <f>IF(VLOOKUP($Q184,'FILL Table'!$A$77:$L$140,RSD_Technologies!K$3)=0,AVERAGE('FILL Table'!$L$77:$L$140),VLOOKUP($Q184,'FILL Table'!$A$77:$L$140,RSD_Technologies!K$3))</f>
        <v>0.26577840159888011</v>
      </c>
      <c r="Q184" s="47" t="str">
        <f t="shared" si="34"/>
        <v>RSD_APA2_SH_ELC</v>
      </c>
    </row>
    <row r="185" spans="4:18" ht="14.4" x14ac:dyDescent="0.3">
      <c r="D185" s="75" t="s">
        <v>346</v>
      </c>
      <c r="E185" s="75"/>
      <c r="F185" s="76" t="s">
        <v>31</v>
      </c>
      <c r="G185" s="77">
        <f t="shared" si="26"/>
        <v>2018</v>
      </c>
      <c r="H185" s="78">
        <f>AVERAGE(H177:H183)*1.5</f>
        <v>0.31263080309677549</v>
      </c>
      <c r="I185" s="78">
        <f t="shared" ref="I185:K185" si="40">AVERAGE(I177:I183)*1.5</f>
        <v>0.27618958331695287</v>
      </c>
      <c r="J185" s="78">
        <f t="shared" si="40"/>
        <v>0.44374641222306732</v>
      </c>
      <c r="K185" s="78">
        <f t="shared" si="40"/>
        <v>0.39866760239832011</v>
      </c>
      <c r="L185" s="75"/>
      <c r="M185" s="75"/>
      <c r="N185" s="75"/>
      <c r="O185" s="75"/>
      <c r="P185" s="75"/>
      <c r="Q185" s="76" t="str">
        <f t="shared" si="34"/>
        <v>RSD_APA2_SH_ELC</v>
      </c>
      <c r="R185" s="75" t="s">
        <v>1109</v>
      </c>
    </row>
    <row r="186" spans="4:18" ht="14.4" x14ac:dyDescent="0.3">
      <c r="D186" s="75" t="s">
        <v>347</v>
      </c>
      <c r="E186" s="75"/>
      <c r="F186" s="76" t="s">
        <v>31</v>
      </c>
      <c r="G186" s="77">
        <f t="shared" si="26"/>
        <v>2018</v>
      </c>
      <c r="H186" s="78">
        <f>H185</f>
        <v>0.31263080309677549</v>
      </c>
      <c r="I186" s="78">
        <f t="shared" ref="I186:I190" si="41">I185</f>
        <v>0.27618958331695287</v>
      </c>
      <c r="J186" s="78">
        <f t="shared" ref="J186:J190" si="42">J185</f>
        <v>0.44374641222306732</v>
      </c>
      <c r="K186" s="78">
        <f t="shared" ref="K186:K190" si="43">K185</f>
        <v>0.39866760239832011</v>
      </c>
      <c r="L186" s="75"/>
      <c r="M186" s="75"/>
      <c r="N186" s="75"/>
      <c r="O186" s="75"/>
      <c r="P186" s="75"/>
      <c r="Q186" s="76" t="str">
        <f t="shared" si="34"/>
        <v>RSD_APA2_SH_ELC</v>
      </c>
      <c r="R186" s="75" t="s">
        <v>1109</v>
      </c>
    </row>
    <row r="187" spans="4:18" ht="14.4" x14ac:dyDescent="0.3">
      <c r="D187" s="75" t="s">
        <v>348</v>
      </c>
      <c r="E187" s="75"/>
      <c r="F187" s="76" t="s">
        <v>31</v>
      </c>
      <c r="G187" s="77">
        <f t="shared" si="26"/>
        <v>2018</v>
      </c>
      <c r="H187" s="78">
        <f t="shared" ref="H187:H190" si="44">H186</f>
        <v>0.31263080309677549</v>
      </c>
      <c r="I187" s="78">
        <f t="shared" si="41"/>
        <v>0.27618958331695287</v>
      </c>
      <c r="J187" s="78">
        <f t="shared" si="42"/>
        <v>0.44374641222306732</v>
      </c>
      <c r="K187" s="78">
        <f t="shared" si="43"/>
        <v>0.39866760239832011</v>
      </c>
      <c r="L187" s="75"/>
      <c r="M187" s="75"/>
      <c r="N187" s="75"/>
      <c r="O187" s="75"/>
      <c r="P187" s="75"/>
      <c r="Q187" s="76" t="str">
        <f t="shared" si="34"/>
        <v>RSD_APA2_SH_ELC</v>
      </c>
      <c r="R187" s="75" t="s">
        <v>1109</v>
      </c>
    </row>
    <row r="188" spans="4:18" ht="14.4" x14ac:dyDescent="0.3">
      <c r="D188" s="75" t="s">
        <v>349</v>
      </c>
      <c r="E188" s="75"/>
      <c r="F188" s="76" t="s">
        <v>31</v>
      </c>
      <c r="G188" s="77">
        <f t="shared" ref="G188:G251" si="45">BASE_YEAR+1</f>
        <v>2018</v>
      </c>
      <c r="H188" s="78">
        <f t="shared" si="44"/>
        <v>0.31263080309677549</v>
      </c>
      <c r="I188" s="78">
        <f t="shared" si="41"/>
        <v>0.27618958331695287</v>
      </c>
      <c r="J188" s="78">
        <f t="shared" si="42"/>
        <v>0.44374641222306732</v>
      </c>
      <c r="K188" s="78">
        <f t="shared" si="43"/>
        <v>0.39866760239832011</v>
      </c>
      <c r="L188" s="75"/>
      <c r="M188" s="75"/>
      <c r="N188" s="75"/>
      <c r="O188" s="75"/>
      <c r="P188" s="75"/>
      <c r="Q188" s="76" t="str">
        <f t="shared" si="34"/>
        <v>RSD_APA2_SH_ELC</v>
      </c>
      <c r="R188" s="75" t="s">
        <v>1109</v>
      </c>
    </row>
    <row r="189" spans="4:18" ht="14.4" x14ac:dyDescent="0.3">
      <c r="D189" s="75" t="s">
        <v>350</v>
      </c>
      <c r="E189" s="75"/>
      <c r="F189" s="76" t="s">
        <v>31</v>
      </c>
      <c r="G189" s="77">
        <f t="shared" si="45"/>
        <v>2018</v>
      </c>
      <c r="H189" s="78">
        <f t="shared" si="44"/>
        <v>0.31263080309677549</v>
      </c>
      <c r="I189" s="78">
        <f t="shared" si="41"/>
        <v>0.27618958331695287</v>
      </c>
      <c r="J189" s="78">
        <f t="shared" si="42"/>
        <v>0.44374641222306732</v>
      </c>
      <c r="K189" s="78">
        <f t="shared" si="43"/>
        <v>0.39866760239832011</v>
      </c>
      <c r="L189" s="75"/>
      <c r="M189" s="75"/>
      <c r="N189" s="75"/>
      <c r="O189" s="75"/>
      <c r="P189" s="75"/>
      <c r="Q189" s="76" t="str">
        <f t="shared" ref="Q189:Q252" si="46">LEFT(D189,15)</f>
        <v>RSD_APA2_SH_ELC</v>
      </c>
      <c r="R189" s="75" t="s">
        <v>1109</v>
      </c>
    </row>
    <row r="190" spans="4:18" ht="14.4" x14ac:dyDescent="0.3">
      <c r="D190" s="75" t="s">
        <v>351</v>
      </c>
      <c r="E190" s="75"/>
      <c r="F190" s="76" t="s">
        <v>31</v>
      </c>
      <c r="G190" s="77">
        <f t="shared" si="45"/>
        <v>2018</v>
      </c>
      <c r="H190" s="78">
        <f t="shared" si="44"/>
        <v>0.31263080309677549</v>
      </c>
      <c r="I190" s="78">
        <f t="shared" si="41"/>
        <v>0.27618958331695287</v>
      </c>
      <c r="J190" s="78">
        <f t="shared" si="42"/>
        <v>0.44374641222306732</v>
      </c>
      <c r="K190" s="78">
        <f t="shared" si="43"/>
        <v>0.39866760239832011</v>
      </c>
      <c r="L190" s="75"/>
      <c r="M190" s="75"/>
      <c r="N190" s="75"/>
      <c r="O190" s="75"/>
      <c r="P190" s="75"/>
      <c r="Q190" s="76" t="str">
        <f t="shared" si="46"/>
        <v>RSD_APA2_SH_ELC</v>
      </c>
      <c r="R190" s="75" t="s">
        <v>1109</v>
      </c>
    </row>
    <row r="191" spans="4:18" x14ac:dyDescent="0.25">
      <c r="D191" s="34" t="s">
        <v>352</v>
      </c>
      <c r="F191" s="47" t="s">
        <v>31</v>
      </c>
      <c r="G191" s="51">
        <f t="shared" si="45"/>
        <v>2018</v>
      </c>
      <c r="H191" s="58">
        <f>IF(VLOOKUP($Q191,'FILL Table'!$A$77:$I$140,RSD_Technologies!H$3)=0,AVERAGE('FILL Table'!$I$77:$I$140),VLOOKUP($Q191,'FILL Table'!$A$77:$I$140,RSD_Technologies!H$3))</f>
        <v>0.15772364840918399</v>
      </c>
      <c r="I191" s="58">
        <f>IF(VLOOKUP($Q191,'FILL Table'!$A$77:$J$140,RSD_Technologies!I$3)=0,AVERAGE('FILL Table'!$J$77:$J$140),VLOOKUP($Q191,'FILL Table'!$A$77:$J$140,RSD_Technologies!I$3))</f>
        <v>0.18412638887796859</v>
      </c>
      <c r="J191" s="58">
        <f>IF(VLOOKUP($Q191,'FILL Table'!$A$77:$K$140,RSD_Technologies!J$3)=0,AVERAGE('FILL Table'!$K$77:$K$140),VLOOKUP($Q191,'FILL Table'!$A$77:$K$140,RSD_Technologies!J$3))</f>
        <v>0.29583094148204492</v>
      </c>
      <c r="K191" s="58">
        <f>IF(VLOOKUP($Q191,'FILL Table'!$A$77:$L$140,RSD_Technologies!K$3)=0,AVERAGE('FILL Table'!$L$77:$L$140),VLOOKUP($Q191,'FILL Table'!$A$77:$L$140,RSD_Technologies!K$3))</f>
        <v>0.26577840159888011</v>
      </c>
      <c r="Q191" s="47" t="str">
        <f t="shared" si="46"/>
        <v>RSD_APA2_SH_GEO</v>
      </c>
    </row>
    <row r="192" spans="4:18" x14ac:dyDescent="0.25">
      <c r="D192" s="34" t="s">
        <v>353</v>
      </c>
      <c r="F192" s="47" t="s">
        <v>31</v>
      </c>
      <c r="G192" s="51">
        <f t="shared" si="45"/>
        <v>2018</v>
      </c>
      <c r="H192" s="58">
        <f>IF(VLOOKUP($Q192,'FILL Table'!$A$77:$I$140,RSD_Technologies!H$3)=0,AVERAGE('FILL Table'!$I$77:$I$140),VLOOKUP($Q192,'FILL Table'!$A$77:$I$140,RSD_Technologies!H$3))</f>
        <v>0.15772364840918399</v>
      </c>
      <c r="I192" s="58">
        <f>IF(VLOOKUP($Q192,'FILL Table'!$A$77:$J$140,RSD_Technologies!I$3)=0,AVERAGE('FILL Table'!$J$77:$J$140),VLOOKUP($Q192,'FILL Table'!$A$77:$J$140,RSD_Technologies!I$3))</f>
        <v>0.18412638887796859</v>
      </c>
      <c r="J192" s="58">
        <f>IF(VLOOKUP($Q192,'FILL Table'!$A$77:$K$140,RSD_Technologies!J$3)=0,AVERAGE('FILL Table'!$K$77:$K$140),VLOOKUP($Q192,'FILL Table'!$A$77:$K$140,RSD_Technologies!J$3))</f>
        <v>0.29583094148204492</v>
      </c>
      <c r="K192" s="58">
        <f>IF(VLOOKUP($Q192,'FILL Table'!$A$77:$L$140,RSD_Technologies!K$3)=0,AVERAGE('FILL Table'!$L$77:$L$140),VLOOKUP($Q192,'FILL Table'!$A$77:$L$140,RSD_Technologies!K$3))</f>
        <v>0.26577840159888011</v>
      </c>
      <c r="Q192" s="47" t="str">
        <f t="shared" si="46"/>
        <v>RSD_APA2_SH_GEO</v>
      </c>
    </row>
    <row r="193" spans="4:17" x14ac:dyDescent="0.25">
      <c r="D193" s="34" t="s">
        <v>354</v>
      </c>
      <c r="F193" s="47" t="s">
        <v>31</v>
      </c>
      <c r="G193" s="51">
        <f t="shared" si="45"/>
        <v>2018</v>
      </c>
      <c r="H193" s="58">
        <f>IF(VLOOKUP($Q193,'FILL Table'!$A$77:$I$140,RSD_Technologies!H$3)=0,AVERAGE('FILL Table'!$I$77:$I$140),VLOOKUP($Q193,'FILL Table'!$A$77:$I$140,RSD_Technologies!H$3))</f>
        <v>0.15772364840918399</v>
      </c>
      <c r="I193" s="58">
        <f>IF(VLOOKUP($Q193,'FILL Table'!$A$77:$J$140,RSD_Technologies!I$3)=0,AVERAGE('FILL Table'!$J$77:$J$140),VLOOKUP($Q193,'FILL Table'!$A$77:$J$140,RSD_Technologies!I$3))</f>
        <v>0.18412638887796859</v>
      </c>
      <c r="J193" s="58">
        <f>IF(VLOOKUP($Q193,'FILL Table'!$A$77:$K$140,RSD_Technologies!J$3)=0,AVERAGE('FILL Table'!$K$77:$K$140),VLOOKUP($Q193,'FILL Table'!$A$77:$K$140,RSD_Technologies!J$3))</f>
        <v>0.29583094148204492</v>
      </c>
      <c r="K193" s="58">
        <f>IF(VLOOKUP($Q193,'FILL Table'!$A$77:$L$140,RSD_Technologies!K$3)=0,AVERAGE('FILL Table'!$L$77:$L$140),VLOOKUP($Q193,'FILL Table'!$A$77:$L$140,RSD_Technologies!K$3))</f>
        <v>0.26577840159888011</v>
      </c>
      <c r="Q193" s="47" t="str">
        <f t="shared" si="46"/>
        <v>RSD_APA2_SH_GEO</v>
      </c>
    </row>
    <row r="194" spans="4:17" x14ac:dyDescent="0.25">
      <c r="D194" s="34" t="s">
        <v>355</v>
      </c>
      <c r="F194" s="47" t="s">
        <v>31</v>
      </c>
      <c r="G194" s="51">
        <f t="shared" si="45"/>
        <v>2018</v>
      </c>
      <c r="H194" s="58">
        <f>IF(VLOOKUP($Q194,'FILL Table'!$A$77:$I$140,RSD_Technologies!H$3)=0,AVERAGE('FILL Table'!$I$77:$I$140),VLOOKUP($Q194,'FILL Table'!$A$77:$I$140,RSD_Technologies!H$3))</f>
        <v>0.15772364840918399</v>
      </c>
      <c r="I194" s="58">
        <f>IF(VLOOKUP($Q194,'FILL Table'!$A$77:$J$140,RSD_Technologies!I$3)=0,AVERAGE('FILL Table'!$J$77:$J$140),VLOOKUP($Q194,'FILL Table'!$A$77:$J$140,RSD_Technologies!I$3))</f>
        <v>0.18412638887796859</v>
      </c>
      <c r="J194" s="58">
        <f>IF(VLOOKUP($Q194,'FILL Table'!$A$77:$K$140,RSD_Technologies!J$3)=0,AVERAGE('FILL Table'!$K$77:$K$140),VLOOKUP($Q194,'FILL Table'!$A$77:$K$140,RSD_Technologies!J$3))</f>
        <v>0.29583094148204492</v>
      </c>
      <c r="K194" s="58">
        <f>IF(VLOOKUP($Q194,'FILL Table'!$A$77:$L$140,RSD_Technologies!K$3)=0,AVERAGE('FILL Table'!$L$77:$L$140),VLOOKUP($Q194,'FILL Table'!$A$77:$L$140,RSD_Technologies!K$3))</f>
        <v>0.26577840159888011</v>
      </c>
      <c r="Q194" s="47" t="str">
        <f t="shared" si="46"/>
        <v>RSD_APA2_SH_GEO</v>
      </c>
    </row>
    <row r="195" spans="4:17" x14ac:dyDescent="0.25">
      <c r="D195" s="34" t="s">
        <v>1067</v>
      </c>
      <c r="F195" s="47" t="s">
        <v>31</v>
      </c>
      <c r="G195" s="51">
        <f t="shared" si="45"/>
        <v>2018</v>
      </c>
      <c r="H195" s="58">
        <f>IF(VLOOKUP($Q195,'FILL Table'!$A$77:$I$140,RSD_Technologies!H$3)=0,AVERAGE('FILL Table'!$I$77:$I$140),VLOOKUP($Q195,'FILL Table'!$A$77:$I$140,RSD_Technologies!H$3))</f>
        <v>0.2</v>
      </c>
      <c r="I195" s="58">
        <f>IF(VLOOKUP($Q195,'FILL Table'!$A$77:$J$140,RSD_Technologies!I$3)=0,AVERAGE('FILL Table'!$J$77:$J$140),VLOOKUP($Q195,'FILL Table'!$A$77:$J$140,RSD_Technologies!I$3))</f>
        <v>0.18412638887796859</v>
      </c>
      <c r="J195" s="58">
        <f>IF(VLOOKUP($Q195,'FILL Table'!$A$77:$K$140,RSD_Technologies!J$3)=0,AVERAGE('FILL Table'!$K$77:$K$140),VLOOKUP($Q195,'FILL Table'!$A$77:$K$140,RSD_Technologies!J$3))</f>
        <v>0.29583094148204492</v>
      </c>
      <c r="K195" s="58">
        <f>IF(VLOOKUP($Q195,'FILL Table'!$A$77:$L$140,RSD_Technologies!K$3)=0,AVERAGE('FILL Table'!$L$77:$L$140),VLOOKUP($Q195,'FILL Table'!$A$77:$L$140,RSD_Technologies!K$3))</f>
        <v>0.26577840159888011</v>
      </c>
      <c r="Q195" s="47" t="str">
        <f t="shared" si="46"/>
        <v>RSD_APA2_SH_DSL</v>
      </c>
    </row>
    <row r="196" spans="4:17" x14ac:dyDescent="0.25">
      <c r="D196" s="34" t="s">
        <v>1068</v>
      </c>
      <c r="F196" s="47" t="s">
        <v>31</v>
      </c>
      <c r="G196" s="51">
        <f t="shared" si="45"/>
        <v>2018</v>
      </c>
      <c r="H196" s="58">
        <f>IF(VLOOKUP($Q196,'FILL Table'!$A$77:$I$140,RSD_Technologies!H$3)=0,AVERAGE('FILL Table'!$I$77:$I$140),VLOOKUP($Q196,'FILL Table'!$A$77:$I$140,RSD_Technologies!H$3))</f>
        <v>0.2</v>
      </c>
      <c r="I196" s="58">
        <f>IF(VLOOKUP($Q196,'FILL Table'!$A$77:$J$140,RSD_Technologies!I$3)=0,AVERAGE('FILL Table'!$J$77:$J$140),VLOOKUP($Q196,'FILL Table'!$A$77:$J$140,RSD_Technologies!I$3))</f>
        <v>0.18412638887796859</v>
      </c>
      <c r="J196" s="58">
        <f>IF(VLOOKUP($Q196,'FILL Table'!$A$77:$K$140,RSD_Technologies!J$3)=0,AVERAGE('FILL Table'!$K$77:$K$140),VLOOKUP($Q196,'FILL Table'!$A$77:$K$140,RSD_Technologies!J$3))</f>
        <v>0.29583094148204492</v>
      </c>
      <c r="K196" s="58">
        <f>IF(VLOOKUP($Q196,'FILL Table'!$A$77:$L$140,RSD_Technologies!K$3)=0,AVERAGE('FILL Table'!$L$77:$L$140),VLOOKUP($Q196,'FILL Table'!$A$77:$L$140,RSD_Technologies!K$3))</f>
        <v>0.26577840159888011</v>
      </c>
      <c r="Q196" s="47" t="str">
        <f t="shared" si="46"/>
        <v>RSD_APA2_SH_LPG</v>
      </c>
    </row>
    <row r="197" spans="4:17" x14ac:dyDescent="0.25">
      <c r="D197" s="34" t="s">
        <v>1105</v>
      </c>
      <c r="F197" s="47" t="s">
        <v>31</v>
      </c>
      <c r="G197" s="51">
        <f t="shared" si="45"/>
        <v>2018</v>
      </c>
      <c r="H197" s="58">
        <f>IF(VLOOKUP($Q197,'FILL Table'!$A$77:$I$140,RSD_Technologies!H$3)=0,AVERAGE('FILL Table'!$I$77:$I$140),VLOOKUP($Q197,'FILL Table'!$A$77:$I$140,RSD_Technologies!H$3))</f>
        <v>0.2</v>
      </c>
      <c r="I197" s="58">
        <f>IF(VLOOKUP($Q197,'FILL Table'!$A$77:$J$140,RSD_Technologies!I$3)=0,AVERAGE('FILL Table'!$J$77:$J$140),VLOOKUP($Q197,'FILL Table'!$A$77:$J$140,RSD_Technologies!I$3))</f>
        <v>0.18412638887796859</v>
      </c>
      <c r="J197" s="58">
        <f>IF(VLOOKUP($Q197,'FILL Table'!$A$77:$K$140,RSD_Technologies!J$3)=0,AVERAGE('FILL Table'!$K$77:$K$140),VLOOKUP($Q197,'FILL Table'!$A$77:$K$140,RSD_Technologies!J$3))</f>
        <v>0.29583094148204492</v>
      </c>
      <c r="K197" s="58">
        <f>IF(VLOOKUP($Q197,'FILL Table'!$A$77:$L$140,RSD_Technologies!K$3)=0,AVERAGE('FILL Table'!$L$77:$L$140),VLOOKUP($Q197,'FILL Table'!$A$77:$L$140,RSD_Technologies!K$3))</f>
        <v>0.26577840159888011</v>
      </c>
      <c r="Q197" s="47" t="str">
        <f t="shared" si="46"/>
        <v>RSD_DTA3_SH_BIC</v>
      </c>
    </row>
    <row r="198" spans="4:17" x14ac:dyDescent="0.25">
      <c r="D198" s="34" t="s">
        <v>382</v>
      </c>
      <c r="F198" s="47" t="s">
        <v>31</v>
      </c>
      <c r="G198" s="51">
        <f t="shared" si="45"/>
        <v>2018</v>
      </c>
      <c r="H198" s="58">
        <f>IF(VLOOKUP($Q198,'FILL Table'!$A$77:$I$140,RSD_Technologies!H$3)=0,AVERAGE('FILL Table'!$I$77:$I$140),VLOOKUP($Q198,'FILL Table'!$A$77:$I$140,RSD_Technologies!H$3))</f>
        <v>0.2</v>
      </c>
      <c r="I198" s="58">
        <f>IF(VLOOKUP($Q198,'FILL Table'!$A$77:$J$140,RSD_Technologies!I$3)=0,AVERAGE('FILL Table'!$J$77:$J$140),VLOOKUP($Q198,'FILL Table'!$A$77:$J$140,RSD_Technologies!I$3))</f>
        <v>0.18412638887796859</v>
      </c>
      <c r="J198" s="58">
        <f>IF(VLOOKUP($Q198,'FILL Table'!$A$77:$K$140,RSD_Technologies!J$3)=0,AVERAGE('FILL Table'!$K$77:$K$140),VLOOKUP($Q198,'FILL Table'!$A$77:$K$140,RSD_Technologies!J$3))</f>
        <v>0.29583094148204492</v>
      </c>
      <c r="K198" s="58">
        <f>IF(VLOOKUP($Q198,'FILL Table'!$A$77:$L$140,RSD_Technologies!K$3)=0,AVERAGE('FILL Table'!$L$77:$L$140),VLOOKUP($Q198,'FILL Table'!$A$77:$L$140,RSD_Technologies!K$3))</f>
        <v>0.26577840159888011</v>
      </c>
      <c r="Q198" s="47" t="str">
        <f t="shared" si="46"/>
        <v>RSD_DTA3_SH_LOG</v>
      </c>
    </row>
    <row r="199" spans="4:17" x14ac:dyDescent="0.25">
      <c r="D199" s="34" t="s">
        <v>1069</v>
      </c>
      <c r="F199" s="47" t="s">
        <v>31</v>
      </c>
      <c r="G199" s="51">
        <f t="shared" si="45"/>
        <v>2018</v>
      </c>
      <c r="H199" s="58">
        <f>IF(VLOOKUP($Q199,'FILL Table'!$A$77:$I$140,RSD_Technologies!H$3)=0,AVERAGE('FILL Table'!$I$77:$I$140),VLOOKUP($Q199,'FILL Table'!$A$77:$I$140,RSD_Technologies!H$3))</f>
        <v>0.2</v>
      </c>
      <c r="I199" s="58">
        <f>IF(VLOOKUP($Q199,'FILL Table'!$A$77:$J$140,RSD_Technologies!I$3)=0,AVERAGE('FILL Table'!$J$77:$J$140),VLOOKUP($Q199,'FILL Table'!$A$77:$J$140,RSD_Technologies!I$3))</f>
        <v>0.18412638887796859</v>
      </c>
      <c r="J199" s="58">
        <f>IF(VLOOKUP($Q199,'FILL Table'!$A$77:$K$140,RSD_Technologies!J$3)=0,AVERAGE('FILL Table'!$K$77:$K$140),VLOOKUP($Q199,'FILL Table'!$A$77:$K$140,RSD_Technologies!J$3))</f>
        <v>0.29583094148204492</v>
      </c>
      <c r="K199" s="58">
        <f>IF(VLOOKUP($Q199,'FILL Table'!$A$77:$L$140,RSD_Technologies!K$3)=0,AVERAGE('FILL Table'!$L$77:$L$140),VLOOKUP($Q199,'FILL Table'!$A$77:$L$140,RSD_Technologies!K$3))</f>
        <v>0.26577840159888011</v>
      </c>
      <c r="Q199" s="47" t="str">
        <f t="shared" si="46"/>
        <v>RSD_DTA3_SH_LOG</v>
      </c>
    </row>
    <row r="200" spans="4:17" x14ac:dyDescent="0.25">
      <c r="D200" s="34" t="s">
        <v>383</v>
      </c>
      <c r="F200" s="47" t="s">
        <v>31</v>
      </c>
      <c r="G200" s="51">
        <f t="shared" si="45"/>
        <v>2018</v>
      </c>
      <c r="H200" s="58">
        <f>IF(VLOOKUP($Q200,'FILL Table'!$A$77:$I$140,RSD_Technologies!H$3)=0,AVERAGE('FILL Table'!$I$77:$I$140),VLOOKUP($Q200,'FILL Table'!$A$77:$I$140,RSD_Technologies!H$3))</f>
        <v>0.25604479957732401</v>
      </c>
      <c r="I200" s="58">
        <f>IF(VLOOKUP($Q200,'FILL Table'!$A$77:$J$140,RSD_Technologies!I$3)=0,AVERAGE('FILL Table'!$J$77:$J$140),VLOOKUP($Q200,'FILL Table'!$A$77:$J$140,RSD_Technologies!I$3))</f>
        <v>0.18412638887796859</v>
      </c>
      <c r="J200" s="58">
        <f>IF(VLOOKUP($Q200,'FILL Table'!$A$77:$K$140,RSD_Technologies!J$3)=0,AVERAGE('FILL Table'!$K$77:$K$140),VLOOKUP($Q200,'FILL Table'!$A$77:$K$140,RSD_Technologies!J$3))</f>
        <v>0.29583094148204492</v>
      </c>
      <c r="K200" s="58">
        <f>IF(VLOOKUP($Q200,'FILL Table'!$A$77:$L$140,RSD_Technologies!K$3)=0,AVERAGE('FILL Table'!$L$77:$L$140),VLOOKUP($Q200,'FILL Table'!$A$77:$L$140,RSD_Technologies!K$3))</f>
        <v>0.26577840159888011</v>
      </c>
      <c r="Q200" s="47" t="str">
        <f t="shared" si="46"/>
        <v>RSD_DTA3_SH_PLT</v>
      </c>
    </row>
    <row r="201" spans="4:17" x14ac:dyDescent="0.25">
      <c r="D201" s="34" t="s">
        <v>384</v>
      </c>
      <c r="F201" s="47" t="s">
        <v>31</v>
      </c>
      <c r="G201" s="51">
        <f t="shared" si="45"/>
        <v>2018</v>
      </c>
      <c r="H201" s="58">
        <f>IF(VLOOKUP($Q201,'FILL Table'!$A$77:$I$140,RSD_Technologies!H$3)=0,AVERAGE('FILL Table'!$I$77:$I$140),VLOOKUP($Q201,'FILL Table'!$A$77:$I$140,RSD_Technologies!H$3))</f>
        <v>0.25604479957732401</v>
      </c>
      <c r="I201" s="58">
        <f>IF(VLOOKUP($Q201,'FILL Table'!$A$77:$J$140,RSD_Technologies!I$3)=0,AVERAGE('FILL Table'!$J$77:$J$140),VLOOKUP($Q201,'FILL Table'!$A$77:$J$140,RSD_Technologies!I$3))</f>
        <v>0.18412638887796859</v>
      </c>
      <c r="J201" s="58">
        <f>IF(VLOOKUP($Q201,'FILL Table'!$A$77:$K$140,RSD_Technologies!J$3)=0,AVERAGE('FILL Table'!$K$77:$K$140),VLOOKUP($Q201,'FILL Table'!$A$77:$K$140,RSD_Technologies!J$3))</f>
        <v>0.29583094148204492</v>
      </c>
      <c r="K201" s="58">
        <f>IF(VLOOKUP($Q201,'FILL Table'!$A$77:$L$140,RSD_Technologies!K$3)=0,AVERAGE('FILL Table'!$L$77:$L$140),VLOOKUP($Q201,'FILL Table'!$A$77:$L$140,RSD_Technologies!K$3))</f>
        <v>0.26577840159888011</v>
      </c>
      <c r="Q201" s="47" t="str">
        <f t="shared" si="46"/>
        <v>RSD_DTA3_SH_PLT</v>
      </c>
    </row>
    <row r="202" spans="4:17" x14ac:dyDescent="0.25">
      <c r="D202" s="34" t="s">
        <v>385</v>
      </c>
      <c r="F202" s="47" t="s">
        <v>31</v>
      </c>
      <c r="G202" s="51">
        <f t="shared" si="45"/>
        <v>2018</v>
      </c>
      <c r="H202" s="58">
        <f>IF(VLOOKUP($Q202,'FILL Table'!$A$77:$I$140,RSD_Technologies!H$3)=0,AVERAGE('FILL Table'!$I$77:$I$140),VLOOKUP($Q202,'FILL Table'!$A$77:$I$140,RSD_Technologies!H$3))</f>
        <v>0.225921881979992</v>
      </c>
      <c r="I202" s="58">
        <f>IF(VLOOKUP($Q202,'FILL Table'!$A$77:$J$140,RSD_Technologies!I$3)=0,AVERAGE('FILL Table'!$J$77:$J$140),VLOOKUP($Q202,'FILL Table'!$A$77:$J$140,RSD_Technologies!I$3))</f>
        <v>0.18412638887796859</v>
      </c>
      <c r="J202" s="58">
        <f>IF(VLOOKUP($Q202,'FILL Table'!$A$77:$K$140,RSD_Technologies!J$3)=0,AVERAGE('FILL Table'!$K$77:$K$140),VLOOKUP($Q202,'FILL Table'!$A$77:$K$140,RSD_Technologies!J$3))</f>
        <v>0.29583094148204492</v>
      </c>
      <c r="K202" s="58">
        <f>IF(VLOOKUP($Q202,'FILL Table'!$A$77:$L$140,RSD_Technologies!K$3)=0,AVERAGE('FILL Table'!$L$77:$L$140),VLOOKUP($Q202,'FILL Table'!$A$77:$L$140,RSD_Technologies!K$3))</f>
        <v>0.26577840159888011</v>
      </c>
      <c r="Q202" s="47" t="str">
        <f t="shared" si="46"/>
        <v>RSD_DTA3_SH_GAS</v>
      </c>
    </row>
    <row r="203" spans="4:17" x14ac:dyDescent="0.25">
      <c r="D203" s="34" t="s">
        <v>386</v>
      </c>
      <c r="F203" s="47" t="s">
        <v>31</v>
      </c>
      <c r="G203" s="51">
        <f t="shared" si="45"/>
        <v>2018</v>
      </c>
      <c r="H203" s="58">
        <f>IF(VLOOKUP($Q203,'FILL Table'!$A$77:$I$140,RSD_Technologies!H$3)=0,AVERAGE('FILL Table'!$I$77:$I$140),VLOOKUP($Q203,'FILL Table'!$A$77:$I$140,RSD_Technologies!H$3))</f>
        <v>0.225921881979992</v>
      </c>
      <c r="I203" s="58">
        <f>IF(VLOOKUP($Q203,'FILL Table'!$A$77:$J$140,RSD_Technologies!I$3)=0,AVERAGE('FILL Table'!$J$77:$J$140),VLOOKUP($Q203,'FILL Table'!$A$77:$J$140,RSD_Technologies!I$3))</f>
        <v>0.18412638887796859</v>
      </c>
      <c r="J203" s="58">
        <f>IF(VLOOKUP($Q203,'FILL Table'!$A$77:$K$140,RSD_Technologies!J$3)=0,AVERAGE('FILL Table'!$K$77:$K$140),VLOOKUP($Q203,'FILL Table'!$A$77:$K$140,RSD_Technologies!J$3))</f>
        <v>0.29583094148204492</v>
      </c>
      <c r="K203" s="58">
        <f>IF(VLOOKUP($Q203,'FILL Table'!$A$77:$L$140,RSD_Technologies!K$3)=0,AVERAGE('FILL Table'!$L$77:$L$140),VLOOKUP($Q203,'FILL Table'!$A$77:$L$140,RSD_Technologies!K$3))</f>
        <v>0.26577840159888011</v>
      </c>
      <c r="Q203" s="47" t="str">
        <f t="shared" si="46"/>
        <v>RSD_DTA3_SH_GAS</v>
      </c>
    </row>
    <row r="204" spans="4:17" x14ac:dyDescent="0.25">
      <c r="D204" s="34" t="s">
        <v>387</v>
      </c>
      <c r="F204" s="47" t="s">
        <v>31</v>
      </c>
      <c r="G204" s="51">
        <f t="shared" si="45"/>
        <v>2018</v>
      </c>
      <c r="H204" s="58">
        <f>IF(VLOOKUP($Q204,'FILL Table'!$A$77:$I$140,RSD_Technologies!H$3)=0,AVERAGE('FILL Table'!$I$77:$I$140),VLOOKUP($Q204,'FILL Table'!$A$77:$I$140,RSD_Technologies!H$3))</f>
        <v>0.225921881979992</v>
      </c>
      <c r="I204" s="58">
        <f>IF(VLOOKUP($Q204,'FILL Table'!$A$77:$J$140,RSD_Technologies!I$3)=0,AVERAGE('FILL Table'!$J$77:$J$140),VLOOKUP($Q204,'FILL Table'!$A$77:$J$140,RSD_Technologies!I$3))</f>
        <v>0.18412638887796859</v>
      </c>
      <c r="J204" s="58">
        <f>IF(VLOOKUP($Q204,'FILL Table'!$A$77:$K$140,RSD_Technologies!J$3)=0,AVERAGE('FILL Table'!$K$77:$K$140),VLOOKUP($Q204,'FILL Table'!$A$77:$K$140,RSD_Technologies!J$3))</f>
        <v>0.29583094148204492</v>
      </c>
      <c r="K204" s="58">
        <f>IF(VLOOKUP($Q204,'FILL Table'!$A$77:$L$140,RSD_Technologies!K$3)=0,AVERAGE('FILL Table'!$L$77:$L$140),VLOOKUP($Q204,'FILL Table'!$A$77:$L$140,RSD_Technologies!K$3))</f>
        <v>0.26577840159888011</v>
      </c>
      <c r="Q204" s="47" t="str">
        <f t="shared" si="46"/>
        <v>RSD_DTA3_SH_GAS</v>
      </c>
    </row>
    <row r="205" spans="4:17" x14ac:dyDescent="0.25">
      <c r="D205" s="34" t="s">
        <v>388</v>
      </c>
      <c r="F205" s="47" t="s">
        <v>31</v>
      </c>
      <c r="G205" s="51">
        <f t="shared" si="45"/>
        <v>2018</v>
      </c>
      <c r="H205" s="58">
        <f>IF(VLOOKUP($Q205,'FILL Table'!$A$77:$I$140,RSD_Technologies!H$3)=0,AVERAGE('FILL Table'!$I$77:$I$140),VLOOKUP($Q205,'FILL Table'!$A$77:$I$140,RSD_Technologies!H$3))</f>
        <v>0.225921881979992</v>
      </c>
      <c r="I205" s="58">
        <f>IF(VLOOKUP($Q205,'FILL Table'!$A$77:$J$140,RSD_Technologies!I$3)=0,AVERAGE('FILL Table'!$J$77:$J$140),VLOOKUP($Q205,'FILL Table'!$A$77:$J$140,RSD_Technologies!I$3))</f>
        <v>0.18412638887796859</v>
      </c>
      <c r="J205" s="58">
        <f>IF(VLOOKUP($Q205,'FILL Table'!$A$77:$K$140,RSD_Technologies!J$3)=0,AVERAGE('FILL Table'!$K$77:$K$140),VLOOKUP($Q205,'FILL Table'!$A$77:$K$140,RSD_Technologies!J$3))</f>
        <v>0.29583094148204492</v>
      </c>
      <c r="K205" s="58">
        <f>IF(VLOOKUP($Q205,'FILL Table'!$A$77:$L$140,RSD_Technologies!K$3)=0,AVERAGE('FILL Table'!$L$77:$L$140),VLOOKUP($Q205,'FILL Table'!$A$77:$L$140,RSD_Technologies!K$3))</f>
        <v>0.26577840159888011</v>
      </c>
      <c r="Q205" s="47" t="str">
        <f t="shared" si="46"/>
        <v>RSD_DTA3_SH_GAS</v>
      </c>
    </row>
    <row r="206" spans="4:17" x14ac:dyDescent="0.25">
      <c r="D206" s="34" t="s">
        <v>1070</v>
      </c>
      <c r="F206" s="47" t="s">
        <v>31</v>
      </c>
      <c r="G206" s="51">
        <f t="shared" si="45"/>
        <v>2018</v>
      </c>
      <c r="H206" s="58">
        <f>IF(VLOOKUP($Q206,'FILL Table'!$A$77:$I$140,RSD_Technologies!H$3)=0,AVERAGE('FILL Table'!$I$77:$I$140),VLOOKUP($Q206,'FILL Table'!$A$77:$I$140,RSD_Technologies!H$3))</f>
        <v>0.25604479957732401</v>
      </c>
      <c r="I206" s="58">
        <f>IF(VLOOKUP($Q206,'FILL Table'!$A$77:$J$140,RSD_Technologies!I$3)=0,AVERAGE('FILL Table'!$J$77:$J$140),VLOOKUP($Q206,'FILL Table'!$A$77:$J$140,RSD_Technologies!I$3))</f>
        <v>0.18412638887796859</v>
      </c>
      <c r="J206" s="58">
        <f>IF(VLOOKUP($Q206,'FILL Table'!$A$77:$K$140,RSD_Technologies!J$3)=0,AVERAGE('FILL Table'!$K$77:$K$140),VLOOKUP($Q206,'FILL Table'!$A$77:$K$140,RSD_Technologies!J$3))</f>
        <v>0.29583094148204492</v>
      </c>
      <c r="K206" s="58">
        <f>IF(VLOOKUP($Q206,'FILL Table'!$A$77:$L$140,RSD_Technologies!K$3)=0,AVERAGE('FILL Table'!$L$77:$L$140),VLOOKUP($Q206,'FILL Table'!$A$77:$L$140,RSD_Technologies!K$3))</f>
        <v>0.26577840159888011</v>
      </c>
      <c r="Q206" s="47" t="str">
        <f t="shared" si="46"/>
        <v>RSD_DTA3_SH_LTH</v>
      </c>
    </row>
    <row r="207" spans="4:17" x14ac:dyDescent="0.25">
      <c r="D207" s="34" t="s">
        <v>1071</v>
      </c>
      <c r="F207" s="47" t="s">
        <v>31</v>
      </c>
      <c r="G207" s="51">
        <f t="shared" si="45"/>
        <v>2018</v>
      </c>
      <c r="H207" s="58">
        <f>IF(VLOOKUP($Q207,'FILL Table'!$A$77:$I$140,RSD_Technologies!H$3)=0,AVERAGE('FILL Table'!$I$77:$I$140),VLOOKUP($Q207,'FILL Table'!$A$77:$I$140,RSD_Technologies!H$3))</f>
        <v>0.25604479957732401</v>
      </c>
      <c r="I207" s="58">
        <f>IF(VLOOKUP($Q207,'FILL Table'!$A$77:$J$140,RSD_Technologies!I$3)=0,AVERAGE('FILL Table'!$J$77:$J$140),VLOOKUP($Q207,'FILL Table'!$A$77:$J$140,RSD_Technologies!I$3))</f>
        <v>0.18412638887796859</v>
      </c>
      <c r="J207" s="58">
        <f>IF(VLOOKUP($Q207,'FILL Table'!$A$77:$K$140,RSD_Technologies!J$3)=0,AVERAGE('FILL Table'!$K$77:$K$140),VLOOKUP($Q207,'FILL Table'!$A$77:$K$140,RSD_Technologies!J$3))</f>
        <v>0.29583094148204492</v>
      </c>
      <c r="K207" s="58">
        <f>IF(VLOOKUP($Q207,'FILL Table'!$A$77:$L$140,RSD_Technologies!K$3)=0,AVERAGE('FILL Table'!$L$77:$L$140),VLOOKUP($Q207,'FILL Table'!$A$77:$L$140,RSD_Technologies!K$3))</f>
        <v>0.26577840159888011</v>
      </c>
      <c r="Q207" s="47" t="str">
        <f t="shared" si="46"/>
        <v>RSD_DTA3_SH_LTH</v>
      </c>
    </row>
    <row r="208" spans="4:17" x14ac:dyDescent="0.25">
      <c r="D208" s="34" t="s">
        <v>1072</v>
      </c>
      <c r="F208" s="47" t="s">
        <v>31</v>
      </c>
      <c r="G208" s="51">
        <f t="shared" si="45"/>
        <v>2018</v>
      </c>
      <c r="H208" s="58">
        <f>IF(VLOOKUP($Q208,'FILL Table'!$A$77:$I$140,RSD_Technologies!H$3)=0,AVERAGE('FILL Table'!$I$77:$I$140),VLOOKUP($Q208,'FILL Table'!$A$77:$I$140,RSD_Technologies!H$3))</f>
        <v>0.25604479957732401</v>
      </c>
      <c r="I208" s="58">
        <f>IF(VLOOKUP($Q208,'FILL Table'!$A$77:$J$140,RSD_Technologies!I$3)=0,AVERAGE('FILL Table'!$J$77:$J$140),VLOOKUP($Q208,'FILL Table'!$A$77:$J$140,RSD_Technologies!I$3))</f>
        <v>0.18412638887796859</v>
      </c>
      <c r="J208" s="58">
        <f>IF(VLOOKUP($Q208,'FILL Table'!$A$77:$K$140,RSD_Technologies!J$3)=0,AVERAGE('FILL Table'!$K$77:$K$140),VLOOKUP($Q208,'FILL Table'!$A$77:$K$140,RSD_Technologies!J$3))</f>
        <v>0.29583094148204492</v>
      </c>
      <c r="K208" s="58">
        <f>IF(VLOOKUP($Q208,'FILL Table'!$A$77:$L$140,RSD_Technologies!K$3)=0,AVERAGE('FILL Table'!$L$77:$L$140),VLOOKUP($Q208,'FILL Table'!$A$77:$L$140,RSD_Technologies!K$3))</f>
        <v>0.26577840159888011</v>
      </c>
      <c r="Q208" s="47" t="str">
        <f t="shared" si="46"/>
        <v>RSD_DTA3_SH_LTH</v>
      </c>
    </row>
    <row r="209" spans="4:21" x14ac:dyDescent="0.25">
      <c r="D209" s="34" t="s">
        <v>389</v>
      </c>
      <c r="F209" s="47" t="s">
        <v>31</v>
      </c>
      <c r="G209" s="51">
        <f t="shared" si="45"/>
        <v>2018</v>
      </c>
      <c r="H209" s="58">
        <f>IF(VLOOKUP($Q209,'FILL Table'!$A$77:$I$140,RSD_Technologies!H$3)=0,AVERAGE('FILL Table'!$I$77:$I$140),VLOOKUP($Q209,'FILL Table'!$A$77:$I$140,RSD_Technologies!H$3))</f>
        <v>0.35</v>
      </c>
      <c r="I209" s="58">
        <f>IF(VLOOKUP($Q209,'FILL Table'!$A$77:$J$140,RSD_Technologies!I$3)=0,AVERAGE('FILL Table'!$J$77:$J$140),VLOOKUP($Q209,'FILL Table'!$A$77:$J$140,RSD_Technologies!I$3))</f>
        <v>0.18412638887796859</v>
      </c>
      <c r="J209" s="58">
        <f>IF(VLOOKUP($Q209,'FILL Table'!$A$77:$K$140,RSD_Technologies!J$3)=0,AVERAGE('FILL Table'!$K$77:$K$140),VLOOKUP($Q209,'FILL Table'!$A$77:$K$140,RSD_Technologies!J$3))</f>
        <v>0.29583094148204492</v>
      </c>
      <c r="K209" s="58">
        <f>IF(VLOOKUP($Q209,'FILL Table'!$A$77:$L$140,RSD_Technologies!K$3)=0,AVERAGE('FILL Table'!$L$77:$L$140),VLOOKUP($Q209,'FILL Table'!$A$77:$L$140,RSD_Technologies!K$3))</f>
        <v>0.26577840159888011</v>
      </c>
      <c r="Q209" s="47" t="str">
        <f t="shared" si="46"/>
        <v>RSD_DTA3_SH_ELC</v>
      </c>
    </row>
    <row r="210" spans="4:21" ht="14.4" x14ac:dyDescent="0.3">
      <c r="D210" s="75" t="s">
        <v>390</v>
      </c>
      <c r="E210" s="75"/>
      <c r="F210" s="76" t="s">
        <v>31</v>
      </c>
      <c r="G210" s="77">
        <f t="shared" si="45"/>
        <v>2018</v>
      </c>
      <c r="H210" s="78">
        <f>AVERAGE(H202:H208)*1.5</f>
        <v>0.35824755571112998</v>
      </c>
      <c r="I210" s="78">
        <f t="shared" ref="I210:K210" si="47">AVERAGE(I202:I208)*1.5</f>
        <v>0.27618958331695287</v>
      </c>
      <c r="J210" s="78">
        <f t="shared" si="47"/>
        <v>0.44374641222306732</v>
      </c>
      <c r="K210" s="78">
        <f t="shared" si="47"/>
        <v>0.39866760239832011</v>
      </c>
      <c r="L210" s="75"/>
      <c r="M210" s="75"/>
      <c r="N210" s="75"/>
      <c r="O210" s="75"/>
      <c r="P210" s="75"/>
      <c r="Q210" s="76" t="str">
        <f t="shared" si="46"/>
        <v>RSD_DTA3_SH_ELC</v>
      </c>
      <c r="R210" s="75" t="s">
        <v>1109</v>
      </c>
      <c r="S210" s="75"/>
      <c r="T210" s="75"/>
      <c r="U210" s="75"/>
    </row>
    <row r="211" spans="4:21" ht="14.4" x14ac:dyDescent="0.3">
      <c r="D211" s="75" t="s">
        <v>391</v>
      </c>
      <c r="E211" s="75"/>
      <c r="F211" s="76" t="s">
        <v>31</v>
      </c>
      <c r="G211" s="77">
        <f t="shared" si="45"/>
        <v>2018</v>
      </c>
      <c r="H211" s="78">
        <f>H210</f>
        <v>0.35824755571112998</v>
      </c>
      <c r="I211" s="78">
        <f t="shared" ref="I211:I215" si="48">I210</f>
        <v>0.27618958331695287</v>
      </c>
      <c r="J211" s="78">
        <f t="shared" ref="J211:J215" si="49">J210</f>
        <v>0.44374641222306732</v>
      </c>
      <c r="K211" s="78">
        <f t="shared" ref="K211:K215" si="50">K210</f>
        <v>0.39866760239832011</v>
      </c>
      <c r="L211" s="75"/>
      <c r="M211" s="75"/>
      <c r="N211" s="75"/>
      <c r="O211" s="75"/>
      <c r="P211" s="75"/>
      <c r="Q211" s="76" t="str">
        <f t="shared" si="46"/>
        <v>RSD_DTA3_SH_ELC</v>
      </c>
      <c r="R211" s="75" t="s">
        <v>1109</v>
      </c>
      <c r="S211" s="75"/>
      <c r="T211" s="75"/>
      <c r="U211" s="75"/>
    </row>
    <row r="212" spans="4:21" ht="14.4" x14ac:dyDescent="0.3">
      <c r="D212" s="75" t="s">
        <v>392</v>
      </c>
      <c r="E212" s="75"/>
      <c r="F212" s="76" t="s">
        <v>31</v>
      </c>
      <c r="G212" s="77">
        <f t="shared" si="45"/>
        <v>2018</v>
      </c>
      <c r="H212" s="78">
        <f t="shared" ref="H212:H215" si="51">H211</f>
        <v>0.35824755571112998</v>
      </c>
      <c r="I212" s="78">
        <f t="shared" si="48"/>
        <v>0.27618958331695287</v>
      </c>
      <c r="J212" s="78">
        <f t="shared" si="49"/>
        <v>0.44374641222306732</v>
      </c>
      <c r="K212" s="78">
        <f t="shared" si="50"/>
        <v>0.39866760239832011</v>
      </c>
      <c r="L212" s="75"/>
      <c r="M212" s="75"/>
      <c r="N212" s="75"/>
      <c r="O212" s="75"/>
      <c r="P212" s="75"/>
      <c r="Q212" s="76" t="str">
        <f t="shared" si="46"/>
        <v>RSD_DTA3_SH_ELC</v>
      </c>
      <c r="R212" s="75" t="s">
        <v>1109</v>
      </c>
      <c r="S212" s="75"/>
      <c r="T212" s="75"/>
      <c r="U212" s="75"/>
    </row>
    <row r="213" spans="4:21" ht="14.4" x14ac:dyDescent="0.3">
      <c r="D213" s="75" t="s">
        <v>393</v>
      </c>
      <c r="E213" s="75"/>
      <c r="F213" s="76" t="s">
        <v>31</v>
      </c>
      <c r="G213" s="77">
        <f t="shared" si="45"/>
        <v>2018</v>
      </c>
      <c r="H213" s="78">
        <f t="shared" si="51"/>
        <v>0.35824755571112998</v>
      </c>
      <c r="I213" s="78">
        <f t="shared" si="48"/>
        <v>0.27618958331695287</v>
      </c>
      <c r="J213" s="78">
        <f t="shared" si="49"/>
        <v>0.44374641222306732</v>
      </c>
      <c r="K213" s="78">
        <f t="shared" si="50"/>
        <v>0.39866760239832011</v>
      </c>
      <c r="L213" s="75"/>
      <c r="M213" s="75"/>
      <c r="N213" s="75"/>
      <c r="O213" s="75"/>
      <c r="P213" s="75"/>
      <c r="Q213" s="76" t="str">
        <f t="shared" si="46"/>
        <v>RSD_DTA3_SH_ELC</v>
      </c>
      <c r="R213" s="75" t="s">
        <v>1109</v>
      </c>
      <c r="S213" s="75"/>
      <c r="T213" s="75"/>
      <c r="U213" s="75"/>
    </row>
    <row r="214" spans="4:21" ht="14.4" x14ac:dyDescent="0.3">
      <c r="D214" s="75" t="s">
        <v>394</v>
      </c>
      <c r="E214" s="75"/>
      <c r="F214" s="76" t="s">
        <v>31</v>
      </c>
      <c r="G214" s="77">
        <f t="shared" si="45"/>
        <v>2018</v>
      </c>
      <c r="H214" s="78">
        <f t="shared" si="51"/>
        <v>0.35824755571112998</v>
      </c>
      <c r="I214" s="78">
        <f t="shared" si="48"/>
        <v>0.27618958331695287</v>
      </c>
      <c r="J214" s="78">
        <f t="shared" si="49"/>
        <v>0.44374641222306732</v>
      </c>
      <c r="K214" s="78">
        <f t="shared" si="50"/>
        <v>0.39866760239832011</v>
      </c>
      <c r="L214" s="75"/>
      <c r="M214" s="75"/>
      <c r="N214" s="75"/>
      <c r="O214" s="75"/>
      <c r="P214" s="75"/>
      <c r="Q214" s="76" t="str">
        <f t="shared" si="46"/>
        <v>RSD_DTA3_SH_ELC</v>
      </c>
      <c r="R214" s="75" t="s">
        <v>1109</v>
      </c>
      <c r="S214" s="75"/>
      <c r="T214" s="75"/>
      <c r="U214" s="75"/>
    </row>
    <row r="215" spans="4:21" ht="14.4" x14ac:dyDescent="0.3">
      <c r="D215" s="75" t="s">
        <v>395</v>
      </c>
      <c r="E215" s="75"/>
      <c r="F215" s="76" t="s">
        <v>31</v>
      </c>
      <c r="G215" s="77">
        <f t="shared" si="45"/>
        <v>2018</v>
      </c>
      <c r="H215" s="78">
        <f t="shared" si="51"/>
        <v>0.35824755571112998</v>
      </c>
      <c r="I215" s="78">
        <f t="shared" si="48"/>
        <v>0.27618958331695287</v>
      </c>
      <c r="J215" s="78">
        <f t="shared" si="49"/>
        <v>0.44374641222306732</v>
      </c>
      <c r="K215" s="78">
        <f t="shared" si="50"/>
        <v>0.39866760239832011</v>
      </c>
      <c r="L215" s="75"/>
      <c r="M215" s="75"/>
      <c r="N215" s="75"/>
      <c r="O215" s="75"/>
      <c r="P215" s="75"/>
      <c r="Q215" s="76" t="str">
        <f t="shared" si="46"/>
        <v>RSD_DTA3_SH_ELC</v>
      </c>
      <c r="R215" s="75" t="s">
        <v>1109</v>
      </c>
      <c r="S215" s="75"/>
      <c r="T215" s="75"/>
      <c r="U215" s="75"/>
    </row>
    <row r="216" spans="4:21" x14ac:dyDescent="0.25">
      <c r="D216" s="34" t="s">
        <v>396</v>
      </c>
      <c r="F216" s="47" t="s">
        <v>31</v>
      </c>
      <c r="G216" s="51">
        <f t="shared" si="45"/>
        <v>2018</v>
      </c>
      <c r="H216" s="58">
        <f>IF(VLOOKUP($Q216,'FILL Table'!$A$77:$I$140,RSD_Technologies!H$3)=0,AVERAGE('FILL Table'!$I$77:$I$140),VLOOKUP($Q216,'FILL Table'!$A$77:$I$140,RSD_Technologies!H$3))</f>
        <v>0.2</v>
      </c>
      <c r="I216" s="58">
        <f>IF(VLOOKUP($Q216,'FILL Table'!$A$77:$J$140,RSD_Technologies!I$3)=0,AVERAGE('FILL Table'!$J$77:$J$140),VLOOKUP($Q216,'FILL Table'!$A$77:$J$140,RSD_Technologies!I$3))</f>
        <v>0.18412638887796859</v>
      </c>
      <c r="J216" s="58">
        <f>IF(VLOOKUP($Q216,'FILL Table'!$A$77:$K$140,RSD_Technologies!J$3)=0,AVERAGE('FILL Table'!$K$77:$K$140),VLOOKUP($Q216,'FILL Table'!$A$77:$K$140,RSD_Technologies!J$3))</f>
        <v>0.29583094148204492</v>
      </c>
      <c r="K216" s="58">
        <f>IF(VLOOKUP($Q216,'FILL Table'!$A$77:$L$140,RSD_Technologies!K$3)=0,AVERAGE('FILL Table'!$L$77:$L$140),VLOOKUP($Q216,'FILL Table'!$A$77:$L$140,RSD_Technologies!K$3))</f>
        <v>0.26577840159888011</v>
      </c>
      <c r="Q216" s="47" t="str">
        <f t="shared" si="46"/>
        <v>RSD_DTA3_SH_GEO</v>
      </c>
    </row>
    <row r="217" spans="4:21" x14ac:dyDescent="0.25">
      <c r="D217" s="34" t="s">
        <v>397</v>
      </c>
      <c r="F217" s="47" t="s">
        <v>31</v>
      </c>
      <c r="G217" s="51">
        <f t="shared" si="45"/>
        <v>2018</v>
      </c>
      <c r="H217" s="58">
        <f>IF(VLOOKUP($Q217,'FILL Table'!$A$77:$I$140,RSD_Technologies!H$3)=0,AVERAGE('FILL Table'!$I$77:$I$140),VLOOKUP($Q217,'FILL Table'!$A$77:$I$140,RSD_Technologies!H$3))</f>
        <v>0.2</v>
      </c>
      <c r="I217" s="58">
        <f>IF(VLOOKUP($Q217,'FILL Table'!$A$77:$J$140,RSD_Technologies!I$3)=0,AVERAGE('FILL Table'!$J$77:$J$140),VLOOKUP($Q217,'FILL Table'!$A$77:$J$140,RSD_Technologies!I$3))</f>
        <v>0.18412638887796859</v>
      </c>
      <c r="J217" s="58">
        <f>IF(VLOOKUP($Q217,'FILL Table'!$A$77:$K$140,RSD_Technologies!J$3)=0,AVERAGE('FILL Table'!$K$77:$K$140),VLOOKUP($Q217,'FILL Table'!$A$77:$K$140,RSD_Technologies!J$3))</f>
        <v>0.29583094148204492</v>
      </c>
      <c r="K217" s="58">
        <f>IF(VLOOKUP($Q217,'FILL Table'!$A$77:$L$140,RSD_Technologies!K$3)=0,AVERAGE('FILL Table'!$L$77:$L$140),VLOOKUP($Q217,'FILL Table'!$A$77:$L$140,RSD_Technologies!K$3))</f>
        <v>0.26577840159888011</v>
      </c>
      <c r="Q217" s="47" t="str">
        <f t="shared" si="46"/>
        <v>RSD_DTA3_SH_GEO</v>
      </c>
    </row>
    <row r="218" spans="4:21" x14ac:dyDescent="0.25">
      <c r="D218" s="34" t="s">
        <v>398</v>
      </c>
      <c r="F218" s="47" t="s">
        <v>31</v>
      </c>
      <c r="G218" s="51">
        <f t="shared" si="45"/>
        <v>2018</v>
      </c>
      <c r="H218" s="58">
        <f>IF(VLOOKUP($Q218,'FILL Table'!$A$77:$I$140,RSD_Technologies!H$3)=0,AVERAGE('FILL Table'!$I$77:$I$140),VLOOKUP($Q218,'FILL Table'!$A$77:$I$140,RSD_Technologies!H$3))</f>
        <v>0.2</v>
      </c>
      <c r="I218" s="58">
        <f>IF(VLOOKUP($Q218,'FILL Table'!$A$77:$J$140,RSD_Technologies!I$3)=0,AVERAGE('FILL Table'!$J$77:$J$140),VLOOKUP($Q218,'FILL Table'!$A$77:$J$140,RSD_Technologies!I$3))</f>
        <v>0.18412638887796859</v>
      </c>
      <c r="J218" s="58">
        <f>IF(VLOOKUP($Q218,'FILL Table'!$A$77:$K$140,RSD_Technologies!J$3)=0,AVERAGE('FILL Table'!$K$77:$K$140),VLOOKUP($Q218,'FILL Table'!$A$77:$K$140,RSD_Technologies!J$3))</f>
        <v>0.29583094148204492</v>
      </c>
      <c r="K218" s="58">
        <f>IF(VLOOKUP($Q218,'FILL Table'!$A$77:$L$140,RSD_Technologies!K$3)=0,AVERAGE('FILL Table'!$L$77:$L$140),VLOOKUP($Q218,'FILL Table'!$A$77:$L$140,RSD_Technologies!K$3))</f>
        <v>0.26577840159888011</v>
      </c>
      <c r="Q218" s="47" t="str">
        <f t="shared" si="46"/>
        <v>RSD_DTA3_SH_GEO</v>
      </c>
    </row>
    <row r="219" spans="4:21" x14ac:dyDescent="0.25">
      <c r="D219" s="34" t="s">
        <v>399</v>
      </c>
      <c r="F219" s="47" t="s">
        <v>31</v>
      </c>
      <c r="G219" s="51">
        <f t="shared" si="45"/>
        <v>2018</v>
      </c>
      <c r="H219" s="58">
        <f>IF(VLOOKUP($Q219,'FILL Table'!$A$77:$I$140,RSD_Technologies!H$3)=0,AVERAGE('FILL Table'!$I$77:$I$140),VLOOKUP($Q219,'FILL Table'!$A$77:$I$140,RSD_Technologies!H$3))</f>
        <v>0.2</v>
      </c>
      <c r="I219" s="58">
        <f>IF(VLOOKUP($Q219,'FILL Table'!$A$77:$J$140,RSD_Technologies!I$3)=0,AVERAGE('FILL Table'!$J$77:$J$140),VLOOKUP($Q219,'FILL Table'!$A$77:$J$140,RSD_Technologies!I$3))</f>
        <v>0.18412638887796859</v>
      </c>
      <c r="J219" s="58">
        <f>IF(VLOOKUP($Q219,'FILL Table'!$A$77:$K$140,RSD_Technologies!J$3)=0,AVERAGE('FILL Table'!$K$77:$K$140),VLOOKUP($Q219,'FILL Table'!$A$77:$K$140,RSD_Technologies!J$3))</f>
        <v>0.29583094148204492</v>
      </c>
      <c r="K219" s="58">
        <f>IF(VLOOKUP($Q219,'FILL Table'!$A$77:$L$140,RSD_Technologies!K$3)=0,AVERAGE('FILL Table'!$L$77:$L$140),VLOOKUP($Q219,'FILL Table'!$A$77:$L$140,RSD_Technologies!K$3))</f>
        <v>0.26577840159888011</v>
      </c>
      <c r="Q219" s="47" t="str">
        <f t="shared" si="46"/>
        <v>RSD_DTA3_SH_GEO</v>
      </c>
    </row>
    <row r="220" spans="4:21" x14ac:dyDescent="0.25">
      <c r="D220" s="34" t="s">
        <v>1073</v>
      </c>
      <c r="F220" s="47" t="s">
        <v>31</v>
      </c>
      <c r="G220" s="51">
        <f t="shared" si="45"/>
        <v>2018</v>
      </c>
      <c r="H220" s="58">
        <f>IF(VLOOKUP($Q220,'FILL Table'!$A$77:$I$140,RSD_Technologies!H$3)=0,AVERAGE('FILL Table'!$I$77:$I$140),VLOOKUP($Q220,'FILL Table'!$A$77:$I$140,RSD_Technologies!H$3))</f>
        <v>0.2</v>
      </c>
      <c r="I220" s="58">
        <f>IF(VLOOKUP($Q220,'FILL Table'!$A$77:$J$140,RSD_Technologies!I$3)=0,AVERAGE('FILL Table'!$J$77:$J$140),VLOOKUP($Q220,'FILL Table'!$A$77:$J$140,RSD_Technologies!I$3))</f>
        <v>0.18412638887796859</v>
      </c>
      <c r="J220" s="58">
        <f>IF(VLOOKUP($Q220,'FILL Table'!$A$77:$K$140,RSD_Technologies!J$3)=0,AVERAGE('FILL Table'!$K$77:$K$140),VLOOKUP($Q220,'FILL Table'!$A$77:$K$140,RSD_Technologies!J$3))</f>
        <v>0.29583094148204492</v>
      </c>
      <c r="K220" s="58">
        <f>IF(VLOOKUP($Q220,'FILL Table'!$A$77:$L$140,RSD_Technologies!K$3)=0,AVERAGE('FILL Table'!$L$77:$L$140),VLOOKUP($Q220,'FILL Table'!$A$77:$L$140,RSD_Technologies!K$3))</f>
        <v>0.26577840159888011</v>
      </c>
      <c r="Q220" s="47" t="str">
        <f t="shared" si="46"/>
        <v>RSD_DTA3_SH_DSL</v>
      </c>
    </row>
    <row r="221" spans="4:21" x14ac:dyDescent="0.25">
      <c r="D221" s="34" t="s">
        <v>1074</v>
      </c>
      <c r="F221" s="47" t="s">
        <v>31</v>
      </c>
      <c r="G221" s="51">
        <f t="shared" si="45"/>
        <v>2018</v>
      </c>
      <c r="H221" s="58">
        <f>IF(VLOOKUP($Q221,'FILL Table'!$A$77:$I$140,RSD_Technologies!H$3)=0,AVERAGE('FILL Table'!$I$77:$I$140),VLOOKUP($Q221,'FILL Table'!$A$77:$I$140,RSD_Technologies!H$3))</f>
        <v>0.2</v>
      </c>
      <c r="I221" s="58">
        <f>IF(VLOOKUP($Q221,'FILL Table'!$A$77:$J$140,RSD_Technologies!I$3)=0,AVERAGE('FILL Table'!$J$77:$J$140),VLOOKUP($Q221,'FILL Table'!$A$77:$J$140,RSD_Technologies!I$3))</f>
        <v>0.18412638887796859</v>
      </c>
      <c r="J221" s="58">
        <f>IF(VLOOKUP($Q221,'FILL Table'!$A$77:$K$140,RSD_Technologies!J$3)=0,AVERAGE('FILL Table'!$K$77:$K$140),VLOOKUP($Q221,'FILL Table'!$A$77:$K$140,RSD_Technologies!J$3))</f>
        <v>0.29583094148204492</v>
      </c>
      <c r="K221" s="58">
        <f>IF(VLOOKUP($Q221,'FILL Table'!$A$77:$L$140,RSD_Technologies!K$3)=0,AVERAGE('FILL Table'!$L$77:$L$140),VLOOKUP($Q221,'FILL Table'!$A$77:$L$140,RSD_Technologies!K$3))</f>
        <v>0.26577840159888011</v>
      </c>
      <c r="Q221" s="47" t="str">
        <f t="shared" si="46"/>
        <v>RSD_DTA3_SH_LPG</v>
      </c>
    </row>
    <row r="222" spans="4:21" x14ac:dyDescent="0.25">
      <c r="D222" s="34" t="s">
        <v>1106</v>
      </c>
      <c r="F222" s="47" t="s">
        <v>31</v>
      </c>
      <c r="G222" s="51">
        <f t="shared" si="45"/>
        <v>2018</v>
      </c>
      <c r="H222" s="58">
        <f>IF(VLOOKUP($Q222,'FILL Table'!$A$77:$I$140,RSD_Technologies!H$3)=0,AVERAGE('FILL Table'!$I$77:$I$140),VLOOKUP($Q222,'FILL Table'!$A$77:$I$140,RSD_Technologies!H$3))</f>
        <v>0.2</v>
      </c>
      <c r="I222" s="58">
        <f>IF(VLOOKUP($Q222,'FILL Table'!$A$77:$J$140,RSD_Technologies!I$3)=0,AVERAGE('FILL Table'!$J$77:$J$140),VLOOKUP($Q222,'FILL Table'!$A$77:$J$140,RSD_Technologies!I$3))</f>
        <v>0.18412638887796859</v>
      </c>
      <c r="J222" s="58">
        <f>IF(VLOOKUP($Q222,'FILL Table'!$A$77:$K$140,RSD_Technologies!J$3)=0,AVERAGE('FILL Table'!$K$77:$K$140),VLOOKUP($Q222,'FILL Table'!$A$77:$K$140,RSD_Technologies!J$3))</f>
        <v>0.29583094148204492</v>
      </c>
      <c r="K222" s="58">
        <f>IF(VLOOKUP($Q222,'FILL Table'!$A$77:$L$140,RSD_Technologies!K$3)=0,AVERAGE('FILL Table'!$L$77:$L$140),VLOOKUP($Q222,'FILL Table'!$A$77:$L$140,RSD_Technologies!K$3))</f>
        <v>0.26577840159888011</v>
      </c>
      <c r="Q222" s="47" t="str">
        <f t="shared" si="46"/>
        <v>RSD_APA3_SH_BIC</v>
      </c>
    </row>
    <row r="223" spans="4:21" x14ac:dyDescent="0.25">
      <c r="D223" s="34" t="s">
        <v>400</v>
      </c>
      <c r="F223" s="47" t="s">
        <v>31</v>
      </c>
      <c r="G223" s="51">
        <f t="shared" si="45"/>
        <v>2018</v>
      </c>
      <c r="H223" s="58">
        <f>IF(VLOOKUP($Q223,'FILL Table'!$A$77:$I$140,RSD_Technologies!H$3)=0,AVERAGE('FILL Table'!$I$77:$I$140),VLOOKUP($Q223,'FILL Table'!$A$77:$I$140,RSD_Technologies!H$3))</f>
        <v>0.118197734953618</v>
      </c>
      <c r="I223" s="58">
        <f>IF(VLOOKUP($Q223,'FILL Table'!$A$77:$J$140,RSD_Technologies!I$3)=0,AVERAGE('FILL Table'!$J$77:$J$140),VLOOKUP($Q223,'FILL Table'!$A$77:$J$140,RSD_Technologies!I$3))</f>
        <v>0.18412638887796859</v>
      </c>
      <c r="J223" s="58">
        <f>IF(VLOOKUP($Q223,'FILL Table'!$A$77:$K$140,RSD_Technologies!J$3)=0,AVERAGE('FILL Table'!$K$77:$K$140),VLOOKUP($Q223,'FILL Table'!$A$77:$K$140,RSD_Technologies!J$3))</f>
        <v>0.29583094148204492</v>
      </c>
      <c r="K223" s="58">
        <f>IF(VLOOKUP($Q223,'FILL Table'!$A$77:$L$140,RSD_Technologies!K$3)=0,AVERAGE('FILL Table'!$L$77:$L$140),VLOOKUP($Q223,'FILL Table'!$A$77:$L$140,RSD_Technologies!K$3))</f>
        <v>0.26577840159888011</v>
      </c>
      <c r="Q223" s="47" t="str">
        <f t="shared" si="46"/>
        <v>RSD_APA3_SH_LOG</v>
      </c>
    </row>
    <row r="224" spans="4:21" x14ac:dyDescent="0.25">
      <c r="D224" s="34" t="s">
        <v>1075</v>
      </c>
      <c r="F224" s="47" t="s">
        <v>31</v>
      </c>
      <c r="G224" s="51">
        <f t="shared" si="45"/>
        <v>2018</v>
      </c>
      <c r="H224" s="58">
        <f>IF(VLOOKUP($Q224,'FILL Table'!$A$77:$I$140,RSD_Technologies!H$3)=0,AVERAGE('FILL Table'!$I$77:$I$140),VLOOKUP($Q224,'FILL Table'!$A$77:$I$140,RSD_Technologies!H$3))</f>
        <v>0.118197734953618</v>
      </c>
      <c r="I224" s="58">
        <f>IF(VLOOKUP($Q224,'FILL Table'!$A$77:$J$140,RSD_Technologies!I$3)=0,AVERAGE('FILL Table'!$J$77:$J$140),VLOOKUP($Q224,'FILL Table'!$A$77:$J$140,RSD_Technologies!I$3))</f>
        <v>0.18412638887796859</v>
      </c>
      <c r="J224" s="58">
        <f>IF(VLOOKUP($Q224,'FILL Table'!$A$77:$K$140,RSD_Technologies!J$3)=0,AVERAGE('FILL Table'!$K$77:$K$140),VLOOKUP($Q224,'FILL Table'!$A$77:$K$140,RSD_Technologies!J$3))</f>
        <v>0.29583094148204492</v>
      </c>
      <c r="K224" s="58">
        <f>IF(VLOOKUP($Q224,'FILL Table'!$A$77:$L$140,RSD_Technologies!K$3)=0,AVERAGE('FILL Table'!$L$77:$L$140),VLOOKUP($Q224,'FILL Table'!$A$77:$L$140,RSD_Technologies!K$3))</f>
        <v>0.26577840159888011</v>
      </c>
      <c r="Q224" s="47" t="str">
        <f t="shared" si="46"/>
        <v>RSD_APA3_SH_LOG</v>
      </c>
    </row>
    <row r="225" spans="2:21" x14ac:dyDescent="0.25">
      <c r="D225" s="34" t="s">
        <v>401</v>
      </c>
      <c r="F225" s="47" t="s">
        <v>31</v>
      </c>
      <c r="G225" s="51">
        <f t="shared" si="45"/>
        <v>2018</v>
      </c>
      <c r="H225" s="58">
        <f>IF(VLOOKUP($Q225,'FILL Table'!$A$77:$I$140,RSD_Technologies!H$3)=0,AVERAGE('FILL Table'!$I$77:$I$140),VLOOKUP($Q225,'FILL Table'!$A$77:$I$140,RSD_Technologies!H$3))</f>
        <v>0.16744679118429201</v>
      </c>
      <c r="I225" s="58">
        <f>IF(VLOOKUP($Q225,'FILL Table'!$A$77:$J$140,RSD_Technologies!I$3)=0,AVERAGE('FILL Table'!$J$77:$J$140),VLOOKUP($Q225,'FILL Table'!$A$77:$J$140,RSD_Technologies!I$3))</f>
        <v>0.18412638887796859</v>
      </c>
      <c r="J225" s="58">
        <f>IF(VLOOKUP($Q225,'FILL Table'!$A$77:$K$140,RSD_Technologies!J$3)=0,AVERAGE('FILL Table'!$K$77:$K$140),VLOOKUP($Q225,'FILL Table'!$A$77:$K$140,RSD_Technologies!J$3))</f>
        <v>0.29583094148204492</v>
      </c>
      <c r="K225" s="58">
        <f>IF(VLOOKUP($Q225,'FILL Table'!$A$77:$L$140,RSD_Technologies!K$3)=0,AVERAGE('FILL Table'!$L$77:$L$140),VLOOKUP($Q225,'FILL Table'!$A$77:$L$140,RSD_Technologies!K$3))</f>
        <v>0.26577840159888011</v>
      </c>
      <c r="Q225" s="47" t="str">
        <f t="shared" si="46"/>
        <v>RSD_APA3_SH_PLT</v>
      </c>
    </row>
    <row r="226" spans="2:21" x14ac:dyDescent="0.25">
      <c r="B226" s="47"/>
      <c r="C226" s="47"/>
      <c r="D226" s="47" t="s">
        <v>402</v>
      </c>
      <c r="E226" s="47"/>
      <c r="F226" s="47" t="s">
        <v>31</v>
      </c>
      <c r="G226" s="51">
        <f t="shared" si="45"/>
        <v>2018</v>
      </c>
      <c r="H226" s="58">
        <f>IF(VLOOKUP($Q226,'FILL Table'!$A$77:$I$140,RSD_Technologies!H$3)=0,AVERAGE('FILL Table'!$I$77:$I$140),VLOOKUP($Q226,'FILL Table'!$A$77:$I$140,RSD_Technologies!H$3))</f>
        <v>0.16744679118429201</v>
      </c>
      <c r="I226" s="58">
        <f>IF(VLOOKUP($Q226,'FILL Table'!$A$77:$J$140,RSD_Technologies!I$3)=0,AVERAGE('FILL Table'!$J$77:$J$140),VLOOKUP($Q226,'FILL Table'!$A$77:$J$140,RSD_Technologies!I$3))</f>
        <v>0.18412638887796859</v>
      </c>
      <c r="J226" s="58">
        <f>IF(VLOOKUP($Q226,'FILL Table'!$A$77:$K$140,RSD_Technologies!J$3)=0,AVERAGE('FILL Table'!$K$77:$K$140),VLOOKUP($Q226,'FILL Table'!$A$77:$K$140,RSD_Technologies!J$3))</f>
        <v>0.29583094148204492</v>
      </c>
      <c r="K226" s="58">
        <f>IF(VLOOKUP($Q226,'FILL Table'!$A$77:$L$140,RSD_Technologies!K$3)=0,AVERAGE('FILL Table'!$L$77:$L$140),VLOOKUP($Q226,'FILL Table'!$A$77:$L$140,RSD_Technologies!K$3))</f>
        <v>0.26577840159888011</v>
      </c>
      <c r="Q226" s="47" t="str">
        <f t="shared" si="46"/>
        <v>RSD_APA3_SH_PLT</v>
      </c>
      <c r="R226" s="47"/>
    </row>
    <row r="227" spans="2:21" x14ac:dyDescent="0.25">
      <c r="B227" s="47"/>
      <c r="C227" s="47"/>
      <c r="D227" s="47" t="s">
        <v>403</v>
      </c>
      <c r="E227" s="47"/>
      <c r="F227" s="47" t="s">
        <v>31</v>
      </c>
      <c r="G227" s="51">
        <f t="shared" si="45"/>
        <v>2018</v>
      </c>
      <c r="H227" s="58">
        <f>IF(VLOOKUP($Q227,'FILL Table'!$A$77:$I$140,RSD_Technologies!H$3)=0,AVERAGE('FILL Table'!$I$77:$I$140),VLOOKUP($Q227,'FILL Table'!$A$77:$I$140,RSD_Technologies!H$3))</f>
        <v>0.14774716869202201</v>
      </c>
      <c r="I227" s="58">
        <f>IF(VLOOKUP($Q227,'FILL Table'!$A$77:$J$140,RSD_Technologies!I$3)=0,AVERAGE('FILL Table'!$J$77:$J$140),VLOOKUP($Q227,'FILL Table'!$A$77:$J$140,RSD_Technologies!I$3))</f>
        <v>0.18412638887796859</v>
      </c>
      <c r="J227" s="58">
        <f>IF(VLOOKUP($Q227,'FILL Table'!$A$77:$K$140,RSD_Technologies!J$3)=0,AVERAGE('FILL Table'!$K$77:$K$140),VLOOKUP($Q227,'FILL Table'!$A$77:$K$140,RSD_Technologies!J$3))</f>
        <v>0.29583094148204492</v>
      </c>
      <c r="K227" s="58">
        <f>IF(VLOOKUP($Q227,'FILL Table'!$A$77:$L$140,RSD_Technologies!K$3)=0,AVERAGE('FILL Table'!$L$77:$L$140),VLOOKUP($Q227,'FILL Table'!$A$77:$L$140,RSD_Technologies!K$3))</f>
        <v>0.26577840159888011</v>
      </c>
      <c r="Q227" s="47" t="str">
        <f t="shared" si="46"/>
        <v>RSD_APA3_SH_GAS</v>
      </c>
      <c r="R227" s="47"/>
    </row>
    <row r="228" spans="2:21" x14ac:dyDescent="0.25">
      <c r="B228" s="47"/>
      <c r="C228" s="47"/>
      <c r="D228" s="47" t="s">
        <v>404</v>
      </c>
      <c r="E228" s="47"/>
      <c r="F228" s="47" t="s">
        <v>31</v>
      </c>
      <c r="G228" s="51">
        <f t="shared" si="45"/>
        <v>2018</v>
      </c>
      <c r="H228" s="58">
        <f>IF(VLOOKUP($Q228,'FILL Table'!$A$77:$I$140,RSD_Technologies!H$3)=0,AVERAGE('FILL Table'!$I$77:$I$140),VLOOKUP($Q228,'FILL Table'!$A$77:$I$140,RSD_Technologies!H$3))</f>
        <v>0.14774716869202201</v>
      </c>
      <c r="I228" s="58">
        <f>IF(VLOOKUP($Q228,'FILL Table'!$A$77:$J$140,RSD_Technologies!I$3)=0,AVERAGE('FILL Table'!$J$77:$J$140),VLOOKUP($Q228,'FILL Table'!$A$77:$J$140,RSD_Technologies!I$3))</f>
        <v>0.18412638887796859</v>
      </c>
      <c r="J228" s="58">
        <f>IF(VLOOKUP($Q228,'FILL Table'!$A$77:$K$140,RSD_Technologies!J$3)=0,AVERAGE('FILL Table'!$K$77:$K$140),VLOOKUP($Q228,'FILL Table'!$A$77:$K$140,RSD_Technologies!J$3))</f>
        <v>0.29583094148204492</v>
      </c>
      <c r="K228" s="58">
        <f>IF(VLOOKUP($Q228,'FILL Table'!$A$77:$L$140,RSD_Technologies!K$3)=0,AVERAGE('FILL Table'!$L$77:$L$140),VLOOKUP($Q228,'FILL Table'!$A$77:$L$140,RSD_Technologies!K$3))</f>
        <v>0.26577840159888011</v>
      </c>
      <c r="Q228" s="47" t="str">
        <f t="shared" si="46"/>
        <v>RSD_APA3_SH_GAS</v>
      </c>
      <c r="R228" s="47"/>
    </row>
    <row r="229" spans="2:21" x14ac:dyDescent="0.25">
      <c r="B229" s="47"/>
      <c r="C229" s="47"/>
      <c r="D229" s="47" t="s">
        <v>405</v>
      </c>
      <c r="E229" s="47"/>
      <c r="F229" s="47" t="s">
        <v>31</v>
      </c>
      <c r="G229" s="51">
        <f t="shared" si="45"/>
        <v>2018</v>
      </c>
      <c r="H229" s="58">
        <f>IF(VLOOKUP($Q229,'FILL Table'!$A$77:$I$140,RSD_Technologies!H$3)=0,AVERAGE('FILL Table'!$I$77:$I$140),VLOOKUP($Q229,'FILL Table'!$A$77:$I$140,RSD_Technologies!H$3))</f>
        <v>0.14774716869202201</v>
      </c>
      <c r="I229" s="58">
        <f>IF(VLOOKUP($Q229,'FILL Table'!$A$77:$J$140,RSD_Technologies!I$3)=0,AVERAGE('FILL Table'!$J$77:$J$140),VLOOKUP($Q229,'FILL Table'!$A$77:$J$140,RSD_Technologies!I$3))</f>
        <v>0.18412638887796859</v>
      </c>
      <c r="J229" s="58">
        <f>IF(VLOOKUP($Q229,'FILL Table'!$A$77:$K$140,RSD_Technologies!J$3)=0,AVERAGE('FILL Table'!$K$77:$K$140),VLOOKUP($Q229,'FILL Table'!$A$77:$K$140,RSD_Technologies!J$3))</f>
        <v>0.29583094148204492</v>
      </c>
      <c r="K229" s="58">
        <f>IF(VLOOKUP($Q229,'FILL Table'!$A$77:$L$140,RSD_Technologies!K$3)=0,AVERAGE('FILL Table'!$L$77:$L$140),VLOOKUP($Q229,'FILL Table'!$A$77:$L$140,RSD_Technologies!K$3))</f>
        <v>0.26577840159888011</v>
      </c>
      <c r="Q229" s="47" t="str">
        <f t="shared" si="46"/>
        <v>RSD_APA3_SH_GAS</v>
      </c>
      <c r="R229" s="47"/>
    </row>
    <row r="230" spans="2:21" x14ac:dyDescent="0.25">
      <c r="B230" s="47"/>
      <c r="C230" s="47"/>
      <c r="D230" s="47" t="s">
        <v>406</v>
      </c>
      <c r="E230" s="47"/>
      <c r="F230" s="47" t="s">
        <v>31</v>
      </c>
      <c r="G230" s="51">
        <f t="shared" si="45"/>
        <v>2018</v>
      </c>
      <c r="H230" s="58">
        <f>IF(VLOOKUP($Q230,'FILL Table'!$A$77:$I$140,RSD_Technologies!H$3)=0,AVERAGE('FILL Table'!$I$77:$I$140),VLOOKUP($Q230,'FILL Table'!$A$77:$I$140,RSD_Technologies!H$3))</f>
        <v>0.14774716869202201</v>
      </c>
      <c r="I230" s="58">
        <f>IF(VLOOKUP($Q230,'FILL Table'!$A$77:$J$140,RSD_Technologies!I$3)=0,AVERAGE('FILL Table'!$J$77:$J$140),VLOOKUP($Q230,'FILL Table'!$A$77:$J$140,RSD_Technologies!I$3))</f>
        <v>0.18412638887796859</v>
      </c>
      <c r="J230" s="58">
        <f>IF(VLOOKUP($Q230,'FILL Table'!$A$77:$K$140,RSD_Technologies!J$3)=0,AVERAGE('FILL Table'!$K$77:$K$140),VLOOKUP($Q230,'FILL Table'!$A$77:$K$140,RSD_Technologies!J$3))</f>
        <v>0.29583094148204492</v>
      </c>
      <c r="K230" s="58">
        <f>IF(VLOOKUP($Q230,'FILL Table'!$A$77:$L$140,RSD_Technologies!K$3)=0,AVERAGE('FILL Table'!$L$77:$L$140),VLOOKUP($Q230,'FILL Table'!$A$77:$L$140,RSD_Technologies!K$3))</f>
        <v>0.26577840159888011</v>
      </c>
      <c r="Q230" s="47" t="str">
        <f t="shared" si="46"/>
        <v>RSD_APA3_SH_GAS</v>
      </c>
      <c r="R230" s="47"/>
    </row>
    <row r="231" spans="2:21" x14ac:dyDescent="0.25">
      <c r="B231" s="47"/>
      <c r="C231" s="47"/>
      <c r="D231" s="47" t="s">
        <v>1076</v>
      </c>
      <c r="E231" s="47"/>
      <c r="F231" s="47" t="s">
        <v>31</v>
      </c>
      <c r="G231" s="51">
        <f t="shared" si="45"/>
        <v>2018</v>
      </c>
      <c r="H231" s="58">
        <f>IF(VLOOKUP($Q231,'FILL Table'!$A$77:$I$140,RSD_Technologies!H$3)=0,AVERAGE('FILL Table'!$I$77:$I$140),VLOOKUP($Q231,'FILL Table'!$A$77:$I$140,RSD_Technologies!H$3))</f>
        <v>0.16744679118429201</v>
      </c>
      <c r="I231" s="58">
        <f>IF(VLOOKUP($Q231,'FILL Table'!$A$77:$J$140,RSD_Technologies!I$3)=0,AVERAGE('FILL Table'!$J$77:$J$140),VLOOKUP($Q231,'FILL Table'!$A$77:$J$140,RSD_Technologies!I$3))</f>
        <v>0.18412638887796859</v>
      </c>
      <c r="J231" s="58">
        <f>IF(VLOOKUP($Q231,'FILL Table'!$A$77:$K$140,RSD_Technologies!J$3)=0,AVERAGE('FILL Table'!$K$77:$K$140),VLOOKUP($Q231,'FILL Table'!$A$77:$K$140,RSD_Technologies!J$3))</f>
        <v>0.29583094148204492</v>
      </c>
      <c r="K231" s="58">
        <f>IF(VLOOKUP($Q231,'FILL Table'!$A$77:$L$140,RSD_Technologies!K$3)=0,AVERAGE('FILL Table'!$L$77:$L$140),VLOOKUP($Q231,'FILL Table'!$A$77:$L$140,RSD_Technologies!K$3))</f>
        <v>0.26577840159888011</v>
      </c>
      <c r="Q231" s="47" t="str">
        <f t="shared" si="46"/>
        <v>RSD_APA3_SH_LTH</v>
      </c>
      <c r="R231" s="47"/>
    </row>
    <row r="232" spans="2:21" x14ac:dyDescent="0.25">
      <c r="B232" s="47"/>
      <c r="C232" s="47"/>
      <c r="D232" s="47" t="s">
        <v>1077</v>
      </c>
      <c r="E232" s="47"/>
      <c r="F232" s="47" t="s">
        <v>31</v>
      </c>
      <c r="G232" s="51">
        <f t="shared" si="45"/>
        <v>2018</v>
      </c>
      <c r="H232" s="58">
        <f>IF(VLOOKUP($Q232,'FILL Table'!$A$77:$I$140,RSD_Technologies!H$3)=0,AVERAGE('FILL Table'!$I$77:$I$140),VLOOKUP($Q232,'FILL Table'!$A$77:$I$140,RSD_Technologies!H$3))</f>
        <v>0.16744679118429201</v>
      </c>
      <c r="I232" s="58">
        <f>IF(VLOOKUP($Q232,'FILL Table'!$A$77:$J$140,RSD_Technologies!I$3)=0,AVERAGE('FILL Table'!$J$77:$J$140),VLOOKUP($Q232,'FILL Table'!$A$77:$J$140,RSD_Technologies!I$3))</f>
        <v>0.18412638887796859</v>
      </c>
      <c r="J232" s="58">
        <f>IF(VLOOKUP($Q232,'FILL Table'!$A$77:$K$140,RSD_Technologies!J$3)=0,AVERAGE('FILL Table'!$K$77:$K$140),VLOOKUP($Q232,'FILL Table'!$A$77:$K$140,RSD_Technologies!J$3))</f>
        <v>0.29583094148204492</v>
      </c>
      <c r="K232" s="58">
        <f>IF(VLOOKUP($Q232,'FILL Table'!$A$77:$L$140,RSD_Technologies!K$3)=0,AVERAGE('FILL Table'!$L$77:$L$140),VLOOKUP($Q232,'FILL Table'!$A$77:$L$140,RSD_Technologies!K$3))</f>
        <v>0.26577840159888011</v>
      </c>
      <c r="Q232" s="47" t="str">
        <f t="shared" si="46"/>
        <v>RSD_APA3_SH_LTH</v>
      </c>
      <c r="R232" s="47"/>
    </row>
    <row r="233" spans="2:21" x14ac:dyDescent="0.25">
      <c r="B233" s="47"/>
      <c r="C233" s="47"/>
      <c r="D233" s="47" t="s">
        <v>1078</v>
      </c>
      <c r="E233" s="47"/>
      <c r="F233" s="47" t="s">
        <v>31</v>
      </c>
      <c r="G233" s="51">
        <f t="shared" si="45"/>
        <v>2018</v>
      </c>
      <c r="H233" s="58">
        <f>IF(VLOOKUP($Q233,'FILL Table'!$A$77:$I$140,RSD_Technologies!H$3)=0,AVERAGE('FILL Table'!$I$77:$I$140),VLOOKUP($Q233,'FILL Table'!$A$77:$I$140,RSD_Technologies!H$3))</f>
        <v>0.16744679118429201</v>
      </c>
      <c r="I233" s="58">
        <f>IF(VLOOKUP($Q233,'FILL Table'!$A$77:$J$140,RSD_Technologies!I$3)=0,AVERAGE('FILL Table'!$J$77:$J$140),VLOOKUP($Q233,'FILL Table'!$A$77:$J$140,RSD_Technologies!I$3))</f>
        <v>0.18412638887796859</v>
      </c>
      <c r="J233" s="58">
        <f>IF(VLOOKUP($Q233,'FILL Table'!$A$77:$K$140,RSD_Technologies!J$3)=0,AVERAGE('FILL Table'!$K$77:$K$140),VLOOKUP($Q233,'FILL Table'!$A$77:$K$140,RSD_Technologies!J$3))</f>
        <v>0.29583094148204492</v>
      </c>
      <c r="K233" s="58">
        <f>IF(VLOOKUP($Q233,'FILL Table'!$A$77:$L$140,RSD_Technologies!K$3)=0,AVERAGE('FILL Table'!$L$77:$L$140),VLOOKUP($Q233,'FILL Table'!$A$77:$L$140,RSD_Technologies!K$3))</f>
        <v>0.26577840159888011</v>
      </c>
      <c r="Q233" s="47" t="str">
        <f t="shared" si="46"/>
        <v>RSD_APA3_SH_LTH</v>
      </c>
      <c r="R233" s="47"/>
    </row>
    <row r="234" spans="2:21" x14ac:dyDescent="0.25">
      <c r="B234" s="47"/>
      <c r="C234" s="47"/>
      <c r="D234" s="47" t="s">
        <v>407</v>
      </c>
      <c r="E234" s="47"/>
      <c r="F234" s="47" t="s">
        <v>31</v>
      </c>
      <c r="G234" s="51">
        <f t="shared" si="45"/>
        <v>2018</v>
      </c>
      <c r="H234" s="58">
        <f>IF(VLOOKUP($Q234,'FILL Table'!$A$77:$I$140,RSD_Technologies!H$3)=0,AVERAGE('FILL Table'!$I$77:$I$140),VLOOKUP($Q234,'FILL Table'!$A$77:$I$140,RSD_Technologies!H$3))</f>
        <v>0.35</v>
      </c>
      <c r="I234" s="58">
        <f>IF(VLOOKUP($Q234,'FILL Table'!$A$77:$J$140,RSD_Technologies!I$3)=0,AVERAGE('FILL Table'!$J$77:$J$140),VLOOKUP($Q234,'FILL Table'!$A$77:$J$140,RSD_Technologies!I$3))</f>
        <v>0.18412638887796859</v>
      </c>
      <c r="J234" s="58">
        <f>IF(VLOOKUP($Q234,'FILL Table'!$A$77:$K$140,RSD_Technologies!J$3)=0,AVERAGE('FILL Table'!$K$77:$K$140),VLOOKUP($Q234,'FILL Table'!$A$77:$K$140,RSD_Technologies!J$3))</f>
        <v>0.29583094148204492</v>
      </c>
      <c r="K234" s="58">
        <f>IF(VLOOKUP($Q234,'FILL Table'!$A$77:$L$140,RSD_Technologies!K$3)=0,AVERAGE('FILL Table'!$L$77:$L$140),VLOOKUP($Q234,'FILL Table'!$A$77:$L$140,RSD_Technologies!K$3))</f>
        <v>0.26577840159888011</v>
      </c>
      <c r="Q234" s="47" t="str">
        <f t="shared" si="46"/>
        <v>RSD_APA3_SH_ELC</v>
      </c>
      <c r="R234" s="47"/>
    </row>
    <row r="235" spans="2:21" ht="14.4" x14ac:dyDescent="0.3">
      <c r="B235" s="47"/>
      <c r="C235" s="47"/>
      <c r="D235" s="76" t="s">
        <v>408</v>
      </c>
      <c r="E235" s="76"/>
      <c r="F235" s="76" t="s">
        <v>31</v>
      </c>
      <c r="G235" s="77">
        <f t="shared" si="45"/>
        <v>2018</v>
      </c>
      <c r="H235" s="78">
        <f>AVERAGE(H227:H233)*1.5</f>
        <v>0.23428479606877806</v>
      </c>
      <c r="I235" s="78">
        <f t="shared" ref="I235:K235" si="52">AVERAGE(I227:I233)*1.5</f>
        <v>0.27618958331695287</v>
      </c>
      <c r="J235" s="78">
        <f t="shared" si="52"/>
        <v>0.44374641222306732</v>
      </c>
      <c r="K235" s="78">
        <f t="shared" si="52"/>
        <v>0.39866760239832011</v>
      </c>
      <c r="L235" s="75"/>
      <c r="M235" s="75"/>
      <c r="N235" s="75"/>
      <c r="O235" s="75"/>
      <c r="P235" s="75"/>
      <c r="Q235" s="76" t="str">
        <f t="shared" si="46"/>
        <v>RSD_APA3_SH_ELC</v>
      </c>
      <c r="R235" s="75" t="s">
        <v>1109</v>
      </c>
      <c r="S235" s="75"/>
      <c r="T235" s="75"/>
      <c r="U235" s="75"/>
    </row>
    <row r="236" spans="2:21" ht="14.4" x14ac:dyDescent="0.3">
      <c r="B236" s="47"/>
      <c r="C236" s="47"/>
      <c r="D236" s="76" t="s">
        <v>409</v>
      </c>
      <c r="E236" s="76"/>
      <c r="F236" s="76" t="s">
        <v>31</v>
      </c>
      <c r="G236" s="77">
        <f t="shared" si="45"/>
        <v>2018</v>
      </c>
      <c r="H236" s="80">
        <f>H235</f>
        <v>0.23428479606877806</v>
      </c>
      <c r="I236" s="78">
        <f t="shared" ref="I236:I240" si="53">I235</f>
        <v>0.27618958331695287</v>
      </c>
      <c r="J236" s="78">
        <f t="shared" ref="J236:J240" si="54">J235</f>
        <v>0.44374641222306732</v>
      </c>
      <c r="K236" s="78">
        <f t="shared" ref="K236:K240" si="55">K235</f>
        <v>0.39866760239832011</v>
      </c>
      <c r="L236" s="75"/>
      <c r="M236" s="75"/>
      <c r="N236" s="75"/>
      <c r="O236" s="75"/>
      <c r="P236" s="75"/>
      <c r="Q236" s="76" t="str">
        <f t="shared" si="46"/>
        <v>RSD_APA3_SH_ELC</v>
      </c>
      <c r="R236" s="75" t="s">
        <v>1109</v>
      </c>
      <c r="S236" s="75"/>
      <c r="T236" s="75"/>
      <c r="U236" s="75"/>
    </row>
    <row r="237" spans="2:21" ht="14.4" x14ac:dyDescent="0.3">
      <c r="B237" s="47"/>
      <c r="C237" s="47"/>
      <c r="D237" s="76" t="s">
        <v>410</v>
      </c>
      <c r="E237" s="76"/>
      <c r="F237" s="76" t="s">
        <v>31</v>
      </c>
      <c r="G237" s="77">
        <f t="shared" si="45"/>
        <v>2018</v>
      </c>
      <c r="H237" s="78">
        <f t="shared" ref="H237:H240" si="56">H236</f>
        <v>0.23428479606877806</v>
      </c>
      <c r="I237" s="78">
        <f t="shared" si="53"/>
        <v>0.27618958331695287</v>
      </c>
      <c r="J237" s="78">
        <f t="shared" si="54"/>
        <v>0.44374641222306732</v>
      </c>
      <c r="K237" s="78">
        <f t="shared" si="55"/>
        <v>0.39866760239832011</v>
      </c>
      <c r="L237" s="75"/>
      <c r="M237" s="75"/>
      <c r="N237" s="75"/>
      <c r="O237" s="75"/>
      <c r="P237" s="75"/>
      <c r="Q237" s="76" t="str">
        <f t="shared" si="46"/>
        <v>RSD_APA3_SH_ELC</v>
      </c>
      <c r="R237" s="75" t="s">
        <v>1109</v>
      </c>
      <c r="S237" s="75"/>
      <c r="T237" s="75"/>
      <c r="U237" s="75"/>
    </row>
    <row r="238" spans="2:21" ht="14.4" x14ac:dyDescent="0.3">
      <c r="B238" s="47"/>
      <c r="C238" s="47"/>
      <c r="D238" s="76" t="s">
        <v>411</v>
      </c>
      <c r="E238" s="76"/>
      <c r="F238" s="76" t="s">
        <v>31</v>
      </c>
      <c r="G238" s="77">
        <f t="shared" si="45"/>
        <v>2018</v>
      </c>
      <c r="H238" s="78">
        <f t="shared" si="56"/>
        <v>0.23428479606877806</v>
      </c>
      <c r="I238" s="78">
        <f t="shared" si="53"/>
        <v>0.27618958331695287</v>
      </c>
      <c r="J238" s="78">
        <f t="shared" si="54"/>
        <v>0.44374641222306732</v>
      </c>
      <c r="K238" s="78">
        <f t="shared" si="55"/>
        <v>0.39866760239832011</v>
      </c>
      <c r="L238" s="75"/>
      <c r="M238" s="75"/>
      <c r="N238" s="75"/>
      <c r="O238" s="75"/>
      <c r="P238" s="75"/>
      <c r="Q238" s="76" t="str">
        <f t="shared" si="46"/>
        <v>RSD_APA3_SH_ELC</v>
      </c>
      <c r="R238" s="75" t="s">
        <v>1109</v>
      </c>
      <c r="S238" s="75"/>
      <c r="T238" s="75"/>
      <c r="U238" s="75"/>
    </row>
    <row r="239" spans="2:21" ht="14.4" x14ac:dyDescent="0.3">
      <c r="B239" s="47"/>
      <c r="C239" s="47"/>
      <c r="D239" s="76" t="s">
        <v>412</v>
      </c>
      <c r="E239" s="76"/>
      <c r="F239" s="76" t="s">
        <v>31</v>
      </c>
      <c r="G239" s="77">
        <f t="shared" si="45"/>
        <v>2018</v>
      </c>
      <c r="H239" s="78">
        <f t="shared" si="56"/>
        <v>0.23428479606877806</v>
      </c>
      <c r="I239" s="78">
        <f t="shared" si="53"/>
        <v>0.27618958331695287</v>
      </c>
      <c r="J239" s="78">
        <f t="shared" si="54"/>
        <v>0.44374641222306732</v>
      </c>
      <c r="K239" s="78">
        <f t="shared" si="55"/>
        <v>0.39866760239832011</v>
      </c>
      <c r="L239" s="75"/>
      <c r="M239" s="75"/>
      <c r="N239" s="75"/>
      <c r="O239" s="75"/>
      <c r="P239" s="75"/>
      <c r="Q239" s="76" t="str">
        <f t="shared" si="46"/>
        <v>RSD_APA3_SH_ELC</v>
      </c>
      <c r="R239" s="75" t="s">
        <v>1109</v>
      </c>
      <c r="S239" s="75"/>
      <c r="T239" s="75"/>
      <c r="U239" s="75"/>
    </row>
    <row r="240" spans="2:21" ht="14.4" x14ac:dyDescent="0.3">
      <c r="B240" s="47"/>
      <c r="C240" s="47"/>
      <c r="D240" s="76" t="s">
        <v>413</v>
      </c>
      <c r="E240" s="76"/>
      <c r="F240" s="76" t="s">
        <v>31</v>
      </c>
      <c r="G240" s="77">
        <f t="shared" si="45"/>
        <v>2018</v>
      </c>
      <c r="H240" s="78">
        <f t="shared" si="56"/>
        <v>0.23428479606877806</v>
      </c>
      <c r="I240" s="78">
        <f t="shared" si="53"/>
        <v>0.27618958331695287</v>
      </c>
      <c r="J240" s="78">
        <f t="shared" si="54"/>
        <v>0.44374641222306732</v>
      </c>
      <c r="K240" s="78">
        <f t="shared" si="55"/>
        <v>0.39866760239832011</v>
      </c>
      <c r="L240" s="75"/>
      <c r="M240" s="75"/>
      <c r="N240" s="75"/>
      <c r="O240" s="75"/>
      <c r="P240" s="75"/>
      <c r="Q240" s="76" t="str">
        <f t="shared" si="46"/>
        <v>RSD_APA3_SH_ELC</v>
      </c>
      <c r="R240" s="75" t="s">
        <v>1109</v>
      </c>
      <c r="S240" s="75"/>
      <c r="T240" s="75"/>
      <c r="U240" s="75"/>
    </row>
    <row r="241" spans="2:18" x14ac:dyDescent="0.25">
      <c r="B241" s="47"/>
      <c r="C241" s="47"/>
      <c r="D241" s="47" t="s">
        <v>414</v>
      </c>
      <c r="E241" s="47"/>
      <c r="F241" s="47" t="s">
        <v>31</v>
      </c>
      <c r="G241" s="51">
        <f t="shared" si="45"/>
        <v>2018</v>
      </c>
      <c r="H241" s="58">
        <f>IF(VLOOKUP($Q241,'FILL Table'!$A$77:$I$140,RSD_Technologies!H$3)=0,AVERAGE('FILL Table'!$I$77:$I$140),VLOOKUP($Q241,'FILL Table'!$A$77:$I$140,RSD_Technologies!H$3))</f>
        <v>0.118197734953618</v>
      </c>
      <c r="I241" s="58">
        <f>IF(VLOOKUP($Q241,'FILL Table'!$A$77:$J$140,RSD_Technologies!I$3)=0,AVERAGE('FILL Table'!$J$77:$J$140),VLOOKUP($Q241,'FILL Table'!$A$77:$J$140,RSD_Technologies!I$3))</f>
        <v>0.18412638887796859</v>
      </c>
      <c r="J241" s="58">
        <f>IF(VLOOKUP($Q241,'FILL Table'!$A$77:$K$140,RSD_Technologies!J$3)=0,AVERAGE('FILL Table'!$K$77:$K$140),VLOOKUP($Q241,'FILL Table'!$A$77:$K$140,RSD_Technologies!J$3))</f>
        <v>0.29583094148204492</v>
      </c>
      <c r="K241" s="58">
        <f>IF(VLOOKUP($Q241,'FILL Table'!$A$77:$L$140,RSD_Technologies!K$3)=0,AVERAGE('FILL Table'!$L$77:$L$140),VLOOKUP($Q241,'FILL Table'!$A$77:$L$140,RSD_Technologies!K$3))</f>
        <v>0.26577840159888011</v>
      </c>
      <c r="Q241" s="47" t="str">
        <f t="shared" si="46"/>
        <v>RSD_APA3_SH_GEO</v>
      </c>
      <c r="R241" s="47"/>
    </row>
    <row r="242" spans="2:18" x14ac:dyDescent="0.25">
      <c r="B242" s="47"/>
      <c r="C242" s="47"/>
      <c r="D242" s="47" t="s">
        <v>415</v>
      </c>
      <c r="E242" s="47"/>
      <c r="F242" s="47" t="s">
        <v>31</v>
      </c>
      <c r="G242" s="51">
        <f t="shared" si="45"/>
        <v>2018</v>
      </c>
      <c r="H242" s="58">
        <f>IF(VLOOKUP($Q242,'FILL Table'!$A$77:$I$140,RSD_Technologies!H$3)=0,AVERAGE('FILL Table'!$I$77:$I$140),VLOOKUP($Q242,'FILL Table'!$A$77:$I$140,RSD_Technologies!H$3))</f>
        <v>0.118197734953618</v>
      </c>
      <c r="I242" s="58">
        <f>IF(VLOOKUP($Q242,'FILL Table'!$A$77:$J$140,RSD_Technologies!I$3)=0,AVERAGE('FILL Table'!$J$77:$J$140),VLOOKUP($Q242,'FILL Table'!$A$77:$J$140,RSD_Technologies!I$3))</f>
        <v>0.18412638887796859</v>
      </c>
      <c r="J242" s="58">
        <f>IF(VLOOKUP($Q242,'FILL Table'!$A$77:$K$140,RSD_Technologies!J$3)=0,AVERAGE('FILL Table'!$K$77:$K$140),VLOOKUP($Q242,'FILL Table'!$A$77:$K$140,RSD_Technologies!J$3))</f>
        <v>0.29583094148204492</v>
      </c>
      <c r="K242" s="58">
        <f>IF(VLOOKUP($Q242,'FILL Table'!$A$77:$L$140,RSD_Technologies!K$3)=0,AVERAGE('FILL Table'!$L$77:$L$140),VLOOKUP($Q242,'FILL Table'!$A$77:$L$140,RSD_Technologies!K$3))</f>
        <v>0.26577840159888011</v>
      </c>
      <c r="Q242" s="47" t="str">
        <f t="shared" si="46"/>
        <v>RSD_APA3_SH_GEO</v>
      </c>
      <c r="R242" s="47"/>
    </row>
    <row r="243" spans="2:18" x14ac:dyDescent="0.25">
      <c r="B243" s="47"/>
      <c r="C243" s="47"/>
      <c r="D243" s="47" t="s">
        <v>416</v>
      </c>
      <c r="E243" s="47"/>
      <c r="F243" s="47" t="s">
        <v>31</v>
      </c>
      <c r="G243" s="51">
        <f t="shared" si="45"/>
        <v>2018</v>
      </c>
      <c r="H243" s="58">
        <f>IF(VLOOKUP($Q243,'FILL Table'!$A$77:$I$140,RSD_Technologies!H$3)=0,AVERAGE('FILL Table'!$I$77:$I$140),VLOOKUP($Q243,'FILL Table'!$A$77:$I$140,RSD_Technologies!H$3))</f>
        <v>0.118197734953618</v>
      </c>
      <c r="I243" s="58">
        <f>IF(VLOOKUP($Q243,'FILL Table'!$A$77:$J$140,RSD_Technologies!I$3)=0,AVERAGE('FILL Table'!$J$77:$J$140),VLOOKUP($Q243,'FILL Table'!$A$77:$J$140,RSD_Technologies!I$3))</f>
        <v>0.18412638887796859</v>
      </c>
      <c r="J243" s="58">
        <f>IF(VLOOKUP($Q243,'FILL Table'!$A$77:$K$140,RSD_Technologies!J$3)=0,AVERAGE('FILL Table'!$K$77:$K$140),VLOOKUP($Q243,'FILL Table'!$A$77:$K$140,RSD_Technologies!J$3))</f>
        <v>0.29583094148204492</v>
      </c>
      <c r="K243" s="58">
        <f>IF(VLOOKUP($Q243,'FILL Table'!$A$77:$L$140,RSD_Technologies!K$3)=0,AVERAGE('FILL Table'!$L$77:$L$140),VLOOKUP($Q243,'FILL Table'!$A$77:$L$140,RSD_Technologies!K$3))</f>
        <v>0.26577840159888011</v>
      </c>
      <c r="Q243" s="47" t="str">
        <f t="shared" si="46"/>
        <v>RSD_APA3_SH_GEO</v>
      </c>
      <c r="R243" s="47"/>
    </row>
    <row r="244" spans="2:18" x14ac:dyDescent="0.25">
      <c r="B244" s="47"/>
      <c r="C244" s="47"/>
      <c r="D244" s="47" t="s">
        <v>417</v>
      </c>
      <c r="E244" s="47"/>
      <c r="F244" s="47" t="s">
        <v>31</v>
      </c>
      <c r="G244" s="51">
        <f t="shared" si="45"/>
        <v>2018</v>
      </c>
      <c r="H244" s="58">
        <f>IF(VLOOKUP($Q244,'FILL Table'!$A$77:$I$140,RSD_Technologies!H$3)=0,AVERAGE('FILL Table'!$I$77:$I$140),VLOOKUP($Q244,'FILL Table'!$A$77:$I$140,RSD_Technologies!H$3))</f>
        <v>0.118197734953618</v>
      </c>
      <c r="I244" s="58">
        <f>IF(VLOOKUP($Q244,'FILL Table'!$A$77:$J$140,RSD_Technologies!I$3)=0,AVERAGE('FILL Table'!$J$77:$J$140),VLOOKUP($Q244,'FILL Table'!$A$77:$J$140,RSD_Technologies!I$3))</f>
        <v>0.18412638887796859</v>
      </c>
      <c r="J244" s="58">
        <f>IF(VLOOKUP($Q244,'FILL Table'!$A$77:$K$140,RSD_Technologies!J$3)=0,AVERAGE('FILL Table'!$K$77:$K$140),VLOOKUP($Q244,'FILL Table'!$A$77:$K$140,RSD_Technologies!J$3))</f>
        <v>0.29583094148204492</v>
      </c>
      <c r="K244" s="58">
        <f>IF(VLOOKUP($Q244,'FILL Table'!$A$77:$L$140,RSD_Technologies!K$3)=0,AVERAGE('FILL Table'!$L$77:$L$140),VLOOKUP($Q244,'FILL Table'!$A$77:$L$140,RSD_Technologies!K$3))</f>
        <v>0.26577840159888011</v>
      </c>
      <c r="Q244" s="47" t="str">
        <f t="shared" si="46"/>
        <v>RSD_APA3_SH_GEO</v>
      </c>
      <c r="R244" s="47"/>
    </row>
    <row r="245" spans="2:18" x14ac:dyDescent="0.25">
      <c r="B245" s="47"/>
      <c r="C245" s="47"/>
      <c r="D245" s="47" t="s">
        <v>1079</v>
      </c>
      <c r="E245" s="47"/>
      <c r="F245" s="47" t="s">
        <v>31</v>
      </c>
      <c r="G245" s="51">
        <f t="shared" si="45"/>
        <v>2018</v>
      </c>
      <c r="H245" s="58">
        <f>IF(VLOOKUP($Q245,'FILL Table'!$A$77:$I$140,RSD_Technologies!H$3)=0,AVERAGE('FILL Table'!$I$77:$I$140),VLOOKUP($Q245,'FILL Table'!$A$77:$I$140,RSD_Technologies!H$3))</f>
        <v>0.2</v>
      </c>
      <c r="I245" s="58">
        <f>IF(VLOOKUP($Q245,'FILL Table'!$A$77:$J$140,RSD_Technologies!I$3)=0,AVERAGE('FILL Table'!$J$77:$J$140),VLOOKUP($Q245,'FILL Table'!$A$77:$J$140,RSD_Technologies!I$3))</f>
        <v>0.18412638887796859</v>
      </c>
      <c r="J245" s="58">
        <f>IF(VLOOKUP($Q245,'FILL Table'!$A$77:$K$140,RSD_Technologies!J$3)=0,AVERAGE('FILL Table'!$K$77:$K$140),VLOOKUP($Q245,'FILL Table'!$A$77:$K$140,RSD_Technologies!J$3))</f>
        <v>0.29583094148204492</v>
      </c>
      <c r="K245" s="58">
        <f>IF(VLOOKUP($Q245,'FILL Table'!$A$77:$L$140,RSD_Technologies!K$3)=0,AVERAGE('FILL Table'!$L$77:$L$140),VLOOKUP($Q245,'FILL Table'!$A$77:$L$140,RSD_Technologies!K$3))</f>
        <v>0.26577840159888011</v>
      </c>
      <c r="Q245" s="47" t="str">
        <f t="shared" si="46"/>
        <v>RSD_APA3_SH_DSL</v>
      </c>
      <c r="R245" s="47"/>
    </row>
    <row r="246" spans="2:18" x14ac:dyDescent="0.25">
      <c r="B246" s="47"/>
      <c r="C246" s="47"/>
      <c r="D246" s="47" t="s">
        <v>1080</v>
      </c>
      <c r="E246" s="47"/>
      <c r="F246" s="47" t="s">
        <v>31</v>
      </c>
      <c r="G246" s="51">
        <f t="shared" si="45"/>
        <v>2018</v>
      </c>
      <c r="H246" s="58">
        <f>IF(VLOOKUP($Q246,'FILL Table'!$A$77:$I$140,RSD_Technologies!H$3)=0,AVERAGE('FILL Table'!$I$77:$I$140),VLOOKUP($Q246,'FILL Table'!$A$77:$I$140,RSD_Technologies!H$3))</f>
        <v>0.2</v>
      </c>
      <c r="I246" s="58">
        <f>IF(VLOOKUP($Q246,'FILL Table'!$A$77:$J$140,RSD_Technologies!I$3)=0,AVERAGE('FILL Table'!$J$77:$J$140),VLOOKUP($Q246,'FILL Table'!$A$77:$J$140,RSD_Technologies!I$3))</f>
        <v>0.18412638887796859</v>
      </c>
      <c r="J246" s="58">
        <f>IF(VLOOKUP($Q246,'FILL Table'!$A$77:$K$140,RSD_Technologies!J$3)=0,AVERAGE('FILL Table'!$K$77:$K$140),VLOOKUP($Q246,'FILL Table'!$A$77:$K$140,RSD_Technologies!J$3))</f>
        <v>0.29583094148204492</v>
      </c>
      <c r="K246" s="58">
        <f>IF(VLOOKUP($Q246,'FILL Table'!$A$77:$L$140,RSD_Technologies!K$3)=0,AVERAGE('FILL Table'!$L$77:$L$140),VLOOKUP($Q246,'FILL Table'!$A$77:$L$140,RSD_Technologies!K$3))</f>
        <v>0.26577840159888011</v>
      </c>
      <c r="Q246" s="47" t="str">
        <f t="shared" si="46"/>
        <v>RSD_APA3_SH_LPG</v>
      </c>
      <c r="R246" s="47"/>
    </row>
    <row r="247" spans="2:18" x14ac:dyDescent="0.25">
      <c r="B247" s="47"/>
      <c r="C247" s="47"/>
      <c r="D247" s="47" t="s">
        <v>1107</v>
      </c>
      <c r="E247" s="47"/>
      <c r="F247" s="47" t="s">
        <v>31</v>
      </c>
      <c r="G247" s="51">
        <f t="shared" si="45"/>
        <v>2018</v>
      </c>
      <c r="H247" s="58">
        <f>IF(VLOOKUP($Q247,'FILL Table'!$A$77:$I$140,RSD_Technologies!H$3)=0,AVERAGE('FILL Table'!$I$77:$I$140),VLOOKUP($Q247,'FILL Table'!$A$77:$I$140,RSD_Technologies!H$3))</f>
        <v>0.12902628620422199</v>
      </c>
      <c r="I247" s="58">
        <f>IF(VLOOKUP($Q247,'FILL Table'!$A$77:$J$140,RSD_Technologies!I$3)=0,AVERAGE('FILL Table'!$J$77:$J$140),VLOOKUP($Q247,'FILL Table'!$A$77:$J$140,RSD_Technologies!I$3))</f>
        <v>0.18412638887796859</v>
      </c>
      <c r="J247" s="58">
        <f>IF(VLOOKUP($Q247,'FILL Table'!$A$77:$K$140,RSD_Technologies!J$3)=0,AVERAGE('FILL Table'!$K$77:$K$140),VLOOKUP($Q247,'FILL Table'!$A$77:$K$140,RSD_Technologies!J$3))</f>
        <v>0.29583094148204492</v>
      </c>
      <c r="K247" s="58">
        <f>IF(VLOOKUP($Q247,'FILL Table'!$A$77:$L$140,RSD_Technologies!K$3)=0,AVERAGE('FILL Table'!$L$77:$L$140),VLOOKUP($Q247,'FILL Table'!$A$77:$L$140,RSD_Technologies!K$3))</f>
        <v>0.26577840159888011</v>
      </c>
      <c r="Q247" s="47" t="str">
        <f t="shared" si="46"/>
        <v>RSD_DTA4_SH_BIC</v>
      </c>
      <c r="R247" s="47"/>
    </row>
    <row r="248" spans="2:18" x14ac:dyDescent="0.25">
      <c r="B248" s="47"/>
      <c r="C248" s="47"/>
      <c r="D248" s="47" t="s">
        <v>443</v>
      </c>
      <c r="E248" s="47"/>
      <c r="F248" s="47" t="s">
        <v>31</v>
      </c>
      <c r="G248" s="51">
        <f t="shared" si="45"/>
        <v>2018</v>
      </c>
      <c r="H248" s="58">
        <f>IF(VLOOKUP($Q248,'FILL Table'!$A$77:$I$140,RSD_Technologies!H$3)=0,AVERAGE('FILL Table'!$I$77:$I$140),VLOOKUP($Q248,'FILL Table'!$A$77:$I$140,RSD_Technologies!H$3))</f>
        <v>0.15</v>
      </c>
      <c r="I248" s="58">
        <f>IF(VLOOKUP($Q248,'FILL Table'!$A$77:$J$140,RSD_Technologies!I$3)=0,AVERAGE('FILL Table'!$J$77:$J$140),VLOOKUP($Q248,'FILL Table'!$A$77:$J$140,RSD_Technologies!I$3))</f>
        <v>0.18412638887796859</v>
      </c>
      <c r="J248" s="58">
        <f>IF(VLOOKUP($Q248,'FILL Table'!$A$77:$K$140,RSD_Technologies!J$3)=0,AVERAGE('FILL Table'!$K$77:$K$140),VLOOKUP($Q248,'FILL Table'!$A$77:$K$140,RSD_Technologies!J$3))</f>
        <v>0.29583094148204492</v>
      </c>
      <c r="K248" s="58">
        <f>IF(VLOOKUP($Q248,'FILL Table'!$A$77:$L$140,RSD_Technologies!K$3)=0,AVERAGE('FILL Table'!$L$77:$L$140),VLOOKUP($Q248,'FILL Table'!$A$77:$L$140,RSD_Technologies!K$3))</f>
        <v>0.26577840159888011</v>
      </c>
      <c r="Q248" s="47" t="str">
        <f t="shared" si="46"/>
        <v>RSD_DTA4_SH_LOG</v>
      </c>
      <c r="R248" s="47"/>
    </row>
    <row r="249" spans="2:18" x14ac:dyDescent="0.25">
      <c r="B249" s="47"/>
      <c r="C249" s="47"/>
      <c r="D249" s="47" t="s">
        <v>1081</v>
      </c>
      <c r="E249" s="47"/>
      <c r="F249" s="47" t="s">
        <v>31</v>
      </c>
      <c r="G249" s="51">
        <f t="shared" si="45"/>
        <v>2018</v>
      </c>
      <c r="H249" s="58">
        <f>IF(VLOOKUP($Q249,'FILL Table'!$A$77:$I$140,RSD_Technologies!H$3)=0,AVERAGE('FILL Table'!$I$77:$I$140),VLOOKUP($Q249,'FILL Table'!$A$77:$I$140,RSD_Technologies!H$3))</f>
        <v>0.15</v>
      </c>
      <c r="I249" s="58">
        <f>IF(VLOOKUP($Q249,'FILL Table'!$A$77:$J$140,RSD_Technologies!I$3)=0,AVERAGE('FILL Table'!$J$77:$J$140),VLOOKUP($Q249,'FILL Table'!$A$77:$J$140,RSD_Technologies!I$3))</f>
        <v>0.18412638887796859</v>
      </c>
      <c r="J249" s="58">
        <f>IF(VLOOKUP($Q249,'FILL Table'!$A$77:$K$140,RSD_Technologies!J$3)=0,AVERAGE('FILL Table'!$K$77:$K$140),VLOOKUP($Q249,'FILL Table'!$A$77:$K$140,RSD_Technologies!J$3))</f>
        <v>0.29583094148204492</v>
      </c>
      <c r="K249" s="58">
        <f>IF(VLOOKUP($Q249,'FILL Table'!$A$77:$L$140,RSD_Technologies!K$3)=0,AVERAGE('FILL Table'!$L$77:$L$140),VLOOKUP($Q249,'FILL Table'!$A$77:$L$140,RSD_Technologies!K$3))</f>
        <v>0.26577840159888011</v>
      </c>
      <c r="Q249" s="47" t="str">
        <f t="shared" si="46"/>
        <v>RSD_DTA4_SH_LOG</v>
      </c>
      <c r="R249" s="47"/>
    </row>
    <row r="250" spans="2:18" x14ac:dyDescent="0.25">
      <c r="B250" s="47"/>
      <c r="C250" s="47"/>
      <c r="D250" s="47" t="s">
        <v>444</v>
      </c>
      <c r="E250" s="47"/>
      <c r="F250" s="47" t="s">
        <v>31</v>
      </c>
      <c r="G250" s="51">
        <f t="shared" si="45"/>
        <v>2018</v>
      </c>
      <c r="H250" s="58">
        <f>IF(VLOOKUP($Q250,'FILL Table'!$A$77:$I$140,RSD_Technologies!H$3)=0,AVERAGE('FILL Table'!$I$77:$I$140),VLOOKUP($Q250,'FILL Table'!$A$77:$I$140,RSD_Technologies!H$3))</f>
        <v>0.21934468654717701</v>
      </c>
      <c r="I250" s="58">
        <f>IF(VLOOKUP($Q250,'FILL Table'!$A$77:$J$140,RSD_Technologies!I$3)=0,AVERAGE('FILL Table'!$J$77:$J$140),VLOOKUP($Q250,'FILL Table'!$A$77:$J$140,RSD_Technologies!I$3))</f>
        <v>0.18412638887796859</v>
      </c>
      <c r="J250" s="58">
        <f>IF(VLOOKUP($Q250,'FILL Table'!$A$77:$K$140,RSD_Technologies!J$3)=0,AVERAGE('FILL Table'!$K$77:$K$140),VLOOKUP($Q250,'FILL Table'!$A$77:$K$140,RSD_Technologies!J$3))</f>
        <v>0.29583094148204492</v>
      </c>
      <c r="K250" s="58">
        <f>IF(VLOOKUP($Q250,'FILL Table'!$A$77:$L$140,RSD_Technologies!K$3)=0,AVERAGE('FILL Table'!$L$77:$L$140),VLOOKUP($Q250,'FILL Table'!$A$77:$L$140,RSD_Technologies!K$3))</f>
        <v>0.26577840159888011</v>
      </c>
      <c r="Q250" s="47" t="str">
        <f t="shared" si="46"/>
        <v>RSD_DTA4_SH_PLT</v>
      </c>
      <c r="R250" s="47"/>
    </row>
    <row r="251" spans="2:18" x14ac:dyDescent="0.25">
      <c r="B251" s="47"/>
      <c r="C251" s="47"/>
      <c r="D251" s="47" t="s">
        <v>445</v>
      </c>
      <c r="E251" s="47"/>
      <c r="F251" s="47" t="s">
        <v>31</v>
      </c>
      <c r="G251" s="51">
        <f t="shared" si="45"/>
        <v>2018</v>
      </c>
      <c r="H251" s="58">
        <f>IF(VLOOKUP($Q251,'FILL Table'!$A$77:$I$140,RSD_Technologies!H$3)=0,AVERAGE('FILL Table'!$I$77:$I$140),VLOOKUP($Q251,'FILL Table'!$A$77:$I$140,RSD_Technologies!H$3))</f>
        <v>0.21934468654717701</v>
      </c>
      <c r="I251" s="58">
        <f>IF(VLOOKUP($Q251,'FILL Table'!$A$77:$J$140,RSD_Technologies!I$3)=0,AVERAGE('FILL Table'!$J$77:$J$140),VLOOKUP($Q251,'FILL Table'!$A$77:$J$140,RSD_Technologies!I$3))</f>
        <v>0.18412638887796859</v>
      </c>
      <c r="J251" s="58">
        <f>IF(VLOOKUP($Q251,'FILL Table'!$A$77:$K$140,RSD_Technologies!J$3)=0,AVERAGE('FILL Table'!$K$77:$K$140),VLOOKUP($Q251,'FILL Table'!$A$77:$K$140,RSD_Technologies!J$3))</f>
        <v>0.29583094148204492</v>
      </c>
      <c r="K251" s="58">
        <f>IF(VLOOKUP($Q251,'FILL Table'!$A$77:$L$140,RSD_Technologies!K$3)=0,AVERAGE('FILL Table'!$L$77:$L$140),VLOOKUP($Q251,'FILL Table'!$A$77:$L$140,RSD_Technologies!K$3))</f>
        <v>0.26577840159888011</v>
      </c>
      <c r="Q251" s="47" t="str">
        <f t="shared" si="46"/>
        <v>RSD_DTA4_SH_PLT</v>
      </c>
      <c r="R251" s="47"/>
    </row>
    <row r="252" spans="2:18" x14ac:dyDescent="0.25">
      <c r="B252" s="47"/>
      <c r="C252" s="47"/>
      <c r="D252" s="47" t="s">
        <v>446</v>
      </c>
      <c r="E252" s="47"/>
      <c r="F252" s="47" t="s">
        <v>31</v>
      </c>
      <c r="G252" s="51">
        <f t="shared" ref="G252:G339" si="57">BASE_YEAR+1</f>
        <v>2018</v>
      </c>
      <c r="H252" s="58">
        <f>IF(VLOOKUP($Q252,'FILL Table'!$A$77:$I$140,RSD_Technologies!H$3)=0,AVERAGE('FILL Table'!$I$77:$I$140),VLOOKUP($Q252,'FILL Table'!$A$77:$I$140,RSD_Technologies!H$3))</f>
        <v>0.193539429306332</v>
      </c>
      <c r="I252" s="58">
        <f>IF(VLOOKUP($Q252,'FILL Table'!$A$77:$J$140,RSD_Technologies!I$3)=0,AVERAGE('FILL Table'!$J$77:$J$140),VLOOKUP($Q252,'FILL Table'!$A$77:$J$140,RSD_Technologies!I$3))</f>
        <v>0.18412638887796859</v>
      </c>
      <c r="J252" s="58">
        <f>IF(VLOOKUP($Q252,'FILL Table'!$A$77:$K$140,RSD_Technologies!J$3)=0,AVERAGE('FILL Table'!$K$77:$K$140),VLOOKUP($Q252,'FILL Table'!$A$77:$K$140,RSD_Technologies!J$3))</f>
        <v>0.29583094148204492</v>
      </c>
      <c r="K252" s="58">
        <f>IF(VLOOKUP($Q252,'FILL Table'!$A$77:$L$140,RSD_Technologies!K$3)=0,AVERAGE('FILL Table'!$L$77:$L$140),VLOOKUP($Q252,'FILL Table'!$A$77:$L$140,RSD_Technologies!K$3))</f>
        <v>0.26577840159888011</v>
      </c>
      <c r="Q252" s="47" t="str">
        <f t="shared" si="46"/>
        <v>RSD_DTA4_SH_GAS</v>
      </c>
      <c r="R252" s="47"/>
    </row>
    <row r="253" spans="2:18" x14ac:dyDescent="0.25">
      <c r="B253" s="47"/>
      <c r="C253" s="47"/>
      <c r="D253" s="47" t="s">
        <v>447</v>
      </c>
      <c r="E253" s="47"/>
      <c r="F253" s="47" t="s">
        <v>31</v>
      </c>
      <c r="G253" s="51">
        <f t="shared" si="57"/>
        <v>2018</v>
      </c>
      <c r="H253" s="58">
        <f>IF(VLOOKUP($Q253,'FILL Table'!$A$77:$I$140,RSD_Technologies!H$3)=0,AVERAGE('FILL Table'!$I$77:$I$140),VLOOKUP($Q253,'FILL Table'!$A$77:$I$140,RSD_Technologies!H$3))</f>
        <v>0.193539429306332</v>
      </c>
      <c r="I253" s="58">
        <f>IF(VLOOKUP($Q253,'FILL Table'!$A$77:$J$140,RSD_Technologies!I$3)=0,AVERAGE('FILL Table'!$J$77:$J$140),VLOOKUP($Q253,'FILL Table'!$A$77:$J$140,RSD_Technologies!I$3))</f>
        <v>0.18412638887796859</v>
      </c>
      <c r="J253" s="58">
        <f>IF(VLOOKUP($Q253,'FILL Table'!$A$77:$K$140,RSD_Technologies!J$3)=0,AVERAGE('FILL Table'!$K$77:$K$140),VLOOKUP($Q253,'FILL Table'!$A$77:$K$140,RSD_Technologies!J$3))</f>
        <v>0.29583094148204492</v>
      </c>
      <c r="K253" s="58">
        <f>IF(VLOOKUP($Q253,'FILL Table'!$A$77:$L$140,RSD_Technologies!K$3)=0,AVERAGE('FILL Table'!$L$77:$L$140),VLOOKUP($Q253,'FILL Table'!$A$77:$L$140,RSD_Technologies!K$3))</f>
        <v>0.26577840159888011</v>
      </c>
      <c r="Q253" s="47" t="str">
        <f t="shared" ref="Q253:Q296" si="58">LEFT(D253,15)</f>
        <v>RSD_DTA4_SH_GAS</v>
      </c>
      <c r="R253" s="47"/>
    </row>
    <row r="254" spans="2:18" x14ac:dyDescent="0.25">
      <c r="B254" s="47"/>
      <c r="C254" s="47"/>
      <c r="D254" s="47" t="s">
        <v>448</v>
      </c>
      <c r="E254" s="47"/>
      <c r="F254" s="47" t="s">
        <v>31</v>
      </c>
      <c r="G254" s="51">
        <f t="shared" si="57"/>
        <v>2018</v>
      </c>
      <c r="H254" s="58">
        <f>IF(VLOOKUP($Q254,'FILL Table'!$A$77:$I$140,RSD_Technologies!H$3)=0,AVERAGE('FILL Table'!$I$77:$I$140),VLOOKUP($Q254,'FILL Table'!$A$77:$I$140,RSD_Technologies!H$3))</f>
        <v>0.193539429306332</v>
      </c>
      <c r="I254" s="58">
        <f>IF(VLOOKUP($Q254,'FILL Table'!$A$77:$J$140,RSD_Technologies!I$3)=0,AVERAGE('FILL Table'!$J$77:$J$140),VLOOKUP($Q254,'FILL Table'!$A$77:$J$140,RSD_Technologies!I$3))</f>
        <v>0.18412638887796859</v>
      </c>
      <c r="J254" s="58">
        <f>IF(VLOOKUP($Q254,'FILL Table'!$A$77:$K$140,RSD_Technologies!J$3)=0,AVERAGE('FILL Table'!$K$77:$K$140),VLOOKUP($Q254,'FILL Table'!$A$77:$K$140,RSD_Technologies!J$3))</f>
        <v>0.29583094148204492</v>
      </c>
      <c r="K254" s="58">
        <f>IF(VLOOKUP($Q254,'FILL Table'!$A$77:$L$140,RSD_Technologies!K$3)=0,AVERAGE('FILL Table'!$L$77:$L$140),VLOOKUP($Q254,'FILL Table'!$A$77:$L$140,RSD_Technologies!K$3))</f>
        <v>0.26577840159888011</v>
      </c>
      <c r="Q254" s="47" t="str">
        <f t="shared" si="58"/>
        <v>RSD_DTA4_SH_GAS</v>
      </c>
      <c r="R254" s="47"/>
    </row>
    <row r="255" spans="2:18" x14ac:dyDescent="0.25">
      <c r="B255" s="47"/>
      <c r="C255" s="47"/>
      <c r="D255" s="47" t="s">
        <v>449</v>
      </c>
      <c r="E255" s="47"/>
      <c r="F255" s="47" t="s">
        <v>31</v>
      </c>
      <c r="G255" s="51">
        <f t="shared" si="57"/>
        <v>2018</v>
      </c>
      <c r="H255" s="58">
        <f>IF(VLOOKUP($Q255,'FILL Table'!$A$77:$I$140,RSD_Technologies!H$3)=0,AVERAGE('FILL Table'!$I$77:$I$140),VLOOKUP($Q255,'FILL Table'!$A$77:$I$140,RSD_Technologies!H$3))</f>
        <v>0.193539429306332</v>
      </c>
      <c r="I255" s="58">
        <f>IF(VLOOKUP($Q255,'FILL Table'!$A$77:$J$140,RSD_Technologies!I$3)=0,AVERAGE('FILL Table'!$J$77:$J$140),VLOOKUP($Q255,'FILL Table'!$A$77:$J$140,RSD_Technologies!I$3))</f>
        <v>0.18412638887796859</v>
      </c>
      <c r="J255" s="58">
        <f>IF(VLOOKUP($Q255,'FILL Table'!$A$77:$K$140,RSD_Technologies!J$3)=0,AVERAGE('FILL Table'!$K$77:$K$140),VLOOKUP($Q255,'FILL Table'!$A$77:$K$140,RSD_Technologies!J$3))</f>
        <v>0.29583094148204492</v>
      </c>
      <c r="K255" s="58">
        <f>IF(VLOOKUP($Q255,'FILL Table'!$A$77:$L$140,RSD_Technologies!K$3)=0,AVERAGE('FILL Table'!$L$77:$L$140),VLOOKUP($Q255,'FILL Table'!$A$77:$L$140,RSD_Technologies!K$3))</f>
        <v>0.26577840159888011</v>
      </c>
      <c r="Q255" s="47" t="str">
        <f t="shared" si="58"/>
        <v>RSD_DTA4_SH_GAS</v>
      </c>
      <c r="R255" s="47"/>
    </row>
    <row r="256" spans="2:18" x14ac:dyDescent="0.25">
      <c r="B256" s="47"/>
      <c r="C256" s="47"/>
      <c r="D256" s="47" t="s">
        <v>1082</v>
      </c>
      <c r="E256" s="47"/>
      <c r="F256" s="47" t="s">
        <v>31</v>
      </c>
      <c r="G256" s="51">
        <f t="shared" si="57"/>
        <v>2018</v>
      </c>
      <c r="H256" s="58">
        <f>IF(VLOOKUP($Q256,'FILL Table'!$A$77:$I$140,RSD_Technologies!H$3)=0,AVERAGE('FILL Table'!$I$77:$I$140),VLOOKUP($Q256,'FILL Table'!$A$77:$I$140,RSD_Technologies!H$3))</f>
        <v>0.21934468654717701</v>
      </c>
      <c r="I256" s="58">
        <f>IF(VLOOKUP($Q256,'FILL Table'!$A$77:$J$140,RSD_Technologies!I$3)=0,AVERAGE('FILL Table'!$J$77:$J$140),VLOOKUP($Q256,'FILL Table'!$A$77:$J$140,RSD_Technologies!I$3))</f>
        <v>0.18412638887796859</v>
      </c>
      <c r="J256" s="58">
        <f>IF(VLOOKUP($Q256,'FILL Table'!$A$77:$K$140,RSD_Technologies!J$3)=0,AVERAGE('FILL Table'!$K$77:$K$140),VLOOKUP($Q256,'FILL Table'!$A$77:$K$140,RSD_Technologies!J$3))</f>
        <v>0.29583094148204492</v>
      </c>
      <c r="K256" s="58">
        <f>IF(VLOOKUP($Q256,'FILL Table'!$A$77:$L$140,RSD_Technologies!K$3)=0,AVERAGE('FILL Table'!$L$77:$L$140),VLOOKUP($Q256,'FILL Table'!$A$77:$L$140,RSD_Technologies!K$3))</f>
        <v>0.26577840159888011</v>
      </c>
      <c r="Q256" s="47" t="str">
        <f t="shared" si="58"/>
        <v>RSD_DTA4_SH_LTH</v>
      </c>
      <c r="R256" s="47"/>
    </row>
    <row r="257" spans="2:21" x14ac:dyDescent="0.25">
      <c r="B257" s="47"/>
      <c r="C257" s="47"/>
      <c r="D257" s="47" t="s">
        <v>1083</v>
      </c>
      <c r="E257" s="47"/>
      <c r="F257" s="47" t="s">
        <v>31</v>
      </c>
      <c r="G257" s="51">
        <f t="shared" si="57"/>
        <v>2018</v>
      </c>
      <c r="H257" s="58">
        <f>IF(VLOOKUP($Q257,'FILL Table'!$A$77:$I$140,RSD_Technologies!H$3)=0,AVERAGE('FILL Table'!$I$77:$I$140),VLOOKUP($Q257,'FILL Table'!$A$77:$I$140,RSD_Technologies!H$3))</f>
        <v>0.21934468654717701</v>
      </c>
      <c r="I257" s="58">
        <f>IF(VLOOKUP($Q257,'FILL Table'!$A$77:$J$140,RSD_Technologies!I$3)=0,AVERAGE('FILL Table'!$J$77:$J$140),VLOOKUP($Q257,'FILL Table'!$A$77:$J$140,RSD_Technologies!I$3))</f>
        <v>0.18412638887796859</v>
      </c>
      <c r="J257" s="58">
        <f>IF(VLOOKUP($Q257,'FILL Table'!$A$77:$K$140,RSD_Technologies!J$3)=0,AVERAGE('FILL Table'!$K$77:$K$140),VLOOKUP($Q257,'FILL Table'!$A$77:$K$140,RSD_Technologies!J$3))</f>
        <v>0.29583094148204492</v>
      </c>
      <c r="K257" s="58">
        <f>IF(VLOOKUP($Q257,'FILL Table'!$A$77:$L$140,RSD_Technologies!K$3)=0,AVERAGE('FILL Table'!$L$77:$L$140),VLOOKUP($Q257,'FILL Table'!$A$77:$L$140,RSD_Technologies!K$3))</f>
        <v>0.26577840159888011</v>
      </c>
      <c r="Q257" s="47" t="str">
        <f t="shared" si="58"/>
        <v>RSD_DTA4_SH_LTH</v>
      </c>
      <c r="R257" s="47"/>
    </row>
    <row r="258" spans="2:21" x14ac:dyDescent="0.25">
      <c r="B258" s="47"/>
      <c r="C258" s="47"/>
      <c r="D258" s="47" t="s">
        <v>1084</v>
      </c>
      <c r="E258" s="47"/>
      <c r="F258" s="47" t="s">
        <v>31</v>
      </c>
      <c r="G258" s="51">
        <f t="shared" si="57"/>
        <v>2018</v>
      </c>
      <c r="H258" s="58">
        <f>IF(VLOOKUP($Q258,'FILL Table'!$A$77:$I$140,RSD_Technologies!H$3)=0,AVERAGE('FILL Table'!$I$77:$I$140),VLOOKUP($Q258,'FILL Table'!$A$77:$I$140,RSD_Technologies!H$3))</f>
        <v>0.21934468654717701</v>
      </c>
      <c r="I258" s="58">
        <f>IF(VLOOKUP($Q258,'FILL Table'!$A$77:$J$140,RSD_Technologies!I$3)=0,AVERAGE('FILL Table'!$J$77:$J$140),VLOOKUP($Q258,'FILL Table'!$A$77:$J$140,RSD_Technologies!I$3))</f>
        <v>0.18412638887796859</v>
      </c>
      <c r="J258" s="58">
        <f>IF(VLOOKUP($Q258,'FILL Table'!$A$77:$K$140,RSD_Technologies!J$3)=0,AVERAGE('FILL Table'!$K$77:$K$140),VLOOKUP($Q258,'FILL Table'!$A$77:$K$140,RSD_Technologies!J$3))</f>
        <v>0.29583094148204492</v>
      </c>
      <c r="K258" s="58">
        <f>IF(VLOOKUP($Q258,'FILL Table'!$A$77:$L$140,RSD_Technologies!K$3)=0,AVERAGE('FILL Table'!$L$77:$L$140),VLOOKUP($Q258,'FILL Table'!$A$77:$L$140,RSD_Technologies!K$3))</f>
        <v>0.26577840159888011</v>
      </c>
      <c r="Q258" s="47" t="str">
        <f t="shared" si="58"/>
        <v>RSD_DTA4_SH_LTH</v>
      </c>
      <c r="R258" s="47"/>
    </row>
    <row r="259" spans="2:21" x14ac:dyDescent="0.25">
      <c r="B259" s="47"/>
      <c r="C259" s="47"/>
      <c r="D259" s="47" t="s">
        <v>450</v>
      </c>
      <c r="E259" s="47"/>
      <c r="F259" s="47" t="s">
        <v>31</v>
      </c>
      <c r="G259" s="51">
        <f t="shared" si="57"/>
        <v>2018</v>
      </c>
      <c r="H259" s="58">
        <f>IF(VLOOKUP($Q259,'FILL Table'!$A$77:$I$140,RSD_Technologies!H$3)=0,AVERAGE('FILL Table'!$I$77:$I$140),VLOOKUP($Q259,'FILL Table'!$A$77:$I$140,RSD_Technologies!H$3))</f>
        <v>0.35</v>
      </c>
      <c r="I259" s="58">
        <f>IF(VLOOKUP($Q259,'FILL Table'!$A$77:$J$140,RSD_Technologies!I$3)=0,AVERAGE('FILL Table'!$J$77:$J$140),VLOOKUP($Q259,'FILL Table'!$A$77:$J$140,RSD_Technologies!I$3))</f>
        <v>0.18412638887796859</v>
      </c>
      <c r="J259" s="58">
        <f>IF(VLOOKUP($Q259,'FILL Table'!$A$77:$K$140,RSD_Technologies!J$3)=0,AVERAGE('FILL Table'!$K$77:$K$140),VLOOKUP($Q259,'FILL Table'!$A$77:$K$140,RSD_Technologies!J$3))</f>
        <v>0.29583094148204492</v>
      </c>
      <c r="K259" s="58">
        <f>IF(VLOOKUP($Q259,'FILL Table'!$A$77:$L$140,RSD_Technologies!K$3)=0,AVERAGE('FILL Table'!$L$77:$L$140),VLOOKUP($Q259,'FILL Table'!$A$77:$L$140,RSD_Technologies!K$3))</f>
        <v>0.26577840159888011</v>
      </c>
      <c r="Q259" s="47" t="str">
        <f t="shared" si="58"/>
        <v>RSD_DTA4_SH_ELC</v>
      </c>
      <c r="R259" s="47"/>
    </row>
    <row r="260" spans="2:21" ht="14.4" x14ac:dyDescent="0.3">
      <c r="B260" s="47"/>
      <c r="C260" s="47"/>
      <c r="D260" s="76" t="s">
        <v>451</v>
      </c>
      <c r="E260" s="76"/>
      <c r="F260" s="76" t="s">
        <v>31</v>
      </c>
      <c r="G260" s="77">
        <f t="shared" si="57"/>
        <v>2018</v>
      </c>
      <c r="H260" s="78">
        <f>AVERAGE(H252:H258)*2</f>
        <v>0.4091976505333883</v>
      </c>
      <c r="I260" s="78">
        <f>AVERAGE(I252:I258)*2</f>
        <v>0.36825277775593712</v>
      </c>
      <c r="J260" s="78">
        <f>AVERAGE(J252:J258)*2</f>
        <v>0.59166188296408972</v>
      </c>
      <c r="K260" s="78">
        <f>AVERAGE(K252:K258)*2</f>
        <v>0.53155680319776011</v>
      </c>
      <c r="L260" s="75"/>
      <c r="M260" s="75"/>
      <c r="N260" s="75"/>
      <c r="O260" s="75"/>
      <c r="P260" s="75"/>
      <c r="Q260" s="76" t="str">
        <f t="shared" si="58"/>
        <v>RSD_DTA4_SH_ELC</v>
      </c>
      <c r="R260" s="75" t="s">
        <v>1109</v>
      </c>
      <c r="S260" s="75"/>
      <c r="T260" s="75"/>
      <c r="U260" s="75"/>
    </row>
    <row r="261" spans="2:21" ht="14.4" x14ac:dyDescent="0.3">
      <c r="B261" s="47"/>
      <c r="C261" s="47"/>
      <c r="D261" s="76" t="s">
        <v>452</v>
      </c>
      <c r="E261" s="76"/>
      <c r="F261" s="76" t="s">
        <v>31</v>
      </c>
      <c r="G261" s="77">
        <f t="shared" si="57"/>
        <v>2018</v>
      </c>
      <c r="H261" s="80">
        <f>H260</f>
        <v>0.4091976505333883</v>
      </c>
      <c r="I261" s="78">
        <f t="shared" ref="I261:I265" si="59">I260</f>
        <v>0.36825277775593712</v>
      </c>
      <c r="J261" s="78">
        <f t="shared" ref="J261:J265" si="60">J260</f>
        <v>0.59166188296408972</v>
      </c>
      <c r="K261" s="78">
        <f t="shared" ref="K261:K265" si="61">K260</f>
        <v>0.53155680319776011</v>
      </c>
      <c r="L261" s="75"/>
      <c r="M261" s="75"/>
      <c r="N261" s="75"/>
      <c r="O261" s="75"/>
      <c r="P261" s="75"/>
      <c r="Q261" s="76" t="str">
        <f t="shared" si="58"/>
        <v>RSD_DTA4_SH_ELC</v>
      </c>
      <c r="R261" s="75" t="s">
        <v>1109</v>
      </c>
      <c r="S261" s="75"/>
      <c r="T261" s="75"/>
      <c r="U261" s="75"/>
    </row>
    <row r="262" spans="2:21" ht="14.4" x14ac:dyDescent="0.3">
      <c r="B262" s="47"/>
      <c r="C262" s="47"/>
      <c r="D262" s="76" t="s">
        <v>453</v>
      </c>
      <c r="E262" s="76"/>
      <c r="F262" s="76" t="s">
        <v>31</v>
      </c>
      <c r="G262" s="77">
        <f t="shared" si="57"/>
        <v>2018</v>
      </c>
      <c r="H262" s="78">
        <f t="shared" ref="H262:H265" si="62">H261</f>
        <v>0.4091976505333883</v>
      </c>
      <c r="I262" s="78">
        <f t="shared" si="59"/>
        <v>0.36825277775593712</v>
      </c>
      <c r="J262" s="78">
        <f t="shared" si="60"/>
        <v>0.59166188296408972</v>
      </c>
      <c r="K262" s="78">
        <f t="shared" si="61"/>
        <v>0.53155680319776011</v>
      </c>
      <c r="L262" s="75"/>
      <c r="M262" s="75"/>
      <c r="N262" s="75"/>
      <c r="O262" s="75"/>
      <c r="P262" s="75"/>
      <c r="Q262" s="76" t="str">
        <f t="shared" si="58"/>
        <v>RSD_DTA4_SH_ELC</v>
      </c>
      <c r="R262" s="75" t="s">
        <v>1109</v>
      </c>
      <c r="S262" s="75"/>
      <c r="T262" s="75"/>
      <c r="U262" s="75"/>
    </row>
    <row r="263" spans="2:21" ht="14.4" x14ac:dyDescent="0.3">
      <c r="B263" s="47"/>
      <c r="C263" s="47"/>
      <c r="D263" s="76" t="s">
        <v>454</v>
      </c>
      <c r="E263" s="76"/>
      <c r="F263" s="76" t="s">
        <v>31</v>
      </c>
      <c r="G263" s="77">
        <f t="shared" si="57"/>
        <v>2018</v>
      </c>
      <c r="H263" s="78">
        <f t="shared" si="62"/>
        <v>0.4091976505333883</v>
      </c>
      <c r="I263" s="78">
        <f t="shared" si="59"/>
        <v>0.36825277775593712</v>
      </c>
      <c r="J263" s="78">
        <f t="shared" si="60"/>
        <v>0.59166188296408972</v>
      </c>
      <c r="K263" s="78">
        <f t="shared" si="61"/>
        <v>0.53155680319776011</v>
      </c>
      <c r="L263" s="75"/>
      <c r="M263" s="75"/>
      <c r="N263" s="75"/>
      <c r="O263" s="75"/>
      <c r="P263" s="75"/>
      <c r="Q263" s="76" t="str">
        <f t="shared" si="58"/>
        <v>RSD_DTA4_SH_ELC</v>
      </c>
      <c r="R263" s="75" t="s">
        <v>1109</v>
      </c>
      <c r="S263" s="75"/>
      <c r="T263" s="75"/>
      <c r="U263" s="75"/>
    </row>
    <row r="264" spans="2:21" ht="14.4" x14ac:dyDescent="0.3">
      <c r="B264" s="47"/>
      <c r="C264" s="47"/>
      <c r="D264" s="76" t="s">
        <v>455</v>
      </c>
      <c r="E264" s="76"/>
      <c r="F264" s="76" t="s">
        <v>31</v>
      </c>
      <c r="G264" s="77">
        <f t="shared" si="57"/>
        <v>2018</v>
      </c>
      <c r="H264" s="78">
        <f t="shared" si="62"/>
        <v>0.4091976505333883</v>
      </c>
      <c r="I264" s="78">
        <f t="shared" si="59"/>
        <v>0.36825277775593712</v>
      </c>
      <c r="J264" s="78">
        <f t="shared" si="60"/>
        <v>0.59166188296408972</v>
      </c>
      <c r="K264" s="78">
        <f t="shared" si="61"/>
        <v>0.53155680319776011</v>
      </c>
      <c r="L264" s="75"/>
      <c r="M264" s="75"/>
      <c r="N264" s="75"/>
      <c r="O264" s="75"/>
      <c r="P264" s="75"/>
      <c r="Q264" s="76" t="str">
        <f t="shared" si="58"/>
        <v>RSD_DTA4_SH_ELC</v>
      </c>
      <c r="R264" s="75" t="s">
        <v>1109</v>
      </c>
      <c r="S264" s="75"/>
      <c r="T264" s="75"/>
      <c r="U264" s="75"/>
    </row>
    <row r="265" spans="2:21" ht="14.4" x14ac:dyDescent="0.3">
      <c r="B265" s="47"/>
      <c r="C265" s="47"/>
      <c r="D265" s="76" t="s">
        <v>456</v>
      </c>
      <c r="E265" s="76"/>
      <c r="F265" s="76" t="s">
        <v>31</v>
      </c>
      <c r="G265" s="77">
        <f t="shared" si="57"/>
        <v>2018</v>
      </c>
      <c r="H265" s="78">
        <f t="shared" si="62"/>
        <v>0.4091976505333883</v>
      </c>
      <c r="I265" s="78">
        <f t="shared" si="59"/>
        <v>0.36825277775593712</v>
      </c>
      <c r="J265" s="78">
        <f t="shared" si="60"/>
        <v>0.59166188296408972</v>
      </c>
      <c r="K265" s="78">
        <f t="shared" si="61"/>
        <v>0.53155680319776011</v>
      </c>
      <c r="L265" s="75"/>
      <c r="M265" s="75"/>
      <c r="N265" s="75"/>
      <c r="O265" s="75"/>
      <c r="P265" s="75"/>
      <c r="Q265" s="76" t="str">
        <f t="shared" si="58"/>
        <v>RSD_DTA4_SH_ELC</v>
      </c>
      <c r="R265" s="75" t="s">
        <v>1109</v>
      </c>
      <c r="S265" s="75"/>
      <c r="T265" s="75"/>
      <c r="U265" s="75"/>
    </row>
    <row r="266" spans="2:21" x14ac:dyDescent="0.25">
      <c r="B266" s="47"/>
      <c r="C266" s="47"/>
      <c r="D266" s="47" t="s">
        <v>457</v>
      </c>
      <c r="E266" s="47"/>
      <c r="F266" s="47" t="s">
        <v>31</v>
      </c>
      <c r="G266" s="51">
        <f t="shared" si="57"/>
        <v>2018</v>
      </c>
      <c r="H266" s="58">
        <f>IF(VLOOKUP($Q266,'FILL Table'!$A$77:$I$140,RSD_Technologies!H$3)=0,AVERAGE('FILL Table'!$I$77:$I$140),VLOOKUP($Q266,'FILL Table'!$A$77:$I$140,RSD_Technologies!H$3))</f>
        <v>0.15</v>
      </c>
      <c r="I266" s="58">
        <f>IF(VLOOKUP($Q266,'FILL Table'!$A$77:$J$140,RSD_Technologies!I$3)=0,AVERAGE('FILL Table'!$J$77:$J$140),VLOOKUP($Q266,'FILL Table'!$A$77:$J$140,RSD_Technologies!I$3))</f>
        <v>0.18412638887796859</v>
      </c>
      <c r="J266" s="58">
        <f>IF(VLOOKUP($Q266,'FILL Table'!$A$77:$K$140,RSD_Technologies!J$3)=0,AVERAGE('FILL Table'!$K$77:$K$140),VLOOKUP($Q266,'FILL Table'!$A$77:$K$140,RSD_Technologies!J$3))</f>
        <v>0.29583094148204492</v>
      </c>
      <c r="K266" s="58">
        <f>IF(VLOOKUP($Q266,'FILL Table'!$A$77:$L$140,RSD_Technologies!K$3)=0,AVERAGE('FILL Table'!$L$77:$L$140),VLOOKUP($Q266,'FILL Table'!$A$77:$L$140,RSD_Technologies!K$3))</f>
        <v>0.26577840159888011</v>
      </c>
      <c r="Q266" s="47" t="str">
        <f t="shared" si="58"/>
        <v>RSD_DTA4_SH_GEO</v>
      </c>
      <c r="R266" s="47"/>
    </row>
    <row r="267" spans="2:21" x14ac:dyDescent="0.25">
      <c r="B267" s="47"/>
      <c r="C267" s="47"/>
      <c r="D267" s="47" t="s">
        <v>458</v>
      </c>
      <c r="E267" s="47"/>
      <c r="F267" s="47" t="s">
        <v>31</v>
      </c>
      <c r="G267" s="51">
        <f t="shared" si="57"/>
        <v>2018</v>
      </c>
      <c r="H267" s="58">
        <f>IF(VLOOKUP($Q267,'FILL Table'!$A$77:$I$140,RSD_Technologies!H$3)=0,AVERAGE('FILL Table'!$I$77:$I$140),VLOOKUP($Q267,'FILL Table'!$A$77:$I$140,RSD_Technologies!H$3))</f>
        <v>0.15</v>
      </c>
      <c r="I267" s="58">
        <f>IF(VLOOKUP($Q267,'FILL Table'!$A$77:$J$140,RSD_Technologies!I$3)=0,AVERAGE('FILL Table'!$J$77:$J$140),VLOOKUP($Q267,'FILL Table'!$A$77:$J$140,RSD_Technologies!I$3))</f>
        <v>0.18412638887796859</v>
      </c>
      <c r="J267" s="58">
        <f>IF(VLOOKUP($Q267,'FILL Table'!$A$77:$K$140,RSD_Technologies!J$3)=0,AVERAGE('FILL Table'!$K$77:$K$140),VLOOKUP($Q267,'FILL Table'!$A$77:$K$140,RSD_Technologies!J$3))</f>
        <v>0.29583094148204492</v>
      </c>
      <c r="K267" s="58">
        <f>IF(VLOOKUP($Q267,'FILL Table'!$A$77:$L$140,RSD_Technologies!K$3)=0,AVERAGE('FILL Table'!$L$77:$L$140),VLOOKUP($Q267,'FILL Table'!$A$77:$L$140,RSD_Technologies!K$3))</f>
        <v>0.26577840159888011</v>
      </c>
      <c r="Q267" s="47" t="str">
        <f t="shared" si="58"/>
        <v>RSD_DTA4_SH_GEO</v>
      </c>
      <c r="R267" s="47"/>
    </row>
    <row r="268" spans="2:21" x14ac:dyDescent="0.25">
      <c r="B268" s="47"/>
      <c r="C268" s="47"/>
      <c r="D268" s="47" t="s">
        <v>459</v>
      </c>
      <c r="E268" s="47"/>
      <c r="F268" s="47" t="s">
        <v>31</v>
      </c>
      <c r="G268" s="51">
        <f t="shared" si="57"/>
        <v>2018</v>
      </c>
      <c r="H268" s="58">
        <f>IF(VLOOKUP($Q268,'FILL Table'!$A$77:$I$140,RSD_Technologies!H$3)=0,AVERAGE('FILL Table'!$I$77:$I$140),VLOOKUP($Q268,'FILL Table'!$A$77:$I$140,RSD_Technologies!H$3))</f>
        <v>0.15</v>
      </c>
      <c r="I268" s="58">
        <f>IF(VLOOKUP($Q268,'FILL Table'!$A$77:$J$140,RSD_Technologies!I$3)=0,AVERAGE('FILL Table'!$J$77:$J$140),VLOOKUP($Q268,'FILL Table'!$A$77:$J$140,RSD_Technologies!I$3))</f>
        <v>0.18412638887796859</v>
      </c>
      <c r="J268" s="58">
        <f>IF(VLOOKUP($Q268,'FILL Table'!$A$77:$K$140,RSD_Technologies!J$3)=0,AVERAGE('FILL Table'!$K$77:$K$140),VLOOKUP($Q268,'FILL Table'!$A$77:$K$140,RSD_Technologies!J$3))</f>
        <v>0.29583094148204492</v>
      </c>
      <c r="K268" s="58">
        <f>IF(VLOOKUP($Q268,'FILL Table'!$A$77:$L$140,RSD_Technologies!K$3)=0,AVERAGE('FILL Table'!$L$77:$L$140),VLOOKUP($Q268,'FILL Table'!$A$77:$L$140,RSD_Technologies!K$3))</f>
        <v>0.26577840159888011</v>
      </c>
      <c r="Q268" s="47" t="str">
        <f t="shared" si="58"/>
        <v>RSD_DTA4_SH_GEO</v>
      </c>
      <c r="R268" s="47"/>
    </row>
    <row r="269" spans="2:21" x14ac:dyDescent="0.25">
      <c r="B269" s="47"/>
      <c r="C269" s="47"/>
      <c r="D269" s="47" t="s">
        <v>460</v>
      </c>
      <c r="E269" s="47"/>
      <c r="F269" s="47" t="s">
        <v>31</v>
      </c>
      <c r="G269" s="51">
        <f t="shared" si="57"/>
        <v>2018</v>
      </c>
      <c r="H269" s="58">
        <f>IF(VLOOKUP($Q269,'FILL Table'!$A$77:$I$140,RSD_Technologies!H$3)=0,AVERAGE('FILL Table'!$I$77:$I$140),VLOOKUP($Q269,'FILL Table'!$A$77:$I$140,RSD_Technologies!H$3))</f>
        <v>0.15</v>
      </c>
      <c r="I269" s="58">
        <f>IF(VLOOKUP($Q269,'FILL Table'!$A$77:$J$140,RSD_Technologies!I$3)=0,AVERAGE('FILL Table'!$J$77:$J$140),VLOOKUP($Q269,'FILL Table'!$A$77:$J$140,RSD_Technologies!I$3))</f>
        <v>0.18412638887796859</v>
      </c>
      <c r="J269" s="58">
        <f>IF(VLOOKUP($Q269,'FILL Table'!$A$77:$K$140,RSD_Technologies!J$3)=0,AVERAGE('FILL Table'!$K$77:$K$140),VLOOKUP($Q269,'FILL Table'!$A$77:$K$140,RSD_Technologies!J$3))</f>
        <v>0.29583094148204492</v>
      </c>
      <c r="K269" s="58">
        <f>IF(VLOOKUP($Q269,'FILL Table'!$A$77:$L$140,RSD_Technologies!K$3)=0,AVERAGE('FILL Table'!$L$77:$L$140),VLOOKUP($Q269,'FILL Table'!$A$77:$L$140,RSD_Technologies!K$3))</f>
        <v>0.26577840159888011</v>
      </c>
      <c r="Q269" s="47" t="str">
        <f t="shared" si="58"/>
        <v>RSD_DTA4_SH_GEO</v>
      </c>
      <c r="R269" s="47"/>
    </row>
    <row r="270" spans="2:21" x14ac:dyDescent="0.25">
      <c r="B270" s="47"/>
      <c r="C270" s="47"/>
      <c r="D270" s="47" t="s">
        <v>1085</v>
      </c>
      <c r="E270" s="47"/>
      <c r="F270" s="47" t="s">
        <v>31</v>
      </c>
      <c r="G270" s="51">
        <f t="shared" si="57"/>
        <v>2018</v>
      </c>
      <c r="H270" s="58">
        <f>IF(VLOOKUP($Q270,'FILL Table'!$A$77:$I$140,RSD_Technologies!H$3)=0,AVERAGE('FILL Table'!$I$77:$I$140),VLOOKUP($Q270,'FILL Table'!$A$77:$I$140,RSD_Technologies!H$3))</f>
        <v>0.12902628620422199</v>
      </c>
      <c r="I270" s="58">
        <f>IF(VLOOKUP($Q270,'FILL Table'!$A$77:$J$140,RSD_Technologies!I$3)=0,AVERAGE('FILL Table'!$J$77:$J$140),VLOOKUP($Q270,'FILL Table'!$A$77:$J$140,RSD_Technologies!I$3))</f>
        <v>0.18412638887796859</v>
      </c>
      <c r="J270" s="58">
        <f>IF(VLOOKUP($Q270,'FILL Table'!$A$77:$K$140,RSD_Technologies!J$3)=0,AVERAGE('FILL Table'!$K$77:$K$140),VLOOKUP($Q270,'FILL Table'!$A$77:$K$140,RSD_Technologies!J$3))</f>
        <v>0.29583094148204492</v>
      </c>
      <c r="K270" s="58">
        <f>IF(VLOOKUP($Q270,'FILL Table'!$A$77:$L$140,RSD_Technologies!K$3)=0,AVERAGE('FILL Table'!$L$77:$L$140),VLOOKUP($Q270,'FILL Table'!$A$77:$L$140,RSD_Technologies!K$3))</f>
        <v>0.26577840159888011</v>
      </c>
      <c r="Q270" s="47" t="str">
        <f t="shared" si="58"/>
        <v>RSD_DTA4_SH_DSL</v>
      </c>
      <c r="R270" s="47"/>
    </row>
    <row r="271" spans="2:21" x14ac:dyDescent="0.25">
      <c r="B271" s="47"/>
      <c r="C271" s="47"/>
      <c r="D271" s="47" t="s">
        <v>1086</v>
      </c>
      <c r="E271" s="47"/>
      <c r="F271" s="47" t="s">
        <v>31</v>
      </c>
      <c r="G271" s="51">
        <f t="shared" si="57"/>
        <v>2018</v>
      </c>
      <c r="H271" s="58">
        <f>IF(VLOOKUP($Q271,'FILL Table'!$A$77:$I$140,RSD_Technologies!H$3)=0,AVERAGE('FILL Table'!$I$77:$I$140),VLOOKUP($Q271,'FILL Table'!$A$77:$I$140,RSD_Technologies!H$3))</f>
        <v>0.15</v>
      </c>
      <c r="I271" s="58">
        <f>IF(VLOOKUP($Q271,'FILL Table'!$A$77:$J$140,RSD_Technologies!I$3)=0,AVERAGE('FILL Table'!$J$77:$J$140),VLOOKUP($Q271,'FILL Table'!$A$77:$J$140,RSD_Technologies!I$3))</f>
        <v>0.18412638887796859</v>
      </c>
      <c r="J271" s="58">
        <f>IF(VLOOKUP($Q271,'FILL Table'!$A$77:$K$140,RSD_Technologies!J$3)=0,AVERAGE('FILL Table'!$K$77:$K$140),VLOOKUP($Q271,'FILL Table'!$A$77:$K$140,RSD_Technologies!J$3))</f>
        <v>0.29583094148204492</v>
      </c>
      <c r="K271" s="58">
        <f>IF(VLOOKUP($Q271,'FILL Table'!$A$77:$L$140,RSD_Technologies!K$3)=0,AVERAGE('FILL Table'!$L$77:$L$140),VLOOKUP($Q271,'FILL Table'!$A$77:$L$140,RSD_Technologies!K$3))</f>
        <v>0.26577840159888011</v>
      </c>
      <c r="Q271" s="47" t="str">
        <f t="shared" si="58"/>
        <v>RSD_DTA4_SH_LPG</v>
      </c>
      <c r="R271" s="47"/>
    </row>
    <row r="272" spans="2:21" x14ac:dyDescent="0.25">
      <c r="B272" s="47"/>
      <c r="C272" s="47"/>
      <c r="D272" s="47" t="s">
        <v>1108</v>
      </c>
      <c r="E272" s="47"/>
      <c r="F272" s="47" t="s">
        <v>31</v>
      </c>
      <c r="G272" s="51">
        <f t="shared" si="57"/>
        <v>2018</v>
      </c>
      <c r="H272" s="58">
        <f>IF(VLOOKUP($Q272,'FILL Table'!$A$77:$I$140,RSD_Technologies!H$3)=0,AVERAGE('FILL Table'!$I$77:$I$140),VLOOKUP($Q272,'FILL Table'!$A$77:$I$140,RSD_Technologies!H$3))</f>
        <v>0.15</v>
      </c>
      <c r="I272" s="58">
        <f>IF(VLOOKUP($Q272,'FILL Table'!$A$77:$J$140,RSD_Technologies!I$3)=0,AVERAGE('FILL Table'!$J$77:$J$140),VLOOKUP($Q272,'FILL Table'!$A$77:$J$140,RSD_Technologies!I$3))</f>
        <v>0.18412638887796859</v>
      </c>
      <c r="J272" s="58">
        <f>IF(VLOOKUP($Q272,'FILL Table'!$A$77:$K$140,RSD_Technologies!J$3)=0,AVERAGE('FILL Table'!$K$77:$K$140),VLOOKUP($Q272,'FILL Table'!$A$77:$K$140,RSD_Technologies!J$3))</f>
        <v>0.29583094148204492</v>
      </c>
      <c r="K272" s="58">
        <f>IF(VLOOKUP($Q272,'FILL Table'!$A$77:$L$140,RSD_Technologies!K$3)=0,AVERAGE('FILL Table'!$L$77:$L$140),VLOOKUP($Q272,'FILL Table'!$A$77:$L$140,RSD_Technologies!K$3))</f>
        <v>0.26577840159888011</v>
      </c>
      <c r="Q272" s="47" t="str">
        <f t="shared" si="58"/>
        <v>RSD_APA4_SH_BIC</v>
      </c>
      <c r="R272" s="47"/>
    </row>
    <row r="273" spans="2:21" x14ac:dyDescent="0.25">
      <c r="B273" s="47"/>
      <c r="C273" s="47"/>
      <c r="D273" s="47" t="s">
        <v>461</v>
      </c>
      <c r="E273" s="47"/>
      <c r="F273" s="47" t="s">
        <v>31</v>
      </c>
      <c r="G273" s="51">
        <f t="shared" si="57"/>
        <v>2018</v>
      </c>
      <c r="H273" s="58">
        <f>IF(VLOOKUP($Q273,'FILL Table'!$A$77:$I$140,RSD_Technologies!H$3)=0,AVERAGE('FILL Table'!$I$77:$I$140),VLOOKUP($Q273,'FILL Table'!$A$77:$I$140,RSD_Technologies!H$3))</f>
        <v>0.110034898068804</v>
      </c>
      <c r="I273" s="58">
        <f>IF(VLOOKUP($Q273,'FILL Table'!$A$77:$J$140,RSD_Technologies!I$3)=0,AVERAGE('FILL Table'!$J$77:$J$140),VLOOKUP($Q273,'FILL Table'!$A$77:$J$140,RSD_Technologies!I$3))</f>
        <v>0.18412638887796859</v>
      </c>
      <c r="J273" s="58">
        <f>IF(VLOOKUP($Q273,'FILL Table'!$A$77:$K$140,RSD_Technologies!J$3)=0,AVERAGE('FILL Table'!$K$77:$K$140),VLOOKUP($Q273,'FILL Table'!$A$77:$K$140,RSD_Technologies!J$3))</f>
        <v>0.29583094148204492</v>
      </c>
      <c r="K273" s="58">
        <f>IF(VLOOKUP($Q273,'FILL Table'!$A$77:$L$140,RSD_Technologies!K$3)=0,AVERAGE('FILL Table'!$L$77:$L$140),VLOOKUP($Q273,'FILL Table'!$A$77:$L$140,RSD_Technologies!K$3))</f>
        <v>0.26577840159888011</v>
      </c>
      <c r="Q273" s="47" t="str">
        <f t="shared" si="58"/>
        <v>RSD_APA4_SH_LOG</v>
      </c>
      <c r="R273" s="47"/>
    </row>
    <row r="274" spans="2:21" x14ac:dyDescent="0.25">
      <c r="B274" s="47"/>
      <c r="C274" s="47"/>
      <c r="D274" s="47" t="s">
        <v>1087</v>
      </c>
      <c r="E274" s="47"/>
      <c r="F274" s="47" t="s">
        <v>31</v>
      </c>
      <c r="G274" s="51">
        <f t="shared" si="57"/>
        <v>2018</v>
      </c>
      <c r="H274" s="58">
        <f>IF(VLOOKUP($Q274,'FILL Table'!$A$77:$I$140,RSD_Technologies!H$3)=0,AVERAGE('FILL Table'!$I$77:$I$140),VLOOKUP($Q274,'FILL Table'!$A$77:$I$140,RSD_Technologies!H$3))</f>
        <v>0.110034898068804</v>
      </c>
      <c r="I274" s="58">
        <f>IF(VLOOKUP($Q274,'FILL Table'!$A$77:$J$140,RSD_Technologies!I$3)=0,AVERAGE('FILL Table'!$J$77:$J$140),VLOOKUP($Q274,'FILL Table'!$A$77:$J$140,RSD_Technologies!I$3))</f>
        <v>0.18412638887796859</v>
      </c>
      <c r="J274" s="58">
        <f>IF(VLOOKUP($Q274,'FILL Table'!$A$77:$K$140,RSD_Technologies!J$3)=0,AVERAGE('FILL Table'!$K$77:$K$140),VLOOKUP($Q274,'FILL Table'!$A$77:$K$140,RSD_Technologies!J$3))</f>
        <v>0.29583094148204492</v>
      </c>
      <c r="K274" s="58">
        <f>IF(VLOOKUP($Q274,'FILL Table'!$A$77:$L$140,RSD_Technologies!K$3)=0,AVERAGE('FILL Table'!$L$77:$L$140),VLOOKUP($Q274,'FILL Table'!$A$77:$L$140,RSD_Technologies!K$3))</f>
        <v>0.26577840159888011</v>
      </c>
      <c r="Q274" s="47" t="str">
        <f t="shared" si="58"/>
        <v>RSD_APA4_SH_LOG</v>
      </c>
      <c r="R274" s="47"/>
    </row>
    <row r="275" spans="2:21" x14ac:dyDescent="0.25">
      <c r="B275" s="47"/>
      <c r="C275" s="47"/>
      <c r="D275" s="47" t="s">
        <v>462</v>
      </c>
      <c r="E275" s="47"/>
      <c r="F275" s="47" t="s">
        <v>31</v>
      </c>
      <c r="G275" s="51">
        <f t="shared" si="57"/>
        <v>2018</v>
      </c>
      <c r="H275" s="58">
        <f>IF(VLOOKUP($Q275,'FILL Table'!$A$77:$I$140,RSD_Technologies!H$3)=0,AVERAGE('FILL Table'!$I$77:$I$140),VLOOKUP($Q275,'FILL Table'!$A$77:$I$140,RSD_Technologies!H$3))</f>
        <v>0.15588277226413899</v>
      </c>
      <c r="I275" s="58">
        <f>IF(VLOOKUP($Q275,'FILL Table'!$A$77:$J$140,RSD_Technologies!I$3)=0,AVERAGE('FILL Table'!$J$77:$J$140),VLOOKUP($Q275,'FILL Table'!$A$77:$J$140,RSD_Technologies!I$3))</f>
        <v>0.18412638887796859</v>
      </c>
      <c r="J275" s="58">
        <f>IF(VLOOKUP($Q275,'FILL Table'!$A$77:$K$140,RSD_Technologies!J$3)=0,AVERAGE('FILL Table'!$K$77:$K$140),VLOOKUP($Q275,'FILL Table'!$A$77:$K$140,RSD_Technologies!J$3))</f>
        <v>0.29583094148204492</v>
      </c>
      <c r="K275" s="58">
        <f>IF(VLOOKUP($Q275,'FILL Table'!$A$77:$L$140,RSD_Technologies!K$3)=0,AVERAGE('FILL Table'!$L$77:$L$140),VLOOKUP($Q275,'FILL Table'!$A$77:$L$140,RSD_Technologies!K$3))</f>
        <v>0.26577840159888011</v>
      </c>
      <c r="Q275" s="47" t="str">
        <f t="shared" si="58"/>
        <v>RSD_APA4_SH_PLT</v>
      </c>
      <c r="R275" s="47"/>
    </row>
    <row r="276" spans="2:21" x14ac:dyDescent="0.25">
      <c r="B276" s="47"/>
      <c r="C276" s="47"/>
      <c r="D276" s="47" t="s">
        <v>463</v>
      </c>
      <c r="E276" s="47"/>
      <c r="F276" s="47" t="s">
        <v>31</v>
      </c>
      <c r="G276" s="51">
        <f t="shared" si="57"/>
        <v>2018</v>
      </c>
      <c r="H276" s="58">
        <f>IF(VLOOKUP($Q276,'FILL Table'!$A$77:$I$140,RSD_Technologies!H$3)=0,AVERAGE('FILL Table'!$I$77:$I$140),VLOOKUP($Q276,'FILL Table'!$A$77:$I$140,RSD_Technologies!H$3))</f>
        <v>0.15588277226413899</v>
      </c>
      <c r="I276" s="58">
        <f>IF(VLOOKUP($Q276,'FILL Table'!$A$77:$J$140,RSD_Technologies!I$3)=0,AVERAGE('FILL Table'!$J$77:$J$140),VLOOKUP($Q276,'FILL Table'!$A$77:$J$140,RSD_Technologies!I$3))</f>
        <v>0.18412638887796859</v>
      </c>
      <c r="J276" s="58">
        <f>IF(VLOOKUP($Q276,'FILL Table'!$A$77:$K$140,RSD_Technologies!J$3)=0,AVERAGE('FILL Table'!$K$77:$K$140),VLOOKUP($Q276,'FILL Table'!$A$77:$K$140,RSD_Technologies!J$3))</f>
        <v>0.29583094148204492</v>
      </c>
      <c r="K276" s="58">
        <f>IF(VLOOKUP($Q276,'FILL Table'!$A$77:$L$140,RSD_Technologies!K$3)=0,AVERAGE('FILL Table'!$L$77:$L$140),VLOOKUP($Q276,'FILL Table'!$A$77:$L$140,RSD_Technologies!K$3))</f>
        <v>0.26577840159888011</v>
      </c>
      <c r="Q276" s="47" t="str">
        <f t="shared" si="58"/>
        <v>RSD_APA4_SH_PLT</v>
      </c>
      <c r="R276" s="47"/>
    </row>
    <row r="277" spans="2:21" x14ac:dyDescent="0.25">
      <c r="B277" s="47"/>
      <c r="C277" s="47"/>
      <c r="D277" s="47" t="s">
        <v>464</v>
      </c>
      <c r="E277" s="47"/>
      <c r="F277" s="47" t="s">
        <v>31</v>
      </c>
      <c r="G277" s="51">
        <f t="shared" si="57"/>
        <v>2018</v>
      </c>
      <c r="H277" s="58">
        <f>IF(VLOOKUP($Q277,'FILL Table'!$A$77:$I$140,RSD_Technologies!H$3)=0,AVERAGE('FILL Table'!$I$77:$I$140),VLOOKUP($Q277,'FILL Table'!$A$77:$I$140,RSD_Technologies!H$3))</f>
        <v>0.137543622586005</v>
      </c>
      <c r="I277" s="58">
        <f>IF(VLOOKUP($Q277,'FILL Table'!$A$77:$J$140,RSD_Technologies!I$3)=0,AVERAGE('FILL Table'!$J$77:$J$140),VLOOKUP($Q277,'FILL Table'!$A$77:$J$140,RSD_Technologies!I$3))</f>
        <v>0.18412638887796859</v>
      </c>
      <c r="J277" s="58">
        <f>IF(VLOOKUP($Q277,'FILL Table'!$A$77:$K$140,RSD_Technologies!J$3)=0,AVERAGE('FILL Table'!$K$77:$K$140),VLOOKUP($Q277,'FILL Table'!$A$77:$K$140,RSD_Technologies!J$3))</f>
        <v>0.29583094148204492</v>
      </c>
      <c r="K277" s="58">
        <f>IF(VLOOKUP($Q277,'FILL Table'!$A$77:$L$140,RSD_Technologies!K$3)=0,AVERAGE('FILL Table'!$L$77:$L$140),VLOOKUP($Q277,'FILL Table'!$A$77:$L$140,RSD_Technologies!K$3))</f>
        <v>0.26577840159888011</v>
      </c>
      <c r="Q277" s="47" t="str">
        <f t="shared" si="58"/>
        <v>RSD_APA4_SH_GAS</v>
      </c>
      <c r="R277" s="47"/>
    </row>
    <row r="278" spans="2:21" x14ac:dyDescent="0.25">
      <c r="B278" s="47"/>
      <c r="C278" s="47"/>
      <c r="D278" s="47" t="s">
        <v>465</v>
      </c>
      <c r="E278" s="47"/>
      <c r="F278" s="47" t="s">
        <v>31</v>
      </c>
      <c r="G278" s="51">
        <f t="shared" si="57"/>
        <v>2018</v>
      </c>
      <c r="H278" s="58">
        <f>IF(VLOOKUP($Q278,'FILL Table'!$A$77:$I$140,RSD_Technologies!H$3)=0,AVERAGE('FILL Table'!$I$77:$I$140),VLOOKUP($Q278,'FILL Table'!$A$77:$I$140,RSD_Technologies!H$3))</f>
        <v>0.137543622586005</v>
      </c>
      <c r="I278" s="58">
        <f>IF(VLOOKUP($Q278,'FILL Table'!$A$77:$J$140,RSD_Technologies!I$3)=0,AVERAGE('FILL Table'!$J$77:$J$140),VLOOKUP($Q278,'FILL Table'!$A$77:$J$140,RSD_Technologies!I$3))</f>
        <v>0.18412638887796859</v>
      </c>
      <c r="J278" s="58">
        <f>IF(VLOOKUP($Q278,'FILL Table'!$A$77:$K$140,RSD_Technologies!J$3)=0,AVERAGE('FILL Table'!$K$77:$K$140),VLOOKUP($Q278,'FILL Table'!$A$77:$K$140,RSD_Technologies!J$3))</f>
        <v>0.29583094148204492</v>
      </c>
      <c r="K278" s="58">
        <f>IF(VLOOKUP($Q278,'FILL Table'!$A$77:$L$140,RSD_Technologies!K$3)=0,AVERAGE('FILL Table'!$L$77:$L$140),VLOOKUP($Q278,'FILL Table'!$A$77:$L$140,RSD_Technologies!K$3))</f>
        <v>0.26577840159888011</v>
      </c>
      <c r="Q278" s="47" t="str">
        <f t="shared" si="58"/>
        <v>RSD_APA4_SH_GAS</v>
      </c>
      <c r="R278" s="47"/>
    </row>
    <row r="279" spans="2:21" x14ac:dyDescent="0.25">
      <c r="B279" s="47"/>
      <c r="C279" s="47"/>
      <c r="D279" s="47" t="s">
        <v>466</v>
      </c>
      <c r="E279" s="47"/>
      <c r="F279" s="47" t="s">
        <v>31</v>
      </c>
      <c r="G279" s="51">
        <f t="shared" si="57"/>
        <v>2018</v>
      </c>
      <c r="H279" s="58">
        <f>IF(VLOOKUP($Q279,'FILL Table'!$A$77:$I$140,RSD_Technologies!H$3)=0,AVERAGE('FILL Table'!$I$77:$I$140),VLOOKUP($Q279,'FILL Table'!$A$77:$I$140,RSD_Technologies!H$3))</f>
        <v>0.137543622586005</v>
      </c>
      <c r="I279" s="58">
        <f>IF(VLOOKUP($Q279,'FILL Table'!$A$77:$J$140,RSD_Technologies!I$3)=0,AVERAGE('FILL Table'!$J$77:$J$140),VLOOKUP($Q279,'FILL Table'!$A$77:$J$140,RSD_Technologies!I$3))</f>
        <v>0.18412638887796859</v>
      </c>
      <c r="J279" s="58">
        <f>IF(VLOOKUP($Q279,'FILL Table'!$A$77:$K$140,RSD_Technologies!J$3)=0,AVERAGE('FILL Table'!$K$77:$K$140),VLOOKUP($Q279,'FILL Table'!$A$77:$K$140,RSD_Technologies!J$3))</f>
        <v>0.29583094148204492</v>
      </c>
      <c r="K279" s="58">
        <f>IF(VLOOKUP($Q279,'FILL Table'!$A$77:$L$140,RSD_Technologies!K$3)=0,AVERAGE('FILL Table'!$L$77:$L$140),VLOOKUP($Q279,'FILL Table'!$A$77:$L$140,RSD_Technologies!K$3))</f>
        <v>0.26577840159888011</v>
      </c>
      <c r="Q279" s="47" t="str">
        <f t="shared" si="58"/>
        <v>RSD_APA4_SH_GAS</v>
      </c>
      <c r="R279" s="47"/>
    </row>
    <row r="280" spans="2:21" x14ac:dyDescent="0.25">
      <c r="B280" s="47"/>
      <c r="C280" s="47"/>
      <c r="D280" s="47" t="s">
        <v>467</v>
      </c>
      <c r="E280" s="47"/>
      <c r="F280" s="47" t="s">
        <v>31</v>
      </c>
      <c r="G280" s="51">
        <f t="shared" si="57"/>
        <v>2018</v>
      </c>
      <c r="H280" s="58">
        <f>IF(VLOOKUP($Q280,'FILL Table'!$A$77:$I$140,RSD_Technologies!H$3)=0,AVERAGE('FILL Table'!$I$77:$I$140),VLOOKUP($Q280,'FILL Table'!$A$77:$I$140,RSD_Technologies!H$3))</f>
        <v>0.137543622586005</v>
      </c>
      <c r="I280" s="58">
        <f>IF(VLOOKUP($Q280,'FILL Table'!$A$77:$J$140,RSD_Technologies!I$3)=0,AVERAGE('FILL Table'!$J$77:$J$140),VLOOKUP($Q280,'FILL Table'!$A$77:$J$140,RSD_Technologies!I$3))</f>
        <v>0.18412638887796859</v>
      </c>
      <c r="J280" s="58">
        <f>IF(VLOOKUP($Q280,'FILL Table'!$A$77:$K$140,RSD_Technologies!J$3)=0,AVERAGE('FILL Table'!$K$77:$K$140),VLOOKUP($Q280,'FILL Table'!$A$77:$K$140,RSD_Technologies!J$3))</f>
        <v>0.29583094148204492</v>
      </c>
      <c r="K280" s="58">
        <f>IF(VLOOKUP($Q280,'FILL Table'!$A$77:$L$140,RSD_Technologies!K$3)=0,AVERAGE('FILL Table'!$L$77:$L$140),VLOOKUP($Q280,'FILL Table'!$A$77:$L$140,RSD_Technologies!K$3))</f>
        <v>0.26577840159888011</v>
      </c>
      <c r="Q280" s="47" t="str">
        <f t="shared" si="58"/>
        <v>RSD_APA4_SH_GAS</v>
      </c>
      <c r="R280" s="47"/>
    </row>
    <row r="281" spans="2:21" x14ac:dyDescent="0.25">
      <c r="B281" s="47"/>
      <c r="C281" s="47"/>
      <c r="D281" s="47" t="s">
        <v>1088</v>
      </c>
      <c r="E281" s="47"/>
      <c r="F281" s="47" t="s">
        <v>31</v>
      </c>
      <c r="G281" s="51">
        <f t="shared" si="57"/>
        <v>2018</v>
      </c>
      <c r="H281" s="58">
        <f>IF(VLOOKUP($Q281,'FILL Table'!$A$77:$I$140,RSD_Technologies!H$3)=0,AVERAGE('FILL Table'!$I$77:$I$140),VLOOKUP($Q281,'FILL Table'!$A$77:$I$140,RSD_Technologies!H$3))</f>
        <v>0.15588277226413899</v>
      </c>
      <c r="I281" s="58">
        <f>IF(VLOOKUP($Q281,'FILL Table'!$A$77:$J$140,RSD_Technologies!I$3)=0,AVERAGE('FILL Table'!$J$77:$J$140),VLOOKUP($Q281,'FILL Table'!$A$77:$J$140,RSD_Technologies!I$3))</f>
        <v>0.18412638887796859</v>
      </c>
      <c r="J281" s="58">
        <f>IF(VLOOKUP($Q281,'FILL Table'!$A$77:$K$140,RSD_Technologies!J$3)=0,AVERAGE('FILL Table'!$K$77:$K$140),VLOOKUP($Q281,'FILL Table'!$A$77:$K$140,RSD_Technologies!J$3))</f>
        <v>0.29583094148204492</v>
      </c>
      <c r="K281" s="58">
        <f>IF(VLOOKUP($Q281,'FILL Table'!$A$77:$L$140,RSD_Technologies!K$3)=0,AVERAGE('FILL Table'!$L$77:$L$140),VLOOKUP($Q281,'FILL Table'!$A$77:$L$140,RSD_Technologies!K$3))</f>
        <v>0.26577840159888011</v>
      </c>
      <c r="L281" s="47"/>
      <c r="M281" s="47"/>
      <c r="N281" s="47"/>
      <c r="O281" s="47"/>
      <c r="P281" s="47"/>
      <c r="Q281" s="47" t="str">
        <f t="shared" si="58"/>
        <v>RSD_APA4_SH_LTH</v>
      </c>
      <c r="R281" s="47"/>
      <c r="S281" s="47"/>
      <c r="T281" s="47"/>
    </row>
    <row r="282" spans="2:21" x14ac:dyDescent="0.25">
      <c r="B282" s="47"/>
      <c r="C282" s="47"/>
      <c r="D282" s="47" t="s">
        <v>1089</v>
      </c>
      <c r="E282" s="47"/>
      <c r="F282" s="47" t="s">
        <v>31</v>
      </c>
      <c r="G282" s="51">
        <f t="shared" si="57"/>
        <v>2018</v>
      </c>
      <c r="H282" s="58">
        <f>IF(VLOOKUP($Q282,'FILL Table'!$A$77:$I$140,RSD_Technologies!H$3)=0,AVERAGE('FILL Table'!$I$77:$I$140),VLOOKUP($Q282,'FILL Table'!$A$77:$I$140,RSD_Technologies!H$3))</f>
        <v>0.15588277226413899</v>
      </c>
      <c r="I282" s="58">
        <f>IF(VLOOKUP($Q282,'FILL Table'!$A$77:$J$140,RSD_Technologies!I$3)=0,AVERAGE('FILL Table'!$J$77:$J$140),VLOOKUP($Q282,'FILL Table'!$A$77:$J$140,RSD_Technologies!I$3))</f>
        <v>0.18412638887796859</v>
      </c>
      <c r="J282" s="58">
        <f>IF(VLOOKUP($Q282,'FILL Table'!$A$77:$K$140,RSD_Technologies!J$3)=0,AVERAGE('FILL Table'!$K$77:$K$140),VLOOKUP($Q282,'FILL Table'!$A$77:$K$140,RSD_Technologies!J$3))</f>
        <v>0.29583094148204492</v>
      </c>
      <c r="K282" s="58">
        <f>IF(VLOOKUP($Q282,'FILL Table'!$A$77:$L$140,RSD_Technologies!K$3)=0,AVERAGE('FILL Table'!$L$77:$L$140),VLOOKUP($Q282,'FILL Table'!$A$77:$L$140,RSD_Technologies!K$3))</f>
        <v>0.26577840159888011</v>
      </c>
      <c r="L282" s="47"/>
      <c r="M282" s="47"/>
      <c r="N282" s="47"/>
      <c r="O282" s="47"/>
      <c r="P282" s="47"/>
      <c r="Q282" s="47" t="str">
        <f t="shared" si="58"/>
        <v>RSD_APA4_SH_LTH</v>
      </c>
      <c r="R282" s="47"/>
      <c r="S282" s="47"/>
      <c r="T282" s="47"/>
    </row>
    <row r="283" spans="2:21" x14ac:dyDescent="0.25">
      <c r="B283" s="47"/>
      <c r="C283" s="47"/>
      <c r="D283" s="47" t="s">
        <v>1090</v>
      </c>
      <c r="E283" s="47"/>
      <c r="F283" s="47" t="s">
        <v>31</v>
      </c>
      <c r="G283" s="51">
        <f t="shared" si="57"/>
        <v>2018</v>
      </c>
      <c r="H283" s="58">
        <f>IF(VLOOKUP($Q283,'FILL Table'!$A$77:$I$140,RSD_Technologies!H$3)=0,AVERAGE('FILL Table'!$I$77:$I$140),VLOOKUP($Q283,'FILL Table'!$A$77:$I$140,RSD_Technologies!H$3))</f>
        <v>0.15588277226413899</v>
      </c>
      <c r="I283" s="58">
        <f>IF(VLOOKUP($Q283,'FILL Table'!$A$77:$J$140,RSD_Technologies!I$3)=0,AVERAGE('FILL Table'!$J$77:$J$140),VLOOKUP($Q283,'FILL Table'!$A$77:$J$140,RSD_Technologies!I$3))</f>
        <v>0.18412638887796859</v>
      </c>
      <c r="J283" s="58">
        <f>IF(VLOOKUP($Q283,'FILL Table'!$A$77:$K$140,RSD_Technologies!J$3)=0,AVERAGE('FILL Table'!$K$77:$K$140),VLOOKUP($Q283,'FILL Table'!$A$77:$K$140,RSD_Technologies!J$3))</f>
        <v>0.29583094148204492</v>
      </c>
      <c r="K283" s="58">
        <f>IF(VLOOKUP($Q283,'FILL Table'!$A$77:$L$140,RSD_Technologies!K$3)=0,AVERAGE('FILL Table'!$L$77:$L$140),VLOOKUP($Q283,'FILL Table'!$A$77:$L$140,RSD_Technologies!K$3))</f>
        <v>0.26577840159888011</v>
      </c>
      <c r="L283" s="47"/>
      <c r="M283" s="47"/>
      <c r="N283" s="47"/>
      <c r="O283" s="47"/>
      <c r="P283" s="47"/>
      <c r="Q283" s="47" t="str">
        <f t="shared" si="58"/>
        <v>RSD_APA4_SH_LTH</v>
      </c>
      <c r="R283" s="47"/>
      <c r="S283" s="47"/>
      <c r="T283" s="47"/>
    </row>
    <row r="284" spans="2:21" x14ac:dyDescent="0.25">
      <c r="B284" s="47"/>
      <c r="C284" s="47"/>
      <c r="D284" s="47" t="s">
        <v>468</v>
      </c>
      <c r="E284" s="47"/>
      <c r="F284" s="47" t="s">
        <v>31</v>
      </c>
      <c r="G284" s="51">
        <f t="shared" si="57"/>
        <v>2018</v>
      </c>
      <c r="H284" s="58">
        <f>IF(VLOOKUP($Q284,'FILL Table'!$A$77:$I$140,RSD_Technologies!H$3)=0,AVERAGE('FILL Table'!$I$77:$I$140),VLOOKUP($Q284,'FILL Table'!$A$77:$I$140,RSD_Technologies!H$3))</f>
        <v>0.35</v>
      </c>
      <c r="I284" s="58">
        <f>IF(VLOOKUP($Q284,'FILL Table'!$A$77:$J$140,RSD_Technologies!I$3)=0,AVERAGE('FILL Table'!$J$77:$J$140),VLOOKUP($Q284,'FILL Table'!$A$77:$J$140,RSD_Technologies!I$3))</f>
        <v>0.18412638887796859</v>
      </c>
      <c r="J284" s="58">
        <f>IF(VLOOKUP($Q284,'FILL Table'!$A$77:$K$140,RSD_Technologies!J$3)=0,AVERAGE('FILL Table'!$K$77:$K$140),VLOOKUP($Q284,'FILL Table'!$A$77:$K$140,RSD_Technologies!J$3))</f>
        <v>0.29583094148204492</v>
      </c>
      <c r="K284" s="58">
        <f>IF(VLOOKUP($Q284,'FILL Table'!$A$77:$L$140,RSD_Technologies!K$3)=0,AVERAGE('FILL Table'!$L$77:$L$140),VLOOKUP($Q284,'FILL Table'!$A$77:$L$140,RSD_Technologies!K$3))</f>
        <v>0.26577840159888011</v>
      </c>
      <c r="L284" s="47"/>
      <c r="M284" s="47"/>
      <c r="N284" s="47"/>
      <c r="O284" s="47"/>
      <c r="P284" s="47"/>
      <c r="Q284" s="47" t="str">
        <f t="shared" si="58"/>
        <v>RSD_APA4_SH_ELC</v>
      </c>
      <c r="R284" s="47"/>
      <c r="S284" s="47"/>
      <c r="T284" s="47"/>
    </row>
    <row r="285" spans="2:21" ht="14.4" x14ac:dyDescent="0.3">
      <c r="B285" s="47"/>
      <c r="C285" s="47"/>
      <c r="D285" s="76" t="s">
        <v>469</v>
      </c>
      <c r="E285" s="76"/>
      <c r="F285" s="76" t="s">
        <v>31</v>
      </c>
      <c r="G285" s="77">
        <f t="shared" si="57"/>
        <v>2018</v>
      </c>
      <c r="H285" s="78">
        <f>AVERAGE(H277:H283)*1.5</f>
        <v>0.21810488724352217</v>
      </c>
      <c r="I285" s="78">
        <f t="shared" ref="I285:K285" si="63">AVERAGE(I277:I283)*1.5</f>
        <v>0.27618958331695287</v>
      </c>
      <c r="J285" s="78">
        <f t="shared" si="63"/>
        <v>0.44374641222306732</v>
      </c>
      <c r="K285" s="78">
        <f t="shared" si="63"/>
        <v>0.39866760239832011</v>
      </c>
      <c r="L285" s="76"/>
      <c r="M285" s="76"/>
      <c r="N285" s="76"/>
      <c r="O285" s="76"/>
      <c r="P285" s="76"/>
      <c r="Q285" s="76" t="str">
        <f t="shared" si="58"/>
        <v>RSD_APA4_SH_ELC</v>
      </c>
      <c r="R285" s="75" t="s">
        <v>1109</v>
      </c>
      <c r="S285" s="76"/>
      <c r="T285" s="76"/>
      <c r="U285" s="75"/>
    </row>
    <row r="286" spans="2:21" ht="14.4" x14ac:dyDescent="0.3">
      <c r="B286" s="47"/>
      <c r="C286" s="47"/>
      <c r="D286" s="76" t="s">
        <v>470</v>
      </c>
      <c r="E286" s="76"/>
      <c r="F286" s="76" t="s">
        <v>31</v>
      </c>
      <c r="G286" s="77">
        <f t="shared" si="57"/>
        <v>2018</v>
      </c>
      <c r="H286" s="78">
        <f>H285</f>
        <v>0.21810488724352217</v>
      </c>
      <c r="I286" s="78">
        <f t="shared" ref="I286:I290" si="64">I285</f>
        <v>0.27618958331695287</v>
      </c>
      <c r="J286" s="78">
        <f t="shared" ref="J286:J290" si="65">J285</f>
        <v>0.44374641222306732</v>
      </c>
      <c r="K286" s="78">
        <f t="shared" ref="K286:K290" si="66">K285</f>
        <v>0.39866760239832011</v>
      </c>
      <c r="L286" s="76"/>
      <c r="M286" s="76"/>
      <c r="N286" s="76"/>
      <c r="O286" s="76"/>
      <c r="P286" s="76"/>
      <c r="Q286" s="76" t="str">
        <f t="shared" si="58"/>
        <v>RSD_APA4_SH_ELC</v>
      </c>
      <c r="R286" s="75" t="s">
        <v>1109</v>
      </c>
      <c r="S286" s="76"/>
      <c r="T286" s="76"/>
      <c r="U286" s="75"/>
    </row>
    <row r="287" spans="2:21" ht="14.4" x14ac:dyDescent="0.3">
      <c r="B287" s="47"/>
      <c r="C287" s="47"/>
      <c r="D287" s="76" t="s">
        <v>471</v>
      </c>
      <c r="E287" s="76"/>
      <c r="F287" s="76" t="s">
        <v>31</v>
      </c>
      <c r="G287" s="77">
        <f t="shared" si="57"/>
        <v>2018</v>
      </c>
      <c r="H287" s="78">
        <f t="shared" ref="H287:H290" si="67">H286</f>
        <v>0.21810488724352217</v>
      </c>
      <c r="I287" s="78">
        <f t="shared" si="64"/>
        <v>0.27618958331695287</v>
      </c>
      <c r="J287" s="78">
        <f t="shared" si="65"/>
        <v>0.44374641222306732</v>
      </c>
      <c r="K287" s="78">
        <f t="shared" si="66"/>
        <v>0.39866760239832011</v>
      </c>
      <c r="L287" s="76"/>
      <c r="M287" s="76"/>
      <c r="N287" s="76"/>
      <c r="O287" s="76"/>
      <c r="P287" s="76"/>
      <c r="Q287" s="76" t="str">
        <f t="shared" si="58"/>
        <v>RSD_APA4_SH_ELC</v>
      </c>
      <c r="R287" s="75" t="s">
        <v>1109</v>
      </c>
      <c r="S287" s="76"/>
      <c r="T287" s="76"/>
      <c r="U287" s="75"/>
    </row>
    <row r="288" spans="2:21" ht="14.4" x14ac:dyDescent="0.3">
      <c r="B288" s="47"/>
      <c r="C288" s="47"/>
      <c r="D288" s="76" t="s">
        <v>472</v>
      </c>
      <c r="E288" s="76"/>
      <c r="F288" s="76" t="s">
        <v>31</v>
      </c>
      <c r="G288" s="77">
        <f t="shared" si="57"/>
        <v>2018</v>
      </c>
      <c r="H288" s="78">
        <f t="shared" si="67"/>
        <v>0.21810488724352217</v>
      </c>
      <c r="I288" s="78">
        <f t="shared" si="64"/>
        <v>0.27618958331695287</v>
      </c>
      <c r="J288" s="78">
        <f t="shared" si="65"/>
        <v>0.44374641222306732</v>
      </c>
      <c r="K288" s="78">
        <f t="shared" si="66"/>
        <v>0.39866760239832011</v>
      </c>
      <c r="L288" s="76"/>
      <c r="M288" s="76"/>
      <c r="N288" s="76"/>
      <c r="O288" s="76"/>
      <c r="P288" s="76"/>
      <c r="Q288" s="76" t="str">
        <f t="shared" si="58"/>
        <v>RSD_APA4_SH_ELC</v>
      </c>
      <c r="R288" s="75" t="s">
        <v>1109</v>
      </c>
      <c r="S288" s="76"/>
      <c r="T288" s="76"/>
      <c r="U288" s="75"/>
    </row>
    <row r="289" spans="1:21" ht="14.4" x14ac:dyDescent="0.3">
      <c r="B289" s="47"/>
      <c r="C289" s="47"/>
      <c r="D289" s="76" t="s">
        <v>473</v>
      </c>
      <c r="E289" s="76"/>
      <c r="F289" s="76" t="s">
        <v>31</v>
      </c>
      <c r="G289" s="77">
        <f t="shared" si="57"/>
        <v>2018</v>
      </c>
      <c r="H289" s="78">
        <f t="shared" si="67"/>
        <v>0.21810488724352217</v>
      </c>
      <c r="I289" s="78">
        <f t="shared" si="64"/>
        <v>0.27618958331695287</v>
      </c>
      <c r="J289" s="78">
        <f t="shared" si="65"/>
        <v>0.44374641222306732</v>
      </c>
      <c r="K289" s="78">
        <f t="shared" si="66"/>
        <v>0.39866760239832011</v>
      </c>
      <c r="L289" s="76"/>
      <c r="M289" s="76"/>
      <c r="N289" s="76"/>
      <c r="O289" s="76"/>
      <c r="P289" s="76"/>
      <c r="Q289" s="76" t="str">
        <f t="shared" si="58"/>
        <v>RSD_APA4_SH_ELC</v>
      </c>
      <c r="R289" s="75" t="s">
        <v>1109</v>
      </c>
      <c r="S289" s="76"/>
      <c r="T289" s="76"/>
      <c r="U289" s="75"/>
    </row>
    <row r="290" spans="1:21" ht="14.4" x14ac:dyDescent="0.3">
      <c r="B290" s="47"/>
      <c r="C290" s="47"/>
      <c r="D290" s="76" t="s">
        <v>474</v>
      </c>
      <c r="E290" s="76"/>
      <c r="F290" s="76" t="s">
        <v>31</v>
      </c>
      <c r="G290" s="77">
        <f t="shared" si="57"/>
        <v>2018</v>
      </c>
      <c r="H290" s="78">
        <f t="shared" si="67"/>
        <v>0.21810488724352217</v>
      </c>
      <c r="I290" s="78">
        <f t="shared" si="64"/>
        <v>0.27618958331695287</v>
      </c>
      <c r="J290" s="78">
        <f t="shared" si="65"/>
        <v>0.44374641222306732</v>
      </c>
      <c r="K290" s="78">
        <f t="shared" si="66"/>
        <v>0.39866760239832011</v>
      </c>
      <c r="L290" s="76"/>
      <c r="M290" s="76"/>
      <c r="N290" s="76"/>
      <c r="O290" s="76"/>
      <c r="P290" s="76"/>
      <c r="Q290" s="76" t="str">
        <f t="shared" si="58"/>
        <v>RSD_APA4_SH_ELC</v>
      </c>
      <c r="R290" s="75" t="s">
        <v>1109</v>
      </c>
      <c r="S290" s="76"/>
      <c r="T290" s="76"/>
      <c r="U290" s="75"/>
    </row>
    <row r="291" spans="1:21" x14ac:dyDescent="0.25">
      <c r="B291" s="47"/>
      <c r="C291" s="47"/>
      <c r="D291" s="47" t="s">
        <v>475</v>
      </c>
      <c r="E291" s="47"/>
      <c r="F291" s="47" t="s">
        <v>31</v>
      </c>
      <c r="G291" s="51">
        <f t="shared" si="57"/>
        <v>2018</v>
      </c>
      <c r="H291" s="58">
        <f>IF(VLOOKUP($Q291,'FILL Table'!$A$77:$I$140,RSD_Technologies!H$3)=0,AVERAGE('FILL Table'!$I$77:$I$140),VLOOKUP($Q291,'FILL Table'!$A$77:$I$140,RSD_Technologies!H$3))</f>
        <v>0.110034898068804</v>
      </c>
      <c r="I291" s="58">
        <f>IF(VLOOKUP($Q291,'FILL Table'!$A$77:$J$140,RSD_Technologies!I$3)=0,AVERAGE('FILL Table'!$J$77:$J$140),VLOOKUP($Q291,'FILL Table'!$A$77:$J$140,RSD_Technologies!I$3))</f>
        <v>0.18412638887796859</v>
      </c>
      <c r="J291" s="58">
        <f>IF(VLOOKUP($Q291,'FILL Table'!$A$77:$K$140,RSD_Technologies!J$3)=0,AVERAGE('FILL Table'!$K$77:$K$140),VLOOKUP($Q291,'FILL Table'!$A$77:$K$140,RSD_Technologies!J$3))</f>
        <v>0.29583094148204492</v>
      </c>
      <c r="K291" s="58">
        <f>IF(VLOOKUP($Q291,'FILL Table'!$A$77:$L$140,RSD_Technologies!K$3)=0,AVERAGE('FILL Table'!$L$77:$L$140),VLOOKUP($Q291,'FILL Table'!$A$77:$L$140,RSD_Technologies!K$3))</f>
        <v>0.26577840159888011</v>
      </c>
      <c r="L291" s="47"/>
      <c r="M291" s="47"/>
      <c r="N291" s="47"/>
      <c r="O291" s="47"/>
      <c r="P291" s="47"/>
      <c r="Q291" s="47" t="str">
        <f t="shared" si="58"/>
        <v>RSD_APA4_SH_GEO</v>
      </c>
      <c r="R291" s="47"/>
      <c r="S291" s="47"/>
      <c r="T291" s="47"/>
    </row>
    <row r="292" spans="1:21" x14ac:dyDescent="0.25">
      <c r="B292" s="47"/>
      <c r="C292" s="47"/>
      <c r="D292" s="47" t="s">
        <v>476</v>
      </c>
      <c r="E292" s="47"/>
      <c r="F292" s="47" t="s">
        <v>31</v>
      </c>
      <c r="G292" s="51">
        <f t="shared" si="57"/>
        <v>2018</v>
      </c>
      <c r="H292" s="58">
        <f>IF(VLOOKUP($Q292,'FILL Table'!$A$77:$I$140,RSD_Technologies!H$3)=0,AVERAGE('FILL Table'!$I$77:$I$140),VLOOKUP($Q292,'FILL Table'!$A$77:$I$140,RSD_Technologies!H$3))</f>
        <v>0.110034898068804</v>
      </c>
      <c r="I292" s="58">
        <f>IF(VLOOKUP($Q292,'FILL Table'!$A$77:$J$140,RSD_Technologies!I$3)=0,AVERAGE('FILL Table'!$J$77:$J$140),VLOOKUP($Q292,'FILL Table'!$A$77:$J$140,RSD_Technologies!I$3))</f>
        <v>0.18412638887796859</v>
      </c>
      <c r="J292" s="58">
        <f>IF(VLOOKUP($Q292,'FILL Table'!$A$77:$K$140,RSD_Technologies!J$3)=0,AVERAGE('FILL Table'!$K$77:$K$140),VLOOKUP($Q292,'FILL Table'!$A$77:$K$140,RSD_Technologies!J$3))</f>
        <v>0.29583094148204492</v>
      </c>
      <c r="K292" s="58">
        <f>IF(VLOOKUP($Q292,'FILL Table'!$A$77:$L$140,RSD_Technologies!K$3)=0,AVERAGE('FILL Table'!$L$77:$L$140),VLOOKUP($Q292,'FILL Table'!$A$77:$L$140,RSD_Technologies!K$3))</f>
        <v>0.26577840159888011</v>
      </c>
      <c r="L292" s="47"/>
      <c r="M292" s="47"/>
      <c r="N292" s="47"/>
      <c r="O292" s="47"/>
      <c r="P292" s="47"/>
      <c r="Q292" s="47" t="str">
        <f t="shared" si="58"/>
        <v>RSD_APA4_SH_GEO</v>
      </c>
      <c r="R292" s="47"/>
      <c r="S292" s="47"/>
      <c r="T292" s="47"/>
    </row>
    <row r="293" spans="1:21" x14ac:dyDescent="0.25">
      <c r="B293" s="47"/>
      <c r="C293" s="47"/>
      <c r="D293" s="47" t="s">
        <v>477</v>
      </c>
      <c r="E293" s="47"/>
      <c r="F293" s="47" t="s">
        <v>31</v>
      </c>
      <c r="G293" s="51">
        <f t="shared" si="57"/>
        <v>2018</v>
      </c>
      <c r="H293" s="58">
        <f>IF(VLOOKUP($Q293,'FILL Table'!$A$77:$I$140,RSD_Technologies!H$3)=0,AVERAGE('FILL Table'!$I$77:$I$140),VLOOKUP($Q293,'FILL Table'!$A$77:$I$140,RSD_Technologies!H$3))</f>
        <v>0.110034898068804</v>
      </c>
      <c r="I293" s="58">
        <f>IF(VLOOKUP($Q293,'FILL Table'!$A$77:$J$140,RSD_Technologies!I$3)=0,AVERAGE('FILL Table'!$J$77:$J$140),VLOOKUP($Q293,'FILL Table'!$A$77:$J$140,RSD_Technologies!I$3))</f>
        <v>0.18412638887796859</v>
      </c>
      <c r="J293" s="58">
        <f>IF(VLOOKUP($Q293,'FILL Table'!$A$77:$K$140,RSD_Technologies!J$3)=0,AVERAGE('FILL Table'!$K$77:$K$140),VLOOKUP($Q293,'FILL Table'!$A$77:$K$140,RSD_Technologies!J$3))</f>
        <v>0.29583094148204492</v>
      </c>
      <c r="K293" s="58">
        <f>IF(VLOOKUP($Q293,'FILL Table'!$A$77:$L$140,RSD_Technologies!K$3)=0,AVERAGE('FILL Table'!$L$77:$L$140),VLOOKUP($Q293,'FILL Table'!$A$77:$L$140,RSD_Technologies!K$3))</f>
        <v>0.26577840159888011</v>
      </c>
      <c r="L293" s="47"/>
      <c r="M293" s="47"/>
      <c r="N293" s="47"/>
      <c r="O293" s="47"/>
      <c r="P293" s="47"/>
      <c r="Q293" s="47" t="str">
        <f t="shared" si="58"/>
        <v>RSD_APA4_SH_GEO</v>
      </c>
      <c r="R293" s="47"/>
      <c r="S293" s="47"/>
      <c r="T293" s="47"/>
    </row>
    <row r="294" spans="1:21" x14ac:dyDescent="0.25">
      <c r="B294" s="47"/>
      <c r="C294" s="47"/>
      <c r="D294" s="47" t="s">
        <v>478</v>
      </c>
      <c r="E294" s="47"/>
      <c r="F294" s="47" t="s">
        <v>31</v>
      </c>
      <c r="G294" s="51">
        <f t="shared" si="57"/>
        <v>2018</v>
      </c>
      <c r="H294" s="58">
        <f>IF(VLOOKUP($Q294,'FILL Table'!$A$77:$I$140,RSD_Technologies!H$3)=0,AVERAGE('FILL Table'!$I$77:$I$140),VLOOKUP($Q294,'FILL Table'!$A$77:$I$140,RSD_Technologies!H$3))</f>
        <v>0.110034898068804</v>
      </c>
      <c r="I294" s="58">
        <f>IF(VLOOKUP($Q294,'FILL Table'!$A$77:$J$140,RSD_Technologies!I$3)=0,AVERAGE('FILL Table'!$J$77:$J$140),VLOOKUP($Q294,'FILL Table'!$A$77:$J$140,RSD_Technologies!I$3))</f>
        <v>0.18412638887796859</v>
      </c>
      <c r="J294" s="58">
        <f>IF(VLOOKUP($Q294,'FILL Table'!$A$77:$K$140,RSD_Technologies!J$3)=0,AVERAGE('FILL Table'!$K$77:$K$140),VLOOKUP($Q294,'FILL Table'!$A$77:$K$140,RSD_Technologies!J$3))</f>
        <v>0.29583094148204492</v>
      </c>
      <c r="K294" s="58">
        <f>IF(VLOOKUP($Q294,'FILL Table'!$A$77:$L$140,RSD_Technologies!K$3)=0,AVERAGE('FILL Table'!$L$77:$L$140),VLOOKUP($Q294,'FILL Table'!$A$77:$L$140,RSD_Technologies!K$3))</f>
        <v>0.26577840159888011</v>
      </c>
      <c r="L294" s="47"/>
      <c r="M294" s="47"/>
      <c r="N294" s="47"/>
      <c r="O294" s="47"/>
      <c r="P294" s="47"/>
      <c r="Q294" s="47" t="str">
        <f t="shared" si="58"/>
        <v>RSD_APA4_SH_GEO</v>
      </c>
      <c r="R294" s="47"/>
      <c r="S294" s="47"/>
      <c r="T294" s="47"/>
    </row>
    <row r="295" spans="1:21" x14ac:dyDescent="0.25">
      <c r="B295" s="47"/>
      <c r="C295" s="47"/>
      <c r="D295" s="47" t="s">
        <v>1091</v>
      </c>
      <c r="E295" s="47"/>
      <c r="F295" s="47" t="s">
        <v>31</v>
      </c>
      <c r="G295" s="51">
        <f t="shared" si="57"/>
        <v>2018</v>
      </c>
      <c r="H295" s="58">
        <f>IF(VLOOKUP($Q295,'FILL Table'!$A$77:$I$140,RSD_Technologies!H$3)=0,AVERAGE('FILL Table'!$I$77:$I$140),VLOOKUP($Q295,'FILL Table'!$A$77:$I$140,RSD_Technologies!H$3))</f>
        <v>0.15</v>
      </c>
      <c r="I295" s="58">
        <f>IF(VLOOKUP($Q295,'FILL Table'!$A$77:$J$140,RSD_Technologies!I$3)=0,AVERAGE('FILL Table'!$J$77:$J$140),VLOOKUP($Q295,'FILL Table'!$A$77:$J$140,RSD_Technologies!I$3))</f>
        <v>0.18412638887796859</v>
      </c>
      <c r="J295" s="58">
        <f>IF(VLOOKUP($Q295,'FILL Table'!$A$77:$K$140,RSD_Technologies!J$3)=0,AVERAGE('FILL Table'!$K$77:$K$140),VLOOKUP($Q295,'FILL Table'!$A$77:$K$140,RSD_Technologies!J$3))</f>
        <v>0.29583094148204492</v>
      </c>
      <c r="K295" s="58">
        <f>IF(VLOOKUP($Q295,'FILL Table'!$A$77:$L$140,RSD_Technologies!K$3)=0,AVERAGE('FILL Table'!$L$77:$L$140),VLOOKUP($Q295,'FILL Table'!$A$77:$L$140,RSD_Technologies!K$3))</f>
        <v>0.26577840159888011</v>
      </c>
      <c r="L295" s="47"/>
      <c r="M295" s="47"/>
      <c r="N295" s="47"/>
      <c r="O295" s="47"/>
      <c r="P295" s="47"/>
      <c r="Q295" s="47" t="str">
        <f t="shared" si="58"/>
        <v>RSD_APA4_SH_DSL</v>
      </c>
      <c r="R295" s="47"/>
      <c r="S295" s="47"/>
      <c r="T295" s="47"/>
    </row>
    <row r="296" spans="1:21" ht="14.4" thickBot="1" x14ac:dyDescent="0.3">
      <c r="A296" s="81"/>
      <c r="B296" s="81"/>
      <c r="C296" s="81"/>
      <c r="D296" s="81" t="s">
        <v>1092</v>
      </c>
      <c r="E296" s="81"/>
      <c r="F296" s="81" t="s">
        <v>31</v>
      </c>
      <c r="G296" s="82">
        <f t="shared" si="57"/>
        <v>2018</v>
      </c>
      <c r="H296" s="83">
        <f>IF(VLOOKUP($Q296,'FILL Table'!$A$77:$I$140,RSD_Technologies!H$3)=0,AVERAGE('FILL Table'!$I$77:$I$140),VLOOKUP($Q296,'FILL Table'!$A$77:$I$140,RSD_Technologies!H$3))</f>
        <v>0.15</v>
      </c>
      <c r="I296" s="83">
        <f>IF(VLOOKUP($Q296,'FILL Table'!$A$77:$J$140,RSD_Technologies!I$3)=0,AVERAGE('FILL Table'!$J$77:$J$140),VLOOKUP($Q296,'FILL Table'!$A$77:$J$140,RSD_Technologies!I$3))</f>
        <v>0.18412638887796859</v>
      </c>
      <c r="J296" s="83">
        <f>IF(VLOOKUP($Q296,'FILL Table'!$A$77:$K$140,RSD_Technologies!J$3)=0,AVERAGE('FILL Table'!$K$77:$K$140),VLOOKUP($Q296,'FILL Table'!$A$77:$K$140,RSD_Technologies!J$3))</f>
        <v>0.29583094148204492</v>
      </c>
      <c r="K296" s="83">
        <f>IF(VLOOKUP($Q296,'FILL Table'!$A$77:$L$140,RSD_Technologies!K$3)=0,AVERAGE('FILL Table'!$L$77:$L$140),VLOOKUP($Q296,'FILL Table'!$A$77:$L$140,RSD_Technologies!K$3))</f>
        <v>0.26577840159888011</v>
      </c>
      <c r="L296" s="81"/>
      <c r="M296" s="81"/>
      <c r="N296" s="81"/>
      <c r="O296" s="81"/>
      <c r="P296" s="81"/>
      <c r="Q296" s="81" t="str">
        <f t="shared" si="58"/>
        <v>RSD_APA4_SH_LPG</v>
      </c>
      <c r="R296" s="47"/>
      <c r="S296" s="47"/>
      <c r="T296" s="47"/>
    </row>
    <row r="297" spans="1:21" ht="14.4" thickTop="1" x14ac:dyDescent="0.25">
      <c r="B297" s="47"/>
      <c r="C297" s="47"/>
      <c r="D297" s="47" t="s">
        <v>253</v>
      </c>
      <c r="E297" s="47"/>
      <c r="F297" s="47" t="s">
        <v>31</v>
      </c>
      <c r="G297" s="51">
        <f t="shared" si="57"/>
        <v>2018</v>
      </c>
      <c r="H297" s="58">
        <f>VLOOKUP($Q297,'FILL Table'!$A$141:$I$148,RSD_Technologies!H$3)</f>
        <v>1.4519852517139401E-2</v>
      </c>
      <c r="I297" s="58">
        <f>VLOOKUP($Q297,'FILL Table'!$A$141:$J$148,RSD_Technologies!I$3)</f>
        <v>2.05412268009596E-2</v>
      </c>
      <c r="J297" s="58">
        <f>VLOOKUP($Q297,'FILL Table'!$A$141:$K$148,RSD_Technologies!J$3)</f>
        <v>1.35746778121763E-2</v>
      </c>
      <c r="K297" s="58">
        <f>VLOOKUP($Q297,'FILL Table'!$A$141:$L$148,RSD_Technologies!K$3)</f>
        <v>1.28522456644934E-2</v>
      </c>
      <c r="L297" s="47"/>
      <c r="M297" s="47"/>
      <c r="N297" s="47"/>
      <c r="O297" s="47"/>
      <c r="P297" s="47"/>
      <c r="Q297" s="47" t="str">
        <f>LEFT(D297,15)</f>
        <v>RSD_APA1_SC_ELC</v>
      </c>
      <c r="R297" s="34" t="s">
        <v>44</v>
      </c>
    </row>
    <row r="298" spans="1:21" x14ac:dyDescent="0.25">
      <c r="B298" s="47"/>
      <c r="C298" s="47"/>
      <c r="D298" s="47" t="s">
        <v>251</v>
      </c>
      <c r="E298" s="47"/>
      <c r="F298" s="47" t="s">
        <v>31</v>
      </c>
      <c r="G298" s="51">
        <f t="shared" si="57"/>
        <v>2018</v>
      </c>
      <c r="H298" s="58">
        <f>VLOOKUP($Q298,'FILL Table'!$A$141:$I$148,RSD_Technologies!H$3)</f>
        <v>1.4519852517139401E-2</v>
      </c>
      <c r="I298" s="58">
        <f>VLOOKUP($Q298,'FILL Table'!$A$141:$J$148,RSD_Technologies!I$3)</f>
        <v>2.05412268009596E-2</v>
      </c>
      <c r="J298" s="58">
        <f>VLOOKUP($Q298,'FILL Table'!$A$141:$K$148,RSD_Technologies!J$3)</f>
        <v>1.35746778121763E-2</v>
      </c>
      <c r="K298" s="58">
        <f>VLOOKUP($Q298,'FILL Table'!$A$141:$L$148,RSD_Technologies!K$3)</f>
        <v>1.28522456644934E-2</v>
      </c>
      <c r="L298" s="47"/>
      <c r="M298" s="47"/>
      <c r="N298" s="47"/>
      <c r="O298" s="47"/>
      <c r="P298" s="47"/>
      <c r="Q298" s="47" t="str">
        <f t="shared" ref="Q298:Q337" si="68">LEFT(D298,15)</f>
        <v>RSD_APA1_SC_ELC</v>
      </c>
    </row>
    <row r="299" spans="1:21" x14ac:dyDescent="0.25">
      <c r="B299" s="47"/>
      <c r="C299" s="47"/>
      <c r="D299" s="47" t="s">
        <v>252</v>
      </c>
      <c r="E299" s="47"/>
      <c r="F299" s="47" t="s">
        <v>31</v>
      </c>
      <c r="G299" s="51">
        <f t="shared" si="57"/>
        <v>2018</v>
      </c>
      <c r="H299" s="58">
        <f>VLOOKUP($Q299,'FILL Table'!$A$141:$I$148,RSD_Technologies!H$3)</f>
        <v>1.4519852517139401E-2</v>
      </c>
      <c r="I299" s="58">
        <f>VLOOKUP($Q299,'FILL Table'!$A$141:$J$148,RSD_Technologies!I$3)</f>
        <v>2.05412268009596E-2</v>
      </c>
      <c r="J299" s="58">
        <f>VLOOKUP($Q299,'FILL Table'!$A$141:$K$148,RSD_Technologies!J$3)</f>
        <v>1.35746778121763E-2</v>
      </c>
      <c r="K299" s="58">
        <f>VLOOKUP($Q299,'FILL Table'!$A$141:$L$148,RSD_Technologies!K$3)</f>
        <v>1.28522456644934E-2</v>
      </c>
      <c r="L299" s="47"/>
      <c r="M299" s="47"/>
      <c r="N299" s="47"/>
      <c r="O299" s="47"/>
      <c r="P299" s="47"/>
      <c r="Q299" s="47" t="str">
        <f t="shared" si="68"/>
        <v>RSD_APA1_SC_ELC</v>
      </c>
    </row>
    <row r="300" spans="1:21" x14ac:dyDescent="0.25">
      <c r="B300" s="47"/>
      <c r="C300" s="47"/>
      <c r="D300" s="47" t="s">
        <v>249</v>
      </c>
      <c r="E300" s="47"/>
      <c r="F300" s="47" t="s">
        <v>31</v>
      </c>
      <c r="G300" s="51">
        <f t="shared" si="57"/>
        <v>2018</v>
      </c>
      <c r="H300" s="58">
        <f>VLOOKUP($Q300,'FILL Table'!$A$141:$I$148,RSD_Technologies!H$3)</f>
        <v>1.4519852517139401E-2</v>
      </c>
      <c r="I300" s="58">
        <f>VLOOKUP($Q300,'FILL Table'!$A$141:$J$148,RSD_Technologies!I$3)</f>
        <v>2.05412268009596E-2</v>
      </c>
      <c r="J300" s="58">
        <f>VLOOKUP($Q300,'FILL Table'!$A$141:$K$148,RSD_Technologies!J$3)</f>
        <v>1.35746778121763E-2</v>
      </c>
      <c r="K300" s="58">
        <f>VLOOKUP($Q300,'FILL Table'!$A$141:$L$148,RSD_Technologies!K$3)</f>
        <v>1.28522456644934E-2</v>
      </c>
      <c r="L300" s="47"/>
      <c r="M300" s="47"/>
      <c r="N300" s="47"/>
      <c r="O300" s="47"/>
      <c r="P300" s="47"/>
      <c r="Q300" s="47" t="str">
        <f t="shared" si="68"/>
        <v>RSD_APA1_SC_ELC</v>
      </c>
    </row>
    <row r="301" spans="1:21" x14ac:dyDescent="0.25">
      <c r="B301" s="47"/>
      <c r="C301" s="47"/>
      <c r="D301" s="47" t="s">
        <v>250</v>
      </c>
      <c r="E301" s="47"/>
      <c r="F301" s="47" t="s">
        <v>31</v>
      </c>
      <c r="G301" s="51">
        <f t="shared" si="57"/>
        <v>2018</v>
      </c>
      <c r="H301" s="58">
        <f>VLOOKUP($Q301,'FILL Table'!$A$141:$I$148,RSD_Technologies!H$3)</f>
        <v>1.4519852517139401E-2</v>
      </c>
      <c r="I301" s="58">
        <f>VLOOKUP($Q301,'FILL Table'!$A$141:$J$148,RSD_Technologies!I$3)</f>
        <v>2.05412268009596E-2</v>
      </c>
      <c r="J301" s="58">
        <f>VLOOKUP($Q301,'FILL Table'!$A$141:$K$148,RSD_Technologies!J$3)</f>
        <v>1.35746778121763E-2</v>
      </c>
      <c r="K301" s="58">
        <f>VLOOKUP($Q301,'FILL Table'!$A$141:$L$148,RSD_Technologies!K$3)</f>
        <v>1.28522456644934E-2</v>
      </c>
      <c r="L301" s="47"/>
      <c r="M301" s="47"/>
      <c r="N301" s="47"/>
      <c r="O301" s="47"/>
      <c r="P301" s="47"/>
      <c r="Q301" s="47" t="str">
        <f t="shared" si="68"/>
        <v>RSD_APA1_SC_ELC</v>
      </c>
    </row>
    <row r="302" spans="1:21" x14ac:dyDescent="0.25">
      <c r="B302" s="47"/>
      <c r="C302" s="47"/>
      <c r="D302" s="47" t="s">
        <v>365</v>
      </c>
      <c r="E302" s="47"/>
      <c r="F302" s="47" t="s">
        <v>31</v>
      </c>
      <c r="G302" s="51">
        <f t="shared" si="57"/>
        <v>2018</v>
      </c>
      <c r="H302" s="58">
        <f>VLOOKUP($Q302,'FILL Table'!$A$141:$I$148,RSD_Technologies!H$3)</f>
        <v>3.36692232281494E-2</v>
      </c>
      <c r="I302" s="58">
        <f>VLOOKUP($Q302,'FILL Table'!$A$141:$J$148,RSD_Technologies!I$3)</f>
        <v>0</v>
      </c>
      <c r="J302" s="58">
        <f>VLOOKUP($Q302,'FILL Table'!$A$141:$K$148,RSD_Technologies!J$3)</f>
        <v>0</v>
      </c>
      <c r="K302" s="58">
        <f>VLOOKUP($Q302,'FILL Table'!$A$141:$L$148,RSD_Technologies!K$3)</f>
        <v>0</v>
      </c>
      <c r="L302" s="47"/>
      <c r="M302" s="47"/>
      <c r="N302" s="47"/>
      <c r="O302" s="47"/>
      <c r="P302" s="47"/>
      <c r="Q302" s="47" t="str">
        <f>LEFT(D302,15)</f>
        <v>RSD_APA2_SC_ELC</v>
      </c>
    </row>
    <row r="303" spans="1:21" x14ac:dyDescent="0.25">
      <c r="B303" s="47"/>
      <c r="C303" s="47"/>
      <c r="D303" s="47" t="s">
        <v>363</v>
      </c>
      <c r="E303" s="47"/>
      <c r="F303" s="47" t="s">
        <v>31</v>
      </c>
      <c r="G303" s="51">
        <f t="shared" si="57"/>
        <v>2018</v>
      </c>
      <c r="H303" s="58">
        <f>VLOOKUP($Q303,'FILL Table'!$A$141:$I$148,RSD_Technologies!H$3)</f>
        <v>3.36692232281494E-2</v>
      </c>
      <c r="I303" s="58">
        <f>VLOOKUP($Q303,'FILL Table'!$A$141:$J$148,RSD_Technologies!I$3)</f>
        <v>0</v>
      </c>
      <c r="J303" s="58">
        <f>VLOOKUP($Q303,'FILL Table'!$A$141:$K$148,RSD_Technologies!J$3)</f>
        <v>0</v>
      </c>
      <c r="K303" s="58">
        <f>VLOOKUP($Q303,'FILL Table'!$A$141:$L$148,RSD_Technologies!K$3)</f>
        <v>0</v>
      </c>
      <c r="L303" s="47"/>
      <c r="M303" s="47"/>
      <c r="N303" s="47"/>
      <c r="O303" s="47"/>
      <c r="P303" s="47"/>
      <c r="Q303" s="47" t="str">
        <f t="shared" si="68"/>
        <v>RSD_APA2_SC_ELC</v>
      </c>
    </row>
    <row r="304" spans="1:21" x14ac:dyDescent="0.25">
      <c r="B304" s="47"/>
      <c r="C304" s="47"/>
      <c r="D304" s="47" t="s">
        <v>364</v>
      </c>
      <c r="E304" s="47"/>
      <c r="F304" s="47" t="s">
        <v>31</v>
      </c>
      <c r="G304" s="51">
        <f t="shared" si="57"/>
        <v>2018</v>
      </c>
      <c r="H304" s="58">
        <f>VLOOKUP($Q304,'FILL Table'!$A$141:$I$148,RSD_Technologies!H$3)</f>
        <v>3.36692232281494E-2</v>
      </c>
      <c r="I304" s="58">
        <f>VLOOKUP($Q304,'FILL Table'!$A$141:$J$148,RSD_Technologies!I$3)</f>
        <v>0</v>
      </c>
      <c r="J304" s="58">
        <f>VLOOKUP($Q304,'FILL Table'!$A$141:$K$148,RSD_Technologies!J$3)</f>
        <v>0</v>
      </c>
      <c r="K304" s="58">
        <f>VLOOKUP($Q304,'FILL Table'!$A$141:$L$148,RSD_Technologies!K$3)</f>
        <v>0</v>
      </c>
      <c r="L304" s="47"/>
      <c r="M304" s="47"/>
      <c r="N304" s="47"/>
      <c r="O304" s="47"/>
      <c r="P304" s="47"/>
      <c r="Q304" s="47" t="str">
        <f t="shared" si="68"/>
        <v>RSD_APA2_SC_ELC</v>
      </c>
    </row>
    <row r="305" spans="2:17" x14ac:dyDescent="0.25">
      <c r="B305" s="47"/>
      <c r="C305" s="47"/>
      <c r="D305" s="47" t="s">
        <v>361</v>
      </c>
      <c r="E305" s="47"/>
      <c r="F305" s="47" t="s">
        <v>31</v>
      </c>
      <c r="G305" s="51">
        <f t="shared" si="57"/>
        <v>2018</v>
      </c>
      <c r="H305" s="58">
        <f>VLOOKUP($Q305,'FILL Table'!$A$141:$I$148,RSD_Technologies!H$3)</f>
        <v>3.36692232281494E-2</v>
      </c>
      <c r="I305" s="58">
        <f>VLOOKUP($Q305,'FILL Table'!$A$141:$J$148,RSD_Technologies!I$3)</f>
        <v>0</v>
      </c>
      <c r="J305" s="58">
        <f>VLOOKUP($Q305,'FILL Table'!$A$141:$K$148,RSD_Technologies!J$3)</f>
        <v>0</v>
      </c>
      <c r="K305" s="58">
        <f>VLOOKUP($Q305,'FILL Table'!$A$141:$L$148,RSD_Technologies!K$3)</f>
        <v>0</v>
      </c>
      <c r="L305" s="47"/>
      <c r="M305" s="47"/>
      <c r="N305" s="47"/>
      <c r="O305" s="47"/>
      <c r="P305" s="47"/>
      <c r="Q305" s="47" t="str">
        <f t="shared" si="68"/>
        <v>RSD_APA2_SC_ELC</v>
      </c>
    </row>
    <row r="306" spans="2:17" x14ac:dyDescent="0.25">
      <c r="B306" s="47"/>
      <c r="C306" s="47"/>
      <c r="D306" s="47" t="s">
        <v>362</v>
      </c>
      <c r="E306" s="47"/>
      <c r="F306" s="47" t="s">
        <v>31</v>
      </c>
      <c r="G306" s="51">
        <f t="shared" si="57"/>
        <v>2018</v>
      </c>
      <c r="H306" s="58">
        <f>VLOOKUP($Q306,'FILL Table'!$A$141:$I$148,RSD_Technologies!H$3)</f>
        <v>3.36692232281494E-2</v>
      </c>
      <c r="I306" s="58">
        <f>VLOOKUP($Q306,'FILL Table'!$A$141:$J$148,RSD_Technologies!I$3)</f>
        <v>0</v>
      </c>
      <c r="J306" s="58">
        <f>VLOOKUP($Q306,'FILL Table'!$A$141:$K$148,RSD_Technologies!J$3)</f>
        <v>0</v>
      </c>
      <c r="K306" s="58">
        <f>VLOOKUP($Q306,'FILL Table'!$A$141:$L$148,RSD_Technologies!K$3)</f>
        <v>0</v>
      </c>
      <c r="L306" s="47"/>
      <c r="M306" s="47"/>
      <c r="N306" s="47"/>
      <c r="O306" s="47"/>
      <c r="P306" s="47"/>
      <c r="Q306" s="47" t="str">
        <f t="shared" si="68"/>
        <v>RSD_APA2_SC_ELC</v>
      </c>
    </row>
    <row r="307" spans="2:17" x14ac:dyDescent="0.25">
      <c r="B307" s="47"/>
      <c r="C307" s="47"/>
      <c r="D307" s="47" t="s">
        <v>428</v>
      </c>
      <c r="E307" s="47"/>
      <c r="F307" s="47" t="s">
        <v>31</v>
      </c>
      <c r="G307" s="51">
        <f t="shared" si="57"/>
        <v>2018</v>
      </c>
      <c r="H307" s="58">
        <f>VLOOKUP($Q307,'FILL Table'!$A$141:$I$148,RSD_Technologies!H$3)</f>
        <v>2.62164003781684E-2</v>
      </c>
      <c r="I307" s="58">
        <f>VLOOKUP($Q307,'FILL Table'!$A$141:$J$148,RSD_Technologies!I$3)</f>
        <v>0</v>
      </c>
      <c r="J307" s="58">
        <f>VLOOKUP($Q307,'FILL Table'!$A$141:$K$148,RSD_Technologies!J$3)</f>
        <v>0</v>
      </c>
      <c r="K307" s="58">
        <f>VLOOKUP($Q307,'FILL Table'!$A$141:$L$148,RSD_Technologies!K$3)</f>
        <v>0</v>
      </c>
      <c r="L307" s="47"/>
      <c r="M307" s="47"/>
      <c r="N307" s="47"/>
      <c r="O307" s="47"/>
      <c r="P307" s="47"/>
      <c r="Q307" s="47" t="str">
        <f t="shared" si="68"/>
        <v>RSD_APA3_SC_ELC</v>
      </c>
    </row>
    <row r="308" spans="2:17" x14ac:dyDescent="0.25">
      <c r="B308" s="47"/>
      <c r="C308" s="47"/>
      <c r="D308" s="47" t="s">
        <v>426</v>
      </c>
      <c r="E308" s="47"/>
      <c r="F308" s="47" t="s">
        <v>31</v>
      </c>
      <c r="G308" s="51">
        <f t="shared" si="57"/>
        <v>2018</v>
      </c>
      <c r="H308" s="58">
        <f>VLOOKUP($Q308,'FILL Table'!$A$141:$I$148,RSD_Technologies!H$3)</f>
        <v>2.62164003781684E-2</v>
      </c>
      <c r="I308" s="58">
        <f>VLOOKUP($Q308,'FILL Table'!$A$141:$J$148,RSD_Technologies!I$3)</f>
        <v>0</v>
      </c>
      <c r="J308" s="58">
        <f>VLOOKUP($Q308,'FILL Table'!$A$141:$K$148,RSD_Technologies!J$3)</f>
        <v>0</v>
      </c>
      <c r="K308" s="58">
        <f>VLOOKUP($Q308,'FILL Table'!$A$141:$L$148,RSD_Technologies!K$3)</f>
        <v>0</v>
      </c>
      <c r="L308" s="47"/>
      <c r="M308" s="47"/>
      <c r="N308" s="47"/>
      <c r="O308" s="47"/>
      <c r="P308" s="47"/>
      <c r="Q308" s="47" t="str">
        <f t="shared" si="68"/>
        <v>RSD_APA3_SC_ELC</v>
      </c>
    </row>
    <row r="309" spans="2:17" x14ac:dyDescent="0.25">
      <c r="B309" s="47"/>
      <c r="C309" s="47"/>
      <c r="D309" s="47" t="s">
        <v>427</v>
      </c>
      <c r="E309" s="47"/>
      <c r="F309" s="47" t="s">
        <v>31</v>
      </c>
      <c r="G309" s="51">
        <f t="shared" si="57"/>
        <v>2018</v>
      </c>
      <c r="H309" s="58">
        <f>VLOOKUP($Q309,'FILL Table'!$A$141:$I$148,RSD_Technologies!H$3)</f>
        <v>2.62164003781684E-2</v>
      </c>
      <c r="I309" s="58">
        <f>VLOOKUP($Q309,'FILL Table'!$A$141:$J$148,RSD_Technologies!I$3)</f>
        <v>0</v>
      </c>
      <c r="J309" s="58">
        <f>VLOOKUP($Q309,'FILL Table'!$A$141:$K$148,RSD_Technologies!J$3)</f>
        <v>0</v>
      </c>
      <c r="K309" s="58">
        <f>VLOOKUP($Q309,'FILL Table'!$A$141:$L$148,RSD_Technologies!K$3)</f>
        <v>0</v>
      </c>
      <c r="L309" s="47"/>
      <c r="M309" s="47"/>
      <c r="N309" s="47"/>
      <c r="O309" s="47"/>
      <c r="P309" s="47"/>
      <c r="Q309" s="47" t="str">
        <f t="shared" si="68"/>
        <v>RSD_APA3_SC_ELC</v>
      </c>
    </row>
    <row r="310" spans="2:17" x14ac:dyDescent="0.25">
      <c r="B310" s="47"/>
      <c r="C310" s="47"/>
      <c r="D310" s="47" t="s">
        <v>423</v>
      </c>
      <c r="E310" s="47"/>
      <c r="F310" s="47" t="s">
        <v>31</v>
      </c>
      <c r="G310" s="51">
        <f t="shared" si="57"/>
        <v>2018</v>
      </c>
      <c r="H310" s="58">
        <f>VLOOKUP($Q310,'FILL Table'!$A$141:$I$148,RSD_Technologies!H$3)</f>
        <v>2.62164003781684E-2</v>
      </c>
      <c r="I310" s="58">
        <f>VLOOKUP($Q310,'FILL Table'!$A$141:$J$148,RSD_Technologies!I$3)</f>
        <v>0</v>
      </c>
      <c r="J310" s="58">
        <f>VLOOKUP($Q310,'FILL Table'!$A$141:$K$148,RSD_Technologies!J$3)</f>
        <v>0</v>
      </c>
      <c r="K310" s="58">
        <f>VLOOKUP($Q310,'FILL Table'!$A$141:$L$148,RSD_Technologies!K$3)</f>
        <v>0</v>
      </c>
      <c r="L310" s="47"/>
      <c r="M310" s="47"/>
      <c r="N310" s="47"/>
      <c r="O310" s="47"/>
      <c r="P310" s="47"/>
      <c r="Q310" s="47" t="str">
        <f t="shared" si="68"/>
        <v>RSD_APA3_SC_ELC</v>
      </c>
    </row>
    <row r="311" spans="2:17" x14ac:dyDescent="0.25">
      <c r="B311" s="47"/>
      <c r="C311" s="47"/>
      <c r="D311" s="47" t="s">
        <v>424</v>
      </c>
      <c r="E311" s="47"/>
      <c r="F311" s="47" t="s">
        <v>31</v>
      </c>
      <c r="G311" s="51">
        <f t="shared" si="57"/>
        <v>2018</v>
      </c>
      <c r="H311" s="58">
        <f>VLOOKUP($Q311,'FILL Table'!$A$141:$I$148,RSD_Technologies!H$3)</f>
        <v>2.62164003781684E-2</v>
      </c>
      <c r="I311" s="58">
        <f>VLOOKUP($Q311,'FILL Table'!$A$141:$J$148,RSD_Technologies!I$3)</f>
        <v>0</v>
      </c>
      <c r="J311" s="58">
        <f>VLOOKUP($Q311,'FILL Table'!$A$141:$K$148,RSD_Technologies!J$3)</f>
        <v>0</v>
      </c>
      <c r="K311" s="58">
        <f>VLOOKUP($Q311,'FILL Table'!$A$141:$L$148,RSD_Technologies!K$3)</f>
        <v>0</v>
      </c>
      <c r="L311" s="47"/>
      <c r="M311" s="47"/>
      <c r="N311" s="47"/>
      <c r="O311" s="47"/>
      <c r="P311" s="47"/>
      <c r="Q311" s="47" t="str">
        <f t="shared" si="68"/>
        <v>RSD_APA3_SC_ELC</v>
      </c>
    </row>
    <row r="312" spans="2:17" x14ac:dyDescent="0.25">
      <c r="B312" s="47"/>
      <c r="C312" s="47"/>
      <c r="D312" s="47" t="s">
        <v>425</v>
      </c>
      <c r="E312" s="47"/>
      <c r="F312" s="47" t="s">
        <v>31</v>
      </c>
      <c r="G312" s="51">
        <f t="shared" si="57"/>
        <v>2018</v>
      </c>
      <c r="H312" s="58">
        <f>VLOOKUP($Q312,'FILL Table'!$A$141:$I$148,RSD_Technologies!H$3,FALSE)</f>
        <v>2.62164003781684E-2</v>
      </c>
      <c r="I312" s="58">
        <f>VLOOKUP($Q312,'FILL Table'!$A$141:$J$148,RSD_Technologies!I$3)</f>
        <v>0</v>
      </c>
      <c r="J312" s="58">
        <f>VLOOKUP($Q312,'FILL Table'!$A$141:$K$148,RSD_Technologies!J$3)</f>
        <v>0</v>
      </c>
      <c r="K312" s="58">
        <f>VLOOKUP($Q312,'FILL Table'!$A$141:$L$148,RSD_Technologies!K$3)</f>
        <v>0</v>
      </c>
      <c r="L312" s="47"/>
      <c r="M312" s="47"/>
      <c r="N312" s="47"/>
      <c r="O312" s="47"/>
      <c r="P312" s="47"/>
      <c r="Q312" s="47" t="str">
        <f t="shared" si="68"/>
        <v>RSD_APA3_SC_ELC</v>
      </c>
    </row>
    <row r="313" spans="2:17" x14ac:dyDescent="0.25">
      <c r="B313" s="47"/>
      <c r="C313" s="47"/>
      <c r="D313" s="47" t="s">
        <v>488</v>
      </c>
      <c r="E313" s="47"/>
      <c r="F313" s="47" t="s">
        <v>31</v>
      </c>
      <c r="G313" s="51">
        <f t="shared" si="57"/>
        <v>2018</v>
      </c>
      <c r="H313" s="58">
        <f>VLOOKUP($Q313,'FILL Table'!$A$141:$I$148,RSD_Technologies!H$3,FALSE)</f>
        <v>4.8399508390464703E-2</v>
      </c>
      <c r="I313" s="58">
        <f>VLOOKUP($Q313,'FILL Table'!$A$141:$J$148,RSD_Technologies!I$3)</f>
        <v>0</v>
      </c>
      <c r="J313" s="58">
        <f>VLOOKUP($Q313,'FILL Table'!$A$141:$K$148,RSD_Technologies!J$3)</f>
        <v>0</v>
      </c>
      <c r="K313" s="58">
        <f>VLOOKUP($Q313,'FILL Table'!$A$141:$L$148,RSD_Technologies!K$3)</f>
        <v>0</v>
      </c>
      <c r="L313" s="47"/>
      <c r="M313" s="47"/>
      <c r="N313" s="47"/>
      <c r="O313" s="47"/>
      <c r="P313" s="47"/>
      <c r="Q313" s="47" t="str">
        <f t="shared" si="68"/>
        <v>RSD_APA4_SC_ELC</v>
      </c>
    </row>
    <row r="314" spans="2:17" x14ac:dyDescent="0.25">
      <c r="B314" s="47"/>
      <c r="C314" s="47"/>
      <c r="D314" s="47" t="s">
        <v>486</v>
      </c>
      <c r="E314" s="47"/>
      <c r="F314" s="47" t="s">
        <v>31</v>
      </c>
      <c r="G314" s="51">
        <f t="shared" si="57"/>
        <v>2018</v>
      </c>
      <c r="H314" s="58">
        <f>VLOOKUP($Q314,'FILL Table'!$A$141:$I$148,RSD_Technologies!H$3,FALSE)</f>
        <v>4.8399508390464703E-2</v>
      </c>
      <c r="I314" s="58">
        <f>VLOOKUP($Q314,'FILL Table'!$A$141:$J$148,RSD_Technologies!I$3)</f>
        <v>0</v>
      </c>
      <c r="J314" s="58">
        <f>VLOOKUP($Q314,'FILL Table'!$A$141:$K$148,RSD_Technologies!J$3)</f>
        <v>0</v>
      </c>
      <c r="K314" s="58">
        <f>VLOOKUP($Q314,'FILL Table'!$A$141:$L$148,RSD_Technologies!K$3)</f>
        <v>0</v>
      </c>
      <c r="L314" s="47"/>
      <c r="M314" s="47"/>
      <c r="N314" s="47"/>
      <c r="O314" s="47"/>
      <c r="P314" s="47"/>
      <c r="Q314" s="47" t="str">
        <f t="shared" si="68"/>
        <v>RSD_APA4_SC_ELC</v>
      </c>
    </row>
    <row r="315" spans="2:17" x14ac:dyDescent="0.25">
      <c r="B315" s="47"/>
      <c r="C315" s="47"/>
      <c r="D315" s="47" t="s">
        <v>487</v>
      </c>
      <c r="E315" s="47"/>
      <c r="F315" s="47" t="s">
        <v>31</v>
      </c>
      <c r="G315" s="51">
        <f t="shared" si="57"/>
        <v>2018</v>
      </c>
      <c r="H315" s="58">
        <f>VLOOKUP($Q315,'FILL Table'!$A$141:$I$148,RSD_Technologies!H$3,FALSE)</f>
        <v>4.8399508390464703E-2</v>
      </c>
      <c r="I315" s="58">
        <f>VLOOKUP($Q315,'FILL Table'!$A$141:$J$148,RSD_Technologies!I$3)</f>
        <v>0</v>
      </c>
      <c r="J315" s="58">
        <f>VLOOKUP($Q315,'FILL Table'!$A$141:$K$148,RSD_Technologies!J$3)</f>
        <v>0</v>
      </c>
      <c r="K315" s="58">
        <f>VLOOKUP($Q315,'FILL Table'!$A$141:$L$148,RSD_Technologies!K$3)</f>
        <v>0</v>
      </c>
      <c r="L315" s="47"/>
      <c r="M315" s="47"/>
      <c r="N315" s="47"/>
      <c r="O315" s="47"/>
      <c r="P315" s="47"/>
      <c r="Q315" s="47" t="str">
        <f t="shared" si="68"/>
        <v>RSD_APA4_SC_ELC</v>
      </c>
    </row>
    <row r="316" spans="2:17" x14ac:dyDescent="0.25">
      <c r="B316" s="47"/>
      <c r="C316" s="47"/>
      <c r="D316" s="47" t="s">
        <v>484</v>
      </c>
      <c r="E316" s="47"/>
      <c r="F316" s="47" t="s">
        <v>31</v>
      </c>
      <c r="G316" s="51">
        <f t="shared" si="57"/>
        <v>2018</v>
      </c>
      <c r="H316" s="58">
        <f>VLOOKUP($Q316,'FILL Table'!$A$141:$I$148,RSD_Technologies!H$3,FALSE)</f>
        <v>4.8399508390464703E-2</v>
      </c>
      <c r="I316" s="58">
        <f>VLOOKUP($Q316,'FILL Table'!$A$141:$J$148,RSD_Technologies!I$3)</f>
        <v>0</v>
      </c>
      <c r="J316" s="58">
        <f>VLOOKUP($Q316,'FILL Table'!$A$141:$K$148,RSD_Technologies!J$3)</f>
        <v>0</v>
      </c>
      <c r="K316" s="58">
        <f>VLOOKUP($Q316,'FILL Table'!$A$141:$L$148,RSD_Technologies!K$3)</f>
        <v>0</v>
      </c>
      <c r="L316" s="47"/>
      <c r="M316" s="47"/>
      <c r="N316" s="47"/>
      <c r="O316" s="47"/>
      <c r="P316" s="47"/>
      <c r="Q316" s="47" t="str">
        <f t="shared" si="68"/>
        <v>RSD_APA4_SC_ELC</v>
      </c>
    </row>
    <row r="317" spans="2:17" x14ac:dyDescent="0.25">
      <c r="B317" s="47"/>
      <c r="C317" s="47"/>
      <c r="D317" s="47" t="s">
        <v>485</v>
      </c>
      <c r="E317" s="47"/>
      <c r="F317" s="47" t="s">
        <v>31</v>
      </c>
      <c r="G317" s="51">
        <f t="shared" si="57"/>
        <v>2018</v>
      </c>
      <c r="H317" s="58">
        <f>VLOOKUP($Q317,'FILL Table'!$A$141:$I$148,RSD_Technologies!H$3,FALSE)</f>
        <v>4.8399508390464703E-2</v>
      </c>
      <c r="I317" s="58">
        <f>VLOOKUP($Q317,'FILL Table'!$A$141:$J$148,RSD_Technologies!I$3)</f>
        <v>0</v>
      </c>
      <c r="J317" s="58">
        <f>VLOOKUP($Q317,'FILL Table'!$A$141:$K$148,RSD_Technologies!J$3)</f>
        <v>0</v>
      </c>
      <c r="K317" s="58">
        <f>VLOOKUP($Q317,'FILL Table'!$A$141:$L$148,RSD_Technologies!K$3)</f>
        <v>0</v>
      </c>
      <c r="L317" s="47"/>
      <c r="M317" s="47"/>
      <c r="N317" s="47"/>
      <c r="O317" s="47"/>
      <c r="P317" s="47"/>
      <c r="Q317" s="47" t="str">
        <f t="shared" si="68"/>
        <v>RSD_APA4_SC_ELC</v>
      </c>
    </row>
    <row r="318" spans="2:17" x14ac:dyDescent="0.25">
      <c r="B318" s="47"/>
      <c r="C318" s="47"/>
      <c r="D318" s="47" t="s">
        <v>248</v>
      </c>
      <c r="E318" s="47"/>
      <c r="F318" s="47" t="s">
        <v>31</v>
      </c>
      <c r="G318" s="51">
        <f t="shared" si="57"/>
        <v>2018</v>
      </c>
      <c r="H318" s="58">
        <f>VLOOKUP($Q318,'FILL Table'!$A$141:$I$148,RSD_Technologies!H$3,FALSE)</f>
        <v>7.2599262585697098E-3</v>
      </c>
      <c r="I318" s="58">
        <f>VLOOKUP($Q318,'FILL Table'!$A$141:$J$148,RSD_Technologies!I$3)</f>
        <v>1.02706134004798E-2</v>
      </c>
      <c r="J318" s="58">
        <f>VLOOKUP($Q318,'FILL Table'!$A$141:$K$148,RSD_Technologies!J$3)</f>
        <v>6.7873389060881303E-3</v>
      </c>
      <c r="K318" s="58">
        <f>VLOOKUP($Q318,'FILL Table'!$A$141:$L$148,RSD_Technologies!K$3)</f>
        <v>6.4261228322466798E-3</v>
      </c>
      <c r="L318" s="47"/>
      <c r="M318" s="47"/>
      <c r="N318" s="47"/>
      <c r="O318" s="47"/>
      <c r="P318" s="47"/>
      <c r="Q318" s="47" t="str">
        <f t="shared" si="68"/>
        <v>RSD_DTA1_SC_ELC</v>
      </c>
    </row>
    <row r="319" spans="2:17" x14ac:dyDescent="0.25">
      <c r="B319" s="47"/>
      <c r="C319" s="47"/>
      <c r="D319" s="47" t="s">
        <v>246</v>
      </c>
      <c r="E319" s="47"/>
      <c r="F319" s="47" t="s">
        <v>31</v>
      </c>
      <c r="G319" s="51">
        <f t="shared" si="57"/>
        <v>2018</v>
      </c>
      <c r="H319" s="58">
        <f>VLOOKUP($Q319,'FILL Table'!$A$141:$I$148,RSD_Technologies!H$3,TRUE)</f>
        <v>7.2599262585697098E-3</v>
      </c>
      <c r="I319" s="58">
        <f>VLOOKUP($Q319,'FILL Table'!$A$141:$J$148,RSD_Technologies!I$3)</f>
        <v>1.02706134004798E-2</v>
      </c>
      <c r="J319" s="58">
        <f>VLOOKUP($Q319,'FILL Table'!$A$141:$K$148,RSD_Technologies!J$3)</f>
        <v>6.7873389060881303E-3</v>
      </c>
      <c r="K319" s="58">
        <f>VLOOKUP($Q319,'FILL Table'!$A$141:$L$148,RSD_Technologies!K$3)</f>
        <v>6.4261228322466798E-3</v>
      </c>
      <c r="L319" s="47"/>
      <c r="M319" s="47"/>
      <c r="N319" s="47"/>
      <c r="O319" s="47"/>
      <c r="P319" s="47"/>
      <c r="Q319" s="47" t="str">
        <f t="shared" si="68"/>
        <v>RSD_DTA1_SC_ELC</v>
      </c>
    </row>
    <row r="320" spans="2:17" x14ac:dyDescent="0.25">
      <c r="B320" s="47"/>
      <c r="C320" s="47"/>
      <c r="D320" s="47" t="s">
        <v>247</v>
      </c>
      <c r="E320" s="47"/>
      <c r="F320" s="47" t="s">
        <v>31</v>
      </c>
      <c r="G320" s="51">
        <f t="shared" si="57"/>
        <v>2018</v>
      </c>
      <c r="H320" s="58">
        <f>VLOOKUP($Q320,'FILL Table'!$A$141:$I$148,RSD_Technologies!H$3,TRUE)</f>
        <v>7.2599262585697098E-3</v>
      </c>
      <c r="I320" s="58">
        <f>VLOOKUP($Q320,'FILL Table'!$A$141:$J$148,RSD_Technologies!I$3)</f>
        <v>1.02706134004798E-2</v>
      </c>
      <c r="J320" s="58">
        <f>VLOOKUP($Q320,'FILL Table'!$A$141:$K$148,RSD_Technologies!J$3)</f>
        <v>6.7873389060881303E-3</v>
      </c>
      <c r="K320" s="58">
        <f>VLOOKUP($Q320,'FILL Table'!$A$141:$L$148,RSD_Technologies!K$3)</f>
        <v>6.4261228322466798E-3</v>
      </c>
      <c r="L320" s="47"/>
      <c r="M320" s="47"/>
      <c r="N320" s="47"/>
      <c r="O320" s="47"/>
      <c r="P320" s="47"/>
      <c r="Q320" s="47" t="str">
        <f t="shared" si="68"/>
        <v>RSD_DTA1_SC_ELC</v>
      </c>
    </row>
    <row r="321" spans="2:20" x14ac:dyDescent="0.25">
      <c r="B321" s="47"/>
      <c r="C321" s="47"/>
      <c r="D321" s="47" t="s">
        <v>244</v>
      </c>
      <c r="E321" s="47"/>
      <c r="F321" s="47" t="s">
        <v>31</v>
      </c>
      <c r="G321" s="51">
        <f t="shared" si="57"/>
        <v>2018</v>
      </c>
      <c r="H321" s="58">
        <f>VLOOKUP($Q321,'FILL Table'!$A$141:$I$148,RSD_Technologies!H$3,TRUE)</f>
        <v>7.2599262585697098E-3</v>
      </c>
      <c r="I321" s="58">
        <f>VLOOKUP($Q321,'FILL Table'!$A$141:$J$148,RSD_Technologies!I$3)</f>
        <v>1.02706134004798E-2</v>
      </c>
      <c r="J321" s="58">
        <f>VLOOKUP($Q321,'FILL Table'!$A$141:$K$148,RSD_Technologies!J$3)</f>
        <v>6.7873389060881303E-3</v>
      </c>
      <c r="K321" s="58">
        <f>VLOOKUP($Q321,'FILL Table'!$A$141:$L$148,RSD_Technologies!K$3)</f>
        <v>6.4261228322466798E-3</v>
      </c>
      <c r="L321" s="47"/>
      <c r="M321" s="47"/>
      <c r="N321" s="47"/>
      <c r="O321" s="47"/>
      <c r="P321" s="47"/>
      <c r="Q321" s="47" t="str">
        <f t="shared" si="68"/>
        <v>RSD_DTA1_SC_ELC</v>
      </c>
    </row>
    <row r="322" spans="2:20" x14ac:dyDescent="0.25">
      <c r="B322" s="47"/>
      <c r="C322" s="47"/>
      <c r="D322" s="47" t="s">
        <v>245</v>
      </c>
      <c r="E322" s="47"/>
      <c r="F322" s="47" t="s">
        <v>31</v>
      </c>
      <c r="G322" s="51">
        <f t="shared" si="57"/>
        <v>2018</v>
      </c>
      <c r="H322" s="58">
        <f>VLOOKUP($Q322,'FILL Table'!$A$141:$I$148,RSD_Technologies!H$3)</f>
        <v>7.2599262585697098E-3</v>
      </c>
      <c r="I322" s="58">
        <f>VLOOKUP($Q322,'FILL Table'!$A$141:$J$148,RSD_Technologies!I$3)</f>
        <v>1.02706134004798E-2</v>
      </c>
      <c r="J322" s="58">
        <f>VLOOKUP($Q322,'FILL Table'!$A$141:$K$148,RSD_Technologies!J$3)</f>
        <v>6.7873389060881303E-3</v>
      </c>
      <c r="K322" s="58">
        <f>VLOOKUP($Q322,'FILL Table'!$A$141:$L$148,RSD_Technologies!K$3)</f>
        <v>6.4261228322466798E-3</v>
      </c>
      <c r="L322" s="47"/>
      <c r="M322" s="47"/>
      <c r="N322" s="47"/>
      <c r="O322" s="47"/>
      <c r="P322" s="47"/>
      <c r="Q322" s="47" t="str">
        <f t="shared" si="68"/>
        <v>RSD_DTA1_SC_ELC</v>
      </c>
    </row>
    <row r="323" spans="2:20" x14ac:dyDescent="0.25">
      <c r="B323" s="47"/>
      <c r="C323" s="47"/>
      <c r="D323" s="47" t="s">
        <v>360</v>
      </c>
      <c r="E323" s="47"/>
      <c r="F323" s="47" t="s">
        <v>31</v>
      </c>
      <c r="G323" s="51">
        <f t="shared" si="57"/>
        <v>2018</v>
      </c>
      <c r="H323" s="58">
        <f>VLOOKUP($Q323,'FILL Table'!$A$141:$I$148,RSD_Technologies!H$3)</f>
        <v>1.31520403234958E-2</v>
      </c>
      <c r="I323" s="58">
        <f>VLOOKUP($Q323,'FILL Table'!$A$141:$J$148,RSD_Technologies!I$3)</f>
        <v>0</v>
      </c>
      <c r="J323" s="58">
        <f>VLOOKUP($Q323,'FILL Table'!$A$141:$K$148,RSD_Technologies!J$3)</f>
        <v>0</v>
      </c>
      <c r="K323" s="58">
        <f>VLOOKUP($Q323,'FILL Table'!$A$141:$L$148,RSD_Technologies!K$3)</f>
        <v>0</v>
      </c>
      <c r="L323" s="47"/>
      <c r="M323" s="47"/>
      <c r="N323" s="47"/>
      <c r="O323" s="47"/>
      <c r="P323" s="47"/>
      <c r="Q323" s="47" t="str">
        <f t="shared" si="68"/>
        <v>RSD_DTA2_SC_ELC</v>
      </c>
    </row>
    <row r="324" spans="2:20" x14ac:dyDescent="0.25">
      <c r="B324" s="47"/>
      <c r="C324" s="47"/>
      <c r="D324" s="47" t="s">
        <v>358</v>
      </c>
      <c r="E324" s="47"/>
      <c r="F324" s="47" t="s">
        <v>31</v>
      </c>
      <c r="G324" s="51">
        <f t="shared" si="57"/>
        <v>2018</v>
      </c>
      <c r="H324" s="58">
        <f>VLOOKUP($Q324,'FILL Table'!$A$141:$I$148,RSD_Technologies!H$3)</f>
        <v>1.31520403234958E-2</v>
      </c>
      <c r="I324" s="58">
        <f>VLOOKUP($Q324,'FILL Table'!$A$141:$J$148,RSD_Technologies!I$3)</f>
        <v>0</v>
      </c>
      <c r="J324" s="58">
        <f>VLOOKUP($Q324,'FILL Table'!$A$141:$K$148,RSD_Technologies!J$3)</f>
        <v>0</v>
      </c>
      <c r="K324" s="58">
        <f>VLOOKUP($Q324,'FILL Table'!$A$141:$L$148,RSD_Technologies!K$3)</f>
        <v>0</v>
      </c>
      <c r="L324" s="47"/>
      <c r="M324" s="47"/>
      <c r="N324" s="47"/>
      <c r="O324" s="47"/>
      <c r="P324" s="47"/>
      <c r="Q324" s="47" t="str">
        <f t="shared" si="68"/>
        <v>RSD_DTA2_SC_ELC</v>
      </c>
    </row>
    <row r="325" spans="2:20" x14ac:dyDescent="0.25">
      <c r="B325" s="47"/>
      <c r="C325" s="47"/>
      <c r="D325" s="47" t="s">
        <v>359</v>
      </c>
      <c r="E325" s="47"/>
      <c r="F325" s="47" t="s">
        <v>31</v>
      </c>
      <c r="G325" s="51">
        <f t="shared" si="57"/>
        <v>2018</v>
      </c>
      <c r="H325" s="58">
        <f>VLOOKUP($Q325,'FILL Table'!$A$141:$I$148,RSD_Technologies!H$3)</f>
        <v>1.31520403234958E-2</v>
      </c>
      <c r="I325" s="58">
        <f>VLOOKUP($Q325,'FILL Table'!$A$141:$J$148,RSD_Technologies!I$3)</f>
        <v>0</v>
      </c>
      <c r="J325" s="58">
        <f>VLOOKUP($Q325,'FILL Table'!$A$141:$K$148,RSD_Technologies!J$3)</f>
        <v>0</v>
      </c>
      <c r="K325" s="58">
        <f>VLOOKUP($Q325,'FILL Table'!$A$141:$L$148,RSD_Technologies!K$3)</f>
        <v>0</v>
      </c>
      <c r="L325" s="47"/>
      <c r="M325" s="47"/>
      <c r="N325" s="47"/>
      <c r="O325" s="47"/>
      <c r="P325" s="47"/>
      <c r="Q325" s="47" t="str">
        <f t="shared" si="68"/>
        <v>RSD_DTA2_SC_ELC</v>
      </c>
    </row>
    <row r="326" spans="2:20" x14ac:dyDescent="0.25">
      <c r="B326" s="47"/>
      <c r="C326" s="47"/>
      <c r="D326" s="47" t="s">
        <v>356</v>
      </c>
      <c r="E326" s="47"/>
      <c r="F326" s="47" t="s">
        <v>31</v>
      </c>
      <c r="G326" s="51">
        <f t="shared" si="57"/>
        <v>2018</v>
      </c>
      <c r="H326" s="58">
        <f>VLOOKUP($Q326,'FILL Table'!$A$141:$I$148,RSD_Technologies!H$3)</f>
        <v>1.31520403234958E-2</v>
      </c>
      <c r="I326" s="58">
        <f>VLOOKUP($Q326,'FILL Table'!$A$141:$J$148,RSD_Technologies!I$3)</f>
        <v>0</v>
      </c>
      <c r="J326" s="58">
        <f>VLOOKUP($Q326,'FILL Table'!$A$141:$K$148,RSD_Technologies!J$3)</f>
        <v>0</v>
      </c>
      <c r="K326" s="58">
        <f>VLOOKUP($Q326,'FILL Table'!$A$141:$L$148,RSD_Technologies!K$3)</f>
        <v>0</v>
      </c>
      <c r="L326" s="47"/>
      <c r="M326" s="47"/>
      <c r="N326" s="47"/>
      <c r="O326" s="47"/>
      <c r="P326" s="47"/>
      <c r="Q326" s="47" t="str">
        <f t="shared" si="68"/>
        <v>RSD_DTA2_SC_ELC</v>
      </c>
      <c r="R326" s="47"/>
      <c r="S326" s="47"/>
      <c r="T326" s="47"/>
    </row>
    <row r="327" spans="2:20" x14ac:dyDescent="0.25">
      <c r="B327" s="47"/>
      <c r="C327" s="47"/>
      <c r="D327" s="47" t="s">
        <v>357</v>
      </c>
      <c r="E327" s="47"/>
      <c r="F327" s="47" t="s">
        <v>31</v>
      </c>
      <c r="G327" s="51">
        <f t="shared" si="57"/>
        <v>2018</v>
      </c>
      <c r="H327" s="58">
        <f>VLOOKUP($Q327,'FILL Table'!$A$141:$I$148,RSD_Technologies!H$3)</f>
        <v>1.31520403234958E-2</v>
      </c>
      <c r="I327" s="58">
        <f>VLOOKUP($Q327,'FILL Table'!$A$141:$J$148,RSD_Technologies!I$3)</f>
        <v>0</v>
      </c>
      <c r="J327" s="58">
        <f>VLOOKUP($Q327,'FILL Table'!$A$141:$K$148,RSD_Technologies!J$3)</f>
        <v>0</v>
      </c>
      <c r="K327" s="58">
        <f>VLOOKUP($Q327,'FILL Table'!$A$141:$L$148,RSD_Technologies!K$3)</f>
        <v>0</v>
      </c>
      <c r="L327" s="47"/>
      <c r="M327" s="47"/>
      <c r="N327" s="47"/>
      <c r="O327" s="47"/>
      <c r="P327" s="47"/>
      <c r="Q327" s="47" t="str">
        <f t="shared" si="68"/>
        <v>RSD_DTA2_SC_ELC</v>
      </c>
      <c r="R327" s="47"/>
      <c r="S327" s="47"/>
      <c r="T327" s="47"/>
    </row>
    <row r="328" spans="2:20" x14ac:dyDescent="0.25">
      <c r="B328" s="47"/>
      <c r="C328" s="47"/>
      <c r="D328" s="47" t="s">
        <v>422</v>
      </c>
      <c r="E328" s="47"/>
      <c r="F328" s="47" t="s">
        <v>31</v>
      </c>
      <c r="G328" s="51">
        <f t="shared" si="57"/>
        <v>2018</v>
      </c>
      <c r="H328" s="58">
        <f>VLOOKUP($Q328,'FILL Table'!$A$141:$I$148,RSD_Technologies!H$3)</f>
        <v>1.6133169463488198E-2</v>
      </c>
      <c r="I328" s="58">
        <f>VLOOKUP($Q328,'FILL Table'!$A$141:$J$148,RSD_Technologies!I$3)</f>
        <v>0</v>
      </c>
      <c r="J328" s="58">
        <f>VLOOKUP($Q328,'FILL Table'!$A$141:$K$148,RSD_Technologies!J$3)</f>
        <v>0</v>
      </c>
      <c r="K328" s="58">
        <f>VLOOKUP($Q328,'FILL Table'!$A$141:$L$148,RSD_Technologies!K$3)</f>
        <v>0</v>
      </c>
      <c r="L328" s="47"/>
      <c r="M328" s="47"/>
      <c r="N328" s="47"/>
      <c r="O328" s="47"/>
      <c r="P328" s="47"/>
      <c r="Q328" s="47" t="str">
        <f t="shared" si="68"/>
        <v>RSD_DTA3_SC_ELC</v>
      </c>
    </row>
    <row r="329" spans="2:20" x14ac:dyDescent="0.25">
      <c r="B329" s="47"/>
      <c r="C329" s="47"/>
      <c r="D329" s="47" t="s">
        <v>420</v>
      </c>
      <c r="E329" s="47"/>
      <c r="F329" s="47" t="s">
        <v>31</v>
      </c>
      <c r="G329" s="51">
        <f t="shared" si="57"/>
        <v>2018</v>
      </c>
      <c r="H329" s="58">
        <f>VLOOKUP($Q329,'FILL Table'!$A$141:$I$148,RSD_Technologies!H$3)</f>
        <v>1.6133169463488198E-2</v>
      </c>
      <c r="I329" s="58">
        <f>VLOOKUP($Q329,'FILL Table'!$A$141:$J$148,RSD_Technologies!I$3)</f>
        <v>0</v>
      </c>
      <c r="J329" s="58">
        <f>VLOOKUP($Q329,'FILL Table'!$A$141:$K$148,RSD_Technologies!J$3)</f>
        <v>0</v>
      </c>
      <c r="K329" s="58">
        <f>VLOOKUP($Q329,'FILL Table'!$A$141:$L$148,RSD_Technologies!K$3)</f>
        <v>0</v>
      </c>
      <c r="L329" s="47"/>
      <c r="M329" s="47"/>
      <c r="N329" s="47"/>
      <c r="O329" s="47"/>
      <c r="P329" s="47"/>
      <c r="Q329" s="47" t="str">
        <f t="shared" si="68"/>
        <v>RSD_DTA3_SC_ELC</v>
      </c>
    </row>
    <row r="330" spans="2:20" x14ac:dyDescent="0.25">
      <c r="B330" s="47"/>
      <c r="C330" s="47"/>
      <c r="D330" s="47" t="s">
        <v>421</v>
      </c>
      <c r="E330" s="47"/>
      <c r="F330" s="47" t="s">
        <v>31</v>
      </c>
      <c r="G330" s="51">
        <f t="shared" si="57"/>
        <v>2018</v>
      </c>
      <c r="H330" s="58">
        <f>VLOOKUP($Q330,'FILL Table'!$A$141:$I$148,RSD_Technologies!H$3)</f>
        <v>1.6133169463488198E-2</v>
      </c>
      <c r="I330" s="58">
        <f>VLOOKUP($Q330,'FILL Table'!$A$141:$J$148,RSD_Technologies!I$3)</f>
        <v>0</v>
      </c>
      <c r="J330" s="58">
        <f>VLOOKUP($Q330,'FILL Table'!$A$141:$K$148,RSD_Technologies!J$3)</f>
        <v>0</v>
      </c>
      <c r="K330" s="58">
        <f>VLOOKUP($Q330,'FILL Table'!$A$141:$L$148,RSD_Technologies!K$3)</f>
        <v>0</v>
      </c>
      <c r="L330" s="47"/>
      <c r="M330" s="47"/>
      <c r="N330" s="47"/>
      <c r="O330" s="47"/>
      <c r="P330" s="47"/>
      <c r="Q330" s="47" t="str">
        <f t="shared" si="68"/>
        <v>RSD_DTA3_SC_ELC</v>
      </c>
    </row>
    <row r="331" spans="2:20" x14ac:dyDescent="0.25">
      <c r="B331" s="47"/>
      <c r="C331" s="47"/>
      <c r="D331" s="47" t="s">
        <v>418</v>
      </c>
      <c r="E331" s="47"/>
      <c r="F331" s="47" t="s">
        <v>31</v>
      </c>
      <c r="G331" s="51">
        <f t="shared" si="57"/>
        <v>2018</v>
      </c>
      <c r="H331" s="58">
        <f>VLOOKUP($Q331,'FILL Table'!$A$141:$I$148,RSD_Technologies!H$3)</f>
        <v>1.6133169463488198E-2</v>
      </c>
      <c r="I331" s="58">
        <f>VLOOKUP($Q331,'FILL Table'!$A$141:$J$148,RSD_Technologies!I$3)</f>
        <v>0</v>
      </c>
      <c r="J331" s="58">
        <f>VLOOKUP($Q331,'FILL Table'!$A$141:$K$148,RSD_Technologies!J$3)</f>
        <v>0</v>
      </c>
      <c r="K331" s="58">
        <f>VLOOKUP($Q331,'FILL Table'!$A$141:$L$148,RSD_Technologies!K$3)</f>
        <v>0</v>
      </c>
      <c r="L331" s="47"/>
      <c r="M331" s="47"/>
      <c r="N331" s="47"/>
      <c r="O331" s="47"/>
      <c r="P331" s="47"/>
      <c r="Q331" s="47" t="str">
        <f t="shared" si="68"/>
        <v>RSD_DTA3_SC_ELC</v>
      </c>
    </row>
    <row r="332" spans="2:20" x14ac:dyDescent="0.25">
      <c r="B332" s="47"/>
      <c r="C332" s="47"/>
      <c r="D332" s="47" t="s">
        <v>419</v>
      </c>
      <c r="E332" s="47"/>
      <c r="F332" s="47" t="s">
        <v>31</v>
      </c>
      <c r="G332" s="51">
        <f t="shared" si="57"/>
        <v>2018</v>
      </c>
      <c r="H332" s="58">
        <f>VLOOKUP($Q332,'FILL Table'!$A$141:$I$148,RSD_Technologies!H$3)</f>
        <v>1.6133169463488198E-2</v>
      </c>
      <c r="I332" s="58">
        <f>VLOOKUP($Q332,'FILL Table'!$A$141:$J$148,RSD_Technologies!I$3)</f>
        <v>0</v>
      </c>
      <c r="J332" s="58">
        <f>VLOOKUP($Q332,'FILL Table'!$A$141:$K$148,RSD_Technologies!J$3)</f>
        <v>0</v>
      </c>
      <c r="K332" s="58">
        <f>VLOOKUP($Q332,'FILL Table'!$A$141:$L$148,RSD_Technologies!K$3)</f>
        <v>0</v>
      </c>
      <c r="L332" s="47"/>
      <c r="M332" s="47"/>
      <c r="N332" s="47"/>
      <c r="O332" s="47"/>
      <c r="P332" s="47"/>
      <c r="Q332" s="47" t="str">
        <f t="shared" si="68"/>
        <v>RSD_DTA3_SC_ELC</v>
      </c>
    </row>
    <row r="333" spans="2:20" x14ac:dyDescent="0.25">
      <c r="B333" s="47"/>
      <c r="C333" s="47"/>
      <c r="D333" s="47" t="s">
        <v>483</v>
      </c>
      <c r="E333" s="47"/>
      <c r="F333" s="47" t="s">
        <v>31</v>
      </c>
      <c r="G333" s="51">
        <f t="shared" si="57"/>
        <v>2018</v>
      </c>
      <c r="H333" s="58">
        <f>VLOOKUP($Q333,'FILL Table'!$A$141:$I$148,RSD_Technologies!H$3)</f>
        <v>2.41997541952324E-2</v>
      </c>
      <c r="I333" s="58">
        <f>VLOOKUP($Q333,'FILL Table'!$A$141:$J$148,RSD_Technologies!I$3)</f>
        <v>0</v>
      </c>
      <c r="J333" s="58">
        <f>VLOOKUP($Q333,'FILL Table'!$A$141:$K$148,RSD_Technologies!J$3)</f>
        <v>0</v>
      </c>
      <c r="K333" s="58">
        <f>VLOOKUP($Q333,'FILL Table'!$A$141:$L$148,RSD_Technologies!K$3)</f>
        <v>0</v>
      </c>
      <c r="L333" s="47"/>
      <c r="M333" s="47"/>
      <c r="N333" s="47"/>
      <c r="O333" s="47"/>
      <c r="P333" s="47"/>
      <c r="Q333" s="47" t="str">
        <f t="shared" si="68"/>
        <v>RSD_DTA4_SC_ELC</v>
      </c>
      <c r="R333" s="47"/>
      <c r="S333" s="47"/>
      <c r="T333" s="47"/>
    </row>
    <row r="334" spans="2:20" x14ac:dyDescent="0.25">
      <c r="B334" s="47"/>
      <c r="C334" s="47"/>
      <c r="D334" s="47" t="s">
        <v>481</v>
      </c>
      <c r="E334" s="47"/>
      <c r="F334" s="47" t="s">
        <v>31</v>
      </c>
      <c r="G334" s="51">
        <f t="shared" si="57"/>
        <v>2018</v>
      </c>
      <c r="H334" s="58">
        <f>VLOOKUP($Q334,'FILL Table'!$A$141:$I$148,RSD_Technologies!H$3)</f>
        <v>2.41997541952324E-2</v>
      </c>
      <c r="I334" s="58">
        <f>VLOOKUP($Q334,'FILL Table'!$A$141:$J$148,RSD_Technologies!I$3)</f>
        <v>0</v>
      </c>
      <c r="J334" s="58">
        <f>VLOOKUP($Q334,'FILL Table'!$A$141:$K$148,RSD_Technologies!J$3)</f>
        <v>0</v>
      </c>
      <c r="K334" s="58">
        <f>VLOOKUP($Q334,'FILL Table'!$A$141:$L$148,RSD_Technologies!K$3)</f>
        <v>0</v>
      </c>
      <c r="L334" s="47"/>
      <c r="M334" s="47"/>
      <c r="N334" s="47"/>
      <c r="O334" s="47"/>
      <c r="P334" s="47"/>
      <c r="Q334" s="47" t="str">
        <f t="shared" si="68"/>
        <v>RSD_DTA4_SC_ELC</v>
      </c>
      <c r="R334" s="47"/>
      <c r="S334" s="47"/>
      <c r="T334" s="47"/>
    </row>
    <row r="335" spans="2:20" x14ac:dyDescent="0.25">
      <c r="B335" s="47"/>
      <c r="C335" s="47"/>
      <c r="D335" s="47" t="s">
        <v>482</v>
      </c>
      <c r="E335" s="47"/>
      <c r="F335" s="47" t="s">
        <v>31</v>
      </c>
      <c r="G335" s="51">
        <f t="shared" si="57"/>
        <v>2018</v>
      </c>
      <c r="H335" s="58">
        <f>VLOOKUP($Q335,'FILL Table'!$A$141:$I$148,RSD_Technologies!H$3)</f>
        <v>2.41997541952324E-2</v>
      </c>
      <c r="I335" s="58">
        <f>VLOOKUP($Q335,'FILL Table'!$A$141:$J$148,RSD_Technologies!I$3)</f>
        <v>0</v>
      </c>
      <c r="J335" s="58">
        <f>VLOOKUP($Q335,'FILL Table'!$A$141:$K$148,RSD_Technologies!J$3)</f>
        <v>0</v>
      </c>
      <c r="K335" s="58">
        <f>VLOOKUP($Q335,'FILL Table'!$A$141:$L$148,RSD_Technologies!K$3)</f>
        <v>0</v>
      </c>
      <c r="L335" s="47"/>
      <c r="M335" s="47"/>
      <c r="N335" s="47"/>
      <c r="O335" s="47"/>
      <c r="P335" s="47"/>
      <c r="Q335" s="47" t="str">
        <f t="shared" si="68"/>
        <v>RSD_DTA4_SC_ELC</v>
      </c>
      <c r="R335" s="47"/>
      <c r="S335" s="47"/>
      <c r="T335" s="47"/>
    </row>
    <row r="336" spans="2:20" x14ac:dyDescent="0.25">
      <c r="B336" s="47"/>
      <c r="C336" s="47"/>
      <c r="D336" s="47" t="s">
        <v>479</v>
      </c>
      <c r="E336" s="47"/>
      <c r="F336" s="47" t="s">
        <v>31</v>
      </c>
      <c r="G336" s="51">
        <f t="shared" si="57"/>
        <v>2018</v>
      </c>
      <c r="H336" s="58">
        <f>VLOOKUP($Q336,'FILL Table'!$A$141:$I$148,RSD_Technologies!H$3)</f>
        <v>2.41997541952324E-2</v>
      </c>
      <c r="I336" s="58">
        <f>VLOOKUP($Q336,'FILL Table'!$A$141:$J$148,RSD_Technologies!I$3)</f>
        <v>0</v>
      </c>
      <c r="J336" s="58">
        <f>VLOOKUP($Q336,'FILL Table'!$A$141:$K$148,RSD_Technologies!J$3)</f>
        <v>0</v>
      </c>
      <c r="K336" s="58">
        <f>VLOOKUP($Q336,'FILL Table'!$A$141:$L$148,RSD_Technologies!K$3)</f>
        <v>0</v>
      </c>
      <c r="L336" s="47"/>
      <c r="M336" s="47"/>
      <c r="N336" s="47"/>
      <c r="O336" s="47"/>
      <c r="P336" s="47"/>
      <c r="Q336" s="47" t="str">
        <f t="shared" si="68"/>
        <v>RSD_DTA4_SC_ELC</v>
      </c>
      <c r="R336" s="47"/>
      <c r="S336" s="47"/>
      <c r="T336" s="47"/>
    </row>
    <row r="337" spans="2:20" ht="14.4" thickBot="1" x14ac:dyDescent="0.3">
      <c r="B337" s="81"/>
      <c r="C337" s="81"/>
      <c r="D337" s="81" t="s">
        <v>480</v>
      </c>
      <c r="E337" s="81"/>
      <c r="F337" s="81" t="s">
        <v>31</v>
      </c>
      <c r="G337" s="82">
        <f t="shared" si="57"/>
        <v>2018</v>
      </c>
      <c r="H337" s="83">
        <f>VLOOKUP($Q337,'FILL Table'!$A$141:$I$148,RSD_Technologies!H$3)</f>
        <v>2.41997541952324E-2</v>
      </c>
      <c r="I337" s="83">
        <f>VLOOKUP($Q337,'FILL Table'!$A$141:$J$148,RSD_Technologies!I$3)</f>
        <v>0</v>
      </c>
      <c r="J337" s="83">
        <f>VLOOKUP($Q337,'FILL Table'!$A$141:$K$148,RSD_Technologies!J$3)</f>
        <v>0</v>
      </c>
      <c r="K337" s="83">
        <f>VLOOKUP($Q337,'FILL Table'!$A$141:$L$148,RSD_Technologies!K$3)</f>
        <v>0</v>
      </c>
      <c r="L337" s="81"/>
      <c r="M337" s="81"/>
      <c r="N337" s="81"/>
      <c r="O337" s="81"/>
      <c r="P337" s="81"/>
      <c r="Q337" s="81" t="str">
        <f t="shared" si="68"/>
        <v>RSD_DTA4_SC_ELC</v>
      </c>
      <c r="R337" s="81"/>
      <c r="S337" s="81"/>
      <c r="T337" s="81"/>
    </row>
    <row r="338" spans="2:20" ht="14.4" thickTop="1" x14ac:dyDescent="0.25">
      <c r="D338" s="34" t="s">
        <v>254</v>
      </c>
      <c r="F338" s="47" t="s">
        <v>31</v>
      </c>
      <c r="G338" s="51">
        <f t="shared" si="57"/>
        <v>2018</v>
      </c>
      <c r="H338" s="58">
        <f>VLOOKUP($Q338,'FILL Table'!$A$149:$I$196,RSD_Technologies!H$3)</f>
        <v>0.20508842417590201</v>
      </c>
      <c r="I338" s="58">
        <f>VLOOKUP($Q338,'FILL Table'!$A$149:$J$196,RSD_Technologies!I$3)</f>
        <v>0.106396036460913</v>
      </c>
      <c r="J338" s="58">
        <f>VLOOKUP($Q338,'FILL Table'!$A$149:$K$196,RSD_Technologies!J$3)</f>
        <v>0.1</v>
      </c>
      <c r="K338" s="58">
        <f>VLOOKUP($Q338,'FILL Table'!$A$149:$L$196,RSD_Technologies!K$3)</f>
        <v>0.15128061091137199</v>
      </c>
      <c r="Q338" s="47" t="str">
        <f>LEFT(D338,15)</f>
        <v>RSD_DTA1_WH_ELC</v>
      </c>
      <c r="R338" s="34" t="s">
        <v>45</v>
      </c>
    </row>
    <row r="339" spans="2:20" x14ac:dyDescent="0.25">
      <c r="D339" s="34" t="s">
        <v>255</v>
      </c>
      <c r="F339" s="47" t="s">
        <v>31</v>
      </c>
      <c r="G339" s="51">
        <f t="shared" si="57"/>
        <v>2018</v>
      </c>
      <c r="H339" s="58">
        <f>VLOOKUP($Q339,'FILL Table'!$A$149:$I$196,RSD_Technologies!H$3)</f>
        <v>0.20508842417590201</v>
      </c>
      <c r="I339" s="58">
        <f>VLOOKUP($Q339,'FILL Table'!$A$149:$J$196,RSD_Technologies!I$3)</f>
        <v>0.106396036460913</v>
      </c>
      <c r="J339" s="58">
        <f>VLOOKUP($Q339,'FILL Table'!$A$149:$K$196,RSD_Technologies!J$3)</f>
        <v>0.1</v>
      </c>
      <c r="K339" s="58">
        <f>VLOOKUP($Q339,'FILL Table'!$A$149:$L$196,RSD_Technologies!K$3)</f>
        <v>0.15128061091137199</v>
      </c>
      <c r="Q339" s="47" t="str">
        <f t="shared" ref="Q339:Q402" si="69">LEFT(D339,15)</f>
        <v>RSD_DTA1_WH_ELC</v>
      </c>
    </row>
    <row r="340" spans="2:20" x14ac:dyDescent="0.25">
      <c r="D340" s="34" t="s">
        <v>256</v>
      </c>
      <c r="F340" s="47" t="s">
        <v>31</v>
      </c>
      <c r="G340" s="51">
        <f t="shared" ref="G340:G403" si="70">BASE_YEAR+1</f>
        <v>2018</v>
      </c>
      <c r="H340" s="58">
        <f>VLOOKUP($Q340,'FILL Table'!$A$149:$I$196,RSD_Technologies!H$3)</f>
        <v>2.5522115008556601E-2</v>
      </c>
      <c r="I340" s="58">
        <f>VLOOKUP($Q340,'FILL Table'!$A$149:$J$196,RSD_Technologies!I$3)</f>
        <v>1.3240395648469201E-2</v>
      </c>
      <c r="J340" s="58">
        <f>VLOOKUP($Q340,'FILL Table'!$A$149:$K$196,RSD_Technologies!J$3)</f>
        <v>8.8654721096676298E-2</v>
      </c>
      <c r="K340" s="58">
        <f>VLOOKUP($Q340,'FILL Table'!$A$149:$L$196,RSD_Technologies!K$3)</f>
        <v>1.8826031580081799E-2</v>
      </c>
      <c r="Q340" s="47" t="str">
        <f t="shared" si="69"/>
        <v>RSD_DTA1_WH_GAS</v>
      </c>
    </row>
    <row r="341" spans="2:20" x14ac:dyDescent="0.25">
      <c r="D341" s="34" t="s">
        <v>257</v>
      </c>
      <c r="F341" s="47" t="s">
        <v>31</v>
      </c>
      <c r="G341" s="51">
        <f t="shared" si="70"/>
        <v>2018</v>
      </c>
      <c r="H341" s="58">
        <f>VLOOKUP($Q341,'FILL Table'!$A$149:$I$196,RSD_Technologies!H$3)</f>
        <v>2.5522115008556601E-2</v>
      </c>
      <c r="I341" s="58">
        <f>VLOOKUP($Q341,'FILL Table'!$A$149:$J$196,RSD_Technologies!I$3)</f>
        <v>1.3240395648469201E-2</v>
      </c>
      <c r="J341" s="58">
        <f>VLOOKUP($Q341,'FILL Table'!$A$149:$K$196,RSD_Technologies!J$3)</f>
        <v>8.8654721096676298E-2</v>
      </c>
      <c r="K341" s="58">
        <f>VLOOKUP($Q341,'FILL Table'!$A$149:$L$196,RSD_Technologies!K$3)</f>
        <v>1.8826031580081799E-2</v>
      </c>
      <c r="Q341" s="47" t="str">
        <f t="shared" si="69"/>
        <v>RSD_DTA1_WH_GAS</v>
      </c>
    </row>
    <row r="342" spans="2:20" x14ac:dyDescent="0.25">
      <c r="D342" s="34" t="s">
        <v>258</v>
      </c>
      <c r="F342" s="47" t="s">
        <v>31</v>
      </c>
      <c r="G342" s="51">
        <f t="shared" si="70"/>
        <v>2018</v>
      </c>
      <c r="H342" s="58">
        <f>VLOOKUP($Q342,'FILL Table'!$A$149:$I$196,RSD_Technologies!H$3)</f>
        <v>2.5522115008556601E-2</v>
      </c>
      <c r="I342" s="58">
        <f>VLOOKUP($Q342,'FILL Table'!$A$149:$J$196,RSD_Technologies!I$3)</f>
        <v>1.3240395648469201E-2</v>
      </c>
      <c r="J342" s="58">
        <f>VLOOKUP($Q342,'FILL Table'!$A$149:$K$196,RSD_Technologies!J$3)</f>
        <v>8.8654721096676298E-2</v>
      </c>
      <c r="K342" s="58">
        <f>VLOOKUP($Q342,'FILL Table'!$A$149:$L$196,RSD_Technologies!K$3)</f>
        <v>1.8826031580081799E-2</v>
      </c>
      <c r="Q342" s="47" t="str">
        <f t="shared" si="69"/>
        <v>RSD_DTA1_WH_GAS</v>
      </c>
    </row>
    <row r="343" spans="2:20" x14ac:dyDescent="0.25">
      <c r="D343" s="34" t="s">
        <v>1093</v>
      </c>
      <c r="F343" s="47" t="s">
        <v>31</v>
      </c>
      <c r="G343" s="51">
        <f t="shared" si="70"/>
        <v>2018</v>
      </c>
      <c r="H343" s="58">
        <f>VLOOKUP($Q343,'FILL Table'!$A$149:$I$196,RSD_Technologies!H$3)</f>
        <v>3.2814147868144301E-2</v>
      </c>
      <c r="I343" s="58">
        <f>VLOOKUP($Q343,'FILL Table'!$A$149:$J$196,RSD_Technologies!I$3)</f>
        <v>1.4999999999999999E-2</v>
      </c>
      <c r="J343" s="58">
        <f>VLOOKUP($Q343,'FILL Table'!$A$149:$K$196,RSD_Technologies!J$3)</f>
        <v>1.4999999999999999E-2</v>
      </c>
      <c r="K343" s="58">
        <f>VLOOKUP($Q343,'FILL Table'!$A$149:$L$196,RSD_Technologies!K$3)</f>
        <v>1.4999999999999999E-2</v>
      </c>
      <c r="Q343" s="47" t="str">
        <f t="shared" si="69"/>
        <v>RSD_DTA1_WH_LTH</v>
      </c>
    </row>
    <row r="344" spans="2:20" x14ac:dyDescent="0.25">
      <c r="D344" s="34" t="s">
        <v>751</v>
      </c>
      <c r="F344" s="47" t="s">
        <v>31</v>
      </c>
      <c r="G344" s="51">
        <f t="shared" si="70"/>
        <v>2018</v>
      </c>
      <c r="H344" s="58">
        <f>VLOOKUP($Q344,'FILL Table'!$A$149:$I$196,RSD_Technologies!H$3)</f>
        <v>3.2814147868144301E-2</v>
      </c>
      <c r="I344" s="58">
        <f>VLOOKUP($Q344,'FILL Table'!$A$149:$J$196,RSD_Technologies!I$3)</f>
        <v>1.4999999999999999E-2</v>
      </c>
      <c r="J344" s="58">
        <f>VLOOKUP($Q344,'FILL Table'!$A$149:$K$196,RSD_Technologies!J$3)</f>
        <v>1.4999999999999999E-2</v>
      </c>
      <c r="K344" s="58">
        <f>VLOOKUP($Q344,'FILL Table'!$A$149:$L$196,RSD_Technologies!K$3)</f>
        <v>1.4999999999999999E-2</v>
      </c>
      <c r="Q344" s="47" t="str">
        <f t="shared" si="69"/>
        <v>RSD_DTA1_WH_SOL</v>
      </c>
    </row>
    <row r="345" spans="2:20" x14ac:dyDescent="0.25">
      <c r="D345" s="34" t="s">
        <v>752</v>
      </c>
      <c r="F345" s="47" t="s">
        <v>31</v>
      </c>
      <c r="G345" s="51">
        <f t="shared" si="70"/>
        <v>2018</v>
      </c>
      <c r="H345" s="58">
        <f>VLOOKUP($Q345,'FILL Table'!$A$149:$I$196,RSD_Technologies!H$3)</f>
        <v>3.2814147868144301E-2</v>
      </c>
      <c r="I345" s="58">
        <f>VLOOKUP($Q345,'FILL Table'!$A$149:$J$196,RSD_Technologies!I$3)</f>
        <v>1.4999999999999999E-2</v>
      </c>
      <c r="J345" s="58">
        <f>VLOOKUP($Q345,'FILL Table'!$A$149:$K$196,RSD_Technologies!J$3)</f>
        <v>1.4999999999999999E-2</v>
      </c>
      <c r="K345" s="58">
        <f>VLOOKUP($Q345,'FILL Table'!$A$149:$L$196,RSD_Technologies!K$3)</f>
        <v>1.4999999999999999E-2</v>
      </c>
      <c r="Q345" s="47" t="str">
        <f t="shared" si="69"/>
        <v>RSD_DTA1_WH_SOL</v>
      </c>
    </row>
    <row r="346" spans="2:20" x14ac:dyDescent="0.25">
      <c r="D346" s="34" t="s">
        <v>757</v>
      </c>
      <c r="F346" s="47" t="s">
        <v>31</v>
      </c>
      <c r="G346" s="51">
        <f t="shared" si="70"/>
        <v>2018</v>
      </c>
      <c r="H346" s="58">
        <f>VLOOKUP($Q346,'FILL Table'!$A$149:$I$196,RSD_Technologies!H$3)</f>
        <v>1.8230082148968998E-2</v>
      </c>
      <c r="I346" s="58">
        <f>VLOOKUP($Q346,'FILL Table'!$A$149:$J$196,RSD_Technologies!I$3)</f>
        <v>1.4999999999999999E-2</v>
      </c>
      <c r="J346" s="58">
        <f>VLOOKUP($Q346,'FILL Table'!$A$149:$K$196,RSD_Technologies!J$3)</f>
        <v>1.4999999999999999E-2</v>
      </c>
      <c r="K346" s="58">
        <f>VLOOKUP($Q346,'FILL Table'!$A$149:$L$196,RSD_Technologies!K$3)</f>
        <v>1.4999999999999999E-2</v>
      </c>
      <c r="Q346" s="47" t="str">
        <f t="shared" si="69"/>
        <v>RSD_DTA1_WH_BIC</v>
      </c>
    </row>
    <row r="347" spans="2:20" x14ac:dyDescent="0.25">
      <c r="D347" s="34" t="s">
        <v>259</v>
      </c>
      <c r="F347" s="47" t="s">
        <v>31</v>
      </c>
      <c r="G347" s="51">
        <f t="shared" si="70"/>
        <v>2018</v>
      </c>
      <c r="H347" s="58">
        <f>VLOOKUP($Q347,'FILL Table'!$A$149:$I$196,RSD_Technologies!H$3)</f>
        <v>2.5522115008556601E-2</v>
      </c>
      <c r="I347" s="58">
        <f>VLOOKUP($Q347,'FILL Table'!$A$149:$J$196,RSD_Technologies!I$3)</f>
        <v>1.4999999999999999E-2</v>
      </c>
      <c r="J347" s="58">
        <f>VLOOKUP($Q347,'FILL Table'!$A$149:$K$196,RSD_Technologies!J$3)</f>
        <v>8.8654721096676298E-2</v>
      </c>
      <c r="K347" s="58">
        <f>VLOOKUP($Q347,'FILL Table'!$A$149:$L$196,RSD_Technologies!K$3)</f>
        <v>1.4999999999999999E-2</v>
      </c>
      <c r="Q347" s="47" t="str">
        <f t="shared" si="69"/>
        <v>RSD_DTA1_WH_LPG</v>
      </c>
    </row>
    <row r="348" spans="2:20" x14ac:dyDescent="0.25">
      <c r="D348" s="34" t="s">
        <v>260</v>
      </c>
      <c r="F348" s="47" t="s">
        <v>31</v>
      </c>
      <c r="G348" s="51">
        <f t="shared" si="70"/>
        <v>2018</v>
      </c>
      <c r="H348" s="58">
        <f>VLOOKUP($Q348,'FILL Table'!$A$149:$I$196,RSD_Technologies!H$3)</f>
        <v>0.28112676983863299</v>
      </c>
      <c r="I348" s="58">
        <f>VLOOKUP($Q348,'FILL Table'!$A$149:$J$196,RSD_Technologies!I$3)</f>
        <v>0.23384620941456899</v>
      </c>
      <c r="J348" s="58">
        <f>VLOOKUP($Q348,'FILL Table'!$A$149:$K$196,RSD_Technologies!J$3)</f>
        <v>0.12</v>
      </c>
      <c r="K348" s="58">
        <f>VLOOKUP($Q348,'FILL Table'!$A$149:$L$196,RSD_Technologies!K$3)</f>
        <v>0.28664129064435601</v>
      </c>
      <c r="Q348" s="47" t="str">
        <f t="shared" si="69"/>
        <v>RSD_APA1_WH_ELC</v>
      </c>
    </row>
    <row r="349" spans="2:20" x14ac:dyDescent="0.25">
      <c r="D349" s="34" t="s">
        <v>261</v>
      </c>
      <c r="F349" s="47" t="s">
        <v>31</v>
      </c>
      <c r="G349" s="51">
        <f t="shared" si="70"/>
        <v>2018</v>
      </c>
      <c r="H349" s="58">
        <f>VLOOKUP($Q349,'FILL Table'!$A$149:$I$196,RSD_Technologies!H$3)</f>
        <v>0.28112676983863299</v>
      </c>
      <c r="I349" s="58">
        <f>VLOOKUP($Q349,'FILL Table'!$A$149:$J$196,RSD_Technologies!I$3)</f>
        <v>0.23384620941456899</v>
      </c>
      <c r="J349" s="58">
        <f>VLOOKUP($Q349,'FILL Table'!$A$149:$K$196,RSD_Technologies!J$3)</f>
        <v>0.12</v>
      </c>
      <c r="K349" s="58">
        <f>VLOOKUP($Q349,'FILL Table'!$A$149:$L$196,RSD_Technologies!K$3)</f>
        <v>0.28664129064435601</v>
      </c>
      <c r="Q349" s="47" t="str">
        <f t="shared" si="69"/>
        <v>RSD_APA1_WH_ELC</v>
      </c>
    </row>
    <row r="350" spans="2:20" x14ac:dyDescent="0.25">
      <c r="D350" s="34" t="s">
        <v>262</v>
      </c>
      <c r="F350" s="47" t="s">
        <v>31</v>
      </c>
      <c r="G350" s="51">
        <f t="shared" si="70"/>
        <v>2018</v>
      </c>
      <c r="H350" s="58">
        <f>VLOOKUP($Q350,'FILL Table'!$A$149:$I$196,RSD_Technologies!H$3)</f>
        <v>5.1448036310338001E-2</v>
      </c>
      <c r="I350" s="58">
        <f>VLOOKUP($Q350,'FILL Table'!$A$149:$J$196,RSD_Technologies!I$3)</f>
        <v>4.2795384729463502E-2</v>
      </c>
      <c r="J350" s="58">
        <f>VLOOKUP($Q350,'FILL Table'!$A$149:$K$196,RSD_Technologies!J$3)</f>
        <v>0.349417186663461</v>
      </c>
      <c r="K350" s="58">
        <f>VLOOKUP($Q350,'FILL Table'!$A$149:$L$196,RSD_Technologies!K$3)</f>
        <v>5.24572296604051E-2</v>
      </c>
      <c r="Q350" s="47" t="str">
        <f t="shared" si="69"/>
        <v>RSD_APA1_WH_GAS</v>
      </c>
    </row>
    <row r="351" spans="2:20" x14ac:dyDescent="0.25">
      <c r="D351" s="34" t="s">
        <v>263</v>
      </c>
      <c r="F351" s="47" t="s">
        <v>31</v>
      </c>
      <c r="G351" s="51">
        <f t="shared" si="70"/>
        <v>2018</v>
      </c>
      <c r="H351" s="58">
        <f>VLOOKUP($Q351,'FILL Table'!$A$149:$I$196,RSD_Technologies!H$3)</f>
        <v>5.1448036310338001E-2</v>
      </c>
      <c r="I351" s="58">
        <f>VLOOKUP($Q351,'FILL Table'!$A$149:$J$196,RSD_Technologies!I$3)</f>
        <v>4.2795384729463502E-2</v>
      </c>
      <c r="J351" s="58">
        <f>VLOOKUP($Q351,'FILL Table'!$A$149:$K$196,RSD_Technologies!J$3)</f>
        <v>0.349417186663461</v>
      </c>
      <c r="K351" s="58">
        <f>VLOOKUP($Q351,'FILL Table'!$A$149:$L$196,RSD_Technologies!K$3)</f>
        <v>5.24572296604051E-2</v>
      </c>
      <c r="Q351" s="47" t="str">
        <f t="shared" si="69"/>
        <v>RSD_APA1_WH_GAS</v>
      </c>
    </row>
    <row r="352" spans="2:20" x14ac:dyDescent="0.25">
      <c r="D352" s="34" t="s">
        <v>264</v>
      </c>
      <c r="F352" s="47" t="s">
        <v>31</v>
      </c>
      <c r="G352" s="51">
        <f t="shared" si="70"/>
        <v>2018</v>
      </c>
      <c r="H352" s="58">
        <f>VLOOKUP($Q352,'FILL Table'!$A$149:$I$196,RSD_Technologies!H$3)</f>
        <v>5.1448036310338001E-2</v>
      </c>
      <c r="I352" s="58">
        <f>VLOOKUP($Q352,'FILL Table'!$A$149:$J$196,RSD_Technologies!I$3)</f>
        <v>4.2795384729463502E-2</v>
      </c>
      <c r="J352" s="58">
        <f>VLOOKUP($Q352,'FILL Table'!$A$149:$K$196,RSD_Technologies!J$3)</f>
        <v>0.349417186663461</v>
      </c>
      <c r="K352" s="58">
        <f>VLOOKUP($Q352,'FILL Table'!$A$149:$L$196,RSD_Technologies!K$3)</f>
        <v>5.24572296604051E-2</v>
      </c>
      <c r="Q352" s="47" t="str">
        <f t="shared" si="69"/>
        <v>RSD_APA1_WH_GAS</v>
      </c>
    </row>
    <row r="353" spans="4:17" x14ac:dyDescent="0.25">
      <c r="D353" s="34" t="s">
        <v>1094</v>
      </c>
      <c r="F353" s="47" t="s">
        <v>31</v>
      </c>
      <c r="G353" s="51">
        <f t="shared" si="70"/>
        <v>2018</v>
      </c>
      <c r="H353" s="58">
        <f>VLOOKUP($Q353,'FILL Table'!$A$149:$I$196,RSD_Technologies!H$3)</f>
        <v>6.6147475256148794E-2</v>
      </c>
      <c r="I353" s="58">
        <f>VLOOKUP($Q353,'FILL Table'!$A$149:$J$196,RSD_Technologies!I$3)</f>
        <v>5.5022637509310197E-2</v>
      </c>
      <c r="J353" s="58">
        <f>VLOOKUP($Q353,'FILL Table'!$A$149:$K$196,RSD_Technologies!J$3)</f>
        <v>0.449250668567307</v>
      </c>
      <c r="K353" s="58">
        <f>VLOOKUP($Q353,'FILL Table'!$A$149:$L$196,RSD_Technologies!K$3)</f>
        <v>6.74450095633779E-2</v>
      </c>
      <c r="Q353" s="47" t="str">
        <f t="shared" si="69"/>
        <v>RSD_APA1_WH_LTH</v>
      </c>
    </row>
    <row r="354" spans="4:17" x14ac:dyDescent="0.25">
      <c r="D354" s="34" t="s">
        <v>265</v>
      </c>
      <c r="F354" s="47" t="s">
        <v>31</v>
      </c>
      <c r="G354" s="51">
        <f t="shared" si="70"/>
        <v>2018</v>
      </c>
      <c r="H354" s="58">
        <f>VLOOKUP($Q354,'FILL Table'!$A$149:$I$196,RSD_Technologies!H$3)</f>
        <v>6.6147475256148794E-2</v>
      </c>
      <c r="I354" s="58">
        <f>VLOOKUP($Q354,'FILL Table'!$A$149:$J$196,RSD_Technologies!I$3)</f>
        <v>5.5022637509310197E-2</v>
      </c>
      <c r="J354" s="58">
        <f>VLOOKUP($Q354,'FILL Table'!$A$149:$K$196,RSD_Technologies!J$3)</f>
        <v>0.449250668567307</v>
      </c>
      <c r="K354" s="58">
        <f>VLOOKUP($Q354,'FILL Table'!$A$149:$L$196,RSD_Technologies!K$3)</f>
        <v>6.74450095633779E-2</v>
      </c>
      <c r="Q354" s="47" t="str">
        <f t="shared" si="69"/>
        <v>RSD_APA1_WH_SOL</v>
      </c>
    </row>
    <row r="355" spans="4:17" x14ac:dyDescent="0.25">
      <c r="D355" s="34" t="s">
        <v>266</v>
      </c>
      <c r="F355" s="47" t="s">
        <v>31</v>
      </c>
      <c r="G355" s="51">
        <f t="shared" si="70"/>
        <v>2018</v>
      </c>
      <c r="H355" s="58">
        <f>VLOOKUP($Q355,'FILL Table'!$A$149:$I$196,RSD_Technologies!H$3)</f>
        <v>6.6147475256148794E-2</v>
      </c>
      <c r="I355" s="58">
        <f>VLOOKUP($Q355,'FILL Table'!$A$149:$J$196,RSD_Technologies!I$3)</f>
        <v>5.5022637509310197E-2</v>
      </c>
      <c r="J355" s="58">
        <f>VLOOKUP($Q355,'FILL Table'!$A$149:$K$196,RSD_Technologies!J$3)</f>
        <v>0.449250668567307</v>
      </c>
      <c r="K355" s="58">
        <f>VLOOKUP($Q355,'FILL Table'!$A$149:$L$196,RSD_Technologies!K$3)</f>
        <v>6.74450095633779E-2</v>
      </c>
      <c r="Q355" s="47" t="str">
        <f t="shared" si="69"/>
        <v>RSD_APA1_WH_SOL</v>
      </c>
    </row>
    <row r="356" spans="4:17" x14ac:dyDescent="0.25">
      <c r="D356" s="34" t="s">
        <v>758</v>
      </c>
      <c r="F356" s="47" t="s">
        <v>31</v>
      </c>
      <c r="G356" s="51">
        <f t="shared" si="70"/>
        <v>2018</v>
      </c>
      <c r="H356" s="58">
        <f>VLOOKUP($Q356,'FILL Table'!$A$149:$I$196,RSD_Technologies!H$3)</f>
        <v>0.04</v>
      </c>
      <c r="I356" s="58">
        <f>VLOOKUP($Q356,'FILL Table'!$A$149:$J$196,RSD_Technologies!I$3)</f>
        <v>0.04</v>
      </c>
      <c r="J356" s="58">
        <f>VLOOKUP($Q356,'FILL Table'!$A$149:$K$196,RSD_Technologies!J$3)</f>
        <v>0.04</v>
      </c>
      <c r="K356" s="58">
        <f>VLOOKUP($Q356,'FILL Table'!$A$149:$L$196,RSD_Technologies!K$3)</f>
        <v>0.04</v>
      </c>
      <c r="Q356" s="47" t="str">
        <f t="shared" si="69"/>
        <v>RSD_APA1_WH_BIC</v>
      </c>
    </row>
    <row r="357" spans="4:17" x14ac:dyDescent="0.25">
      <c r="D357" s="34" t="s">
        <v>267</v>
      </c>
      <c r="F357" s="47" t="s">
        <v>31</v>
      </c>
      <c r="G357" s="51">
        <f t="shared" si="70"/>
        <v>2018</v>
      </c>
      <c r="H357" s="58">
        <f>VLOOKUP($Q357,'FILL Table'!$A$149:$I$196,RSD_Technologies!H$3)</f>
        <v>5.1448036310338001E-2</v>
      </c>
      <c r="I357" s="58">
        <f>VLOOKUP($Q357,'FILL Table'!$A$149:$J$196,RSD_Technologies!I$3)</f>
        <v>0.04</v>
      </c>
      <c r="J357" s="58">
        <f>VLOOKUP($Q357,'FILL Table'!$A$149:$K$196,RSD_Technologies!J$3)</f>
        <v>0.04</v>
      </c>
      <c r="K357" s="58">
        <f>VLOOKUP($Q357,'FILL Table'!$A$149:$L$196,RSD_Technologies!K$3)</f>
        <v>0.04</v>
      </c>
      <c r="Q357" s="47" t="str">
        <f t="shared" si="69"/>
        <v>RSD_APA1_WH_LPG</v>
      </c>
    </row>
    <row r="358" spans="4:17" x14ac:dyDescent="0.25">
      <c r="D358" s="34" t="s">
        <v>366</v>
      </c>
      <c r="F358" s="47" t="s">
        <v>31</v>
      </c>
      <c r="G358" s="51">
        <f t="shared" si="70"/>
        <v>2018</v>
      </c>
      <c r="H358" s="58">
        <f>VLOOKUP($Q358,'FILL Table'!$A$149:$I$196,RSD_Technologies!H$3)</f>
        <v>0.18150797585659201</v>
      </c>
      <c r="I358" s="58">
        <f>VLOOKUP($Q358,'FILL Table'!$A$149:$J$196,RSD_Technologies!I$3)</f>
        <v>0</v>
      </c>
      <c r="J358" s="58">
        <f>VLOOKUP($Q358,'FILL Table'!$A$149:$K$196,RSD_Technologies!J$3)</f>
        <v>0</v>
      </c>
      <c r="K358" s="58">
        <f>VLOOKUP($Q358,'FILL Table'!$A$149:$L$196,RSD_Technologies!K$3)</f>
        <v>0</v>
      </c>
      <c r="Q358" s="47" t="str">
        <f t="shared" si="69"/>
        <v>RSD_DTA2_WH_ELC</v>
      </c>
    </row>
    <row r="359" spans="4:17" x14ac:dyDescent="0.25">
      <c r="D359" s="34" t="s">
        <v>367</v>
      </c>
      <c r="F359" s="47" t="s">
        <v>31</v>
      </c>
      <c r="G359" s="51">
        <f t="shared" si="70"/>
        <v>2018</v>
      </c>
      <c r="H359" s="58">
        <f>VLOOKUP($Q359,'FILL Table'!$A$149:$I$196,RSD_Technologies!H$3)</f>
        <v>0.18150797585659201</v>
      </c>
      <c r="I359" s="58">
        <f>VLOOKUP($Q359,'FILL Table'!$A$149:$J$196,RSD_Technologies!I$3)</f>
        <v>0</v>
      </c>
      <c r="J359" s="58">
        <f>VLOOKUP($Q359,'FILL Table'!$A$149:$K$196,RSD_Technologies!J$3)</f>
        <v>0</v>
      </c>
      <c r="K359" s="58">
        <f>VLOOKUP($Q359,'FILL Table'!$A$149:$L$196,RSD_Technologies!K$3)</f>
        <v>0</v>
      </c>
      <c r="Q359" s="47" t="str">
        <f t="shared" si="69"/>
        <v>RSD_DTA2_WH_ELC</v>
      </c>
    </row>
    <row r="360" spans="4:17" x14ac:dyDescent="0.25">
      <c r="D360" s="34" t="s">
        <v>368</v>
      </c>
      <c r="F360" s="47" t="s">
        <v>31</v>
      </c>
      <c r="G360" s="51">
        <f t="shared" si="70"/>
        <v>2018</v>
      </c>
      <c r="H360" s="58">
        <f>VLOOKUP($Q360,'FILL Table'!$A$149:$I$196,RSD_Technologies!H$3)</f>
        <v>2.2587659217709201E-2</v>
      </c>
      <c r="I360" s="58">
        <f>VLOOKUP($Q360,'FILL Table'!$A$149:$J$196,RSD_Technologies!I$3)</f>
        <v>0</v>
      </c>
      <c r="J360" s="58">
        <f>VLOOKUP($Q360,'FILL Table'!$A$149:$K$196,RSD_Technologies!J$3)</f>
        <v>0</v>
      </c>
      <c r="K360" s="58">
        <f>VLOOKUP($Q360,'FILL Table'!$A$149:$L$196,RSD_Technologies!K$3)</f>
        <v>0</v>
      </c>
      <c r="Q360" s="47" t="str">
        <f t="shared" si="69"/>
        <v>RSD_DTA2_WH_GAS</v>
      </c>
    </row>
    <row r="361" spans="4:17" x14ac:dyDescent="0.25">
      <c r="D361" s="34" t="s">
        <v>369</v>
      </c>
      <c r="F361" s="47" t="s">
        <v>31</v>
      </c>
      <c r="G361" s="51">
        <f t="shared" si="70"/>
        <v>2018</v>
      </c>
      <c r="H361" s="58">
        <f>VLOOKUP($Q361,'FILL Table'!$A$149:$I$196,RSD_Technologies!H$3)</f>
        <v>2.2587659217709201E-2</v>
      </c>
      <c r="I361" s="58">
        <f>VLOOKUP($Q361,'FILL Table'!$A$149:$J$196,RSD_Technologies!I$3)</f>
        <v>0</v>
      </c>
      <c r="J361" s="58">
        <f>VLOOKUP($Q361,'FILL Table'!$A$149:$K$196,RSD_Technologies!J$3)</f>
        <v>0</v>
      </c>
      <c r="K361" s="58">
        <f>VLOOKUP($Q361,'FILL Table'!$A$149:$L$196,RSD_Technologies!K$3)</f>
        <v>0</v>
      </c>
      <c r="Q361" s="47" t="str">
        <f t="shared" si="69"/>
        <v>RSD_DTA2_WH_GAS</v>
      </c>
    </row>
    <row r="362" spans="4:17" x14ac:dyDescent="0.25">
      <c r="D362" s="34" t="s">
        <v>370</v>
      </c>
      <c r="F362" s="47" t="s">
        <v>31</v>
      </c>
      <c r="G362" s="51">
        <f t="shared" si="70"/>
        <v>2018</v>
      </c>
      <c r="H362" s="58">
        <f>VLOOKUP($Q362,'FILL Table'!$A$149:$I$196,RSD_Technologies!H$3)</f>
        <v>2.2587659217709201E-2</v>
      </c>
      <c r="I362" s="58">
        <f>VLOOKUP($Q362,'FILL Table'!$A$149:$J$196,RSD_Technologies!I$3)</f>
        <v>0</v>
      </c>
      <c r="J362" s="58">
        <f>VLOOKUP($Q362,'FILL Table'!$A$149:$K$196,RSD_Technologies!J$3)</f>
        <v>0</v>
      </c>
      <c r="K362" s="58">
        <f>VLOOKUP($Q362,'FILL Table'!$A$149:$L$196,RSD_Technologies!K$3)</f>
        <v>0</v>
      </c>
      <c r="Q362" s="47" t="str">
        <f t="shared" si="69"/>
        <v>RSD_DTA2_WH_GAS</v>
      </c>
    </row>
    <row r="363" spans="4:17" x14ac:dyDescent="0.25">
      <c r="D363" s="34" t="s">
        <v>1095</v>
      </c>
      <c r="F363" s="47" t="s">
        <v>31</v>
      </c>
      <c r="G363" s="51">
        <f t="shared" si="70"/>
        <v>2018</v>
      </c>
      <c r="H363" s="58">
        <f>VLOOKUP($Q363,'FILL Table'!$A$149:$I$196,RSD_Technologies!H$3)</f>
        <v>2.9041276137054699E-2</v>
      </c>
      <c r="I363" s="58">
        <f>VLOOKUP($Q363,'FILL Table'!$A$149:$J$196,RSD_Technologies!I$3)</f>
        <v>0</v>
      </c>
      <c r="J363" s="58">
        <f>VLOOKUP($Q363,'FILL Table'!$A$149:$K$196,RSD_Technologies!J$3)</f>
        <v>0</v>
      </c>
      <c r="K363" s="58">
        <f>VLOOKUP($Q363,'FILL Table'!$A$149:$L$196,RSD_Technologies!K$3)</f>
        <v>0</v>
      </c>
      <c r="Q363" s="47" t="str">
        <f t="shared" si="69"/>
        <v>RSD_DTA2_WH_LTH</v>
      </c>
    </row>
    <row r="364" spans="4:17" x14ac:dyDescent="0.25">
      <c r="D364" s="34" t="s">
        <v>371</v>
      </c>
      <c r="F364" s="47" t="s">
        <v>31</v>
      </c>
      <c r="G364" s="51">
        <f t="shared" si="70"/>
        <v>2018</v>
      </c>
      <c r="H364" s="58">
        <f>VLOOKUP($Q364,'FILL Table'!$A$149:$I$196,RSD_Technologies!H$3)</f>
        <v>2.9041276137054699E-2</v>
      </c>
      <c r="I364" s="58">
        <f>VLOOKUP($Q364,'FILL Table'!$A$149:$J$196,RSD_Technologies!I$3)</f>
        <v>0</v>
      </c>
      <c r="J364" s="58">
        <f>VLOOKUP($Q364,'FILL Table'!$A$149:$K$196,RSD_Technologies!J$3)</f>
        <v>0</v>
      </c>
      <c r="K364" s="58">
        <f>VLOOKUP($Q364,'FILL Table'!$A$149:$L$196,RSD_Technologies!K$3)</f>
        <v>0</v>
      </c>
      <c r="Q364" s="47" t="str">
        <f t="shared" si="69"/>
        <v>RSD_DTA2_WH_SOL</v>
      </c>
    </row>
    <row r="365" spans="4:17" x14ac:dyDescent="0.25">
      <c r="D365" s="34" t="s">
        <v>372</v>
      </c>
      <c r="F365" s="47" t="s">
        <v>31</v>
      </c>
      <c r="G365" s="51">
        <f t="shared" si="70"/>
        <v>2018</v>
      </c>
      <c r="H365" s="58">
        <f>VLOOKUP($Q365,'FILL Table'!$A$149:$I$196,RSD_Technologies!H$3)</f>
        <v>2.9041276137054699E-2</v>
      </c>
      <c r="I365" s="58">
        <f>VLOOKUP($Q365,'FILL Table'!$A$149:$J$196,RSD_Technologies!I$3)</f>
        <v>0</v>
      </c>
      <c r="J365" s="58">
        <f>VLOOKUP($Q365,'FILL Table'!$A$149:$K$196,RSD_Technologies!J$3)</f>
        <v>0</v>
      </c>
      <c r="K365" s="58">
        <f>VLOOKUP($Q365,'FILL Table'!$A$149:$L$196,RSD_Technologies!K$3)</f>
        <v>0</v>
      </c>
      <c r="Q365" s="47" t="str">
        <f t="shared" si="69"/>
        <v>RSD_DTA2_WH_SOL</v>
      </c>
    </row>
    <row r="366" spans="4:17" x14ac:dyDescent="0.25">
      <c r="D366" s="34" t="s">
        <v>759</v>
      </c>
      <c r="F366" s="47" t="s">
        <v>31</v>
      </c>
      <c r="G366" s="51">
        <f t="shared" si="70"/>
        <v>2018</v>
      </c>
      <c r="H366" s="58">
        <f>VLOOKUP($Q366,'FILL Table'!$A$149:$I$196,RSD_Technologies!H$3)</f>
        <v>1.61340422983637E-2</v>
      </c>
      <c r="I366" s="58">
        <f>VLOOKUP($Q366,'FILL Table'!$A$149:$J$196,RSD_Technologies!I$3)</f>
        <v>0</v>
      </c>
      <c r="J366" s="58">
        <f>VLOOKUP($Q366,'FILL Table'!$A$149:$K$196,RSD_Technologies!J$3)</f>
        <v>0</v>
      </c>
      <c r="K366" s="58">
        <f>VLOOKUP($Q366,'FILL Table'!$A$149:$L$196,RSD_Technologies!K$3)</f>
        <v>0</v>
      </c>
      <c r="Q366" s="47" t="str">
        <f t="shared" si="69"/>
        <v>RSD_DTA2_WH_BIC</v>
      </c>
    </row>
    <row r="367" spans="4:17" x14ac:dyDescent="0.25">
      <c r="D367" s="34" t="s">
        <v>373</v>
      </c>
      <c r="F367" s="47" t="s">
        <v>31</v>
      </c>
      <c r="G367" s="51">
        <f t="shared" si="70"/>
        <v>2018</v>
      </c>
      <c r="H367" s="58">
        <f>VLOOKUP($Q367,'FILL Table'!$A$149:$I$196,RSD_Technologies!H$3)</f>
        <v>2.2587659217709201E-2</v>
      </c>
      <c r="I367" s="58">
        <f>VLOOKUP($Q367,'FILL Table'!$A$149:$J$196,RSD_Technologies!I$3)</f>
        <v>0</v>
      </c>
      <c r="J367" s="58">
        <f>VLOOKUP($Q367,'FILL Table'!$A$149:$K$196,RSD_Technologies!J$3)</f>
        <v>0</v>
      </c>
      <c r="K367" s="58">
        <f>VLOOKUP($Q367,'FILL Table'!$A$149:$L$196,RSD_Technologies!K$3)</f>
        <v>0</v>
      </c>
      <c r="Q367" s="47" t="str">
        <f t="shared" si="69"/>
        <v>RSD_DTA2_WH_LPG</v>
      </c>
    </row>
    <row r="368" spans="4:17" x14ac:dyDescent="0.25">
      <c r="D368" s="34" t="s">
        <v>374</v>
      </c>
      <c r="F368" s="47" t="s">
        <v>31</v>
      </c>
      <c r="G368" s="51">
        <f t="shared" si="70"/>
        <v>2018</v>
      </c>
      <c r="H368" s="58">
        <f>VLOOKUP($Q368,'FILL Table'!$A$149:$I$196,RSD_Technologies!H$3)</f>
        <v>0.28682296532128299</v>
      </c>
      <c r="I368" s="58">
        <f>VLOOKUP($Q368,'FILL Table'!$A$149:$J$196,RSD_Technologies!I$3)</f>
        <v>0</v>
      </c>
      <c r="J368" s="58">
        <f>VLOOKUP($Q368,'FILL Table'!$A$149:$K$196,RSD_Technologies!J$3)</f>
        <v>0</v>
      </c>
      <c r="K368" s="58">
        <f>VLOOKUP($Q368,'FILL Table'!$A$149:$L$196,RSD_Technologies!K$3)</f>
        <v>0</v>
      </c>
      <c r="Q368" s="47" t="str">
        <f t="shared" si="69"/>
        <v>RSD_APA2_WH_ELC</v>
      </c>
    </row>
    <row r="369" spans="4:17" x14ac:dyDescent="0.25">
      <c r="D369" s="34" t="s">
        <v>375</v>
      </c>
      <c r="F369" s="47" t="s">
        <v>31</v>
      </c>
      <c r="G369" s="51">
        <f t="shared" si="70"/>
        <v>2018</v>
      </c>
      <c r="H369" s="58">
        <f>VLOOKUP($Q369,'FILL Table'!$A$149:$I$196,RSD_Technologies!H$3)</f>
        <v>0.28682296532128299</v>
      </c>
      <c r="I369" s="58">
        <f>VLOOKUP($Q369,'FILL Table'!$A$149:$J$196,RSD_Technologies!I$3)</f>
        <v>0</v>
      </c>
      <c r="J369" s="58">
        <f>VLOOKUP($Q369,'FILL Table'!$A$149:$K$196,RSD_Technologies!J$3)</f>
        <v>0</v>
      </c>
      <c r="K369" s="58">
        <f>VLOOKUP($Q369,'FILL Table'!$A$149:$L$196,RSD_Technologies!K$3)</f>
        <v>0</v>
      </c>
      <c r="Q369" s="47" t="str">
        <f t="shared" si="69"/>
        <v>RSD_APA2_WH_ELC</v>
      </c>
    </row>
    <row r="370" spans="4:17" x14ac:dyDescent="0.25">
      <c r="D370" s="34" t="s">
        <v>376</v>
      </c>
      <c r="F370" s="47" t="s">
        <v>31</v>
      </c>
      <c r="G370" s="51">
        <f t="shared" si="70"/>
        <v>2018</v>
      </c>
      <c r="H370" s="58">
        <f>VLOOKUP($Q370,'FILL Table'!$A$149:$I$196,RSD_Technologies!H$3)</f>
        <v>5.2490477313698901E-2</v>
      </c>
      <c r="I370" s="58">
        <f>VLOOKUP($Q370,'FILL Table'!$A$149:$J$196,RSD_Technologies!I$3)</f>
        <v>0</v>
      </c>
      <c r="J370" s="58">
        <f>VLOOKUP($Q370,'FILL Table'!$A$149:$K$196,RSD_Technologies!J$3)</f>
        <v>0</v>
      </c>
      <c r="K370" s="58">
        <f>VLOOKUP($Q370,'FILL Table'!$A$149:$L$196,RSD_Technologies!K$3)</f>
        <v>0</v>
      </c>
      <c r="Q370" s="47" t="str">
        <f t="shared" si="69"/>
        <v>RSD_APA2_WH_GAS</v>
      </c>
    </row>
    <row r="371" spans="4:17" x14ac:dyDescent="0.25">
      <c r="D371" s="34" t="s">
        <v>377</v>
      </c>
      <c r="F371" s="47" t="s">
        <v>31</v>
      </c>
      <c r="G371" s="51">
        <f t="shared" si="70"/>
        <v>2018</v>
      </c>
      <c r="H371" s="58">
        <f>VLOOKUP($Q371,'FILL Table'!$A$149:$I$196,RSD_Technologies!H$3)</f>
        <v>5.2490477313698901E-2</v>
      </c>
      <c r="I371" s="58">
        <f>VLOOKUP($Q371,'FILL Table'!$A$149:$J$196,RSD_Technologies!I$3)</f>
        <v>0</v>
      </c>
      <c r="J371" s="58">
        <f>VLOOKUP($Q371,'FILL Table'!$A$149:$K$196,RSD_Technologies!J$3)</f>
        <v>0</v>
      </c>
      <c r="K371" s="58">
        <f>VLOOKUP($Q371,'FILL Table'!$A$149:$L$196,RSD_Technologies!K$3)</f>
        <v>0</v>
      </c>
      <c r="Q371" s="47" t="str">
        <f t="shared" si="69"/>
        <v>RSD_APA2_WH_GAS</v>
      </c>
    </row>
    <row r="372" spans="4:17" x14ac:dyDescent="0.25">
      <c r="D372" s="34" t="s">
        <v>378</v>
      </c>
      <c r="F372" s="47" t="s">
        <v>31</v>
      </c>
      <c r="G372" s="51">
        <f t="shared" si="70"/>
        <v>2018</v>
      </c>
      <c r="H372" s="58">
        <f>VLOOKUP($Q372,'FILL Table'!$A$149:$I$196,RSD_Technologies!H$3)</f>
        <v>5.2490477313698901E-2</v>
      </c>
      <c r="I372" s="58">
        <f>VLOOKUP($Q372,'FILL Table'!$A$149:$J$196,RSD_Technologies!I$3)</f>
        <v>0</v>
      </c>
      <c r="J372" s="58">
        <f>VLOOKUP($Q372,'FILL Table'!$A$149:$K$196,RSD_Technologies!J$3)</f>
        <v>0</v>
      </c>
      <c r="K372" s="58">
        <f>VLOOKUP($Q372,'FILL Table'!$A$149:$L$196,RSD_Technologies!K$3)</f>
        <v>0</v>
      </c>
      <c r="Q372" s="47" t="str">
        <f t="shared" si="69"/>
        <v>RSD_APA2_WH_GAS</v>
      </c>
    </row>
    <row r="373" spans="4:17" x14ac:dyDescent="0.25">
      <c r="D373" s="34" t="s">
        <v>1096</v>
      </c>
      <c r="F373" s="47" t="s">
        <v>31</v>
      </c>
      <c r="G373" s="51">
        <f t="shared" si="70"/>
        <v>2018</v>
      </c>
      <c r="H373" s="58">
        <f>VLOOKUP($Q373,'FILL Table'!$A$149:$I$196,RSD_Technologies!H$3)</f>
        <v>6.7487756546184302E-2</v>
      </c>
      <c r="I373" s="58">
        <f>VLOOKUP($Q373,'FILL Table'!$A$149:$J$196,RSD_Technologies!I$3)</f>
        <v>0</v>
      </c>
      <c r="J373" s="58">
        <f>VLOOKUP($Q373,'FILL Table'!$A$149:$K$196,RSD_Technologies!J$3)</f>
        <v>0</v>
      </c>
      <c r="K373" s="58">
        <f>VLOOKUP($Q373,'FILL Table'!$A$149:$L$196,RSD_Technologies!K$3)</f>
        <v>0</v>
      </c>
      <c r="Q373" s="47" t="str">
        <f t="shared" si="69"/>
        <v>RSD_APA2_WH_LTH</v>
      </c>
    </row>
    <row r="374" spans="4:17" x14ac:dyDescent="0.25">
      <c r="D374" s="34" t="s">
        <v>379</v>
      </c>
      <c r="F374" s="47" t="s">
        <v>31</v>
      </c>
      <c r="G374" s="51">
        <f t="shared" si="70"/>
        <v>2018</v>
      </c>
      <c r="H374" s="58">
        <f>VLOOKUP($Q374,'FILL Table'!$A$149:$I$196,RSD_Technologies!H$3)</f>
        <v>6.7487756546184302E-2</v>
      </c>
      <c r="I374" s="58">
        <f>VLOOKUP($Q374,'FILL Table'!$A$149:$J$196,RSD_Technologies!I$3)</f>
        <v>0</v>
      </c>
      <c r="J374" s="58">
        <f>VLOOKUP($Q374,'FILL Table'!$A$149:$K$196,RSD_Technologies!J$3)</f>
        <v>0</v>
      </c>
      <c r="K374" s="58">
        <f>VLOOKUP($Q374,'FILL Table'!$A$149:$L$196,RSD_Technologies!K$3)</f>
        <v>0</v>
      </c>
      <c r="Q374" s="47" t="str">
        <f t="shared" si="69"/>
        <v>RSD_APA2_WH_SOL</v>
      </c>
    </row>
    <row r="375" spans="4:17" x14ac:dyDescent="0.25">
      <c r="D375" s="34" t="s">
        <v>380</v>
      </c>
      <c r="F375" s="47" t="s">
        <v>31</v>
      </c>
      <c r="G375" s="51">
        <f t="shared" si="70"/>
        <v>2018</v>
      </c>
      <c r="H375" s="58">
        <f>VLOOKUP($Q375,'FILL Table'!$A$149:$I$196,RSD_Technologies!H$3)</f>
        <v>6.7487756546184302E-2</v>
      </c>
      <c r="I375" s="58">
        <f>VLOOKUP($Q375,'FILL Table'!$A$149:$J$196,RSD_Technologies!I$3)</f>
        <v>0</v>
      </c>
      <c r="J375" s="58">
        <f>VLOOKUP($Q375,'FILL Table'!$A$149:$K$196,RSD_Technologies!J$3)</f>
        <v>0</v>
      </c>
      <c r="K375" s="58">
        <f>VLOOKUP($Q375,'FILL Table'!$A$149:$L$196,RSD_Technologies!K$3)</f>
        <v>0</v>
      </c>
      <c r="Q375" s="47" t="str">
        <f t="shared" si="69"/>
        <v>RSD_APA2_WH_SOL</v>
      </c>
    </row>
    <row r="376" spans="4:17" x14ac:dyDescent="0.25">
      <c r="D376" s="34" t="s">
        <v>760</v>
      </c>
      <c r="F376" s="47" t="s">
        <v>31</v>
      </c>
      <c r="G376" s="51">
        <f t="shared" si="70"/>
        <v>2018</v>
      </c>
      <c r="H376" s="58">
        <f>VLOOKUP($Q376,'FILL Table'!$A$149:$I$196,RSD_Technologies!H$3)</f>
        <v>0.04</v>
      </c>
      <c r="I376" s="58">
        <f>VLOOKUP($Q376,'FILL Table'!$A$149:$J$196,RSD_Technologies!I$3)</f>
        <v>0</v>
      </c>
      <c r="J376" s="58">
        <f>VLOOKUP($Q376,'FILL Table'!$A$149:$K$196,RSD_Technologies!J$3)</f>
        <v>0</v>
      </c>
      <c r="K376" s="58">
        <f>VLOOKUP($Q376,'FILL Table'!$A$149:$L$196,RSD_Technologies!K$3)</f>
        <v>0</v>
      </c>
      <c r="Q376" s="47" t="str">
        <f t="shared" si="69"/>
        <v>RSD_APA2_WH_BIC</v>
      </c>
    </row>
    <row r="377" spans="4:17" x14ac:dyDescent="0.25">
      <c r="D377" s="34" t="s">
        <v>381</v>
      </c>
      <c r="F377" s="47" t="s">
        <v>31</v>
      </c>
      <c r="G377" s="51">
        <f t="shared" si="70"/>
        <v>2018</v>
      </c>
      <c r="H377" s="58">
        <f>VLOOKUP($Q377,'FILL Table'!$A$149:$I$196,RSD_Technologies!H$3)</f>
        <v>5.2490477313698901E-2</v>
      </c>
      <c r="I377" s="58">
        <f>VLOOKUP($Q377,'FILL Table'!$A$149:$J$196,RSD_Technologies!I$3)</f>
        <v>0</v>
      </c>
      <c r="J377" s="58">
        <f>VLOOKUP($Q377,'FILL Table'!$A$149:$K$196,RSD_Technologies!J$3)</f>
        <v>0</v>
      </c>
      <c r="K377" s="58">
        <f>VLOOKUP($Q377,'FILL Table'!$A$149:$L$196,RSD_Technologies!K$3)</f>
        <v>0</v>
      </c>
      <c r="Q377" s="47" t="str">
        <f t="shared" si="69"/>
        <v>RSD_APA2_WH_LPG</v>
      </c>
    </row>
    <row r="378" spans="4:17" x14ac:dyDescent="0.25">
      <c r="D378" s="34" t="s">
        <v>429</v>
      </c>
      <c r="F378" s="47" t="s">
        <v>31</v>
      </c>
      <c r="G378" s="51">
        <f t="shared" si="70"/>
        <v>2018</v>
      </c>
      <c r="H378" s="58">
        <f>VLOOKUP($Q378,'FILL Table'!$A$149:$I$196,RSD_Technologies!H$3)</f>
        <v>0.16245142427780801</v>
      </c>
      <c r="I378" s="58">
        <f>VLOOKUP($Q378,'FILL Table'!$A$149:$J$196,RSD_Technologies!I$3)</f>
        <v>0</v>
      </c>
      <c r="J378" s="58">
        <f>VLOOKUP($Q378,'FILL Table'!$A$149:$K$196,RSD_Technologies!J$3)</f>
        <v>0</v>
      </c>
      <c r="K378" s="58">
        <f>VLOOKUP($Q378,'FILL Table'!$A$149:$L$196,RSD_Technologies!K$3)</f>
        <v>0</v>
      </c>
      <c r="Q378" s="47" t="str">
        <f t="shared" si="69"/>
        <v>RSD_DTA3_WH_ELC</v>
      </c>
    </row>
    <row r="379" spans="4:17" x14ac:dyDescent="0.25">
      <c r="D379" s="34" t="s">
        <v>430</v>
      </c>
      <c r="F379" s="47" t="s">
        <v>31</v>
      </c>
      <c r="G379" s="51">
        <f t="shared" si="70"/>
        <v>2018</v>
      </c>
      <c r="H379" s="58">
        <f>VLOOKUP($Q379,'FILL Table'!$A$149:$I$196,RSD_Technologies!H$3)</f>
        <v>0.16245142427780801</v>
      </c>
      <c r="I379" s="58">
        <f>VLOOKUP($Q379,'FILL Table'!$A$149:$J$196,RSD_Technologies!I$3)</f>
        <v>0</v>
      </c>
      <c r="J379" s="58">
        <f>VLOOKUP($Q379,'FILL Table'!$A$149:$K$196,RSD_Technologies!J$3)</f>
        <v>0</v>
      </c>
      <c r="K379" s="58">
        <f>VLOOKUP($Q379,'FILL Table'!$A$149:$L$196,RSD_Technologies!K$3)</f>
        <v>0</v>
      </c>
      <c r="Q379" s="47" t="str">
        <f t="shared" si="69"/>
        <v>RSD_DTA3_WH_ELC</v>
      </c>
    </row>
    <row r="380" spans="4:17" x14ac:dyDescent="0.25">
      <c r="D380" s="34" t="s">
        <v>431</v>
      </c>
      <c r="F380" s="47" t="s">
        <v>31</v>
      </c>
      <c r="G380" s="51">
        <f t="shared" si="70"/>
        <v>2018</v>
      </c>
      <c r="H380" s="58">
        <f>VLOOKUP($Q380,'FILL Table'!$A$149:$I$196,RSD_Technologies!H$3)</f>
        <v>2.02161772434605E-2</v>
      </c>
      <c r="I380" s="58">
        <f>VLOOKUP($Q380,'FILL Table'!$A$149:$J$196,RSD_Technologies!I$3)</f>
        <v>0</v>
      </c>
      <c r="J380" s="58">
        <f>VLOOKUP($Q380,'FILL Table'!$A$149:$K$196,RSD_Technologies!J$3)</f>
        <v>0</v>
      </c>
      <c r="K380" s="58">
        <f>VLOOKUP($Q380,'FILL Table'!$A$149:$L$196,RSD_Technologies!K$3)</f>
        <v>0</v>
      </c>
      <c r="Q380" s="47" t="str">
        <f t="shared" si="69"/>
        <v>RSD_DTA3_WH_GAS</v>
      </c>
    </row>
    <row r="381" spans="4:17" x14ac:dyDescent="0.25">
      <c r="D381" s="34" t="s">
        <v>432</v>
      </c>
      <c r="F381" s="47" t="s">
        <v>31</v>
      </c>
      <c r="G381" s="51">
        <f t="shared" si="70"/>
        <v>2018</v>
      </c>
      <c r="H381" s="58">
        <f>VLOOKUP($Q381,'FILL Table'!$A$149:$I$196,RSD_Technologies!H$3)</f>
        <v>2.02161772434605E-2</v>
      </c>
      <c r="I381" s="58">
        <f>VLOOKUP($Q381,'FILL Table'!$A$149:$J$196,RSD_Technologies!I$3)</f>
        <v>0</v>
      </c>
      <c r="J381" s="58">
        <f>VLOOKUP($Q381,'FILL Table'!$A$149:$K$196,RSD_Technologies!J$3)</f>
        <v>0</v>
      </c>
      <c r="K381" s="58">
        <f>VLOOKUP($Q381,'FILL Table'!$A$149:$L$196,RSD_Technologies!K$3)</f>
        <v>0</v>
      </c>
      <c r="Q381" s="47" t="str">
        <f t="shared" si="69"/>
        <v>RSD_DTA3_WH_GAS</v>
      </c>
    </row>
    <row r="382" spans="4:17" x14ac:dyDescent="0.25">
      <c r="D382" s="34" t="s">
        <v>433</v>
      </c>
      <c r="F382" s="47" t="s">
        <v>31</v>
      </c>
      <c r="G382" s="51">
        <f t="shared" si="70"/>
        <v>2018</v>
      </c>
      <c r="H382" s="58">
        <f>VLOOKUP($Q382,'FILL Table'!$A$149:$I$196,RSD_Technologies!H$3)</f>
        <v>2.02161772434605E-2</v>
      </c>
      <c r="I382" s="58">
        <f>VLOOKUP($Q382,'FILL Table'!$A$149:$J$196,RSD_Technologies!I$3)</f>
        <v>0</v>
      </c>
      <c r="J382" s="58">
        <f>VLOOKUP($Q382,'FILL Table'!$A$149:$K$196,RSD_Technologies!J$3)</f>
        <v>0</v>
      </c>
      <c r="K382" s="58">
        <f>VLOOKUP($Q382,'FILL Table'!$A$149:$L$196,RSD_Technologies!K$3)</f>
        <v>0</v>
      </c>
      <c r="Q382" s="47" t="str">
        <f t="shared" si="69"/>
        <v>RSD_DTA3_WH_GAS</v>
      </c>
    </row>
    <row r="383" spans="4:17" x14ac:dyDescent="0.25">
      <c r="D383" s="34" t="s">
        <v>1097</v>
      </c>
      <c r="F383" s="47" t="s">
        <v>31</v>
      </c>
      <c r="G383" s="51">
        <f t="shared" si="70"/>
        <v>2018</v>
      </c>
      <c r="H383" s="58">
        <f>VLOOKUP($Q383,'FILL Table'!$A$149:$I$196,RSD_Technologies!H$3)</f>
        <v>2.5992227884449201E-2</v>
      </c>
      <c r="I383" s="58">
        <f>VLOOKUP($Q383,'FILL Table'!$A$149:$J$196,RSD_Technologies!I$3)</f>
        <v>0</v>
      </c>
      <c r="J383" s="58">
        <f>VLOOKUP($Q383,'FILL Table'!$A$149:$K$196,RSD_Technologies!J$3)</f>
        <v>0</v>
      </c>
      <c r="K383" s="58">
        <f>VLOOKUP($Q383,'FILL Table'!$A$149:$L$196,RSD_Technologies!K$3)</f>
        <v>0</v>
      </c>
      <c r="Q383" s="47" t="str">
        <f t="shared" si="69"/>
        <v>RSD_DTA3_WH_LTH</v>
      </c>
    </row>
    <row r="384" spans="4:17" x14ac:dyDescent="0.25">
      <c r="D384" s="34" t="s">
        <v>434</v>
      </c>
      <c r="F384" s="47" t="s">
        <v>31</v>
      </c>
      <c r="G384" s="51">
        <f t="shared" si="70"/>
        <v>2018</v>
      </c>
      <c r="H384" s="58">
        <f>VLOOKUP($Q384,'FILL Table'!$A$149:$I$196,RSD_Technologies!H$3)</f>
        <v>2.5992227884449201E-2</v>
      </c>
      <c r="I384" s="58">
        <f>VLOOKUP($Q384,'FILL Table'!$A$149:$J$196,RSD_Technologies!I$3)</f>
        <v>0</v>
      </c>
      <c r="J384" s="58">
        <f>VLOOKUP($Q384,'FILL Table'!$A$149:$K$196,RSD_Technologies!J$3)</f>
        <v>0</v>
      </c>
      <c r="K384" s="58">
        <f>VLOOKUP($Q384,'FILL Table'!$A$149:$L$196,RSD_Technologies!K$3)</f>
        <v>0</v>
      </c>
      <c r="Q384" s="47" t="str">
        <f t="shared" si="69"/>
        <v>RSD_DTA3_WH_SOL</v>
      </c>
    </row>
    <row r="385" spans="4:17" x14ac:dyDescent="0.25">
      <c r="D385" s="34" t="s">
        <v>435</v>
      </c>
      <c r="F385" s="47" t="s">
        <v>31</v>
      </c>
      <c r="G385" s="51">
        <f t="shared" si="70"/>
        <v>2018</v>
      </c>
      <c r="H385" s="58">
        <f>VLOOKUP($Q385,'FILL Table'!$A$149:$I$196,RSD_Technologies!H$3)</f>
        <v>2.5992227884449201E-2</v>
      </c>
      <c r="I385" s="58">
        <f>VLOOKUP($Q385,'FILL Table'!$A$149:$J$196,RSD_Technologies!I$3)</f>
        <v>0</v>
      </c>
      <c r="J385" s="58">
        <f>VLOOKUP($Q385,'FILL Table'!$A$149:$K$196,RSD_Technologies!J$3)</f>
        <v>0</v>
      </c>
      <c r="K385" s="58">
        <f>VLOOKUP($Q385,'FILL Table'!$A$149:$L$196,RSD_Technologies!K$3)</f>
        <v>0</v>
      </c>
      <c r="Q385" s="47" t="str">
        <f t="shared" si="69"/>
        <v>RSD_DTA3_WH_SOL</v>
      </c>
    </row>
    <row r="386" spans="4:17" x14ac:dyDescent="0.25">
      <c r="D386" s="34" t="s">
        <v>761</v>
      </c>
      <c r="F386" s="47" t="s">
        <v>31</v>
      </c>
      <c r="G386" s="51">
        <f t="shared" si="70"/>
        <v>2018</v>
      </c>
      <c r="H386" s="58">
        <f>VLOOKUP($Q386,'FILL Table'!$A$149:$I$196,RSD_Technologies!H$3)</f>
        <v>1.4999999999999999E-2</v>
      </c>
      <c r="I386" s="58">
        <f>VLOOKUP($Q386,'FILL Table'!$A$149:$J$196,RSD_Technologies!I$3)</f>
        <v>0</v>
      </c>
      <c r="J386" s="58">
        <f>VLOOKUP($Q386,'FILL Table'!$A$149:$K$196,RSD_Technologies!J$3)</f>
        <v>0</v>
      </c>
      <c r="K386" s="58">
        <f>VLOOKUP($Q386,'FILL Table'!$A$149:$L$196,RSD_Technologies!K$3)</f>
        <v>0</v>
      </c>
      <c r="Q386" s="47" t="str">
        <f t="shared" si="69"/>
        <v>RSD_DTA3_WH_BIC</v>
      </c>
    </row>
    <row r="387" spans="4:17" x14ac:dyDescent="0.25">
      <c r="D387" s="34" t="s">
        <v>436</v>
      </c>
      <c r="F387" s="47" t="s">
        <v>31</v>
      </c>
      <c r="G387" s="51">
        <f t="shared" si="70"/>
        <v>2018</v>
      </c>
      <c r="H387" s="58">
        <f>VLOOKUP($Q387,'FILL Table'!$A$149:$I$196,RSD_Technologies!H$3)</f>
        <v>1.4999999999999999E-2</v>
      </c>
      <c r="I387" s="58">
        <f>VLOOKUP($Q387,'FILL Table'!$A$149:$J$196,RSD_Technologies!I$3)</f>
        <v>0</v>
      </c>
      <c r="J387" s="58">
        <f>VLOOKUP($Q387,'FILL Table'!$A$149:$K$196,RSD_Technologies!J$3)</f>
        <v>0</v>
      </c>
      <c r="K387" s="58">
        <f>VLOOKUP($Q387,'FILL Table'!$A$149:$L$196,RSD_Technologies!K$3)</f>
        <v>0</v>
      </c>
      <c r="Q387" s="47" t="str">
        <f t="shared" si="69"/>
        <v>RSD_DTA3_WH_LPG</v>
      </c>
    </row>
    <row r="388" spans="4:17" x14ac:dyDescent="0.25">
      <c r="D388" s="34" t="s">
        <v>437</v>
      </c>
      <c r="F388" s="47" t="s">
        <v>31</v>
      </c>
      <c r="G388" s="51">
        <f t="shared" si="70"/>
        <v>2018</v>
      </c>
      <c r="H388" s="58">
        <f>VLOOKUP($Q388,'FILL Table'!$A$149:$I$196,RSD_Technologies!H$3)</f>
        <v>0.32285477228567899</v>
      </c>
      <c r="I388" s="58">
        <f>VLOOKUP($Q388,'FILL Table'!$A$149:$J$196,RSD_Technologies!I$3)</f>
        <v>0</v>
      </c>
      <c r="J388" s="58">
        <f>VLOOKUP($Q388,'FILL Table'!$A$149:$K$196,RSD_Technologies!J$3)</f>
        <v>0</v>
      </c>
      <c r="K388" s="58">
        <f>VLOOKUP($Q388,'FILL Table'!$A$149:$L$196,RSD_Technologies!K$3)</f>
        <v>0</v>
      </c>
      <c r="Q388" s="47" t="str">
        <f t="shared" si="69"/>
        <v>RSD_APA3_WH_ELC</v>
      </c>
    </row>
    <row r="389" spans="4:17" x14ac:dyDescent="0.25">
      <c r="D389" s="34" t="s">
        <v>438</v>
      </c>
      <c r="F389" s="47" t="s">
        <v>31</v>
      </c>
      <c r="G389" s="51">
        <f t="shared" si="70"/>
        <v>2018</v>
      </c>
      <c r="H389" s="58">
        <f>VLOOKUP($Q389,'FILL Table'!$A$149:$I$196,RSD_Technologies!H$3)</f>
        <v>0.32285477228567899</v>
      </c>
      <c r="I389" s="58">
        <f>VLOOKUP($Q389,'FILL Table'!$A$149:$J$196,RSD_Technologies!I$3)</f>
        <v>0</v>
      </c>
      <c r="J389" s="58">
        <f>VLOOKUP($Q389,'FILL Table'!$A$149:$K$196,RSD_Technologies!J$3)</f>
        <v>0</v>
      </c>
      <c r="K389" s="58">
        <f>VLOOKUP($Q389,'FILL Table'!$A$149:$L$196,RSD_Technologies!K$3)</f>
        <v>0</v>
      </c>
      <c r="Q389" s="47" t="str">
        <f t="shared" si="69"/>
        <v>RSD_APA3_WH_ELC</v>
      </c>
    </row>
    <row r="390" spans="4:17" x14ac:dyDescent="0.25">
      <c r="D390" s="34" t="s">
        <v>439</v>
      </c>
      <c r="F390" s="47" t="s">
        <v>31</v>
      </c>
      <c r="G390" s="51">
        <f t="shared" si="70"/>
        <v>2018</v>
      </c>
      <c r="H390" s="58">
        <f>VLOOKUP($Q390,'FILL Table'!$A$149:$I$196,RSD_Technologies!H$3)</f>
        <v>5.9084533490189599E-2</v>
      </c>
      <c r="I390" s="58">
        <f>VLOOKUP($Q390,'FILL Table'!$A$149:$J$196,RSD_Technologies!I$3)</f>
        <v>0</v>
      </c>
      <c r="J390" s="58">
        <f>VLOOKUP($Q390,'FILL Table'!$A$149:$K$196,RSD_Technologies!J$3)</f>
        <v>0</v>
      </c>
      <c r="K390" s="58">
        <f>VLOOKUP($Q390,'FILL Table'!$A$149:$L$196,RSD_Technologies!K$3)</f>
        <v>0</v>
      </c>
      <c r="Q390" s="47" t="str">
        <f t="shared" si="69"/>
        <v>RSD_APA3_WH_GAS</v>
      </c>
    </row>
    <row r="391" spans="4:17" x14ac:dyDescent="0.25">
      <c r="D391" s="34" t="s">
        <v>440</v>
      </c>
      <c r="F391" s="47" t="s">
        <v>31</v>
      </c>
      <c r="G391" s="51">
        <f t="shared" si="70"/>
        <v>2018</v>
      </c>
      <c r="H391" s="58">
        <f>VLOOKUP($Q391,'FILL Table'!$A$149:$I$196,RSD_Technologies!H$3)</f>
        <v>5.9084533490189599E-2</v>
      </c>
      <c r="I391" s="58">
        <f>VLOOKUP($Q391,'FILL Table'!$A$149:$J$196,RSD_Technologies!I$3)</f>
        <v>0</v>
      </c>
      <c r="J391" s="58">
        <f>VLOOKUP($Q391,'FILL Table'!$A$149:$K$196,RSD_Technologies!J$3)</f>
        <v>0</v>
      </c>
      <c r="K391" s="58">
        <f>VLOOKUP($Q391,'FILL Table'!$A$149:$L$196,RSD_Technologies!K$3)</f>
        <v>0</v>
      </c>
      <c r="Q391" s="47" t="str">
        <f t="shared" si="69"/>
        <v>RSD_APA3_WH_GAS</v>
      </c>
    </row>
    <row r="392" spans="4:17" x14ac:dyDescent="0.25">
      <c r="D392" s="34" t="s">
        <v>441</v>
      </c>
      <c r="F392" s="47" t="s">
        <v>31</v>
      </c>
      <c r="G392" s="51">
        <f t="shared" si="70"/>
        <v>2018</v>
      </c>
      <c r="H392" s="58">
        <f>VLOOKUP($Q392,'FILL Table'!$A$149:$I$196,RSD_Technologies!H$3)</f>
        <v>5.9084533490189599E-2</v>
      </c>
      <c r="I392" s="58">
        <f>VLOOKUP($Q392,'FILL Table'!$A$149:$J$196,RSD_Technologies!I$3)</f>
        <v>0</v>
      </c>
      <c r="J392" s="58">
        <f>VLOOKUP($Q392,'FILL Table'!$A$149:$K$196,RSD_Technologies!J$3)</f>
        <v>0</v>
      </c>
      <c r="K392" s="58">
        <f>VLOOKUP($Q392,'FILL Table'!$A$149:$L$196,RSD_Technologies!K$3)</f>
        <v>0</v>
      </c>
      <c r="Q392" s="47" t="str">
        <f t="shared" si="69"/>
        <v>RSD_APA3_WH_GAS</v>
      </c>
    </row>
    <row r="393" spans="4:17" x14ac:dyDescent="0.25">
      <c r="D393" s="34" t="s">
        <v>1098</v>
      </c>
      <c r="F393" s="47" t="s">
        <v>31</v>
      </c>
      <c r="G393" s="51">
        <f t="shared" si="70"/>
        <v>2018</v>
      </c>
      <c r="H393" s="58">
        <f>VLOOKUP($Q393,'FILL Table'!$A$149:$I$196,RSD_Technologies!H$3)</f>
        <v>7.5965828773100902E-2</v>
      </c>
      <c r="I393" s="58">
        <f>VLOOKUP($Q393,'FILL Table'!$A$149:$J$196,RSD_Technologies!I$3)</f>
        <v>0</v>
      </c>
      <c r="J393" s="58">
        <f>VLOOKUP($Q393,'FILL Table'!$A$149:$K$196,RSD_Technologies!J$3)</f>
        <v>0</v>
      </c>
      <c r="K393" s="58">
        <f>VLOOKUP($Q393,'FILL Table'!$A$149:$L$196,RSD_Technologies!K$3)</f>
        <v>0</v>
      </c>
      <c r="Q393" s="47" t="str">
        <f t="shared" si="69"/>
        <v>RSD_APA3_WH_LTH</v>
      </c>
    </row>
    <row r="394" spans="4:17" x14ac:dyDescent="0.25">
      <c r="D394" s="34" t="s">
        <v>753</v>
      </c>
      <c r="F394" s="47" t="s">
        <v>31</v>
      </c>
      <c r="G394" s="51">
        <f t="shared" si="70"/>
        <v>2018</v>
      </c>
      <c r="H394" s="58">
        <f>VLOOKUP($Q394,'FILL Table'!$A$149:$I$196,RSD_Technologies!H$3)</f>
        <v>7.5965828773100902E-2</v>
      </c>
      <c r="I394" s="58">
        <f>VLOOKUP($Q394,'FILL Table'!$A$149:$J$196,RSD_Technologies!I$3)</f>
        <v>0</v>
      </c>
      <c r="J394" s="58">
        <f>VLOOKUP($Q394,'FILL Table'!$A$149:$K$196,RSD_Technologies!J$3)</f>
        <v>0</v>
      </c>
      <c r="K394" s="58">
        <f>VLOOKUP($Q394,'FILL Table'!$A$149:$L$196,RSD_Technologies!K$3)</f>
        <v>0</v>
      </c>
      <c r="Q394" s="47" t="str">
        <f t="shared" si="69"/>
        <v>RSD_APA3_WH_SOL</v>
      </c>
    </row>
    <row r="395" spans="4:17" x14ac:dyDescent="0.25">
      <c r="D395" s="34" t="s">
        <v>754</v>
      </c>
      <c r="F395" s="47" t="s">
        <v>31</v>
      </c>
      <c r="G395" s="51">
        <f t="shared" si="70"/>
        <v>2018</v>
      </c>
      <c r="H395" s="58">
        <f>VLOOKUP($Q395,'FILL Table'!$A$149:$I$196,RSD_Technologies!H$3)</f>
        <v>7.5965828773100902E-2</v>
      </c>
      <c r="I395" s="58">
        <f>VLOOKUP($Q395,'FILL Table'!$A$149:$J$196,RSD_Technologies!I$3)</f>
        <v>0</v>
      </c>
      <c r="J395" s="58">
        <f>VLOOKUP($Q395,'FILL Table'!$A$149:$K$196,RSD_Technologies!J$3)</f>
        <v>0</v>
      </c>
      <c r="K395" s="58">
        <f>VLOOKUP($Q395,'FILL Table'!$A$149:$L$196,RSD_Technologies!K$3)</f>
        <v>0</v>
      </c>
      <c r="Q395" s="47" t="str">
        <f t="shared" si="69"/>
        <v>RSD_APA3_WH_SOL</v>
      </c>
    </row>
    <row r="396" spans="4:17" x14ac:dyDescent="0.25">
      <c r="D396" s="34" t="s">
        <v>762</v>
      </c>
      <c r="F396" s="47" t="s">
        <v>31</v>
      </c>
      <c r="G396" s="51">
        <f t="shared" si="70"/>
        <v>2018</v>
      </c>
      <c r="H396" s="58">
        <f>VLOOKUP($Q396,'FILL Table'!$A$149:$I$196,RSD_Technologies!H$3)</f>
        <v>0.04</v>
      </c>
      <c r="I396" s="58">
        <f>VLOOKUP($Q396,'FILL Table'!$A$149:$J$196,RSD_Technologies!I$3)</f>
        <v>0</v>
      </c>
      <c r="J396" s="58">
        <f>VLOOKUP($Q396,'FILL Table'!$A$149:$K$196,RSD_Technologies!J$3)</f>
        <v>0</v>
      </c>
      <c r="K396" s="58">
        <f>VLOOKUP($Q396,'FILL Table'!$A$149:$L$196,RSD_Technologies!K$3)</f>
        <v>0</v>
      </c>
      <c r="Q396" s="47" t="str">
        <f t="shared" si="69"/>
        <v>RSD_APA3_WH_BIC</v>
      </c>
    </row>
    <row r="397" spans="4:17" x14ac:dyDescent="0.25">
      <c r="D397" s="34" t="s">
        <v>442</v>
      </c>
      <c r="F397" s="47" t="s">
        <v>31</v>
      </c>
      <c r="G397" s="51">
        <f t="shared" si="70"/>
        <v>2018</v>
      </c>
      <c r="H397" s="58">
        <f>VLOOKUP($Q397,'FILL Table'!$A$149:$I$196,RSD_Technologies!H$3)</f>
        <v>5.9084533490189599E-2</v>
      </c>
      <c r="I397" s="58">
        <f>VLOOKUP($Q397,'FILL Table'!$A$149:$J$196,RSD_Technologies!I$3)</f>
        <v>0</v>
      </c>
      <c r="J397" s="58">
        <f>VLOOKUP($Q397,'FILL Table'!$A$149:$K$196,RSD_Technologies!J$3)</f>
        <v>0</v>
      </c>
      <c r="K397" s="58">
        <f>VLOOKUP($Q397,'FILL Table'!$A$149:$L$196,RSD_Technologies!K$3)</f>
        <v>0</v>
      </c>
      <c r="Q397" s="47" t="str">
        <f t="shared" si="69"/>
        <v>RSD_APA3_WH_LPG</v>
      </c>
    </row>
    <row r="398" spans="4:17" x14ac:dyDescent="0.25">
      <c r="D398" s="34" t="s">
        <v>489</v>
      </c>
      <c r="F398" s="47" t="s">
        <v>31</v>
      </c>
      <c r="G398" s="51">
        <f t="shared" si="70"/>
        <v>2018</v>
      </c>
      <c r="H398" s="58">
        <f>VLOOKUP($Q398,'FILL Table'!$A$149:$I$196,RSD_Technologies!H$3)</f>
        <v>0.184087343308977</v>
      </c>
      <c r="I398" s="58">
        <f>VLOOKUP($Q398,'FILL Table'!$A$149:$J$196,RSD_Technologies!I$3)</f>
        <v>0</v>
      </c>
      <c r="J398" s="58">
        <f>VLOOKUP($Q398,'FILL Table'!$A$149:$K$196,RSD_Technologies!J$3)</f>
        <v>0</v>
      </c>
      <c r="K398" s="58">
        <f>VLOOKUP($Q398,'FILL Table'!$A$149:$L$196,RSD_Technologies!K$3)</f>
        <v>0</v>
      </c>
      <c r="Q398" s="47" t="str">
        <f t="shared" si="69"/>
        <v>RSD_DTA4_WH_ELC</v>
      </c>
    </row>
    <row r="399" spans="4:17" x14ac:dyDescent="0.25">
      <c r="D399" s="34" t="s">
        <v>490</v>
      </c>
      <c r="F399" s="47" t="s">
        <v>31</v>
      </c>
      <c r="G399" s="51">
        <f t="shared" si="70"/>
        <v>2018</v>
      </c>
      <c r="H399" s="58">
        <f>VLOOKUP($Q399,'FILL Table'!$A$149:$I$196,RSD_Technologies!H$3)</f>
        <v>0.184087343308977</v>
      </c>
      <c r="I399" s="58">
        <f>VLOOKUP($Q399,'FILL Table'!$A$149:$J$196,RSD_Technologies!I$3)</f>
        <v>0</v>
      </c>
      <c r="J399" s="58">
        <f>VLOOKUP($Q399,'FILL Table'!$A$149:$K$196,RSD_Technologies!J$3)</f>
        <v>0</v>
      </c>
      <c r="K399" s="58">
        <f>VLOOKUP($Q399,'FILL Table'!$A$149:$L$196,RSD_Technologies!K$3)</f>
        <v>0</v>
      </c>
      <c r="Q399" s="47" t="str">
        <f t="shared" si="69"/>
        <v>RSD_DTA4_WH_ELC</v>
      </c>
    </row>
    <row r="400" spans="4:17" x14ac:dyDescent="0.25">
      <c r="D400" s="34" t="s">
        <v>491</v>
      </c>
      <c r="F400" s="47" t="s">
        <v>31</v>
      </c>
      <c r="G400" s="51">
        <f t="shared" si="70"/>
        <v>2018</v>
      </c>
      <c r="H400" s="58">
        <f>VLOOKUP($Q400,'FILL Table'!$A$149:$I$196,RSD_Technologies!H$3)</f>
        <v>2.29086471673394E-2</v>
      </c>
      <c r="I400" s="58">
        <f>VLOOKUP($Q400,'FILL Table'!$A$149:$J$196,RSD_Technologies!I$3)</f>
        <v>0</v>
      </c>
      <c r="J400" s="58">
        <f>VLOOKUP($Q400,'FILL Table'!$A$149:$K$196,RSD_Technologies!J$3)</f>
        <v>0</v>
      </c>
      <c r="K400" s="58">
        <f>VLOOKUP($Q400,'FILL Table'!$A$149:$L$196,RSD_Technologies!K$3)</f>
        <v>0</v>
      </c>
      <c r="Q400" s="47" t="str">
        <f t="shared" si="69"/>
        <v>RSD_DTA4_WH_GAS</v>
      </c>
    </row>
    <row r="401" spans="4:17" x14ac:dyDescent="0.25">
      <c r="D401" s="34" t="s">
        <v>492</v>
      </c>
      <c r="F401" s="47" t="s">
        <v>31</v>
      </c>
      <c r="G401" s="51">
        <f t="shared" si="70"/>
        <v>2018</v>
      </c>
      <c r="H401" s="58">
        <f>VLOOKUP($Q401,'FILL Table'!$A$149:$I$196,RSD_Technologies!H$3)</f>
        <v>2.29086471673394E-2</v>
      </c>
      <c r="I401" s="58">
        <f>VLOOKUP($Q401,'FILL Table'!$A$149:$J$196,RSD_Technologies!I$3)</f>
        <v>0</v>
      </c>
      <c r="J401" s="58">
        <f>VLOOKUP($Q401,'FILL Table'!$A$149:$K$196,RSD_Technologies!J$3)</f>
        <v>0</v>
      </c>
      <c r="K401" s="58">
        <f>VLOOKUP($Q401,'FILL Table'!$A$149:$L$196,RSD_Technologies!K$3)</f>
        <v>0</v>
      </c>
      <c r="Q401" s="47" t="str">
        <f t="shared" si="69"/>
        <v>RSD_DTA4_WH_GAS</v>
      </c>
    </row>
    <row r="402" spans="4:17" x14ac:dyDescent="0.25">
      <c r="D402" s="34" t="s">
        <v>493</v>
      </c>
      <c r="F402" s="47" t="s">
        <v>31</v>
      </c>
      <c r="G402" s="51">
        <f t="shared" si="70"/>
        <v>2018</v>
      </c>
      <c r="H402" s="58">
        <f>VLOOKUP($Q402,'FILL Table'!$A$149:$I$196,RSD_Technologies!H$3)</f>
        <v>2.29086471673394E-2</v>
      </c>
      <c r="I402" s="58">
        <f>VLOOKUP($Q402,'FILL Table'!$A$149:$J$196,RSD_Technologies!I$3)</f>
        <v>0</v>
      </c>
      <c r="J402" s="58">
        <f>VLOOKUP($Q402,'FILL Table'!$A$149:$K$196,RSD_Technologies!J$3)</f>
        <v>0</v>
      </c>
      <c r="K402" s="58">
        <f>VLOOKUP($Q402,'FILL Table'!$A$149:$L$196,RSD_Technologies!K$3)</f>
        <v>0</v>
      </c>
      <c r="Q402" s="47" t="str">
        <f t="shared" si="69"/>
        <v>RSD_DTA4_WH_GAS</v>
      </c>
    </row>
    <row r="403" spans="4:17" x14ac:dyDescent="0.25">
      <c r="D403" s="34" t="s">
        <v>1099</v>
      </c>
      <c r="F403" s="47" t="s">
        <v>31</v>
      </c>
      <c r="G403" s="51">
        <f t="shared" si="70"/>
        <v>2018</v>
      </c>
      <c r="H403" s="58">
        <f>VLOOKUP($Q403,'FILL Table'!$A$149:$I$196,RSD_Technologies!H$3)</f>
        <v>2.94539749294363E-2</v>
      </c>
      <c r="I403" s="58">
        <f>VLOOKUP($Q403,'FILL Table'!$A$149:$J$196,RSD_Technologies!I$3)</f>
        <v>0</v>
      </c>
      <c r="J403" s="58">
        <f>VLOOKUP($Q403,'FILL Table'!$A$149:$K$196,RSD_Technologies!J$3)</f>
        <v>0</v>
      </c>
      <c r="K403" s="58">
        <f>VLOOKUP($Q403,'FILL Table'!$A$149:$L$196,RSD_Technologies!K$3)</f>
        <v>0</v>
      </c>
      <c r="Q403" s="47" t="str">
        <f t="shared" ref="Q403:Q417" si="71">LEFT(D403,15)</f>
        <v>RSD_DTA4_WH_LTH</v>
      </c>
    </row>
    <row r="404" spans="4:17" x14ac:dyDescent="0.25">
      <c r="D404" s="34" t="s">
        <v>501</v>
      </c>
      <c r="F404" s="47" t="s">
        <v>31</v>
      </c>
      <c r="G404" s="51">
        <f t="shared" ref="G404:G417" si="72">BASE_YEAR+1</f>
        <v>2018</v>
      </c>
      <c r="H404" s="58">
        <f>VLOOKUP($Q404,'FILL Table'!$A$149:$I$196,RSD_Technologies!H$3)</f>
        <v>2.94539749294363E-2</v>
      </c>
      <c r="I404" s="58">
        <f>VLOOKUP($Q404,'FILL Table'!$A$149:$J$196,RSD_Technologies!I$3)</f>
        <v>0</v>
      </c>
      <c r="J404" s="58">
        <f>VLOOKUP($Q404,'FILL Table'!$A$149:$K$196,RSD_Technologies!J$3)</f>
        <v>0</v>
      </c>
      <c r="K404" s="58">
        <f>VLOOKUP($Q404,'FILL Table'!$A$149:$L$196,RSD_Technologies!K$3)</f>
        <v>0</v>
      </c>
      <c r="Q404" s="47" t="str">
        <f t="shared" si="71"/>
        <v>RSD_DTA4_WH_SOL</v>
      </c>
    </row>
    <row r="405" spans="4:17" x14ac:dyDescent="0.25">
      <c r="D405" s="34" t="s">
        <v>502</v>
      </c>
      <c r="F405" s="47" t="s">
        <v>31</v>
      </c>
      <c r="G405" s="51">
        <f t="shared" si="72"/>
        <v>2018</v>
      </c>
      <c r="H405" s="58">
        <f>VLOOKUP($Q405,'FILL Table'!$A$149:$I$196,RSD_Technologies!H$3)</f>
        <v>2.94539749294363E-2</v>
      </c>
      <c r="I405" s="58">
        <f>VLOOKUP($Q405,'FILL Table'!$A$149:$J$196,RSD_Technologies!I$3)</f>
        <v>0</v>
      </c>
      <c r="J405" s="58">
        <f>VLOOKUP($Q405,'FILL Table'!$A$149:$K$196,RSD_Technologies!J$3)</f>
        <v>0</v>
      </c>
      <c r="K405" s="58">
        <f>VLOOKUP($Q405,'FILL Table'!$A$149:$L$196,RSD_Technologies!K$3)</f>
        <v>0</v>
      </c>
      <c r="Q405" s="47" t="str">
        <f t="shared" si="71"/>
        <v>RSD_DTA4_WH_SOL</v>
      </c>
    </row>
    <row r="406" spans="4:17" x14ac:dyDescent="0.25">
      <c r="D406" s="34" t="s">
        <v>763</v>
      </c>
      <c r="F406" s="47" t="s">
        <v>31</v>
      </c>
      <c r="G406" s="51">
        <f t="shared" si="72"/>
        <v>2018</v>
      </c>
      <c r="H406" s="58">
        <f>VLOOKUP($Q406,'FILL Table'!$A$149:$I$196,RSD_Technologies!H$3)</f>
        <v>1.63633194052424E-2</v>
      </c>
      <c r="I406" s="58">
        <f>VLOOKUP($Q406,'FILL Table'!$A$149:$J$196,RSD_Technologies!I$3)</f>
        <v>0</v>
      </c>
      <c r="J406" s="58">
        <f>VLOOKUP($Q406,'FILL Table'!$A$149:$K$196,RSD_Technologies!J$3)</f>
        <v>0</v>
      </c>
      <c r="K406" s="58">
        <f>VLOOKUP($Q406,'FILL Table'!$A$149:$L$196,RSD_Technologies!K$3)</f>
        <v>0</v>
      </c>
      <c r="Q406" s="47" t="str">
        <f t="shared" si="71"/>
        <v>RSD_DTA4_WH_BIC</v>
      </c>
    </row>
    <row r="407" spans="4:17" x14ac:dyDescent="0.25">
      <c r="D407" s="34" t="s">
        <v>494</v>
      </c>
      <c r="F407" s="47" t="s">
        <v>31</v>
      </c>
      <c r="G407" s="51">
        <f t="shared" si="72"/>
        <v>2018</v>
      </c>
      <c r="H407" s="58">
        <f>VLOOKUP($Q407,'FILL Table'!$A$149:$I$196,RSD_Technologies!H$3)</f>
        <v>2.29086471673394E-2</v>
      </c>
      <c r="I407" s="58">
        <f>VLOOKUP($Q407,'FILL Table'!$A$149:$J$196,RSD_Technologies!I$3)</f>
        <v>0</v>
      </c>
      <c r="J407" s="58">
        <f>VLOOKUP($Q407,'FILL Table'!$A$149:$K$196,RSD_Technologies!J$3)</f>
        <v>0</v>
      </c>
      <c r="K407" s="58">
        <f>VLOOKUP($Q407,'FILL Table'!$A$149:$L$196,RSD_Technologies!K$3)</f>
        <v>0</v>
      </c>
      <c r="Q407" s="47" t="str">
        <f t="shared" si="71"/>
        <v>RSD_DTA4_WH_LPG</v>
      </c>
    </row>
    <row r="408" spans="4:17" x14ac:dyDescent="0.25">
      <c r="D408" s="34" t="s">
        <v>495</v>
      </c>
      <c r="F408" s="47" t="s">
        <v>31</v>
      </c>
      <c r="G408" s="51">
        <f t="shared" si="72"/>
        <v>2018</v>
      </c>
      <c r="H408" s="58">
        <f>VLOOKUP($Q408,'FILL Table'!$A$149:$I$196,RSD_Technologies!H$3)</f>
        <v>0.32592673048147902</v>
      </c>
      <c r="I408" s="58">
        <f>VLOOKUP($Q408,'FILL Table'!$A$149:$J$196,RSD_Technologies!I$3)</f>
        <v>0</v>
      </c>
      <c r="J408" s="58">
        <f>VLOOKUP($Q408,'FILL Table'!$A$149:$K$196,RSD_Technologies!J$3)</f>
        <v>0</v>
      </c>
      <c r="K408" s="58">
        <f>VLOOKUP($Q408,'FILL Table'!$A$149:$L$196,RSD_Technologies!K$3)</f>
        <v>0</v>
      </c>
      <c r="Q408" s="47" t="str">
        <f t="shared" si="71"/>
        <v>RSD_APA4_WH_ELC</v>
      </c>
    </row>
    <row r="409" spans="4:17" x14ac:dyDescent="0.25">
      <c r="D409" s="34" t="s">
        <v>496</v>
      </c>
      <c r="F409" s="47" t="s">
        <v>31</v>
      </c>
      <c r="G409" s="51">
        <f t="shared" si="72"/>
        <v>2018</v>
      </c>
      <c r="H409" s="58">
        <f>VLOOKUP($Q409,'FILL Table'!$A$149:$I$196,RSD_Technologies!H$3)</f>
        <v>0.32592673048147902</v>
      </c>
      <c r="I409" s="58">
        <f>VLOOKUP($Q409,'FILL Table'!$A$149:$J$196,RSD_Technologies!I$3)</f>
        <v>0</v>
      </c>
      <c r="J409" s="58">
        <f>VLOOKUP($Q409,'FILL Table'!$A$149:$K$196,RSD_Technologies!J$3)</f>
        <v>0</v>
      </c>
      <c r="K409" s="58">
        <f>VLOOKUP($Q409,'FILL Table'!$A$149:$L$196,RSD_Technologies!K$3)</f>
        <v>0</v>
      </c>
      <c r="Q409" s="47" t="str">
        <f t="shared" si="71"/>
        <v>RSD_APA4_WH_ELC</v>
      </c>
    </row>
    <row r="410" spans="4:17" x14ac:dyDescent="0.25">
      <c r="D410" s="34" t="s">
        <v>497</v>
      </c>
      <c r="F410" s="47" t="s">
        <v>31</v>
      </c>
      <c r="G410" s="51">
        <f t="shared" si="72"/>
        <v>2018</v>
      </c>
      <c r="H410" s="58">
        <f>VLOOKUP($Q410,'FILL Table'!$A$149:$I$196,RSD_Technologies!H$3)</f>
        <v>5.9646721918179102E-2</v>
      </c>
      <c r="I410" s="58">
        <f>VLOOKUP($Q410,'FILL Table'!$A$149:$J$196,RSD_Technologies!I$3)</f>
        <v>0</v>
      </c>
      <c r="J410" s="58">
        <f>VLOOKUP($Q410,'FILL Table'!$A$149:$K$196,RSD_Technologies!J$3)</f>
        <v>0</v>
      </c>
      <c r="K410" s="58">
        <f>VLOOKUP($Q410,'FILL Table'!$A$149:$L$196,RSD_Technologies!K$3)</f>
        <v>0</v>
      </c>
      <c r="Q410" s="47" t="str">
        <f t="shared" si="71"/>
        <v>RSD_APA4_WH_GAS</v>
      </c>
    </row>
    <row r="411" spans="4:17" x14ac:dyDescent="0.25">
      <c r="D411" s="34" t="s">
        <v>498</v>
      </c>
      <c r="F411" s="47" t="s">
        <v>31</v>
      </c>
      <c r="G411" s="51">
        <f t="shared" si="72"/>
        <v>2018</v>
      </c>
      <c r="H411" s="58">
        <f>VLOOKUP($Q411,'FILL Table'!$A$149:$I$196,RSD_Technologies!H$3)</f>
        <v>5.9646721918179102E-2</v>
      </c>
      <c r="I411" s="58">
        <f>VLOOKUP($Q411,'FILL Table'!$A$149:$J$196,RSD_Technologies!I$3)</f>
        <v>0</v>
      </c>
      <c r="J411" s="58">
        <f>VLOOKUP($Q411,'FILL Table'!$A$149:$K$196,RSD_Technologies!J$3)</f>
        <v>0</v>
      </c>
      <c r="K411" s="58">
        <f>VLOOKUP($Q411,'FILL Table'!$A$149:$L$196,RSD_Technologies!K$3)</f>
        <v>0</v>
      </c>
      <c r="Q411" s="47" t="str">
        <f t="shared" si="71"/>
        <v>RSD_APA4_WH_GAS</v>
      </c>
    </row>
    <row r="412" spans="4:17" x14ac:dyDescent="0.25">
      <c r="D412" s="34" t="s">
        <v>499</v>
      </c>
      <c r="F412" s="47" t="s">
        <v>31</v>
      </c>
      <c r="G412" s="51">
        <f t="shared" si="72"/>
        <v>2018</v>
      </c>
      <c r="H412" s="58">
        <f>VLOOKUP($Q412,'FILL Table'!$A$149:$I$196,RSD_Technologies!H$3)</f>
        <v>5.9646721918179102E-2</v>
      </c>
      <c r="I412" s="58">
        <f>VLOOKUP($Q412,'FILL Table'!$A$149:$J$196,RSD_Technologies!I$3)</f>
        <v>0</v>
      </c>
      <c r="J412" s="58">
        <f>VLOOKUP($Q412,'FILL Table'!$A$149:$K$196,RSD_Technologies!J$3)</f>
        <v>0</v>
      </c>
      <c r="K412" s="58">
        <f>VLOOKUP($Q412,'FILL Table'!$A$149:$L$196,RSD_Technologies!K$3)</f>
        <v>0</v>
      </c>
      <c r="Q412" s="47" t="str">
        <f t="shared" si="71"/>
        <v>RSD_APA4_WH_GAS</v>
      </c>
    </row>
    <row r="413" spans="4:17" x14ac:dyDescent="0.25">
      <c r="D413" s="34" t="s">
        <v>1100</v>
      </c>
      <c r="F413" s="47" t="s">
        <v>31</v>
      </c>
      <c r="G413" s="51">
        <f t="shared" si="72"/>
        <v>2018</v>
      </c>
      <c r="H413" s="58">
        <f>VLOOKUP($Q413,'FILL Table'!$A$149:$I$196,RSD_Technologies!H$3)</f>
        <v>7.6688642466230306E-2</v>
      </c>
      <c r="I413" s="58">
        <f>VLOOKUP($Q413,'FILL Table'!$A$149:$J$196,RSD_Technologies!I$3)</f>
        <v>0</v>
      </c>
      <c r="J413" s="58">
        <f>VLOOKUP($Q413,'FILL Table'!$A$149:$K$196,RSD_Technologies!J$3)</f>
        <v>0</v>
      </c>
      <c r="K413" s="58">
        <f>VLOOKUP($Q413,'FILL Table'!$A$149:$L$196,RSD_Technologies!K$3)</f>
        <v>0</v>
      </c>
      <c r="Q413" s="47" t="str">
        <f t="shared" si="71"/>
        <v>RSD_APA4_WH_LTH</v>
      </c>
    </row>
    <row r="414" spans="4:17" x14ac:dyDescent="0.25">
      <c r="D414" s="34" t="s">
        <v>755</v>
      </c>
      <c r="F414" s="47" t="s">
        <v>31</v>
      </c>
      <c r="G414" s="51">
        <f t="shared" si="72"/>
        <v>2018</v>
      </c>
      <c r="H414" s="58">
        <f>VLOOKUP($Q414,'FILL Table'!$A$149:$I$196,RSD_Technologies!H$3)</f>
        <v>7.6688642466230306E-2</v>
      </c>
      <c r="I414" s="58">
        <f>VLOOKUP($Q414,'FILL Table'!$A$149:$J$196,RSD_Technologies!I$3)</f>
        <v>0</v>
      </c>
      <c r="J414" s="58">
        <f>VLOOKUP($Q414,'FILL Table'!$A$149:$K$196,RSD_Technologies!J$3)</f>
        <v>0</v>
      </c>
      <c r="K414" s="58">
        <f>VLOOKUP($Q414,'FILL Table'!$A$149:$L$196,RSD_Technologies!K$3)</f>
        <v>0</v>
      </c>
      <c r="Q414" s="47" t="str">
        <f t="shared" si="71"/>
        <v>RSD_APA4_WH_SOL</v>
      </c>
    </row>
    <row r="415" spans="4:17" x14ac:dyDescent="0.25">
      <c r="D415" s="34" t="s">
        <v>756</v>
      </c>
      <c r="F415" s="47" t="s">
        <v>31</v>
      </c>
      <c r="G415" s="51">
        <f t="shared" si="72"/>
        <v>2018</v>
      </c>
      <c r="H415" s="58">
        <f>VLOOKUP($Q415,'FILL Table'!$A$149:$I$196,RSD_Technologies!H$3)</f>
        <v>7.6688642466230306E-2</v>
      </c>
      <c r="I415" s="58">
        <f>VLOOKUP($Q415,'FILL Table'!$A$149:$J$196,RSD_Technologies!I$3)</f>
        <v>0</v>
      </c>
      <c r="J415" s="58">
        <f>VLOOKUP($Q415,'FILL Table'!$A$149:$K$196,RSD_Technologies!J$3)</f>
        <v>0</v>
      </c>
      <c r="K415" s="58">
        <f>VLOOKUP($Q415,'FILL Table'!$A$149:$L$196,RSD_Technologies!K$3)</f>
        <v>0</v>
      </c>
      <c r="Q415" s="47" t="str">
        <f t="shared" si="71"/>
        <v>RSD_APA4_WH_SOL</v>
      </c>
    </row>
    <row r="416" spans="4:17" x14ac:dyDescent="0.25">
      <c r="D416" s="34" t="s">
        <v>764</v>
      </c>
      <c r="F416" s="47" t="s">
        <v>31</v>
      </c>
      <c r="G416" s="51">
        <f t="shared" si="72"/>
        <v>2018</v>
      </c>
      <c r="H416" s="58">
        <f>VLOOKUP($Q416,'FILL Table'!$A$149:$I$196,RSD_Technologies!H$3)</f>
        <v>0.04</v>
      </c>
      <c r="I416" s="58">
        <f>VLOOKUP($Q416,'FILL Table'!$A$149:$J$196,RSD_Technologies!I$3)</f>
        <v>0</v>
      </c>
      <c r="J416" s="58">
        <f>VLOOKUP($Q416,'FILL Table'!$A$149:$K$196,RSD_Technologies!J$3)</f>
        <v>0</v>
      </c>
      <c r="K416" s="58">
        <f>VLOOKUP($Q416,'FILL Table'!$A$149:$L$196,RSD_Technologies!K$3)</f>
        <v>0</v>
      </c>
      <c r="Q416" s="47" t="str">
        <f t="shared" si="71"/>
        <v>RSD_APA4_WH_BIC</v>
      </c>
    </row>
    <row r="417" spans="2:18" x14ac:dyDescent="0.25">
      <c r="D417" s="34" t="s">
        <v>500</v>
      </c>
      <c r="F417" s="47" t="s">
        <v>31</v>
      </c>
      <c r="G417" s="51">
        <f t="shared" si="72"/>
        <v>2018</v>
      </c>
      <c r="H417" s="58">
        <f>VLOOKUP($Q417,'FILL Table'!$A$149:$I$196,RSD_Technologies!H$3)</f>
        <v>5.9646721918179102E-2</v>
      </c>
      <c r="I417" s="58">
        <f>VLOOKUP($Q417,'FILL Table'!$A$149:$J$196,RSD_Technologies!I$3)</f>
        <v>0</v>
      </c>
      <c r="J417" s="58">
        <f>VLOOKUP($Q417,'FILL Table'!$A$149:$K$196,RSD_Technologies!J$3)</f>
        <v>0</v>
      </c>
      <c r="K417" s="58">
        <f>VLOOKUP($Q417,'FILL Table'!$A$149:$L$196,RSD_Technologies!K$3)</f>
        <v>0</v>
      </c>
      <c r="Q417" s="47" t="str">
        <f t="shared" si="71"/>
        <v>RSD_APA4_WH_LPG</v>
      </c>
    </row>
    <row r="418" spans="2:18" ht="15" thickBot="1" x14ac:dyDescent="0.3">
      <c r="B418" s="46" t="s">
        <v>39</v>
      </c>
      <c r="C418" s="46"/>
      <c r="D418" s="46"/>
      <c r="E418" s="46"/>
      <c r="F418" s="46"/>
      <c r="G418" s="46"/>
      <c r="H418" s="84" t="s">
        <v>50</v>
      </c>
      <c r="I418" s="84"/>
      <c r="J418" s="84"/>
      <c r="K418" s="84"/>
      <c r="L418" s="46"/>
      <c r="M418" s="46" t="s">
        <v>49</v>
      </c>
      <c r="N418" s="46"/>
      <c r="O418" s="46"/>
      <c r="P418" s="46"/>
      <c r="Q418" s="46"/>
    </row>
    <row r="419" spans="2:18" ht="15" thickBot="1" x14ac:dyDescent="0.3">
      <c r="B419" s="46" t="s">
        <v>39</v>
      </c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2" t="s">
        <v>92</v>
      </c>
      <c r="N419" s="42" t="s">
        <v>93</v>
      </c>
      <c r="O419" s="42" t="s">
        <v>94</v>
      </c>
      <c r="P419" s="42" t="s">
        <v>95</v>
      </c>
      <c r="Q419" s="42" t="s">
        <v>21</v>
      </c>
    </row>
    <row r="420" spans="2:18" x14ac:dyDescent="0.25">
      <c r="D420" s="34" t="s">
        <v>268</v>
      </c>
      <c r="E420" s="34" t="s">
        <v>35</v>
      </c>
      <c r="F420" s="47" t="s">
        <v>19</v>
      </c>
      <c r="G420" s="51">
        <f t="shared" ref="G420:G451" si="73">BASE_YEAR+1</f>
        <v>2018</v>
      </c>
      <c r="H420" s="58">
        <f>IF(VLOOKUP($Q420,'FILL Table'!$A$197:$I$228,RSD_Technologies!H$3)=0,H423,VLOOKUP($Q420,'FILL Table'!$A$197:$I$228,RSD_Technologies!H$3))</f>
        <v>5.4511569079681603E-3</v>
      </c>
      <c r="I420" s="58">
        <f>IF(VLOOKUP($Q420,'FILL Table'!$A$197:$J$228,RSD_Technologies!I$3)=0,I423,VLOOKUP($Q420,'FILL Table'!$A$197:$J$228,RSD_Technologies!I$3))</f>
        <v>6.2827050170738098E-3</v>
      </c>
      <c r="J420" s="58">
        <f>IF(VLOOKUP($Q420,'FILL Table'!$A$197:$K$228,RSD_Technologies!J$3)=0,J423,VLOOKUP($Q420,'FILL Table'!$A$197:$K$228,RSD_Technologies!J$3))</f>
        <v>7.1890711283277E-3</v>
      </c>
      <c r="K420" s="58">
        <f>IF(VLOOKUP($Q420,'FILL Table'!$A$197:$L$228,RSD_Technologies!K$3)=0,K423,VLOOKUP($Q420,'FILL Table'!$A$197:$L$228,RSD_Technologies!K$3))</f>
        <v>5.2861558017447503E-3</v>
      </c>
      <c r="Q420" s="47" t="str">
        <f>LEFT(D420,15)</f>
        <v>RSD_DTA1_CK_GAS</v>
      </c>
      <c r="R420" s="34" t="s">
        <v>43</v>
      </c>
    </row>
    <row r="421" spans="2:18" x14ac:dyDescent="0.25">
      <c r="D421" s="34" t="s">
        <v>269</v>
      </c>
      <c r="E421" s="34" t="s">
        <v>35</v>
      </c>
      <c r="F421" s="47" t="s">
        <v>19</v>
      </c>
      <c r="G421" s="51">
        <f t="shared" si="73"/>
        <v>2018</v>
      </c>
      <c r="H421" s="58">
        <f>H420*M421</f>
        <v>5.1785990625697522E-3</v>
      </c>
      <c r="I421" s="58">
        <f t="shared" ref="I421:K421" si="74">I420*N421</f>
        <v>5.9685697662201194E-3</v>
      </c>
      <c r="J421" s="58">
        <f t="shared" si="74"/>
        <v>6.8296175719113148E-3</v>
      </c>
      <c r="K421" s="58">
        <f t="shared" si="74"/>
        <v>5.0218480116575124E-3</v>
      </c>
      <c r="M421" s="34">
        <f t="shared" ref="M421:P422" si="75">IF(RIGHT($D421,2)="IM",0.95,0.9)</f>
        <v>0.95</v>
      </c>
      <c r="N421" s="34">
        <f t="shared" si="75"/>
        <v>0.95</v>
      </c>
      <c r="O421" s="34">
        <f t="shared" si="75"/>
        <v>0.95</v>
      </c>
      <c r="P421" s="34">
        <f t="shared" si="75"/>
        <v>0.95</v>
      </c>
      <c r="Q421" s="47" t="str">
        <f t="shared" ref="Q421:Q484" si="76">LEFT(D421,15)</f>
        <v>RSD_DTA1_CK_GAS</v>
      </c>
    </row>
    <row r="422" spans="2:18" x14ac:dyDescent="0.25">
      <c r="D422" s="34" t="s">
        <v>270</v>
      </c>
      <c r="E422" s="34" t="s">
        <v>35</v>
      </c>
      <c r="F422" s="47" t="s">
        <v>19</v>
      </c>
      <c r="G422" s="51">
        <f t="shared" si="73"/>
        <v>2018</v>
      </c>
      <c r="H422" s="58">
        <f>H420*M422</f>
        <v>4.9060412171713442E-3</v>
      </c>
      <c r="I422" s="58">
        <f t="shared" ref="I422:K422" si="77">I420*N422</f>
        <v>5.6544345153664291E-3</v>
      </c>
      <c r="J422" s="58">
        <f t="shared" si="77"/>
        <v>6.4701640154949305E-3</v>
      </c>
      <c r="K422" s="58">
        <f t="shared" si="77"/>
        <v>4.7575402215702754E-3</v>
      </c>
      <c r="M422" s="34">
        <f t="shared" si="75"/>
        <v>0.9</v>
      </c>
      <c r="N422" s="34">
        <f t="shared" si="75"/>
        <v>0.9</v>
      </c>
      <c r="O422" s="34">
        <f t="shared" si="75"/>
        <v>0.9</v>
      </c>
      <c r="P422" s="34">
        <f t="shared" si="75"/>
        <v>0.9</v>
      </c>
      <c r="Q422" s="47" t="str">
        <f t="shared" si="76"/>
        <v>RSD_DTA1_CK_GAS</v>
      </c>
    </row>
    <row r="423" spans="2:18" x14ac:dyDescent="0.25">
      <c r="D423" s="34" t="s">
        <v>271</v>
      </c>
      <c r="E423" s="34" t="s">
        <v>36</v>
      </c>
      <c r="F423" s="47" t="s">
        <v>19</v>
      </c>
      <c r="G423" s="51">
        <f t="shared" si="73"/>
        <v>2018</v>
      </c>
      <c r="H423" s="58">
        <f>VLOOKUP($Q423,'FILL Table'!$A$197:$I$228,RSD_Technologies!H$3)</f>
        <v>5.4511569079681603E-3</v>
      </c>
      <c r="I423" s="58">
        <f>VLOOKUP($Q423,'FILL Table'!$A$197:$J$228,RSD_Technologies!I$3)</f>
        <v>0</v>
      </c>
      <c r="J423" s="58">
        <f>VLOOKUP($Q423,'FILL Table'!$A$197:$K$228,RSD_Technologies!J$3)</f>
        <v>7.1890711283277E-3</v>
      </c>
      <c r="K423" s="58">
        <f>VLOOKUP($Q423,'FILL Table'!$A$197:$L$228,RSD_Technologies!K$3)</f>
        <v>0</v>
      </c>
      <c r="Q423" s="47" t="str">
        <f t="shared" si="76"/>
        <v>RSD_DTA1_CK_LPG</v>
      </c>
    </row>
    <row r="424" spans="2:18" x14ac:dyDescent="0.25">
      <c r="D424" s="34" t="s">
        <v>272</v>
      </c>
      <c r="E424" s="34" t="s">
        <v>36</v>
      </c>
      <c r="F424" s="47" t="s">
        <v>19</v>
      </c>
      <c r="G424" s="51">
        <f t="shared" si="73"/>
        <v>2018</v>
      </c>
      <c r="H424" s="58">
        <f>H423*M424</f>
        <v>5.1785990625697522E-3</v>
      </c>
      <c r="I424" s="58">
        <f t="shared" ref="I424:K424" si="78">I423*N424</f>
        <v>0</v>
      </c>
      <c r="J424" s="58">
        <f t="shared" si="78"/>
        <v>6.8296175719113148E-3</v>
      </c>
      <c r="K424" s="58">
        <f t="shared" si="78"/>
        <v>0</v>
      </c>
      <c r="M424" s="34">
        <f t="shared" ref="M424:P425" si="79">IF(RIGHT($D424,2)="IM",0.95,0.9)</f>
        <v>0.95</v>
      </c>
      <c r="N424" s="34">
        <f t="shared" si="79"/>
        <v>0.95</v>
      </c>
      <c r="O424" s="34">
        <f t="shared" si="79"/>
        <v>0.95</v>
      </c>
      <c r="P424" s="34">
        <f t="shared" si="79"/>
        <v>0.95</v>
      </c>
      <c r="Q424" s="47" t="str">
        <f t="shared" si="76"/>
        <v>RSD_DTA1_CK_LPG</v>
      </c>
    </row>
    <row r="425" spans="2:18" x14ac:dyDescent="0.25">
      <c r="D425" s="34" t="s">
        <v>273</v>
      </c>
      <c r="E425" s="34" t="s">
        <v>36</v>
      </c>
      <c r="F425" s="47" t="s">
        <v>19</v>
      </c>
      <c r="G425" s="51">
        <f t="shared" si="73"/>
        <v>2018</v>
      </c>
      <c r="H425" s="58">
        <f>H423*M425</f>
        <v>4.9060412171713442E-3</v>
      </c>
      <c r="I425" s="58">
        <f t="shared" ref="I425:K425" si="80">I423*N425</f>
        <v>0</v>
      </c>
      <c r="J425" s="58">
        <f t="shared" si="80"/>
        <v>6.4701640154949305E-3</v>
      </c>
      <c r="K425" s="58">
        <f t="shared" si="80"/>
        <v>0</v>
      </c>
      <c r="M425" s="34">
        <f t="shared" si="79"/>
        <v>0.9</v>
      </c>
      <c r="N425" s="34">
        <f t="shared" si="79"/>
        <v>0.9</v>
      </c>
      <c r="O425" s="34">
        <f t="shared" si="79"/>
        <v>0.9</v>
      </c>
      <c r="P425" s="34">
        <f t="shared" si="79"/>
        <v>0.9</v>
      </c>
      <c r="Q425" s="47" t="str">
        <f t="shared" si="76"/>
        <v>RSD_DTA1_CK_LPG</v>
      </c>
    </row>
    <row r="426" spans="2:18" x14ac:dyDescent="0.25">
      <c r="D426" s="34" t="s">
        <v>274</v>
      </c>
      <c r="E426" s="34" t="s">
        <v>38</v>
      </c>
      <c r="F426" s="47" t="s">
        <v>19</v>
      </c>
      <c r="G426" s="51">
        <f t="shared" si="73"/>
        <v>2018</v>
      </c>
      <c r="H426" s="58">
        <f>VLOOKUP($Q426,'FILL Table'!$A$197:$I$228,RSD_Technologies!H$3)</f>
        <v>3.1107205773132402E-3</v>
      </c>
      <c r="I426" s="58">
        <f>VLOOKUP($Q426,'FILL Table'!$A$197:$J$228,RSD_Technologies!I$3)</f>
        <v>3.5205876543209901E-3</v>
      </c>
      <c r="J426" s="58">
        <f>VLOOKUP($Q426,'FILL Table'!$A$197:$K$228,RSD_Technologies!J$3)</f>
        <v>3.8776362272173099E-3</v>
      </c>
      <c r="K426" s="58">
        <f>VLOOKUP($Q426,'FILL Table'!$A$197:$L$228,RSD_Technologies!K$3)</f>
        <v>3.6712719137270201E-3</v>
      </c>
      <c r="Q426" s="47" t="str">
        <f t="shared" si="76"/>
        <v>RSD_DTA1_CK_ELC</v>
      </c>
    </row>
    <row r="427" spans="2:18" x14ac:dyDescent="0.25">
      <c r="D427" s="34" t="s">
        <v>275</v>
      </c>
      <c r="E427" s="34" t="s">
        <v>38</v>
      </c>
      <c r="F427" s="47" t="s">
        <v>19</v>
      </c>
      <c r="G427" s="51">
        <f t="shared" si="73"/>
        <v>2018</v>
      </c>
      <c r="H427" s="58">
        <f>H426*M427</f>
        <v>2.9551845484475782E-3</v>
      </c>
      <c r="I427" s="58">
        <f t="shared" ref="I427:K427" si="81">I426*N427</f>
        <v>3.3445582716049404E-3</v>
      </c>
      <c r="J427" s="58">
        <f t="shared" si="81"/>
        <v>3.6837544158564444E-3</v>
      </c>
      <c r="K427" s="58">
        <f t="shared" si="81"/>
        <v>3.4877083180406688E-3</v>
      </c>
      <c r="M427" s="34">
        <f t="shared" ref="M427:P428" si="82">IF(RIGHT($D427,2)="IM",0.95,0.9)</f>
        <v>0.95</v>
      </c>
      <c r="N427" s="34">
        <f t="shared" si="82"/>
        <v>0.95</v>
      </c>
      <c r="O427" s="34">
        <f t="shared" si="82"/>
        <v>0.95</v>
      </c>
      <c r="P427" s="34">
        <f t="shared" si="82"/>
        <v>0.95</v>
      </c>
      <c r="Q427" s="47" t="str">
        <f t="shared" si="76"/>
        <v>RSD_DTA1_CK_ELC</v>
      </c>
    </row>
    <row r="428" spans="2:18" x14ac:dyDescent="0.25">
      <c r="D428" s="34" t="s">
        <v>276</v>
      </c>
      <c r="E428" s="34" t="s">
        <v>38</v>
      </c>
      <c r="F428" s="47" t="s">
        <v>19</v>
      </c>
      <c r="G428" s="51">
        <f t="shared" si="73"/>
        <v>2018</v>
      </c>
      <c r="H428" s="58">
        <f>H426*M428</f>
        <v>2.7996485195819162E-3</v>
      </c>
      <c r="I428" s="58">
        <f t="shared" ref="I428:K428" si="83">I426*N428</f>
        <v>3.1685288888888912E-3</v>
      </c>
      <c r="J428" s="58">
        <f t="shared" si="83"/>
        <v>3.4898726044955788E-3</v>
      </c>
      <c r="K428" s="58">
        <f t="shared" si="83"/>
        <v>3.304144722354318E-3</v>
      </c>
      <c r="M428" s="34">
        <f t="shared" si="82"/>
        <v>0.9</v>
      </c>
      <c r="N428" s="34">
        <f t="shared" si="82"/>
        <v>0.9</v>
      </c>
      <c r="O428" s="34">
        <f t="shared" si="82"/>
        <v>0.9</v>
      </c>
      <c r="P428" s="34">
        <f t="shared" si="82"/>
        <v>0.9</v>
      </c>
      <c r="Q428" s="47" t="str">
        <f t="shared" si="76"/>
        <v>RSD_DTA1_CK_ELC</v>
      </c>
    </row>
    <row r="429" spans="2:18" x14ac:dyDescent="0.25">
      <c r="D429" s="34" t="s">
        <v>277</v>
      </c>
      <c r="E429" s="34" t="s">
        <v>35</v>
      </c>
      <c r="F429" s="47" t="s">
        <v>19</v>
      </c>
      <c r="G429" s="51">
        <f t="shared" si="73"/>
        <v>2018</v>
      </c>
      <c r="H429" s="58">
        <f>IF(VLOOKUP($Q429,'FILL Table'!$A$197:$I$228,RSD_Technologies!H$3)=0,H420,VLOOKUP($Q429,'FILL Table'!$A$197:$I$228,RSD_Technologies!H$3))</f>
        <v>5.4511569079681603E-3</v>
      </c>
      <c r="I429" s="58">
        <f>IF(VLOOKUP($Q429,'FILL Table'!$A$197:$J$228,RSD_Technologies!I$3)=0,I420,VLOOKUP($Q429,'FILL Table'!$A$197:$J$228,RSD_Technologies!I$3))</f>
        <v>6.0000288842301398E-3</v>
      </c>
      <c r="J429" s="58">
        <f>IF(VLOOKUP($Q429,'FILL Table'!$A$197:$K$228,RSD_Technologies!J$3)=0,J420,VLOOKUP($Q429,'FILL Table'!$A$197:$K$228,RSD_Technologies!J$3))</f>
        <v>5.8401771184536698E-3</v>
      </c>
      <c r="K429" s="58">
        <f>IF(VLOOKUP($Q429,'FILL Table'!$A$197:$L$228,RSD_Technologies!K$3)=0,K420,VLOOKUP($Q429,'FILL Table'!$A$197:$L$228,RSD_Technologies!K$3))</f>
        <v>5.1607924230472396E-3</v>
      </c>
      <c r="Q429" s="47" t="str">
        <f t="shared" si="76"/>
        <v>RSD_APA1_CK_GAS</v>
      </c>
    </row>
    <row r="430" spans="2:18" x14ac:dyDescent="0.25">
      <c r="D430" s="34" t="s">
        <v>278</v>
      </c>
      <c r="E430" s="34" t="s">
        <v>35</v>
      </c>
      <c r="F430" s="47" t="s">
        <v>19</v>
      </c>
      <c r="G430" s="51">
        <f t="shared" si="73"/>
        <v>2018</v>
      </c>
      <c r="H430" s="58">
        <f>H429*M430</f>
        <v>5.1785990625697522E-3</v>
      </c>
      <c r="I430" s="58">
        <f t="shared" ref="I430:K430" si="84">I429*N430</f>
        <v>5.7000274400186325E-3</v>
      </c>
      <c r="J430" s="58">
        <f t="shared" si="84"/>
        <v>5.5481682625309857E-3</v>
      </c>
      <c r="K430" s="58">
        <f t="shared" si="84"/>
        <v>4.9027528018948776E-3</v>
      </c>
      <c r="M430" s="34">
        <f t="shared" ref="M430:P431" si="85">IF(RIGHT($D430,2)="IM",0.95,0.9)</f>
        <v>0.95</v>
      </c>
      <c r="N430" s="34">
        <f t="shared" si="85"/>
        <v>0.95</v>
      </c>
      <c r="O430" s="34">
        <f t="shared" si="85"/>
        <v>0.95</v>
      </c>
      <c r="P430" s="34">
        <f t="shared" si="85"/>
        <v>0.95</v>
      </c>
      <c r="Q430" s="47" t="str">
        <f t="shared" si="76"/>
        <v>RSD_APA1_CK_GAS</v>
      </c>
    </row>
    <row r="431" spans="2:18" x14ac:dyDescent="0.25">
      <c r="D431" s="34" t="s">
        <v>279</v>
      </c>
      <c r="E431" s="34" t="s">
        <v>35</v>
      </c>
      <c r="F431" s="47" t="s">
        <v>19</v>
      </c>
      <c r="G431" s="51">
        <f t="shared" si="73"/>
        <v>2018</v>
      </c>
      <c r="H431" s="58">
        <f>H429*M431</f>
        <v>4.9060412171713442E-3</v>
      </c>
      <c r="I431" s="58">
        <f t="shared" ref="I431:K431" si="86">I429*N431</f>
        <v>5.4000259958071261E-3</v>
      </c>
      <c r="J431" s="58">
        <f t="shared" si="86"/>
        <v>5.2561594066083033E-3</v>
      </c>
      <c r="K431" s="58">
        <f t="shared" si="86"/>
        <v>4.6447131807425155E-3</v>
      </c>
      <c r="M431" s="34">
        <f t="shared" si="85"/>
        <v>0.9</v>
      </c>
      <c r="N431" s="34">
        <f t="shared" si="85"/>
        <v>0.9</v>
      </c>
      <c r="O431" s="34">
        <f t="shared" si="85"/>
        <v>0.9</v>
      </c>
      <c r="P431" s="34">
        <f t="shared" si="85"/>
        <v>0.9</v>
      </c>
      <c r="Q431" s="47" t="str">
        <f t="shared" si="76"/>
        <v>RSD_APA1_CK_GAS</v>
      </c>
    </row>
    <row r="432" spans="2:18" x14ac:dyDescent="0.25">
      <c r="D432" s="34" t="s">
        <v>280</v>
      </c>
      <c r="E432" s="34" t="s">
        <v>36</v>
      </c>
      <c r="F432" s="47" t="s">
        <v>19</v>
      </c>
      <c r="G432" s="51">
        <f t="shared" si="73"/>
        <v>2018</v>
      </c>
      <c r="H432" s="58">
        <f>VLOOKUP($Q432,'FILL Table'!$A$197:$I$228,RSD_Technologies!H$3)</f>
        <v>5.5191551754760603E-3</v>
      </c>
      <c r="I432" s="58">
        <f>VLOOKUP($Q432,'FILL Table'!$A$197:$J$228,RSD_Technologies!I$3)</f>
        <v>0</v>
      </c>
      <c r="J432" s="58">
        <f>VLOOKUP($Q432,'FILL Table'!$A$197:$K$228,RSD_Technologies!J$3)</f>
        <v>0</v>
      </c>
      <c r="K432" s="58">
        <f>VLOOKUP($Q432,'FILL Table'!$A$197:$L$228,RSD_Technologies!K$3)</f>
        <v>0</v>
      </c>
      <c r="Q432" s="47" t="str">
        <f t="shared" si="76"/>
        <v>RSD_APA1_CK_LPG</v>
      </c>
    </row>
    <row r="433" spans="4:17" x14ac:dyDescent="0.25">
      <c r="D433" s="34" t="s">
        <v>281</v>
      </c>
      <c r="E433" s="34" t="s">
        <v>36</v>
      </c>
      <c r="F433" s="47" t="s">
        <v>19</v>
      </c>
      <c r="G433" s="51">
        <f t="shared" si="73"/>
        <v>2018</v>
      </c>
      <c r="H433" s="58">
        <f>H432*M433</f>
        <v>5.2431974167022567E-3</v>
      </c>
      <c r="I433" s="58">
        <f t="shared" ref="I433:K433" si="87">I432*N433</f>
        <v>0</v>
      </c>
      <c r="J433" s="58">
        <f t="shared" si="87"/>
        <v>0</v>
      </c>
      <c r="K433" s="58">
        <f t="shared" si="87"/>
        <v>0</v>
      </c>
      <c r="M433" s="34">
        <f t="shared" ref="M433:P434" si="88">IF(RIGHT($D433,2)="IM",0.95,0.9)</f>
        <v>0.95</v>
      </c>
      <c r="N433" s="34">
        <f t="shared" si="88"/>
        <v>0.95</v>
      </c>
      <c r="O433" s="34">
        <f t="shared" si="88"/>
        <v>0.95</v>
      </c>
      <c r="P433" s="34">
        <f t="shared" si="88"/>
        <v>0.95</v>
      </c>
      <c r="Q433" s="47" t="str">
        <f t="shared" si="76"/>
        <v>RSD_APA1_CK_LPG</v>
      </c>
    </row>
    <row r="434" spans="4:17" x14ac:dyDescent="0.25">
      <c r="D434" s="34" t="s">
        <v>282</v>
      </c>
      <c r="E434" s="34" t="s">
        <v>36</v>
      </c>
      <c r="F434" s="47" t="s">
        <v>19</v>
      </c>
      <c r="G434" s="51">
        <f t="shared" si="73"/>
        <v>2018</v>
      </c>
      <c r="H434" s="58">
        <f>H432*M434</f>
        <v>4.9672396579284548E-3</v>
      </c>
      <c r="I434" s="58">
        <f t="shared" ref="I434:K434" si="89">I432*N434</f>
        <v>0</v>
      </c>
      <c r="J434" s="58">
        <f t="shared" si="89"/>
        <v>0</v>
      </c>
      <c r="K434" s="58">
        <f t="shared" si="89"/>
        <v>0</v>
      </c>
      <c r="M434" s="34">
        <f t="shared" si="88"/>
        <v>0.9</v>
      </c>
      <c r="N434" s="34">
        <f t="shared" si="88"/>
        <v>0.9</v>
      </c>
      <c r="O434" s="34">
        <f t="shared" si="88"/>
        <v>0.9</v>
      </c>
      <c r="P434" s="34">
        <f t="shared" si="88"/>
        <v>0.9</v>
      </c>
      <c r="Q434" s="47" t="str">
        <f t="shared" si="76"/>
        <v>RSD_APA1_CK_LPG</v>
      </c>
    </row>
    <row r="435" spans="4:17" x14ac:dyDescent="0.25">
      <c r="D435" s="34" t="s">
        <v>283</v>
      </c>
      <c r="E435" s="34" t="s">
        <v>38</v>
      </c>
      <c r="F435" s="47" t="s">
        <v>19</v>
      </c>
      <c r="G435" s="51">
        <f t="shared" si="73"/>
        <v>2018</v>
      </c>
      <c r="H435" s="58">
        <f>VLOOKUP($Q435,'FILL Table'!$A$197:$I$228,RSD_Technologies!H$3)</f>
        <v>3.1107205773132402E-3</v>
      </c>
      <c r="I435" s="58">
        <f>VLOOKUP($Q435,'FILL Table'!$A$197:$J$228,RSD_Technologies!I$3)</f>
        <v>3.5205876543209901E-3</v>
      </c>
      <c r="J435" s="58">
        <f>VLOOKUP($Q435,'FILL Table'!$A$197:$K$228,RSD_Technologies!J$3)</f>
        <v>3.8776362272173099E-3</v>
      </c>
      <c r="K435" s="58">
        <f>VLOOKUP($Q435,'FILL Table'!$A$197:$L$228,RSD_Technologies!K$3)</f>
        <v>3.6712719137270201E-3</v>
      </c>
      <c r="Q435" s="47" t="str">
        <f t="shared" si="76"/>
        <v>RSD_APA1_CK_ELC</v>
      </c>
    </row>
    <row r="436" spans="4:17" x14ac:dyDescent="0.25">
      <c r="D436" s="34" t="s">
        <v>284</v>
      </c>
      <c r="E436" s="34" t="s">
        <v>38</v>
      </c>
      <c r="F436" s="47" t="s">
        <v>19</v>
      </c>
      <c r="G436" s="51">
        <f t="shared" si="73"/>
        <v>2018</v>
      </c>
      <c r="H436" s="58">
        <f>H435*M436</f>
        <v>2.9551845484475782E-3</v>
      </c>
      <c r="I436" s="58">
        <f t="shared" ref="I436:K436" si="90">I435*N436</f>
        <v>3.3445582716049404E-3</v>
      </c>
      <c r="J436" s="58">
        <f t="shared" si="90"/>
        <v>3.6837544158564444E-3</v>
      </c>
      <c r="K436" s="58">
        <f t="shared" si="90"/>
        <v>3.4877083180406688E-3</v>
      </c>
      <c r="M436" s="34">
        <f t="shared" ref="M436:P437" si="91">IF(RIGHT($D436,2)="IM",0.95,0.9)</f>
        <v>0.95</v>
      </c>
      <c r="N436" s="34">
        <f t="shared" si="91"/>
        <v>0.95</v>
      </c>
      <c r="O436" s="34">
        <f t="shared" si="91"/>
        <v>0.95</v>
      </c>
      <c r="P436" s="34">
        <f t="shared" si="91"/>
        <v>0.95</v>
      </c>
      <c r="Q436" s="47" t="str">
        <f t="shared" si="76"/>
        <v>RSD_APA1_CK_ELC</v>
      </c>
    </row>
    <row r="437" spans="4:17" x14ac:dyDescent="0.25">
      <c r="D437" s="34" t="s">
        <v>285</v>
      </c>
      <c r="E437" s="34" t="s">
        <v>38</v>
      </c>
      <c r="F437" s="47" t="s">
        <v>19</v>
      </c>
      <c r="G437" s="51">
        <f t="shared" si="73"/>
        <v>2018</v>
      </c>
      <c r="H437" s="58">
        <f>H435*M437</f>
        <v>2.7996485195819162E-3</v>
      </c>
      <c r="I437" s="58">
        <f t="shared" ref="I437:K437" si="92">I435*N437</f>
        <v>3.1685288888888912E-3</v>
      </c>
      <c r="J437" s="58">
        <f t="shared" si="92"/>
        <v>3.4898726044955788E-3</v>
      </c>
      <c r="K437" s="58">
        <f t="shared" si="92"/>
        <v>3.304144722354318E-3</v>
      </c>
      <c r="M437" s="34">
        <f t="shared" si="91"/>
        <v>0.9</v>
      </c>
      <c r="N437" s="34">
        <f t="shared" si="91"/>
        <v>0.9</v>
      </c>
      <c r="O437" s="34">
        <f t="shared" si="91"/>
        <v>0.9</v>
      </c>
      <c r="P437" s="34">
        <f t="shared" si="91"/>
        <v>0.9</v>
      </c>
      <c r="Q437" s="47" t="str">
        <f t="shared" si="76"/>
        <v>RSD_APA1_CK_ELC</v>
      </c>
    </row>
    <row r="438" spans="4:17" x14ac:dyDescent="0.25">
      <c r="D438" s="34" t="s">
        <v>607</v>
      </c>
      <c r="E438" s="34" t="s">
        <v>35</v>
      </c>
      <c r="F438" s="47" t="s">
        <v>19</v>
      </c>
      <c r="G438" s="51">
        <f t="shared" si="73"/>
        <v>2018</v>
      </c>
      <c r="H438" s="58">
        <f>IF(VLOOKUP($Q438,'FILL Table'!$A$197:$I$228,RSD_Technologies!H$3)=0,H420,VLOOKUP($Q438,'FILL Table'!$A$197:$I$228,RSD_Technologies!H$3))</f>
        <v>5.4511569079681603E-3</v>
      </c>
      <c r="I438" s="58">
        <f>IF(VLOOKUP($Q438,'FILL Table'!$A$197:$J$228,RSD_Technologies!I$3)=0,I420,VLOOKUP($Q438,'FILL Table'!$A$197:$J$228,RSD_Technologies!I$3))</f>
        <v>6.2827050170738098E-3</v>
      </c>
      <c r="J438" s="58">
        <f>IF(VLOOKUP($Q438,'FILL Table'!$A$197:$K$228,RSD_Technologies!J$3)=0,J420,VLOOKUP($Q438,'FILL Table'!$A$197:$K$228,RSD_Technologies!J$3))</f>
        <v>7.1890711283277E-3</v>
      </c>
      <c r="K438" s="58">
        <f>IF(VLOOKUP($Q438,'FILL Table'!$A$197:$L$228,RSD_Technologies!K$3)=0,K420,VLOOKUP($Q438,'FILL Table'!$A$197:$L$228,RSD_Technologies!K$3))</f>
        <v>5.2861558017447503E-3</v>
      </c>
      <c r="Q438" s="47" t="str">
        <f t="shared" si="76"/>
        <v>RSD_DTA2_CK_GAS</v>
      </c>
    </row>
    <row r="439" spans="4:17" x14ac:dyDescent="0.25">
      <c r="D439" s="34" t="s">
        <v>608</v>
      </c>
      <c r="E439" s="34" t="s">
        <v>35</v>
      </c>
      <c r="F439" s="47" t="s">
        <v>19</v>
      </c>
      <c r="G439" s="51">
        <f t="shared" si="73"/>
        <v>2018</v>
      </c>
      <c r="H439" s="58">
        <f>H438*M439</f>
        <v>5.1785990625697522E-3</v>
      </c>
      <c r="I439" s="58">
        <f t="shared" ref="I439:K439" si="93">I438*N439</f>
        <v>5.9685697662201194E-3</v>
      </c>
      <c r="J439" s="58">
        <f t="shared" si="93"/>
        <v>6.8296175719113148E-3</v>
      </c>
      <c r="K439" s="58">
        <f t="shared" si="93"/>
        <v>5.0218480116575124E-3</v>
      </c>
      <c r="M439" s="34">
        <f t="shared" ref="M439:P440" si="94">IF(RIGHT($D439,2)="IM",0.95,0.9)</f>
        <v>0.95</v>
      </c>
      <c r="N439" s="34">
        <f t="shared" si="94"/>
        <v>0.95</v>
      </c>
      <c r="O439" s="34">
        <f t="shared" si="94"/>
        <v>0.95</v>
      </c>
      <c r="P439" s="34">
        <f t="shared" si="94"/>
        <v>0.95</v>
      </c>
      <c r="Q439" s="47" t="str">
        <f t="shared" si="76"/>
        <v>RSD_DTA2_CK_GAS</v>
      </c>
    </row>
    <row r="440" spans="4:17" x14ac:dyDescent="0.25">
      <c r="D440" s="34" t="s">
        <v>609</v>
      </c>
      <c r="E440" s="34" t="s">
        <v>35</v>
      </c>
      <c r="F440" s="47" t="s">
        <v>19</v>
      </c>
      <c r="G440" s="51">
        <f t="shared" si="73"/>
        <v>2018</v>
      </c>
      <c r="H440" s="58">
        <f>H438*M440</f>
        <v>4.9060412171713442E-3</v>
      </c>
      <c r="I440" s="58">
        <f t="shared" ref="I440:K440" si="95">I438*N440</f>
        <v>5.6544345153664291E-3</v>
      </c>
      <c r="J440" s="58">
        <f t="shared" si="95"/>
        <v>6.4701640154949305E-3</v>
      </c>
      <c r="K440" s="58">
        <f t="shared" si="95"/>
        <v>4.7575402215702754E-3</v>
      </c>
      <c r="M440" s="34">
        <f t="shared" si="94"/>
        <v>0.9</v>
      </c>
      <c r="N440" s="34">
        <f t="shared" si="94"/>
        <v>0.9</v>
      </c>
      <c r="O440" s="34">
        <f t="shared" si="94"/>
        <v>0.9</v>
      </c>
      <c r="P440" s="34">
        <f t="shared" si="94"/>
        <v>0.9</v>
      </c>
      <c r="Q440" s="47" t="str">
        <f t="shared" si="76"/>
        <v>RSD_DTA2_CK_GAS</v>
      </c>
    </row>
    <row r="441" spans="4:17" x14ac:dyDescent="0.25">
      <c r="D441" s="34" t="s">
        <v>610</v>
      </c>
      <c r="E441" s="34" t="s">
        <v>36</v>
      </c>
      <c r="F441" s="47" t="s">
        <v>19</v>
      </c>
      <c r="G441" s="51">
        <f t="shared" si="73"/>
        <v>2018</v>
      </c>
      <c r="H441" s="58">
        <f>VLOOKUP($Q441,'FILL Table'!$A$197:$I$228,RSD_Technologies!H$3)</f>
        <v>5.2852212833404298E-3</v>
      </c>
      <c r="I441" s="58">
        <f>VLOOKUP($Q441,'FILL Table'!$A$197:$J$228,RSD_Technologies!I$3)</f>
        <v>0</v>
      </c>
      <c r="J441" s="58">
        <f>VLOOKUP($Q441,'FILL Table'!$A$197:$K$228,RSD_Technologies!J$3)</f>
        <v>0</v>
      </c>
      <c r="K441" s="58">
        <f>VLOOKUP($Q441,'FILL Table'!$A$197:$L$228,RSD_Technologies!K$3)</f>
        <v>0</v>
      </c>
      <c r="Q441" s="47" t="str">
        <f t="shared" si="76"/>
        <v>RSD_DTA2_CK_LPG</v>
      </c>
    </row>
    <row r="442" spans="4:17" x14ac:dyDescent="0.25">
      <c r="D442" s="34" t="s">
        <v>611</v>
      </c>
      <c r="E442" s="34" t="s">
        <v>36</v>
      </c>
      <c r="F442" s="47" t="s">
        <v>19</v>
      </c>
      <c r="G442" s="51">
        <f t="shared" si="73"/>
        <v>2018</v>
      </c>
      <c r="H442" s="58">
        <f>H441*M442</f>
        <v>5.0209602191734082E-3</v>
      </c>
      <c r="I442" s="58">
        <f t="shared" ref="I442:K442" si="96">I441*N442</f>
        <v>0</v>
      </c>
      <c r="J442" s="58">
        <f t="shared" si="96"/>
        <v>0</v>
      </c>
      <c r="K442" s="58">
        <f t="shared" si="96"/>
        <v>0</v>
      </c>
      <c r="M442" s="34">
        <f t="shared" ref="M442:P443" si="97">IF(RIGHT($D442,2)="IM",0.95,0.9)</f>
        <v>0.95</v>
      </c>
      <c r="N442" s="34">
        <f t="shared" si="97"/>
        <v>0.95</v>
      </c>
      <c r="O442" s="34">
        <f t="shared" si="97"/>
        <v>0.95</v>
      </c>
      <c r="P442" s="34">
        <f t="shared" si="97"/>
        <v>0.95</v>
      </c>
      <c r="Q442" s="47" t="str">
        <f t="shared" si="76"/>
        <v>RSD_DTA2_CK_LPG</v>
      </c>
    </row>
    <row r="443" spans="4:17" x14ac:dyDescent="0.25">
      <c r="D443" s="34" t="s">
        <v>612</v>
      </c>
      <c r="E443" s="34" t="s">
        <v>36</v>
      </c>
      <c r="F443" s="47" t="s">
        <v>19</v>
      </c>
      <c r="G443" s="51">
        <f t="shared" si="73"/>
        <v>2018</v>
      </c>
      <c r="H443" s="58">
        <f>H441*M443</f>
        <v>4.7566991550063867E-3</v>
      </c>
      <c r="I443" s="58">
        <f t="shared" ref="I443:K443" si="98">I441*N443</f>
        <v>0</v>
      </c>
      <c r="J443" s="58">
        <f t="shared" si="98"/>
        <v>0</v>
      </c>
      <c r="K443" s="58">
        <f t="shared" si="98"/>
        <v>0</v>
      </c>
      <c r="M443" s="34">
        <f t="shared" si="97"/>
        <v>0.9</v>
      </c>
      <c r="N443" s="34">
        <f t="shared" si="97"/>
        <v>0.9</v>
      </c>
      <c r="O443" s="34">
        <f t="shared" si="97"/>
        <v>0.9</v>
      </c>
      <c r="P443" s="34">
        <f t="shared" si="97"/>
        <v>0.9</v>
      </c>
      <c r="Q443" s="47" t="str">
        <f t="shared" si="76"/>
        <v>RSD_DTA2_CK_LPG</v>
      </c>
    </row>
    <row r="444" spans="4:17" x14ac:dyDescent="0.25">
      <c r="D444" s="34" t="s">
        <v>613</v>
      </c>
      <c r="E444" s="34" t="s">
        <v>38</v>
      </c>
      <c r="F444" s="47" t="s">
        <v>19</v>
      </c>
      <c r="G444" s="51">
        <f t="shared" si="73"/>
        <v>2018</v>
      </c>
      <c r="H444" s="58">
        <f>VLOOKUP($Q444,'FILL Table'!$A$197:$I$228,RSD_Technologies!H$3)</f>
        <v>3.0810946670531102E-3</v>
      </c>
      <c r="I444" s="58">
        <f>VLOOKUP($Q444,'FILL Table'!$A$197:$J$228,RSD_Technologies!I$3)</f>
        <v>0</v>
      </c>
      <c r="J444" s="58">
        <f>VLOOKUP($Q444,'FILL Table'!$A$197:$K$228,RSD_Technologies!J$3)</f>
        <v>0</v>
      </c>
      <c r="K444" s="58">
        <f>VLOOKUP($Q444,'FILL Table'!$A$197:$L$228,RSD_Technologies!K$3)</f>
        <v>0</v>
      </c>
      <c r="Q444" s="47" t="str">
        <f t="shared" si="76"/>
        <v>RSD_DTA2_CK_ELC</v>
      </c>
    </row>
    <row r="445" spans="4:17" x14ac:dyDescent="0.25">
      <c r="D445" s="34" t="s">
        <v>614</v>
      </c>
      <c r="E445" s="34" t="s">
        <v>38</v>
      </c>
      <c r="F445" s="47" t="s">
        <v>19</v>
      </c>
      <c r="G445" s="51">
        <f t="shared" si="73"/>
        <v>2018</v>
      </c>
      <c r="H445" s="58">
        <f>H444*M445</f>
        <v>2.9270399337004544E-3</v>
      </c>
      <c r="I445" s="58">
        <f t="shared" ref="I445:K445" si="99">I444*N445</f>
        <v>0</v>
      </c>
      <c r="J445" s="58">
        <f t="shared" si="99"/>
        <v>0</v>
      </c>
      <c r="K445" s="58">
        <f t="shared" si="99"/>
        <v>0</v>
      </c>
      <c r="M445" s="34">
        <f t="shared" ref="M445:P446" si="100">IF(RIGHT($D445,2)="IM",0.95,0.9)</f>
        <v>0.95</v>
      </c>
      <c r="N445" s="34">
        <f t="shared" si="100"/>
        <v>0.95</v>
      </c>
      <c r="O445" s="34">
        <f t="shared" si="100"/>
        <v>0.95</v>
      </c>
      <c r="P445" s="34">
        <f t="shared" si="100"/>
        <v>0.95</v>
      </c>
      <c r="Q445" s="47" t="str">
        <f t="shared" si="76"/>
        <v>RSD_DTA2_CK_ELC</v>
      </c>
    </row>
    <row r="446" spans="4:17" x14ac:dyDescent="0.25">
      <c r="D446" s="34" t="s">
        <v>615</v>
      </c>
      <c r="E446" s="34" t="s">
        <v>38</v>
      </c>
      <c r="F446" s="47" t="s">
        <v>19</v>
      </c>
      <c r="G446" s="51">
        <f t="shared" si="73"/>
        <v>2018</v>
      </c>
      <c r="H446" s="58">
        <f>H444*M446</f>
        <v>2.7729852003477991E-3</v>
      </c>
      <c r="I446" s="58">
        <f t="shared" ref="I446:K446" si="101">I444*N446</f>
        <v>0</v>
      </c>
      <c r="J446" s="58">
        <f t="shared" si="101"/>
        <v>0</v>
      </c>
      <c r="K446" s="58">
        <f t="shared" si="101"/>
        <v>0</v>
      </c>
      <c r="M446" s="34">
        <f t="shared" si="100"/>
        <v>0.9</v>
      </c>
      <c r="N446" s="34">
        <f t="shared" si="100"/>
        <v>0.9</v>
      </c>
      <c r="O446" s="34">
        <f t="shared" si="100"/>
        <v>0.9</v>
      </c>
      <c r="P446" s="34">
        <f t="shared" si="100"/>
        <v>0.9</v>
      </c>
      <c r="Q446" s="47" t="str">
        <f t="shared" si="76"/>
        <v>RSD_DTA2_CK_ELC</v>
      </c>
    </row>
    <row r="447" spans="4:17" x14ac:dyDescent="0.25">
      <c r="D447" s="34" t="s">
        <v>616</v>
      </c>
      <c r="E447" s="34" t="s">
        <v>35</v>
      </c>
      <c r="F447" s="47" t="s">
        <v>19</v>
      </c>
      <c r="G447" s="51">
        <f t="shared" si="73"/>
        <v>2018</v>
      </c>
      <c r="H447" s="58">
        <f>IF(VLOOKUP($Q447,'FILL Table'!$A$197:$I$228,RSD_Technologies!H$3)=0,H420,VLOOKUP($Q447,'FILL Table'!$A$197:$I$228,RSD_Technologies!H$3))</f>
        <v>5.4511569079681603E-3</v>
      </c>
      <c r="I447" s="58">
        <f>IF(VLOOKUP($Q447,'FILL Table'!$A$197:$J$228,RSD_Technologies!I$3)=0,I420,VLOOKUP($Q447,'FILL Table'!$A$197:$J$228,RSD_Technologies!I$3))</f>
        <v>6.2827050170738098E-3</v>
      </c>
      <c r="J447" s="58">
        <f>IF(VLOOKUP($Q447,'FILL Table'!$A$197:$K$228,RSD_Technologies!J$3)=0,J420,VLOOKUP($Q447,'FILL Table'!$A$197:$K$228,RSD_Technologies!J$3))</f>
        <v>7.1890711283277E-3</v>
      </c>
      <c r="K447" s="58">
        <f>IF(VLOOKUP($Q447,'FILL Table'!$A$197:$L$228,RSD_Technologies!K$3)=0,K420,VLOOKUP($Q447,'FILL Table'!$A$197:$L$228,RSD_Technologies!K$3))</f>
        <v>5.2861558017447503E-3</v>
      </c>
      <c r="Q447" s="47" t="str">
        <f t="shared" si="76"/>
        <v>RSD_APA2_CK_GAS</v>
      </c>
    </row>
    <row r="448" spans="4:17" x14ac:dyDescent="0.25">
      <c r="D448" s="34" t="s">
        <v>617</v>
      </c>
      <c r="E448" s="34" t="s">
        <v>35</v>
      </c>
      <c r="F448" s="47" t="s">
        <v>19</v>
      </c>
      <c r="G448" s="51">
        <f t="shared" si="73"/>
        <v>2018</v>
      </c>
      <c r="H448" s="58">
        <f>H447*M448</f>
        <v>5.1785990625697522E-3</v>
      </c>
      <c r="I448" s="58">
        <f t="shared" ref="I448:K448" si="102">I447*N448</f>
        <v>5.9685697662201194E-3</v>
      </c>
      <c r="J448" s="58">
        <f t="shared" si="102"/>
        <v>6.8296175719113148E-3</v>
      </c>
      <c r="K448" s="58">
        <f t="shared" si="102"/>
        <v>5.0218480116575124E-3</v>
      </c>
      <c r="M448" s="34">
        <f t="shared" ref="M448:P449" si="103">IF(RIGHT($D448,2)="IM",0.95,0.9)</f>
        <v>0.95</v>
      </c>
      <c r="N448" s="34">
        <f t="shared" si="103"/>
        <v>0.95</v>
      </c>
      <c r="O448" s="34">
        <f t="shared" si="103"/>
        <v>0.95</v>
      </c>
      <c r="P448" s="34">
        <f t="shared" si="103"/>
        <v>0.95</v>
      </c>
      <c r="Q448" s="47" t="str">
        <f t="shared" si="76"/>
        <v>RSD_APA2_CK_GAS</v>
      </c>
    </row>
    <row r="449" spans="4:17" x14ac:dyDescent="0.25">
      <c r="D449" s="34" t="s">
        <v>618</v>
      </c>
      <c r="E449" s="34" t="s">
        <v>35</v>
      </c>
      <c r="F449" s="47" t="s">
        <v>19</v>
      </c>
      <c r="G449" s="51">
        <f t="shared" si="73"/>
        <v>2018</v>
      </c>
      <c r="H449" s="58">
        <f>H447*M449</f>
        <v>4.9060412171713442E-3</v>
      </c>
      <c r="I449" s="58">
        <f t="shared" ref="I449:K449" si="104">I447*N449</f>
        <v>5.6544345153664291E-3</v>
      </c>
      <c r="J449" s="58">
        <f t="shared" si="104"/>
        <v>6.4701640154949305E-3</v>
      </c>
      <c r="K449" s="58">
        <f t="shared" si="104"/>
        <v>4.7575402215702754E-3</v>
      </c>
      <c r="M449" s="34">
        <f t="shared" si="103"/>
        <v>0.9</v>
      </c>
      <c r="N449" s="34">
        <f t="shared" si="103"/>
        <v>0.9</v>
      </c>
      <c r="O449" s="34">
        <f t="shared" si="103"/>
        <v>0.9</v>
      </c>
      <c r="P449" s="34">
        <f t="shared" si="103"/>
        <v>0.9</v>
      </c>
      <c r="Q449" s="47" t="str">
        <f t="shared" si="76"/>
        <v>RSD_APA2_CK_GAS</v>
      </c>
    </row>
    <row r="450" spans="4:17" x14ac:dyDescent="0.25">
      <c r="D450" s="34" t="s">
        <v>619</v>
      </c>
      <c r="E450" s="34" t="s">
        <v>36</v>
      </c>
      <c r="F450" s="47" t="s">
        <v>19</v>
      </c>
      <c r="G450" s="51">
        <f t="shared" si="73"/>
        <v>2018</v>
      </c>
      <c r="H450" s="58">
        <f>VLOOKUP($Q450,'FILL Table'!$A$197:$I$228,RSD_Technologies!H$3)</f>
        <v>5.3900386216582203E-3</v>
      </c>
      <c r="I450" s="58">
        <f>VLOOKUP($Q450,'FILL Table'!$A$197:$J$228,RSD_Technologies!I$3)</f>
        <v>0</v>
      </c>
      <c r="J450" s="58">
        <f>VLOOKUP($Q450,'FILL Table'!$A$197:$K$228,RSD_Technologies!J$3)</f>
        <v>0</v>
      </c>
      <c r="K450" s="58">
        <f>VLOOKUP($Q450,'FILL Table'!$A$197:$L$228,RSD_Technologies!K$3)</f>
        <v>0</v>
      </c>
      <c r="Q450" s="47" t="str">
        <f t="shared" si="76"/>
        <v>RSD_APA2_CK_LPG</v>
      </c>
    </row>
    <row r="451" spans="4:17" x14ac:dyDescent="0.25">
      <c r="D451" s="34" t="s">
        <v>620</v>
      </c>
      <c r="E451" s="34" t="s">
        <v>36</v>
      </c>
      <c r="F451" s="47" t="s">
        <v>19</v>
      </c>
      <c r="G451" s="51">
        <f t="shared" si="73"/>
        <v>2018</v>
      </c>
      <c r="H451" s="58">
        <f>H450*M451</f>
        <v>5.1205366905753089E-3</v>
      </c>
      <c r="I451" s="58">
        <f t="shared" ref="I451:K451" si="105">I450*N451</f>
        <v>0</v>
      </c>
      <c r="J451" s="58">
        <f t="shared" si="105"/>
        <v>0</v>
      </c>
      <c r="K451" s="58">
        <f t="shared" si="105"/>
        <v>0</v>
      </c>
      <c r="M451" s="34">
        <f t="shared" ref="M451:P452" si="106">IF(RIGHT($D451,2)="IM",0.95,0.9)</f>
        <v>0.95</v>
      </c>
      <c r="N451" s="34">
        <f t="shared" si="106"/>
        <v>0.95</v>
      </c>
      <c r="O451" s="34">
        <f t="shared" si="106"/>
        <v>0.95</v>
      </c>
      <c r="P451" s="34">
        <f t="shared" si="106"/>
        <v>0.95</v>
      </c>
      <c r="Q451" s="47" t="str">
        <f t="shared" si="76"/>
        <v>RSD_APA2_CK_LPG</v>
      </c>
    </row>
    <row r="452" spans="4:17" x14ac:dyDescent="0.25">
      <c r="D452" s="34" t="s">
        <v>621</v>
      </c>
      <c r="E452" s="34" t="s">
        <v>36</v>
      </c>
      <c r="F452" s="47" t="s">
        <v>19</v>
      </c>
      <c r="G452" s="51">
        <f t="shared" ref="G452:G493" si="107">BASE_YEAR+1</f>
        <v>2018</v>
      </c>
      <c r="H452" s="58">
        <f>H450*M452</f>
        <v>4.8510347594923984E-3</v>
      </c>
      <c r="I452" s="58">
        <f t="shared" ref="I452:K452" si="108">I450*N452</f>
        <v>0</v>
      </c>
      <c r="J452" s="58">
        <f t="shared" si="108"/>
        <v>0</v>
      </c>
      <c r="K452" s="58">
        <f t="shared" si="108"/>
        <v>0</v>
      </c>
      <c r="M452" s="34">
        <f t="shared" si="106"/>
        <v>0.9</v>
      </c>
      <c r="N452" s="34">
        <f t="shared" si="106"/>
        <v>0.9</v>
      </c>
      <c r="O452" s="34">
        <f t="shared" si="106"/>
        <v>0.9</v>
      </c>
      <c r="P452" s="34">
        <f t="shared" si="106"/>
        <v>0.9</v>
      </c>
      <c r="Q452" s="47" t="str">
        <f t="shared" si="76"/>
        <v>RSD_APA2_CK_LPG</v>
      </c>
    </row>
    <row r="453" spans="4:17" x14ac:dyDescent="0.25">
      <c r="D453" s="34" t="s">
        <v>622</v>
      </c>
      <c r="E453" s="34" t="s">
        <v>38</v>
      </c>
      <c r="F453" s="47" t="s">
        <v>19</v>
      </c>
      <c r="G453" s="51">
        <f t="shared" si="107"/>
        <v>2018</v>
      </c>
      <c r="H453" s="58">
        <f>IF(VLOOKUP($Q453,'FILL Table'!$A$197:$I$228,RSD_Technologies!H$3)=0,H420,VLOOKUP($Q453,'FILL Table'!$A$197:$I$228,RSD_Technologies!H$3))</f>
        <v>3.1107205773132402E-3</v>
      </c>
      <c r="I453" s="58">
        <f>IF(VLOOKUP($Q453,'FILL Table'!$A$197:$J$228,RSD_Technologies!I$3)=0,I420,VLOOKUP($Q453,'FILL Table'!$A$197:$J$228,RSD_Technologies!I$3))</f>
        <v>6.2827050170738098E-3</v>
      </c>
      <c r="J453" s="58">
        <f>IF(VLOOKUP($Q453,'FILL Table'!$A$197:$K$228,RSD_Technologies!J$3)=0,J420,VLOOKUP($Q453,'FILL Table'!$A$197:$K$228,RSD_Technologies!J$3))</f>
        <v>7.1890711283277E-3</v>
      </c>
      <c r="K453" s="58">
        <f>IF(VLOOKUP($Q453,'FILL Table'!$A$197:$L$228,RSD_Technologies!K$3)=0,K420,VLOOKUP($Q453,'FILL Table'!$A$197:$L$228,RSD_Technologies!K$3))</f>
        <v>5.2861558017447503E-3</v>
      </c>
      <c r="Q453" s="47" t="str">
        <f t="shared" si="76"/>
        <v>RSD_APA2_CK_ELC</v>
      </c>
    </row>
    <row r="454" spans="4:17" x14ac:dyDescent="0.25">
      <c r="D454" s="34" t="s">
        <v>623</v>
      </c>
      <c r="E454" s="34" t="s">
        <v>38</v>
      </c>
      <c r="F454" s="47" t="s">
        <v>19</v>
      </c>
      <c r="G454" s="51">
        <f t="shared" si="107"/>
        <v>2018</v>
      </c>
      <c r="H454" s="58">
        <f>H453*M454</f>
        <v>2.9551845484475782E-3</v>
      </c>
      <c r="I454" s="58">
        <f t="shared" ref="I454:K454" si="109">I453*N454</f>
        <v>5.9685697662201194E-3</v>
      </c>
      <c r="J454" s="58">
        <f t="shared" si="109"/>
        <v>6.8296175719113148E-3</v>
      </c>
      <c r="K454" s="58">
        <f t="shared" si="109"/>
        <v>5.0218480116575124E-3</v>
      </c>
      <c r="M454" s="34">
        <f t="shared" ref="M454:P455" si="110">IF(RIGHT($D454,2)="IM",0.95,0.9)</f>
        <v>0.95</v>
      </c>
      <c r="N454" s="34">
        <f t="shared" si="110"/>
        <v>0.95</v>
      </c>
      <c r="O454" s="34">
        <f t="shared" si="110"/>
        <v>0.95</v>
      </c>
      <c r="P454" s="34">
        <f t="shared" si="110"/>
        <v>0.95</v>
      </c>
      <c r="Q454" s="47" t="str">
        <f t="shared" si="76"/>
        <v>RSD_APA2_CK_ELC</v>
      </c>
    </row>
    <row r="455" spans="4:17" x14ac:dyDescent="0.25">
      <c r="D455" s="34" t="s">
        <v>624</v>
      </c>
      <c r="E455" s="34" t="s">
        <v>38</v>
      </c>
      <c r="F455" s="47" t="s">
        <v>19</v>
      </c>
      <c r="G455" s="51">
        <f t="shared" si="107"/>
        <v>2018</v>
      </c>
      <c r="H455" s="58">
        <f>H453*M455</f>
        <v>2.7996485195819162E-3</v>
      </c>
      <c r="I455" s="58">
        <f t="shared" ref="I455:K455" si="111">I453*N455</f>
        <v>5.6544345153664291E-3</v>
      </c>
      <c r="J455" s="58">
        <f t="shared" si="111"/>
        <v>6.4701640154949305E-3</v>
      </c>
      <c r="K455" s="58">
        <f t="shared" si="111"/>
        <v>4.7575402215702754E-3</v>
      </c>
      <c r="M455" s="34">
        <f t="shared" si="110"/>
        <v>0.9</v>
      </c>
      <c r="N455" s="34">
        <f t="shared" si="110"/>
        <v>0.9</v>
      </c>
      <c r="O455" s="34">
        <f t="shared" si="110"/>
        <v>0.9</v>
      </c>
      <c r="P455" s="34">
        <f t="shared" si="110"/>
        <v>0.9</v>
      </c>
      <c r="Q455" s="47" t="str">
        <f t="shared" si="76"/>
        <v>RSD_APA2_CK_ELC</v>
      </c>
    </row>
    <row r="456" spans="4:17" x14ac:dyDescent="0.25">
      <c r="D456" s="34" t="s">
        <v>555</v>
      </c>
      <c r="E456" s="34" t="s">
        <v>35</v>
      </c>
      <c r="F456" s="47" t="s">
        <v>19</v>
      </c>
      <c r="G456" s="51">
        <f t="shared" si="107"/>
        <v>2018</v>
      </c>
      <c r="H456" s="58">
        <f>IF(VLOOKUP($Q456,'FILL Table'!$A$197:$I$228,RSD_Technologies!H$3)=0,H420,VLOOKUP($Q456,'FILL Table'!$A$197:$I$228,RSD_Technologies!H$3))</f>
        <v>5.4511569079681603E-3</v>
      </c>
      <c r="I456" s="58">
        <f>IF(VLOOKUP($Q456,'FILL Table'!$A$197:$J$228,RSD_Technologies!I$3)=0,I420,VLOOKUP($Q456,'FILL Table'!$A$197:$J$228,RSD_Technologies!I$3))</f>
        <v>6.2827050170738098E-3</v>
      </c>
      <c r="J456" s="58">
        <f>IF(VLOOKUP($Q456,'FILL Table'!$A$197:$K$228,RSD_Technologies!J$3)=0,J420,VLOOKUP($Q456,'FILL Table'!$A$197:$K$228,RSD_Technologies!J$3))</f>
        <v>7.1890711283277E-3</v>
      </c>
      <c r="K456" s="58">
        <f>IF(VLOOKUP($Q456,'FILL Table'!$A$197:$L$228,RSD_Technologies!K$3)=0,K420,VLOOKUP($Q456,'FILL Table'!$A$197:$L$228,RSD_Technologies!K$3))</f>
        <v>5.2861558017447503E-3</v>
      </c>
      <c r="Q456" s="47" t="str">
        <f t="shared" si="76"/>
        <v>RSD_DTA3_CK_GAS</v>
      </c>
    </row>
    <row r="457" spans="4:17" x14ac:dyDescent="0.25">
      <c r="D457" s="34" t="s">
        <v>556</v>
      </c>
      <c r="E457" s="34" t="s">
        <v>35</v>
      </c>
      <c r="F457" s="47" t="s">
        <v>19</v>
      </c>
      <c r="G457" s="51">
        <f t="shared" si="107"/>
        <v>2018</v>
      </c>
      <c r="H457" s="58">
        <f>H456*M457</f>
        <v>5.1785990625697522E-3</v>
      </c>
      <c r="I457" s="58">
        <f t="shared" ref="I457:K457" si="112">I456*N457</f>
        <v>5.9685697662201194E-3</v>
      </c>
      <c r="J457" s="58">
        <f t="shared" si="112"/>
        <v>6.8296175719113148E-3</v>
      </c>
      <c r="K457" s="58">
        <f t="shared" si="112"/>
        <v>5.0218480116575124E-3</v>
      </c>
      <c r="M457" s="34">
        <f t="shared" ref="M457:P458" si="113">IF(RIGHT($D457,2)="IM",0.95,0.9)</f>
        <v>0.95</v>
      </c>
      <c r="N457" s="34">
        <f t="shared" si="113"/>
        <v>0.95</v>
      </c>
      <c r="O457" s="34">
        <f t="shared" si="113"/>
        <v>0.95</v>
      </c>
      <c r="P457" s="34">
        <f t="shared" si="113"/>
        <v>0.95</v>
      </c>
      <c r="Q457" s="47" t="str">
        <f t="shared" si="76"/>
        <v>RSD_DTA3_CK_GAS</v>
      </c>
    </row>
    <row r="458" spans="4:17" x14ac:dyDescent="0.25">
      <c r="D458" s="34" t="s">
        <v>557</v>
      </c>
      <c r="E458" s="34" t="s">
        <v>35</v>
      </c>
      <c r="F458" s="47" t="s">
        <v>19</v>
      </c>
      <c r="G458" s="51">
        <f t="shared" si="107"/>
        <v>2018</v>
      </c>
      <c r="H458" s="58">
        <f>H456*M458</f>
        <v>4.9060412171713442E-3</v>
      </c>
      <c r="I458" s="58">
        <f t="shared" ref="I458:K458" si="114">I456*N458</f>
        <v>5.6544345153664291E-3</v>
      </c>
      <c r="J458" s="58">
        <f t="shared" si="114"/>
        <v>6.4701640154949305E-3</v>
      </c>
      <c r="K458" s="58">
        <f t="shared" si="114"/>
        <v>4.7575402215702754E-3</v>
      </c>
      <c r="M458" s="34">
        <f t="shared" si="113"/>
        <v>0.9</v>
      </c>
      <c r="N458" s="34">
        <f t="shared" si="113"/>
        <v>0.9</v>
      </c>
      <c r="O458" s="34">
        <f t="shared" si="113"/>
        <v>0.9</v>
      </c>
      <c r="P458" s="34">
        <f t="shared" si="113"/>
        <v>0.9</v>
      </c>
      <c r="Q458" s="47" t="str">
        <f t="shared" si="76"/>
        <v>RSD_DTA3_CK_GAS</v>
      </c>
    </row>
    <row r="459" spans="4:17" x14ac:dyDescent="0.25">
      <c r="D459" s="34" t="s">
        <v>558</v>
      </c>
      <c r="E459" s="34" t="s">
        <v>36</v>
      </c>
      <c r="F459" s="47" t="s">
        <v>19</v>
      </c>
      <c r="G459" s="51">
        <f t="shared" si="107"/>
        <v>2018</v>
      </c>
      <c r="H459" s="58">
        <f>VLOOKUP($Q459,'FILL Table'!$A$197:$I$228,RSD_Technologies!H$3)</f>
        <v>5.1400309841863698E-3</v>
      </c>
      <c r="I459" s="58">
        <f>VLOOKUP($Q459,'FILL Table'!$A$197:$J$228,RSD_Technologies!I$3)</f>
        <v>0</v>
      </c>
      <c r="J459" s="58">
        <f>VLOOKUP($Q459,'FILL Table'!$A$197:$K$228,RSD_Technologies!J$3)</f>
        <v>0</v>
      </c>
      <c r="K459" s="58">
        <f>VLOOKUP($Q459,'FILL Table'!$A$197:$L$228,RSD_Technologies!K$3)</f>
        <v>0</v>
      </c>
      <c r="Q459" s="47" t="str">
        <f t="shared" si="76"/>
        <v>RSD_DTA3_CK_LPG</v>
      </c>
    </row>
    <row r="460" spans="4:17" x14ac:dyDescent="0.25">
      <c r="D460" s="34" t="s">
        <v>559</v>
      </c>
      <c r="E460" s="34" t="s">
        <v>36</v>
      </c>
      <c r="F460" s="47" t="s">
        <v>19</v>
      </c>
      <c r="G460" s="51">
        <f t="shared" si="107"/>
        <v>2018</v>
      </c>
      <c r="H460" s="58">
        <f>H459*M460</f>
        <v>4.8830294349770514E-3</v>
      </c>
      <c r="I460" s="58">
        <f t="shared" ref="I460:K460" si="115">I459*N460</f>
        <v>0</v>
      </c>
      <c r="J460" s="58">
        <f t="shared" si="115"/>
        <v>0</v>
      </c>
      <c r="K460" s="58">
        <f t="shared" si="115"/>
        <v>0</v>
      </c>
      <c r="M460" s="34">
        <f t="shared" ref="M460:P461" si="116">IF(RIGHT($D460,2)="IM",0.95,0.9)</f>
        <v>0.95</v>
      </c>
      <c r="N460" s="34">
        <f t="shared" si="116"/>
        <v>0.95</v>
      </c>
      <c r="O460" s="34">
        <f t="shared" si="116"/>
        <v>0.95</v>
      </c>
      <c r="P460" s="34">
        <f t="shared" si="116"/>
        <v>0.95</v>
      </c>
      <c r="Q460" s="47" t="str">
        <f t="shared" si="76"/>
        <v>RSD_DTA3_CK_LPG</v>
      </c>
    </row>
    <row r="461" spans="4:17" x14ac:dyDescent="0.25">
      <c r="D461" s="34" t="s">
        <v>560</v>
      </c>
      <c r="E461" s="34" t="s">
        <v>36</v>
      </c>
      <c r="F461" s="47" t="s">
        <v>19</v>
      </c>
      <c r="G461" s="51">
        <f t="shared" si="107"/>
        <v>2018</v>
      </c>
      <c r="H461" s="58">
        <f>H459*M461</f>
        <v>4.626027885767733E-3</v>
      </c>
      <c r="I461" s="58">
        <f t="shared" ref="I461:K461" si="117">I459*N461</f>
        <v>0</v>
      </c>
      <c r="J461" s="58">
        <f t="shared" si="117"/>
        <v>0</v>
      </c>
      <c r="K461" s="58">
        <f t="shared" si="117"/>
        <v>0</v>
      </c>
      <c r="M461" s="34">
        <f t="shared" si="116"/>
        <v>0.9</v>
      </c>
      <c r="N461" s="34">
        <f t="shared" si="116"/>
        <v>0.9</v>
      </c>
      <c r="O461" s="34">
        <f t="shared" si="116"/>
        <v>0.9</v>
      </c>
      <c r="P461" s="34">
        <f t="shared" si="116"/>
        <v>0.9</v>
      </c>
      <c r="Q461" s="47" t="str">
        <f t="shared" si="76"/>
        <v>RSD_DTA3_CK_LPG</v>
      </c>
    </row>
    <row r="462" spans="4:17" x14ac:dyDescent="0.25">
      <c r="D462" s="34" t="s">
        <v>561</v>
      </c>
      <c r="E462" s="34" t="s">
        <v>38</v>
      </c>
      <c r="F462" s="47" t="s">
        <v>19</v>
      </c>
      <c r="G462" s="51">
        <f t="shared" si="107"/>
        <v>2018</v>
      </c>
      <c r="H462" s="58">
        <f>VLOOKUP($Q462,'FILL Table'!$A$197:$I$228,RSD_Technologies!H$3)</f>
        <v>3.0415934533729399E-3</v>
      </c>
      <c r="I462" s="58">
        <f>VLOOKUP($Q462,'FILL Table'!$A$197:$J$228,RSD_Technologies!I$3)</f>
        <v>0</v>
      </c>
      <c r="J462" s="58">
        <f>VLOOKUP($Q462,'FILL Table'!$A$197:$K$228,RSD_Technologies!J$3)</f>
        <v>0</v>
      </c>
      <c r="K462" s="58">
        <f>VLOOKUP($Q462,'FILL Table'!$A$197:$L$228,RSD_Technologies!K$3)</f>
        <v>0</v>
      </c>
      <c r="Q462" s="47" t="str">
        <f t="shared" si="76"/>
        <v>RSD_DTA3_CK_ELC</v>
      </c>
    </row>
    <row r="463" spans="4:17" x14ac:dyDescent="0.25">
      <c r="D463" s="34" t="s">
        <v>562</v>
      </c>
      <c r="E463" s="34" t="s">
        <v>38</v>
      </c>
      <c r="F463" s="47" t="s">
        <v>19</v>
      </c>
      <c r="G463" s="51">
        <f t="shared" si="107"/>
        <v>2018</v>
      </c>
      <c r="H463" s="58">
        <f>H462*M463</f>
        <v>2.8895137807042927E-3</v>
      </c>
      <c r="I463" s="58">
        <f t="shared" ref="I463:K463" si="118">I462*N463</f>
        <v>0</v>
      </c>
      <c r="J463" s="58">
        <f t="shared" si="118"/>
        <v>0</v>
      </c>
      <c r="K463" s="58">
        <f t="shared" si="118"/>
        <v>0</v>
      </c>
      <c r="M463" s="34">
        <f t="shared" ref="M463:P464" si="119">IF(RIGHT($D463,2)="IM",0.95,0.9)</f>
        <v>0.95</v>
      </c>
      <c r="N463" s="34">
        <f t="shared" si="119"/>
        <v>0.95</v>
      </c>
      <c r="O463" s="34">
        <f t="shared" si="119"/>
        <v>0.95</v>
      </c>
      <c r="P463" s="34">
        <f t="shared" si="119"/>
        <v>0.95</v>
      </c>
      <c r="Q463" s="47" t="str">
        <f t="shared" si="76"/>
        <v>RSD_DTA3_CK_ELC</v>
      </c>
    </row>
    <row r="464" spans="4:17" x14ac:dyDescent="0.25">
      <c r="D464" s="34" t="s">
        <v>563</v>
      </c>
      <c r="E464" s="34" t="s">
        <v>38</v>
      </c>
      <c r="F464" s="47" t="s">
        <v>19</v>
      </c>
      <c r="G464" s="51">
        <f t="shared" si="107"/>
        <v>2018</v>
      </c>
      <c r="H464" s="58">
        <f>H462*M464</f>
        <v>2.7374341080356459E-3</v>
      </c>
      <c r="I464" s="58">
        <f t="shared" ref="I464:K464" si="120">I462*N464</f>
        <v>0</v>
      </c>
      <c r="J464" s="58">
        <f t="shared" si="120"/>
        <v>0</v>
      </c>
      <c r="K464" s="58">
        <f t="shared" si="120"/>
        <v>0</v>
      </c>
      <c r="M464" s="34">
        <f t="shared" si="119"/>
        <v>0.9</v>
      </c>
      <c r="N464" s="34">
        <f t="shared" si="119"/>
        <v>0.9</v>
      </c>
      <c r="O464" s="34">
        <f t="shared" si="119"/>
        <v>0.9</v>
      </c>
      <c r="P464" s="34">
        <f t="shared" si="119"/>
        <v>0.9</v>
      </c>
      <c r="Q464" s="47" t="str">
        <f t="shared" si="76"/>
        <v>RSD_DTA3_CK_ELC</v>
      </c>
    </row>
    <row r="465" spans="4:17" x14ac:dyDescent="0.25">
      <c r="D465" s="34" t="s">
        <v>564</v>
      </c>
      <c r="E465" s="34" t="s">
        <v>35</v>
      </c>
      <c r="F465" s="47" t="s">
        <v>19</v>
      </c>
      <c r="G465" s="51">
        <f t="shared" si="107"/>
        <v>2018</v>
      </c>
      <c r="H465" s="58">
        <f>IF(VLOOKUP($Q465,'FILL Table'!$A$197:$I$228,RSD_Technologies!H$3)=0,H420,VLOOKUP($Q465,'FILL Table'!$A$197:$I$228,RSD_Technologies!H$3))</f>
        <v>5.4511569079681603E-3</v>
      </c>
      <c r="I465" s="58">
        <f>IF(VLOOKUP($Q465,'FILL Table'!$A$197:$J$228,RSD_Technologies!I$3)=0,I420,VLOOKUP($Q465,'FILL Table'!$A$197:$J$228,RSD_Technologies!I$3))</f>
        <v>6.2827050170738098E-3</v>
      </c>
      <c r="J465" s="58">
        <f>IF(VLOOKUP($Q465,'FILL Table'!$A$197:$K$228,RSD_Technologies!J$3)=0,J420,VLOOKUP($Q465,'FILL Table'!$A$197:$K$228,RSD_Technologies!J$3))</f>
        <v>7.1890711283277E-3</v>
      </c>
      <c r="K465" s="58">
        <f>IF(VLOOKUP($Q465,'FILL Table'!$A$197:$L$228,RSD_Technologies!K$3)=0,K420,VLOOKUP($Q465,'FILL Table'!$A$197:$L$228,RSD_Technologies!K$3))</f>
        <v>5.2861558017447503E-3</v>
      </c>
      <c r="Q465" s="47" t="str">
        <f t="shared" si="76"/>
        <v>RSD_APA3_CK_GAS</v>
      </c>
    </row>
    <row r="466" spans="4:17" x14ac:dyDescent="0.25">
      <c r="D466" s="34" t="s">
        <v>565</v>
      </c>
      <c r="E466" s="34" t="s">
        <v>35</v>
      </c>
      <c r="F466" s="47" t="s">
        <v>19</v>
      </c>
      <c r="G466" s="51">
        <f t="shared" si="107"/>
        <v>2018</v>
      </c>
      <c r="H466" s="58">
        <f>H465*M466</f>
        <v>5.1785990625697522E-3</v>
      </c>
      <c r="I466" s="58">
        <f t="shared" ref="I466:K466" si="121">I465*N466</f>
        <v>5.9685697662201194E-3</v>
      </c>
      <c r="J466" s="58">
        <f t="shared" si="121"/>
        <v>6.8296175719113148E-3</v>
      </c>
      <c r="K466" s="58">
        <f t="shared" si="121"/>
        <v>5.0218480116575124E-3</v>
      </c>
      <c r="M466" s="34">
        <f t="shared" ref="M466:P467" si="122">IF(RIGHT($D466,2)="IM",0.95,0.9)</f>
        <v>0.95</v>
      </c>
      <c r="N466" s="34">
        <f t="shared" si="122"/>
        <v>0.95</v>
      </c>
      <c r="O466" s="34">
        <f t="shared" si="122"/>
        <v>0.95</v>
      </c>
      <c r="P466" s="34">
        <f t="shared" si="122"/>
        <v>0.95</v>
      </c>
      <c r="Q466" s="47" t="str">
        <f t="shared" si="76"/>
        <v>RSD_APA3_CK_GAS</v>
      </c>
    </row>
    <row r="467" spans="4:17" x14ac:dyDescent="0.25">
      <c r="D467" s="34" t="s">
        <v>566</v>
      </c>
      <c r="E467" s="34" t="s">
        <v>35</v>
      </c>
      <c r="F467" s="47" t="s">
        <v>19</v>
      </c>
      <c r="G467" s="51">
        <f t="shared" si="107"/>
        <v>2018</v>
      </c>
      <c r="H467" s="58">
        <f>H465*M467</f>
        <v>4.9060412171713442E-3</v>
      </c>
      <c r="I467" s="58">
        <f t="shared" ref="I467:K467" si="123">I465*N467</f>
        <v>5.6544345153664291E-3</v>
      </c>
      <c r="J467" s="58">
        <f t="shared" si="123"/>
        <v>6.4701640154949305E-3</v>
      </c>
      <c r="K467" s="58">
        <f t="shared" si="123"/>
        <v>4.7575402215702754E-3</v>
      </c>
      <c r="M467" s="34">
        <f t="shared" si="122"/>
        <v>0.9</v>
      </c>
      <c r="N467" s="34">
        <f t="shared" si="122"/>
        <v>0.9</v>
      </c>
      <c r="O467" s="34">
        <f t="shared" si="122"/>
        <v>0.9</v>
      </c>
      <c r="P467" s="34">
        <f t="shared" si="122"/>
        <v>0.9</v>
      </c>
      <c r="Q467" s="47" t="str">
        <f t="shared" si="76"/>
        <v>RSD_APA3_CK_GAS</v>
      </c>
    </row>
    <row r="468" spans="4:17" x14ac:dyDescent="0.25">
      <c r="D468" s="34" t="s">
        <v>567</v>
      </c>
      <c r="E468" s="34" t="s">
        <v>36</v>
      </c>
      <c r="F468" s="47" t="s">
        <v>19</v>
      </c>
      <c r="G468" s="51">
        <f t="shared" si="107"/>
        <v>2018</v>
      </c>
      <c r="H468" s="58">
        <f>VLOOKUP($Q468,'FILL Table'!$A$197:$I$228,RSD_Technologies!H$3)</f>
        <v>5.4437856633380898E-3</v>
      </c>
      <c r="I468" s="58">
        <f>VLOOKUP($Q468,'FILL Table'!$A$197:$J$228,RSD_Technologies!I$3)</f>
        <v>0</v>
      </c>
      <c r="J468" s="58">
        <f>VLOOKUP($Q468,'FILL Table'!$A$197:$K$228,RSD_Technologies!J$3)</f>
        <v>0</v>
      </c>
      <c r="K468" s="58">
        <f>VLOOKUP($Q468,'FILL Table'!$A$197:$L$228,RSD_Technologies!K$3)</f>
        <v>0</v>
      </c>
      <c r="Q468" s="47" t="str">
        <f t="shared" si="76"/>
        <v>RSD_APA3_CK_LPG</v>
      </c>
    </row>
    <row r="469" spans="4:17" x14ac:dyDescent="0.25">
      <c r="D469" s="34" t="s">
        <v>568</v>
      </c>
      <c r="E469" s="34" t="s">
        <v>36</v>
      </c>
      <c r="F469" s="47" t="s">
        <v>19</v>
      </c>
      <c r="G469" s="51">
        <f t="shared" si="107"/>
        <v>2018</v>
      </c>
      <c r="H469" s="58">
        <f>H468*M469</f>
        <v>5.171596380171185E-3</v>
      </c>
      <c r="I469" s="58">
        <f t="shared" ref="I469:K469" si="124">I468*N469</f>
        <v>0</v>
      </c>
      <c r="J469" s="58">
        <f t="shared" si="124"/>
        <v>0</v>
      </c>
      <c r="K469" s="58">
        <f t="shared" si="124"/>
        <v>0</v>
      </c>
      <c r="M469" s="34">
        <f t="shared" ref="M469:P470" si="125">IF(RIGHT($D469,2)="IM",0.95,0.9)</f>
        <v>0.95</v>
      </c>
      <c r="N469" s="34">
        <f t="shared" si="125"/>
        <v>0.95</v>
      </c>
      <c r="O469" s="34">
        <f t="shared" si="125"/>
        <v>0.95</v>
      </c>
      <c r="P469" s="34">
        <f t="shared" si="125"/>
        <v>0.95</v>
      </c>
      <c r="Q469" s="47" t="str">
        <f t="shared" si="76"/>
        <v>RSD_APA3_CK_LPG</v>
      </c>
    </row>
    <row r="470" spans="4:17" x14ac:dyDescent="0.25">
      <c r="D470" s="34" t="s">
        <v>569</v>
      </c>
      <c r="E470" s="34" t="s">
        <v>36</v>
      </c>
      <c r="F470" s="47" t="s">
        <v>19</v>
      </c>
      <c r="G470" s="51">
        <f t="shared" si="107"/>
        <v>2018</v>
      </c>
      <c r="H470" s="58">
        <f>H468*M470</f>
        <v>4.8994070970042811E-3</v>
      </c>
      <c r="I470" s="58">
        <f t="shared" ref="I470:K470" si="126">I468*N470</f>
        <v>0</v>
      </c>
      <c r="J470" s="58">
        <f t="shared" si="126"/>
        <v>0</v>
      </c>
      <c r="K470" s="58">
        <f t="shared" si="126"/>
        <v>0</v>
      </c>
      <c r="M470" s="34">
        <f t="shared" si="125"/>
        <v>0.9</v>
      </c>
      <c r="N470" s="34">
        <f t="shared" si="125"/>
        <v>0.9</v>
      </c>
      <c r="O470" s="34">
        <f t="shared" si="125"/>
        <v>0.9</v>
      </c>
      <c r="P470" s="34">
        <f t="shared" si="125"/>
        <v>0.9</v>
      </c>
      <c r="Q470" s="47" t="str">
        <f t="shared" si="76"/>
        <v>RSD_APA3_CK_LPG</v>
      </c>
    </row>
    <row r="471" spans="4:17" x14ac:dyDescent="0.25">
      <c r="D471" s="34" t="s">
        <v>570</v>
      </c>
      <c r="E471" s="34" t="s">
        <v>38</v>
      </c>
      <c r="F471" s="47" t="s">
        <v>19</v>
      </c>
      <c r="G471" s="51">
        <f t="shared" si="107"/>
        <v>2018</v>
      </c>
      <c r="H471" s="58">
        <f>IF(VLOOKUP($Q471,'FILL Table'!$A$197:$I$228,RSD_Technologies!H$3)=0,H$462,VLOOKUP($Q471,'FILL Table'!$A$197:$I$228,RSD_Technologies!H$3))</f>
        <v>3.3629411646629599E-3</v>
      </c>
      <c r="I471" s="58">
        <f>IF(VLOOKUP($Q471,'FILL Table'!$A$197:$J$228,RSD_Technologies!I$3)=0,I$462,VLOOKUP($Q471,'FILL Table'!$A$197:$J$228,RSD_Technologies!I$3))</f>
        <v>0</v>
      </c>
      <c r="J471" s="58">
        <f>IF(VLOOKUP($Q471,'FILL Table'!$A$197:$K$228,RSD_Technologies!J$3)=0,J$462,VLOOKUP($Q471,'FILL Table'!$A$197:$K$228,RSD_Technologies!J$3))</f>
        <v>0</v>
      </c>
      <c r="K471" s="58">
        <f>IF(VLOOKUP($Q471,'FILL Table'!$A$197:$L$228,RSD_Technologies!K$3)=0,K$462,VLOOKUP($Q471,'FILL Table'!$A$197:$L$228,RSD_Technologies!K$3))</f>
        <v>0</v>
      </c>
      <c r="Q471" s="47" t="str">
        <f t="shared" si="76"/>
        <v>RSD_APA3_CK_ELC</v>
      </c>
    </row>
    <row r="472" spans="4:17" x14ac:dyDescent="0.25">
      <c r="D472" s="34" t="s">
        <v>571</v>
      </c>
      <c r="E472" s="34" t="s">
        <v>38</v>
      </c>
      <c r="F472" s="47" t="s">
        <v>19</v>
      </c>
      <c r="G472" s="51">
        <f t="shared" si="107"/>
        <v>2018</v>
      </c>
      <c r="H472" s="58">
        <f>H471*M472</f>
        <v>3.1947941064298115E-3</v>
      </c>
      <c r="I472" s="58">
        <f t="shared" ref="I472:K472" si="127">I471*N472</f>
        <v>0</v>
      </c>
      <c r="J472" s="58">
        <f t="shared" si="127"/>
        <v>0</v>
      </c>
      <c r="K472" s="58">
        <f t="shared" si="127"/>
        <v>0</v>
      </c>
      <c r="M472" s="34">
        <f t="shared" ref="M472:P473" si="128">IF(RIGHT($D472,2)="IM",0.95,0.9)</f>
        <v>0.95</v>
      </c>
      <c r="N472" s="34">
        <f t="shared" si="128"/>
        <v>0.95</v>
      </c>
      <c r="O472" s="34">
        <f t="shared" si="128"/>
        <v>0.95</v>
      </c>
      <c r="P472" s="34">
        <f t="shared" si="128"/>
        <v>0.95</v>
      </c>
      <c r="Q472" s="47" t="str">
        <f t="shared" si="76"/>
        <v>RSD_APA3_CK_ELC</v>
      </c>
    </row>
    <row r="473" spans="4:17" x14ac:dyDescent="0.25">
      <c r="D473" s="34" t="s">
        <v>572</v>
      </c>
      <c r="E473" s="34" t="s">
        <v>38</v>
      </c>
      <c r="F473" s="47" t="s">
        <v>19</v>
      </c>
      <c r="G473" s="51">
        <f t="shared" si="107"/>
        <v>2018</v>
      </c>
      <c r="H473" s="58">
        <f>H471*M473</f>
        <v>3.026647048196664E-3</v>
      </c>
      <c r="I473" s="58">
        <f t="shared" ref="I473:K473" si="129">I471*N473</f>
        <v>0</v>
      </c>
      <c r="J473" s="58">
        <f t="shared" si="129"/>
        <v>0</v>
      </c>
      <c r="K473" s="58">
        <f t="shared" si="129"/>
        <v>0</v>
      </c>
      <c r="M473" s="34">
        <f t="shared" si="128"/>
        <v>0.9</v>
      </c>
      <c r="N473" s="34">
        <f t="shared" si="128"/>
        <v>0.9</v>
      </c>
      <c r="O473" s="34">
        <f t="shared" si="128"/>
        <v>0.9</v>
      </c>
      <c r="P473" s="34">
        <f t="shared" si="128"/>
        <v>0.9</v>
      </c>
      <c r="Q473" s="47" t="str">
        <f t="shared" si="76"/>
        <v>RSD_APA3_CK_ELC</v>
      </c>
    </row>
    <row r="474" spans="4:17" x14ac:dyDescent="0.25">
      <c r="D474" s="34" t="s">
        <v>503</v>
      </c>
      <c r="E474" s="34" t="s">
        <v>35</v>
      </c>
      <c r="F474" s="47" t="s">
        <v>19</v>
      </c>
      <c r="G474" s="51">
        <f t="shared" si="107"/>
        <v>2018</v>
      </c>
      <c r="H474" s="58">
        <f>IF(VLOOKUP($Q474,'FILL Table'!$A$197:$I$228,RSD_Technologies!H$3)=0,H429,VLOOKUP($Q474,'FILL Table'!$A$197:$I$228,RSD_Technologies!H$3))</f>
        <v>5.4511569079681603E-3</v>
      </c>
      <c r="I474" s="58">
        <f>IF(VLOOKUP($Q474,'FILL Table'!$A$197:$J$228,RSD_Technologies!I$3)=0,I429,VLOOKUP($Q474,'FILL Table'!$A$197:$J$228,RSD_Technologies!I$3))</f>
        <v>6.0000288842301398E-3</v>
      </c>
      <c r="J474" s="58">
        <f>IF(VLOOKUP($Q474,'FILL Table'!$A$197:$K$228,RSD_Technologies!J$3)=0,J429,VLOOKUP($Q474,'FILL Table'!$A$197:$K$228,RSD_Technologies!J$3))</f>
        <v>5.8401771184536698E-3</v>
      </c>
      <c r="K474" s="58">
        <f>IF(VLOOKUP($Q474,'FILL Table'!$A$197:$L$228,RSD_Technologies!K$3)=0,K429,VLOOKUP($Q474,'FILL Table'!$A$197:$L$228,RSD_Technologies!K$3))</f>
        <v>5.1607924230472396E-3</v>
      </c>
      <c r="Q474" s="47" t="str">
        <f t="shared" si="76"/>
        <v>RSD_DTA4_CK_GAS</v>
      </c>
    </row>
    <row r="475" spans="4:17" x14ac:dyDescent="0.25">
      <c r="D475" s="34" t="s">
        <v>504</v>
      </c>
      <c r="E475" s="34" t="s">
        <v>35</v>
      </c>
      <c r="F475" s="47" t="s">
        <v>19</v>
      </c>
      <c r="G475" s="51">
        <f t="shared" si="107"/>
        <v>2018</v>
      </c>
      <c r="H475" s="58">
        <f>H474*M475</f>
        <v>5.1785990625697522E-3</v>
      </c>
      <c r="I475" s="58">
        <f t="shared" ref="I475:K475" si="130">I474*N475</f>
        <v>5.7000274400186325E-3</v>
      </c>
      <c r="J475" s="58">
        <f t="shared" si="130"/>
        <v>5.5481682625309857E-3</v>
      </c>
      <c r="K475" s="58">
        <f t="shared" si="130"/>
        <v>4.9027528018948776E-3</v>
      </c>
      <c r="M475" s="34">
        <f t="shared" ref="M475:P476" si="131">IF(RIGHT($D475,2)="IM",0.95,0.9)</f>
        <v>0.95</v>
      </c>
      <c r="N475" s="34">
        <f t="shared" si="131"/>
        <v>0.95</v>
      </c>
      <c r="O475" s="34">
        <f t="shared" si="131"/>
        <v>0.95</v>
      </c>
      <c r="P475" s="34">
        <f t="shared" si="131"/>
        <v>0.95</v>
      </c>
      <c r="Q475" s="47" t="str">
        <f t="shared" si="76"/>
        <v>RSD_DTA4_CK_GAS</v>
      </c>
    </row>
    <row r="476" spans="4:17" x14ac:dyDescent="0.25">
      <c r="D476" s="34" t="s">
        <v>505</v>
      </c>
      <c r="E476" s="34" t="s">
        <v>35</v>
      </c>
      <c r="F476" s="47" t="s">
        <v>19</v>
      </c>
      <c r="G476" s="51">
        <f t="shared" si="107"/>
        <v>2018</v>
      </c>
      <c r="H476" s="58">
        <f>H474*M476</f>
        <v>4.9060412171713442E-3</v>
      </c>
      <c r="I476" s="58">
        <f t="shared" ref="I476:K476" si="132">I474*N476</f>
        <v>5.4000259958071261E-3</v>
      </c>
      <c r="J476" s="58">
        <f t="shared" si="132"/>
        <v>5.2561594066083033E-3</v>
      </c>
      <c r="K476" s="58">
        <f t="shared" si="132"/>
        <v>4.6447131807425155E-3</v>
      </c>
      <c r="M476" s="34">
        <f t="shared" si="131"/>
        <v>0.9</v>
      </c>
      <c r="N476" s="34">
        <f t="shared" si="131"/>
        <v>0.9</v>
      </c>
      <c r="O476" s="34">
        <f t="shared" si="131"/>
        <v>0.9</v>
      </c>
      <c r="P476" s="34">
        <f t="shared" si="131"/>
        <v>0.9</v>
      </c>
      <c r="Q476" s="47" t="str">
        <f t="shared" si="76"/>
        <v>RSD_DTA4_CK_GAS</v>
      </c>
    </row>
    <row r="477" spans="4:17" x14ac:dyDescent="0.25">
      <c r="D477" s="47" t="s">
        <v>506</v>
      </c>
      <c r="E477" s="47" t="s">
        <v>36</v>
      </c>
      <c r="F477" s="47" t="s">
        <v>19</v>
      </c>
      <c r="G477" s="51">
        <f t="shared" si="107"/>
        <v>2018</v>
      </c>
      <c r="H477" s="58">
        <f>VLOOKUP($Q477,'FILL Table'!$A$197:$I$228,RSD_Technologies!H$3)</f>
        <v>5.58914454753804E-3</v>
      </c>
      <c r="I477" s="58">
        <f>VLOOKUP($Q477,'FILL Table'!$A$197:$J$228,RSD_Technologies!I$3)</f>
        <v>0</v>
      </c>
      <c r="J477" s="58">
        <f>VLOOKUP($Q477,'FILL Table'!$A$197:$K$228,RSD_Technologies!J$3)</f>
        <v>0</v>
      </c>
      <c r="K477" s="58">
        <f>VLOOKUP($Q477,'FILL Table'!$A$197:$L$228,RSD_Technologies!K$3)</f>
        <v>0</v>
      </c>
      <c r="Q477" s="47" t="str">
        <f t="shared" si="76"/>
        <v>RSD_DTA4_CK_LPG</v>
      </c>
    </row>
    <row r="478" spans="4:17" x14ac:dyDescent="0.25">
      <c r="D478" s="34" t="s">
        <v>507</v>
      </c>
      <c r="E478" s="34" t="s">
        <v>36</v>
      </c>
      <c r="F478" s="47" t="s">
        <v>19</v>
      </c>
      <c r="G478" s="51">
        <f t="shared" si="107"/>
        <v>2018</v>
      </c>
      <c r="H478" s="58">
        <f>H477*M478</f>
        <v>5.3096873201611376E-3</v>
      </c>
      <c r="I478" s="58">
        <f t="shared" ref="I478:K478" si="133">I477*N478</f>
        <v>0</v>
      </c>
      <c r="J478" s="58">
        <f t="shared" si="133"/>
        <v>0</v>
      </c>
      <c r="K478" s="58">
        <f t="shared" si="133"/>
        <v>0</v>
      </c>
      <c r="M478" s="34">
        <f t="shared" ref="M478:P479" si="134">IF(RIGHT($D478,2)="IM",0.95,0.9)</f>
        <v>0.95</v>
      </c>
      <c r="N478" s="34">
        <f t="shared" si="134"/>
        <v>0.95</v>
      </c>
      <c r="O478" s="34">
        <f t="shared" si="134"/>
        <v>0.95</v>
      </c>
      <c r="P478" s="34">
        <f t="shared" si="134"/>
        <v>0.95</v>
      </c>
      <c r="Q478" s="47" t="str">
        <f t="shared" si="76"/>
        <v>RSD_DTA4_CK_LPG</v>
      </c>
    </row>
    <row r="479" spans="4:17" x14ac:dyDescent="0.25">
      <c r="D479" s="34" t="s">
        <v>508</v>
      </c>
      <c r="E479" s="34" t="s">
        <v>36</v>
      </c>
      <c r="F479" s="47" t="s">
        <v>19</v>
      </c>
      <c r="G479" s="51">
        <f t="shared" si="107"/>
        <v>2018</v>
      </c>
      <c r="H479" s="58">
        <f>H477*M479</f>
        <v>5.0302300927842361E-3</v>
      </c>
      <c r="I479" s="58">
        <f t="shared" ref="I479:K479" si="135">I477*N479</f>
        <v>0</v>
      </c>
      <c r="J479" s="58">
        <f t="shared" si="135"/>
        <v>0</v>
      </c>
      <c r="K479" s="58">
        <f t="shared" si="135"/>
        <v>0</v>
      </c>
      <c r="M479" s="34">
        <f t="shared" si="134"/>
        <v>0.9</v>
      </c>
      <c r="N479" s="34">
        <f t="shared" si="134"/>
        <v>0.9</v>
      </c>
      <c r="O479" s="34">
        <f t="shared" si="134"/>
        <v>0.9</v>
      </c>
      <c r="P479" s="34">
        <f t="shared" si="134"/>
        <v>0.9</v>
      </c>
      <c r="Q479" s="47" t="str">
        <f t="shared" si="76"/>
        <v>RSD_DTA4_CK_LPG</v>
      </c>
    </row>
    <row r="480" spans="4:17" x14ac:dyDescent="0.25">
      <c r="D480" s="34" t="s">
        <v>509</v>
      </c>
      <c r="E480" s="34" t="s">
        <v>38</v>
      </c>
      <c r="F480" s="47" t="s">
        <v>19</v>
      </c>
      <c r="G480" s="51">
        <f t="shared" si="107"/>
        <v>2018</v>
      </c>
      <c r="H480" s="58">
        <f>VLOOKUP($Q480,'FILL Table'!$A$197:$I$228,RSD_Technologies!H$3)</f>
        <v>3.2144112632236802E-3</v>
      </c>
      <c r="I480" s="58">
        <f>VLOOKUP($Q480,'FILL Table'!$A$197:$J$228,RSD_Technologies!I$3)</f>
        <v>0</v>
      </c>
      <c r="J480" s="58">
        <f>VLOOKUP($Q480,'FILL Table'!$A$197:$K$228,RSD_Technologies!J$3)</f>
        <v>0</v>
      </c>
      <c r="K480" s="58">
        <f>VLOOKUP($Q480,'FILL Table'!$A$197:$L$228,RSD_Technologies!K$3)</f>
        <v>0</v>
      </c>
      <c r="Q480" s="47" t="str">
        <f>LEFT(D480,15)</f>
        <v>RSD_DTA4_CK_ELC</v>
      </c>
    </row>
    <row r="481" spans="1:20" x14ac:dyDescent="0.25">
      <c r="D481" s="34" t="s">
        <v>510</v>
      </c>
      <c r="E481" s="34" t="s">
        <v>38</v>
      </c>
      <c r="F481" s="47" t="s">
        <v>19</v>
      </c>
      <c r="G481" s="51">
        <f t="shared" si="107"/>
        <v>2018</v>
      </c>
      <c r="H481" s="58">
        <f>H480*M481</f>
        <v>3.0536907000624962E-3</v>
      </c>
      <c r="I481" s="58">
        <f t="shared" ref="I481:K481" si="136">I480*N481</f>
        <v>0</v>
      </c>
      <c r="J481" s="58">
        <f t="shared" si="136"/>
        <v>0</v>
      </c>
      <c r="K481" s="58">
        <f t="shared" si="136"/>
        <v>0</v>
      </c>
      <c r="M481" s="34">
        <f t="shared" ref="M481:P482" si="137">IF(RIGHT($D481,2)="IM",0.95,0.9)</f>
        <v>0.95</v>
      </c>
      <c r="N481" s="34">
        <f t="shared" si="137"/>
        <v>0.95</v>
      </c>
      <c r="O481" s="34">
        <f t="shared" si="137"/>
        <v>0.95</v>
      </c>
      <c r="P481" s="34">
        <f t="shared" si="137"/>
        <v>0.95</v>
      </c>
      <c r="Q481" s="47" t="str">
        <f t="shared" si="76"/>
        <v>RSD_DTA4_CK_ELC</v>
      </c>
    </row>
    <row r="482" spans="1:20" x14ac:dyDescent="0.25">
      <c r="D482" s="34" t="s">
        <v>511</v>
      </c>
      <c r="E482" s="34" t="s">
        <v>38</v>
      </c>
      <c r="F482" s="47" t="s">
        <v>19</v>
      </c>
      <c r="G482" s="51">
        <f t="shared" si="107"/>
        <v>2018</v>
      </c>
      <c r="H482" s="58">
        <f>H480*M482</f>
        <v>2.8929701369013123E-3</v>
      </c>
      <c r="I482" s="58">
        <f t="shared" ref="I482:K482" si="138">I480*N482</f>
        <v>0</v>
      </c>
      <c r="J482" s="58">
        <f t="shared" si="138"/>
        <v>0</v>
      </c>
      <c r="K482" s="58">
        <f t="shared" si="138"/>
        <v>0</v>
      </c>
      <c r="M482" s="34">
        <f t="shared" si="137"/>
        <v>0.9</v>
      </c>
      <c r="N482" s="34">
        <f t="shared" si="137"/>
        <v>0.9</v>
      </c>
      <c r="O482" s="34">
        <f t="shared" si="137"/>
        <v>0.9</v>
      </c>
      <c r="P482" s="34">
        <f t="shared" si="137"/>
        <v>0.9</v>
      </c>
      <c r="Q482" s="47" t="str">
        <f t="shared" si="76"/>
        <v>RSD_DTA4_CK_ELC</v>
      </c>
    </row>
    <row r="483" spans="1:20" x14ac:dyDescent="0.25">
      <c r="D483" s="34" t="s">
        <v>512</v>
      </c>
      <c r="E483" s="34" t="s">
        <v>35</v>
      </c>
      <c r="F483" s="47" t="s">
        <v>19</v>
      </c>
      <c r="G483" s="51">
        <f t="shared" si="107"/>
        <v>2018</v>
      </c>
      <c r="H483" s="58">
        <f>IF(VLOOKUP($Q483,'FILL Table'!$A$197:$I$228,RSD_Technologies!H$3)=0,H420,VLOOKUP($Q483,'FILL Table'!$A$197:$I$228,RSD_Technologies!H$3))</f>
        <v>5.4511569079681603E-3</v>
      </c>
      <c r="I483" s="58">
        <f>IF(VLOOKUP($Q483,'FILL Table'!$A$197:$J$228,RSD_Technologies!I$3)=0,I420,VLOOKUP($Q483,'FILL Table'!$A$197:$J$228,RSD_Technologies!I$3))</f>
        <v>6.2827050170738098E-3</v>
      </c>
      <c r="J483" s="58">
        <f>IF(VLOOKUP($Q483,'FILL Table'!$A$197:$K$228,RSD_Technologies!J$3)=0,J420,VLOOKUP($Q483,'FILL Table'!$A$197:$K$228,RSD_Technologies!J$3))</f>
        <v>7.1890711283277E-3</v>
      </c>
      <c r="K483" s="58">
        <f>IF(VLOOKUP($Q483,'FILL Table'!$A$197:$L$228,RSD_Technologies!K$3)=0,K420,VLOOKUP($Q483,'FILL Table'!$A$197:$L$228,RSD_Technologies!K$3))</f>
        <v>5.2861558017447503E-3</v>
      </c>
      <c r="Q483" s="47" t="str">
        <f t="shared" si="76"/>
        <v>RSD_APA4_CK_GAS</v>
      </c>
    </row>
    <row r="484" spans="1:20" x14ac:dyDescent="0.25">
      <c r="D484" s="34" t="s">
        <v>513</v>
      </c>
      <c r="E484" s="34" t="s">
        <v>35</v>
      </c>
      <c r="F484" s="47" t="s">
        <v>19</v>
      </c>
      <c r="G484" s="51">
        <f t="shared" si="107"/>
        <v>2018</v>
      </c>
      <c r="H484" s="58">
        <f>H483*M484</f>
        <v>5.1785990625697522E-3</v>
      </c>
      <c r="I484" s="58">
        <f t="shared" ref="I484:K484" si="139">I483*N484</f>
        <v>5.9685697662201194E-3</v>
      </c>
      <c r="J484" s="58">
        <f t="shared" si="139"/>
        <v>6.8296175719113148E-3</v>
      </c>
      <c r="K484" s="58">
        <f t="shared" si="139"/>
        <v>5.0218480116575124E-3</v>
      </c>
      <c r="M484" s="34">
        <f t="shared" ref="M484:P485" si="140">IF(RIGHT($D484,2)="IM",0.95,0.9)</f>
        <v>0.95</v>
      </c>
      <c r="N484" s="34">
        <f t="shared" si="140"/>
        <v>0.95</v>
      </c>
      <c r="O484" s="34">
        <f t="shared" si="140"/>
        <v>0.95</v>
      </c>
      <c r="P484" s="34">
        <f t="shared" si="140"/>
        <v>0.95</v>
      </c>
      <c r="Q484" s="47" t="str">
        <f t="shared" si="76"/>
        <v>RSD_APA4_CK_GAS</v>
      </c>
    </row>
    <row r="485" spans="1:20" x14ac:dyDescent="0.25">
      <c r="D485" s="34" t="s">
        <v>514</v>
      </c>
      <c r="E485" s="34" t="s">
        <v>35</v>
      </c>
      <c r="F485" s="47" t="s">
        <v>19</v>
      </c>
      <c r="G485" s="51">
        <f t="shared" si="107"/>
        <v>2018</v>
      </c>
      <c r="H485" s="58">
        <f>H483*M485</f>
        <v>4.9060412171713442E-3</v>
      </c>
      <c r="I485" s="58">
        <f t="shared" ref="I485:K485" si="141">I483*N485</f>
        <v>5.6544345153664291E-3</v>
      </c>
      <c r="J485" s="58">
        <f t="shared" si="141"/>
        <v>6.4701640154949305E-3</v>
      </c>
      <c r="K485" s="58">
        <f t="shared" si="141"/>
        <v>4.7575402215702754E-3</v>
      </c>
      <c r="M485" s="34">
        <f t="shared" si="140"/>
        <v>0.9</v>
      </c>
      <c r="N485" s="34">
        <f t="shared" si="140"/>
        <v>0.9</v>
      </c>
      <c r="O485" s="34">
        <f t="shared" si="140"/>
        <v>0.9</v>
      </c>
      <c r="P485" s="34">
        <f t="shared" si="140"/>
        <v>0.9</v>
      </c>
      <c r="Q485" s="47" t="str">
        <f t="shared" ref="Q485:Q491" si="142">LEFT(D485,15)</f>
        <v>RSD_APA4_CK_GAS</v>
      </c>
      <c r="R485" s="47"/>
    </row>
    <row r="486" spans="1:20" x14ac:dyDescent="0.25">
      <c r="D486" s="34" t="s">
        <v>515</v>
      </c>
      <c r="E486" s="34" t="s">
        <v>36</v>
      </c>
      <c r="F486" s="47" t="s">
        <v>19</v>
      </c>
      <c r="G486" s="51">
        <f t="shared" si="107"/>
        <v>2018</v>
      </c>
      <c r="H486" s="58">
        <f>VLOOKUP($Q486,'FILL Table'!$A$197:$I$228,RSD_Technologies!H$3)</f>
        <v>5.2542502033662997E-3</v>
      </c>
      <c r="I486" s="58">
        <f>VLOOKUP($Q486,'FILL Table'!$A$197:$J$228,RSD_Technologies!I$3)</f>
        <v>0</v>
      </c>
      <c r="J486" s="58">
        <f>VLOOKUP($Q486,'FILL Table'!$A$197:$K$228,RSD_Technologies!J$3)</f>
        <v>0</v>
      </c>
      <c r="K486" s="58">
        <f>VLOOKUP($Q486,'FILL Table'!$A$197:$L$228,RSD_Technologies!K$3)</f>
        <v>0</v>
      </c>
      <c r="Q486" s="47" t="str">
        <f t="shared" si="142"/>
        <v>RSD_APA4_CK_LPG</v>
      </c>
      <c r="R486" s="47"/>
    </row>
    <row r="487" spans="1:20" x14ac:dyDescent="0.25">
      <c r="D487" s="34" t="s">
        <v>516</v>
      </c>
      <c r="E487" s="34" t="s">
        <v>36</v>
      </c>
      <c r="F487" s="47" t="s">
        <v>19</v>
      </c>
      <c r="G487" s="51">
        <f t="shared" si="107"/>
        <v>2018</v>
      </c>
      <c r="H487" s="58">
        <f>H486*M487</f>
        <v>4.9915376931979841E-3</v>
      </c>
      <c r="I487" s="58">
        <f t="shared" ref="I487:K487" si="143">I486*N487</f>
        <v>0</v>
      </c>
      <c r="J487" s="58">
        <f t="shared" si="143"/>
        <v>0</v>
      </c>
      <c r="K487" s="58">
        <f t="shared" si="143"/>
        <v>0</v>
      </c>
      <c r="M487" s="34">
        <f t="shared" ref="M487:P488" si="144">IF(RIGHT($D487,2)="IM",0.95,0.9)</f>
        <v>0.95</v>
      </c>
      <c r="N487" s="34">
        <f t="shared" si="144"/>
        <v>0.95</v>
      </c>
      <c r="O487" s="34">
        <f t="shared" si="144"/>
        <v>0.95</v>
      </c>
      <c r="P487" s="34">
        <f t="shared" si="144"/>
        <v>0.95</v>
      </c>
      <c r="Q487" s="47" t="str">
        <f t="shared" si="142"/>
        <v>RSD_APA4_CK_LPG</v>
      </c>
      <c r="R487" s="47"/>
    </row>
    <row r="488" spans="1:20" x14ac:dyDescent="0.25">
      <c r="D488" s="34" t="s">
        <v>517</v>
      </c>
      <c r="E488" s="34" t="s">
        <v>36</v>
      </c>
      <c r="F488" s="47" t="s">
        <v>19</v>
      </c>
      <c r="G488" s="51">
        <f t="shared" si="107"/>
        <v>2018</v>
      </c>
      <c r="H488" s="58">
        <f>H486*M488</f>
        <v>4.7288251830296703E-3</v>
      </c>
      <c r="I488" s="58">
        <f t="shared" ref="I488:K488" si="145">I486*N488</f>
        <v>0</v>
      </c>
      <c r="J488" s="58">
        <f t="shared" si="145"/>
        <v>0</v>
      </c>
      <c r="K488" s="58">
        <f t="shared" si="145"/>
        <v>0</v>
      </c>
      <c r="M488" s="34">
        <f t="shared" si="144"/>
        <v>0.9</v>
      </c>
      <c r="N488" s="34">
        <f t="shared" si="144"/>
        <v>0.9</v>
      </c>
      <c r="O488" s="34">
        <f t="shared" si="144"/>
        <v>0.9</v>
      </c>
      <c r="P488" s="34">
        <f t="shared" si="144"/>
        <v>0.9</v>
      </c>
      <c r="Q488" s="47" t="str">
        <f t="shared" si="142"/>
        <v>RSD_APA4_CK_LPG</v>
      </c>
      <c r="R488" s="47"/>
    </row>
    <row r="489" spans="1:20" x14ac:dyDescent="0.25">
      <c r="D489" s="34" t="s">
        <v>518</v>
      </c>
      <c r="E489" s="34" t="s">
        <v>38</v>
      </c>
      <c r="F489" s="47" t="s">
        <v>19</v>
      </c>
      <c r="G489" s="51">
        <f t="shared" si="107"/>
        <v>2018</v>
      </c>
      <c r="H489" s="58">
        <f>VLOOKUP($Q489,'FILL Table'!$A$197:$I$228,RSD_Technologies!H$3)</f>
        <v>3.5551092312151298E-3</v>
      </c>
      <c r="I489" s="58">
        <f>VLOOKUP($Q489,'FILL Table'!$A$197:$J$228,RSD_Technologies!I$3)</f>
        <v>0</v>
      </c>
      <c r="J489" s="58">
        <f>VLOOKUP($Q489,'FILL Table'!$A$197:$K$228,RSD_Technologies!J$3)</f>
        <v>0</v>
      </c>
      <c r="K489" s="58">
        <f>VLOOKUP($Q489,'FILL Table'!$A$197:$L$228,RSD_Technologies!K$3)</f>
        <v>0</v>
      </c>
      <c r="Q489" s="47" t="str">
        <f t="shared" si="142"/>
        <v>RSD_APA4_CK_ELC</v>
      </c>
      <c r="R489" s="47"/>
    </row>
    <row r="490" spans="1:20" x14ac:dyDescent="0.25">
      <c r="D490" s="34" t="s">
        <v>519</v>
      </c>
      <c r="E490" s="34" t="s">
        <v>38</v>
      </c>
      <c r="F490" s="47" t="s">
        <v>19</v>
      </c>
      <c r="G490" s="51">
        <f t="shared" si="107"/>
        <v>2018</v>
      </c>
      <c r="H490" s="58">
        <f>H489*M490</f>
        <v>3.3773537696543733E-3</v>
      </c>
      <c r="I490" s="58">
        <f t="shared" ref="I490:K490" si="146">I489*N490</f>
        <v>0</v>
      </c>
      <c r="J490" s="58">
        <f t="shared" si="146"/>
        <v>0</v>
      </c>
      <c r="K490" s="58">
        <f t="shared" si="146"/>
        <v>0</v>
      </c>
      <c r="M490" s="34">
        <f t="shared" ref="M490:P491" si="147">IF(RIGHT($D490,2)="IM",0.95,0.9)</f>
        <v>0.95</v>
      </c>
      <c r="N490" s="34">
        <f t="shared" si="147"/>
        <v>0.95</v>
      </c>
      <c r="O490" s="34">
        <f t="shared" si="147"/>
        <v>0.95</v>
      </c>
      <c r="P490" s="34">
        <f t="shared" si="147"/>
        <v>0.95</v>
      </c>
      <c r="Q490" s="47" t="str">
        <f t="shared" si="142"/>
        <v>RSD_APA4_CK_ELC</v>
      </c>
      <c r="R490" s="47"/>
    </row>
    <row r="491" spans="1:20" ht="14.4" thickBot="1" x14ac:dyDescent="0.3">
      <c r="A491" s="81"/>
      <c r="B491" s="81"/>
      <c r="C491" s="81"/>
      <c r="D491" s="81" t="s">
        <v>520</v>
      </c>
      <c r="E491" s="81" t="s">
        <v>38</v>
      </c>
      <c r="F491" s="81" t="s">
        <v>19</v>
      </c>
      <c r="G491" s="82">
        <f t="shared" si="107"/>
        <v>2018</v>
      </c>
      <c r="H491" s="83">
        <f>H489*M491</f>
        <v>3.1995983080936167E-3</v>
      </c>
      <c r="I491" s="83">
        <f t="shared" ref="I491:K491" si="148">I489*N491</f>
        <v>0</v>
      </c>
      <c r="J491" s="83">
        <f t="shared" si="148"/>
        <v>0</v>
      </c>
      <c r="K491" s="83">
        <f t="shared" si="148"/>
        <v>0</v>
      </c>
      <c r="L491" s="81"/>
      <c r="M491" s="81">
        <f t="shared" si="147"/>
        <v>0.9</v>
      </c>
      <c r="N491" s="81">
        <f t="shared" si="147"/>
        <v>0.9</v>
      </c>
      <c r="O491" s="81">
        <f t="shared" si="147"/>
        <v>0.9</v>
      </c>
      <c r="P491" s="81">
        <f t="shared" si="147"/>
        <v>0.9</v>
      </c>
      <c r="Q491" s="81" t="str">
        <f t="shared" si="142"/>
        <v>RSD_APA4_CK_ELC</v>
      </c>
      <c r="R491" s="81"/>
    </row>
    <row r="492" spans="1:20" ht="14.4" thickTop="1" x14ac:dyDescent="0.25">
      <c r="B492" s="47"/>
      <c r="C492" s="47"/>
      <c r="D492" s="34" t="s">
        <v>286</v>
      </c>
      <c r="E492" s="47" t="s">
        <v>38</v>
      </c>
      <c r="F492" s="47" t="s">
        <v>19</v>
      </c>
      <c r="G492" s="51">
        <f t="shared" si="107"/>
        <v>2018</v>
      </c>
      <c r="H492" s="58">
        <f>VLOOKUP($Q492,'FILL Table'!$A$229:$I$260,RSD_Technologies!H$3)*M492</f>
        <v>5.4477806401107476E-4</v>
      </c>
      <c r="I492" s="58">
        <f>VLOOKUP($Q492,'FILL Table'!$A$229:$J$260,RSD_Technologies!I$3)*N492</f>
        <v>7.7069720617546698E-4</v>
      </c>
      <c r="J492" s="58">
        <f>VLOOKUP($Q492,'FILL Table'!$A$229:$K$260,RSD_Technologies!J$3)*O492</f>
        <v>5.0931555188746616E-4</v>
      </c>
      <c r="K492" s="58">
        <f>VLOOKUP($Q492,'FILL Table'!$A$229:$L$260,RSD_Technologies!K$3)*P492</f>
        <v>4.8221023615994875E-4</v>
      </c>
      <c r="L492" s="47"/>
      <c r="M492" s="85">
        <f>1/1.15</f>
        <v>0.86956521739130443</v>
      </c>
      <c r="N492" s="85">
        <f t="shared" ref="N492:P492" si="149">1/1.15</f>
        <v>0.86956521739130443</v>
      </c>
      <c r="O492" s="85">
        <f t="shared" si="149"/>
        <v>0.86956521739130443</v>
      </c>
      <c r="P492" s="85">
        <f t="shared" si="149"/>
        <v>0.86956521739130443</v>
      </c>
      <c r="Q492" s="47" t="str">
        <f>LEFT(D492,12)&amp;"E"&amp;RIGHT(D492,2)</f>
        <v>RSD_DTA1_LI_E01</v>
      </c>
      <c r="R492" s="34" t="s">
        <v>46</v>
      </c>
    </row>
    <row r="493" spans="1:20" x14ac:dyDescent="0.25">
      <c r="B493" s="47"/>
      <c r="C493" s="47"/>
      <c r="D493" s="34" t="s">
        <v>287</v>
      </c>
      <c r="E493" s="47" t="s">
        <v>38</v>
      </c>
      <c r="F493" s="47" t="s">
        <v>19</v>
      </c>
      <c r="G493" s="51">
        <f t="shared" si="107"/>
        <v>2018</v>
      </c>
      <c r="H493" s="58">
        <f>VLOOKUP($Q493,'FILL Table'!$A$229:$I$260,RSD_Technologies!H$3)*M493</f>
        <v>3.4805265200707548E-5</v>
      </c>
      <c r="I493" s="58">
        <f>VLOOKUP($Q493,'FILL Table'!$A$229:$J$260,RSD_Technologies!I$3)*N493</f>
        <v>4.923898817232155E-5</v>
      </c>
      <c r="J493" s="58">
        <f>VLOOKUP($Q493,'FILL Table'!$A$229:$K$260,RSD_Technologies!J$3)*O493</f>
        <v>3.2539604703921554E-5</v>
      </c>
      <c r="K493" s="58">
        <f>VLOOKUP($Q493,'FILL Table'!$A$229:$L$260,RSD_Technologies!K$3)*P493</f>
        <v>3.0807876199107781E-5</v>
      </c>
      <c r="L493" s="47"/>
      <c r="M493" s="86">
        <f>1/4.5</f>
        <v>0.22222222222222221</v>
      </c>
      <c r="N493" s="86">
        <f t="shared" ref="N493:P493" si="150">1/4.5</f>
        <v>0.22222222222222221</v>
      </c>
      <c r="O493" s="86">
        <f t="shared" si="150"/>
        <v>0.22222222222222221</v>
      </c>
      <c r="P493" s="86">
        <f t="shared" si="150"/>
        <v>0.22222222222222221</v>
      </c>
      <c r="Q493" s="47" t="str">
        <f>LEFT(D493,12)&amp;"E"&amp;RIGHT(D493,2)</f>
        <v>RSD_DTA1_LI_E02</v>
      </c>
    </row>
    <row r="494" spans="1:20" x14ac:dyDescent="0.25">
      <c r="B494" s="47"/>
      <c r="C494" s="47"/>
      <c r="D494" s="47" t="str">
        <f>D493</f>
        <v>RSD_DTA1_LI_N02</v>
      </c>
      <c r="E494" s="47" t="str">
        <f>E493</f>
        <v>RSDELC</v>
      </c>
      <c r="F494" s="47" t="str">
        <f>F493</f>
        <v>INPUT</v>
      </c>
      <c r="G494" s="51">
        <f>G493+17</f>
        <v>2035</v>
      </c>
      <c r="H494" s="58">
        <f>H493*M494</f>
        <v>3.1324738680636793E-5</v>
      </c>
      <c r="I494" s="58">
        <f>I493*N494</f>
        <v>4.4315089355089393E-5</v>
      </c>
      <c r="J494" s="58">
        <f>J493*O494</f>
        <v>2.9285644233529399E-5</v>
      </c>
      <c r="K494" s="58">
        <f>K493*P494</f>
        <v>2.7727088579197004E-5</v>
      </c>
      <c r="L494" s="47"/>
      <c r="M494" s="47">
        <v>0.9</v>
      </c>
      <c r="N494" s="47">
        <v>0.9</v>
      </c>
      <c r="O494" s="47">
        <v>0.9</v>
      </c>
      <c r="P494" s="47">
        <v>0.9</v>
      </c>
      <c r="Q494" s="47"/>
    </row>
    <row r="495" spans="1:20" x14ac:dyDescent="0.25">
      <c r="B495" s="47"/>
      <c r="C495" s="47"/>
      <c r="D495" s="34" t="s">
        <v>288</v>
      </c>
      <c r="E495" s="47" t="s">
        <v>38</v>
      </c>
      <c r="F495" s="47" t="s">
        <v>19</v>
      </c>
      <c r="G495" s="51">
        <f>BASE_YEAR+1</f>
        <v>2018</v>
      </c>
      <c r="H495" s="58">
        <f>VLOOKUP($Q495,'FILL Table'!$A$229:$I$260,RSD_Technologies!H$3)*M495</f>
        <v>1.34248880059872E-5</v>
      </c>
      <c r="I495" s="58">
        <f>VLOOKUP($Q495,'FILL Table'!$A$229:$J$260,RSD_Technologies!I$3)*N495</f>
        <v>1.899218115218114E-5</v>
      </c>
      <c r="J495" s="58">
        <f>VLOOKUP($Q495,'FILL Table'!$A$229:$K$260,RSD_Technologies!J$3)*O495</f>
        <v>1.2550990385798271E-5</v>
      </c>
      <c r="K495" s="58">
        <f>VLOOKUP($Q495,'FILL Table'!$A$229:$L$260,RSD_Technologies!K$3)*P495</f>
        <v>1.1883037962513027E-5</v>
      </c>
      <c r="L495" s="47"/>
      <c r="M495" s="86">
        <f>1/7</f>
        <v>0.14285714285714285</v>
      </c>
      <c r="N495" s="86">
        <f t="shared" ref="N495:P495" si="151">1/7</f>
        <v>0.14285714285714285</v>
      </c>
      <c r="O495" s="86">
        <f t="shared" si="151"/>
        <v>0.14285714285714285</v>
      </c>
      <c r="P495" s="86">
        <f t="shared" si="151"/>
        <v>0.14285714285714285</v>
      </c>
      <c r="Q495" s="47" t="str">
        <f>LEFT(D495,12)&amp;"E"&amp;RIGHT(D495,2)</f>
        <v>RSD_DTA1_LI_E03</v>
      </c>
      <c r="T495" s="34" t="s">
        <v>65</v>
      </c>
    </row>
    <row r="496" spans="1:20" x14ac:dyDescent="0.25">
      <c r="B496" s="47"/>
      <c r="C496" s="47"/>
      <c r="D496" s="47" t="str">
        <f>D495</f>
        <v>RSD_DTA1_LI_N03</v>
      </c>
      <c r="E496" s="47" t="str">
        <f>E495</f>
        <v>RSDELC</v>
      </c>
      <c r="F496" s="47" t="str">
        <f>F495</f>
        <v>INPUT</v>
      </c>
      <c r="G496" s="51">
        <f>G495+17</f>
        <v>2035</v>
      </c>
      <c r="H496" s="58">
        <f>H495*M496</f>
        <v>1.208239920538848E-5</v>
      </c>
      <c r="I496" s="58">
        <f>I495*N496</f>
        <v>1.7092963036963026E-5</v>
      </c>
      <c r="J496" s="58">
        <f>J495*O496</f>
        <v>1.1295891347218444E-5</v>
      </c>
      <c r="K496" s="58">
        <f>K495*P496</f>
        <v>1.0694734166261725E-5</v>
      </c>
      <c r="L496" s="47"/>
      <c r="M496" s="47">
        <v>0.9</v>
      </c>
      <c r="N496" s="47">
        <v>0.9</v>
      </c>
      <c r="O496" s="47">
        <v>0.9</v>
      </c>
      <c r="P496" s="47">
        <v>0.9</v>
      </c>
      <c r="Q496" s="47"/>
    </row>
    <row r="497" spans="2:20" x14ac:dyDescent="0.25">
      <c r="B497" s="47"/>
      <c r="C497" s="47"/>
      <c r="D497" s="34" t="s">
        <v>289</v>
      </c>
      <c r="E497" s="47" t="s">
        <v>38</v>
      </c>
      <c r="F497" s="47" t="s">
        <v>19</v>
      </c>
      <c r="G497" s="51">
        <f>BASE_YEAR+1</f>
        <v>2018</v>
      </c>
      <c r="H497" s="58">
        <f>VLOOKUP($Q497,'FILL Table'!$A$229:$I$260,RSD_Technologies!H$3)*M497</f>
        <v>1.7228606274350249E-4</v>
      </c>
      <c r="I497" s="58">
        <f>VLOOKUP($Q497,'FILL Table'!$A$229:$J$260,RSD_Technologies!I$3)*N497</f>
        <v>2.4373299145299149E-4</v>
      </c>
      <c r="J497" s="58">
        <f>VLOOKUP($Q497,'FILL Table'!$A$229:$K$260,RSD_Technologies!J$3)*O497</f>
        <v>1.6107104328441101E-4</v>
      </c>
      <c r="K497" s="58">
        <f>VLOOKUP($Q497,'FILL Table'!$A$229:$L$260,RSD_Technologies!K$3)*P497</f>
        <v>1.52498987185584E-4</v>
      </c>
      <c r="L497" s="47"/>
      <c r="M497" s="86">
        <f>1/2</f>
        <v>0.5</v>
      </c>
      <c r="N497" s="86">
        <f t="shared" ref="N497:P497" si="152">1/2</f>
        <v>0.5</v>
      </c>
      <c r="O497" s="86">
        <f t="shared" si="152"/>
        <v>0.5</v>
      </c>
      <c r="P497" s="86">
        <f t="shared" si="152"/>
        <v>0.5</v>
      </c>
      <c r="Q497" s="47" t="str">
        <f t="shared" ref="Q497:Q539" si="153">LEFT(D497,12)&amp;"E"&amp;RIGHT(D497,2)</f>
        <v>RSD_DTA1_LI_E04</v>
      </c>
    </row>
    <row r="498" spans="2:20" x14ac:dyDescent="0.25">
      <c r="B498" s="47"/>
      <c r="C498" s="47"/>
      <c r="D498" s="34" t="s">
        <v>290</v>
      </c>
      <c r="E498" s="47" t="s">
        <v>38</v>
      </c>
      <c r="F498" s="47" t="s">
        <v>19</v>
      </c>
      <c r="G498" s="51">
        <f>BASE_YEAR+1</f>
        <v>2018</v>
      </c>
      <c r="H498" s="58">
        <f>VLOOKUP($Q498,'FILL Table'!$A$229:$I$260,RSD_Technologies!H$3)*M498</f>
        <v>5.4477806401107476E-4</v>
      </c>
      <c r="I498" s="58">
        <f>VLOOKUP($Q498,'FILL Table'!$A$229:$J$260,RSD_Technologies!I$3)*N498</f>
        <v>7.7069720617546698E-4</v>
      </c>
      <c r="J498" s="58">
        <f>VLOOKUP($Q498,'FILL Table'!$A$229:$K$260,RSD_Technologies!J$3)*O498</f>
        <v>5.0931555188746616E-4</v>
      </c>
      <c r="K498" s="58">
        <f>VLOOKUP($Q498,'FILL Table'!$A$229:$L$260,RSD_Technologies!K$3)*P498</f>
        <v>4.8221023615994875E-4</v>
      </c>
      <c r="L498" s="47"/>
      <c r="M498" s="85">
        <f>1/1.15</f>
        <v>0.86956521739130443</v>
      </c>
      <c r="N498" s="85">
        <f t="shared" ref="N498:P498" si="154">1/1.15</f>
        <v>0.86956521739130443</v>
      </c>
      <c r="O498" s="85">
        <f t="shared" si="154"/>
        <v>0.86956521739130443</v>
      </c>
      <c r="P498" s="85">
        <f t="shared" si="154"/>
        <v>0.86956521739130443</v>
      </c>
      <c r="Q498" s="47" t="str">
        <f t="shared" si="153"/>
        <v>RSD_APA1_LI_E01</v>
      </c>
      <c r="T498" s="34" t="s">
        <v>65</v>
      </c>
    </row>
    <row r="499" spans="2:20" x14ac:dyDescent="0.25">
      <c r="B499" s="47"/>
      <c r="C499" s="47"/>
      <c r="D499" s="34" t="s">
        <v>291</v>
      </c>
      <c r="E499" s="47" t="s">
        <v>38</v>
      </c>
      <c r="F499" s="47" t="s">
        <v>19</v>
      </c>
      <c r="G499" s="51">
        <f>BASE_YEAR+1</f>
        <v>2018</v>
      </c>
      <c r="H499" s="58">
        <f>VLOOKUP($Q499,'FILL Table'!$A$229:$I$260,RSD_Technologies!H$3)*M499</f>
        <v>3.4805265200707548E-5</v>
      </c>
      <c r="I499" s="58">
        <f>VLOOKUP($Q499,'FILL Table'!$A$229:$J$260,RSD_Technologies!I$3)*N499</f>
        <v>4.923898817232155E-5</v>
      </c>
      <c r="J499" s="58">
        <f>VLOOKUP($Q499,'FILL Table'!$A$229:$K$260,RSD_Technologies!J$3)*O499</f>
        <v>3.2539604703921554E-5</v>
      </c>
      <c r="K499" s="58">
        <f>VLOOKUP($Q499,'FILL Table'!$A$229:$L$260,RSD_Technologies!K$3)*P499</f>
        <v>3.0807876199107781E-5</v>
      </c>
      <c r="L499" s="47"/>
      <c r="M499" s="86">
        <f>1/4.5</f>
        <v>0.22222222222222221</v>
      </c>
      <c r="N499" s="86">
        <f t="shared" ref="N499:P499" si="155">1/4.5</f>
        <v>0.22222222222222221</v>
      </c>
      <c r="O499" s="86">
        <f t="shared" si="155"/>
        <v>0.22222222222222221</v>
      </c>
      <c r="P499" s="86">
        <f t="shared" si="155"/>
        <v>0.22222222222222221</v>
      </c>
      <c r="Q499" s="47" t="str">
        <f t="shared" si="153"/>
        <v>RSD_APA1_LI_E02</v>
      </c>
      <c r="T499" s="34" t="s">
        <v>65</v>
      </c>
    </row>
    <row r="500" spans="2:20" x14ac:dyDescent="0.25">
      <c r="B500" s="47"/>
      <c r="C500" s="47"/>
      <c r="D500" s="47" t="str">
        <f>D499</f>
        <v>RSD_APA1_LI_N02</v>
      </c>
      <c r="E500" s="47" t="str">
        <f>E499</f>
        <v>RSDELC</v>
      </c>
      <c r="F500" s="47" t="str">
        <f>F499</f>
        <v>INPUT</v>
      </c>
      <c r="G500" s="51">
        <f>G499+17</f>
        <v>2035</v>
      </c>
      <c r="H500" s="58">
        <f>H499*M500</f>
        <v>3.1324738680636793E-5</v>
      </c>
      <c r="I500" s="58">
        <f>I499*N500</f>
        <v>4.4315089355089393E-5</v>
      </c>
      <c r="J500" s="58">
        <f>J499*O500</f>
        <v>2.9285644233529399E-5</v>
      </c>
      <c r="K500" s="58">
        <f>K499*P500</f>
        <v>2.7727088579197004E-5</v>
      </c>
      <c r="L500" s="47"/>
      <c r="M500" s="47">
        <v>0.9</v>
      </c>
      <c r="N500" s="47">
        <v>0.9</v>
      </c>
      <c r="O500" s="47">
        <v>0.9</v>
      </c>
      <c r="P500" s="47">
        <v>0.9</v>
      </c>
      <c r="Q500" s="47"/>
    </row>
    <row r="501" spans="2:20" x14ac:dyDescent="0.25">
      <c r="B501" s="47"/>
      <c r="C501" s="47"/>
      <c r="D501" s="34" t="s">
        <v>292</v>
      </c>
      <c r="E501" s="47" t="s">
        <v>38</v>
      </c>
      <c r="F501" s="47" t="s">
        <v>19</v>
      </c>
      <c r="G501" s="51">
        <f>BASE_YEAR+1</f>
        <v>2018</v>
      </c>
      <c r="H501" s="58">
        <f>VLOOKUP($Q501,'FILL Table'!$A$229:$I$260,RSD_Technologies!H$3)*M501</f>
        <v>1.34248880059872E-5</v>
      </c>
      <c r="I501" s="58">
        <f>VLOOKUP($Q501,'FILL Table'!$A$229:$J$260,RSD_Technologies!I$3)*N501</f>
        <v>1.899218115218114E-5</v>
      </c>
      <c r="J501" s="58">
        <f>VLOOKUP($Q501,'FILL Table'!$A$229:$K$260,RSD_Technologies!J$3)*O501</f>
        <v>1.2550990385798271E-5</v>
      </c>
      <c r="K501" s="58">
        <f>VLOOKUP($Q501,'FILL Table'!$A$229:$L$260,RSD_Technologies!K$3)*P501</f>
        <v>1.1883037962513027E-5</v>
      </c>
      <c r="L501" s="47"/>
      <c r="M501" s="86">
        <f>1/7</f>
        <v>0.14285714285714285</v>
      </c>
      <c r="N501" s="86">
        <f t="shared" ref="N501:P501" si="156">1/7</f>
        <v>0.14285714285714285</v>
      </c>
      <c r="O501" s="86">
        <f t="shared" si="156"/>
        <v>0.14285714285714285</v>
      </c>
      <c r="P501" s="86">
        <f t="shared" si="156"/>
        <v>0.14285714285714285</v>
      </c>
      <c r="Q501" s="47" t="str">
        <f t="shared" si="153"/>
        <v>RSD_APA1_LI_E03</v>
      </c>
      <c r="T501" s="34" t="s">
        <v>65</v>
      </c>
    </row>
    <row r="502" spans="2:20" x14ac:dyDescent="0.25">
      <c r="B502" s="47"/>
      <c r="C502" s="47"/>
      <c r="D502" s="47" t="str">
        <f>D501</f>
        <v>RSD_APA1_LI_N03</v>
      </c>
      <c r="E502" s="47" t="str">
        <f>E501</f>
        <v>RSDELC</v>
      </c>
      <c r="F502" s="47" t="str">
        <f>F501</f>
        <v>INPUT</v>
      </c>
      <c r="G502" s="51">
        <f>G501+17</f>
        <v>2035</v>
      </c>
      <c r="H502" s="58">
        <f>H501*M502</f>
        <v>1.208239920538848E-5</v>
      </c>
      <c r="I502" s="58">
        <f>I501*N502</f>
        <v>1.7092963036963026E-5</v>
      </c>
      <c r="J502" s="58">
        <f>J501*O502</f>
        <v>1.1295891347218444E-5</v>
      </c>
      <c r="K502" s="58">
        <f>K501*P502</f>
        <v>1.0694734166261725E-5</v>
      </c>
      <c r="L502" s="47"/>
      <c r="M502" s="47">
        <v>0.9</v>
      </c>
      <c r="N502" s="47">
        <v>0.9</v>
      </c>
      <c r="O502" s="47">
        <v>0.9</v>
      </c>
      <c r="P502" s="47">
        <v>0.9</v>
      </c>
      <c r="Q502" s="47"/>
      <c r="T502" s="34" t="s">
        <v>65</v>
      </c>
    </row>
    <row r="503" spans="2:20" x14ac:dyDescent="0.25">
      <c r="B503" s="47"/>
      <c r="C503" s="47"/>
      <c r="D503" s="34" t="s">
        <v>293</v>
      </c>
      <c r="E503" s="47" t="s">
        <v>38</v>
      </c>
      <c r="F503" s="47" t="s">
        <v>19</v>
      </c>
      <c r="G503" s="51">
        <f>BASE_YEAR+1</f>
        <v>2018</v>
      </c>
      <c r="H503" s="58">
        <f>VLOOKUP($Q503,'FILL Table'!$A$229:$I$260,RSD_Technologies!H$3)*M503</f>
        <v>1.7228606274350249E-4</v>
      </c>
      <c r="I503" s="58">
        <f>VLOOKUP($Q503,'FILL Table'!$A$229:$J$260,RSD_Technologies!I$3)*N503</f>
        <v>2.4373299145299149E-4</v>
      </c>
      <c r="J503" s="58">
        <f>VLOOKUP($Q503,'FILL Table'!$A$229:$K$260,RSD_Technologies!J$3)*O503</f>
        <v>1.6107104328441101E-4</v>
      </c>
      <c r="K503" s="58">
        <f>VLOOKUP($Q503,'FILL Table'!$A$229:$L$260,RSD_Technologies!K$3)*P503</f>
        <v>1.52498987185584E-4</v>
      </c>
      <c r="L503" s="47"/>
      <c r="M503" s="86">
        <f>1/2</f>
        <v>0.5</v>
      </c>
      <c r="N503" s="86">
        <f t="shared" ref="N503:P503" si="157">1/2</f>
        <v>0.5</v>
      </c>
      <c r="O503" s="86">
        <f t="shared" si="157"/>
        <v>0.5</v>
      </c>
      <c r="P503" s="86">
        <f t="shared" si="157"/>
        <v>0.5</v>
      </c>
      <c r="Q503" s="47" t="str">
        <f t="shared" si="153"/>
        <v>RSD_APA1_LI_E04</v>
      </c>
    </row>
    <row r="504" spans="2:20" x14ac:dyDescent="0.25">
      <c r="B504" s="47"/>
      <c r="C504" s="47"/>
      <c r="D504" s="34" t="s">
        <v>625</v>
      </c>
      <c r="E504" s="47" t="s">
        <v>38</v>
      </c>
      <c r="F504" s="47" t="s">
        <v>19</v>
      </c>
      <c r="G504" s="51">
        <f>BASE_YEAR+1</f>
        <v>2018</v>
      </c>
      <c r="H504" s="58">
        <f>VLOOKUP($Q504,'FILL Table'!$A$229:$I$260,RSD_Technologies!H$3)*M504</f>
        <v>5.4477806401107476E-4</v>
      </c>
      <c r="I504" s="58">
        <f>VLOOKUP($Q504,'FILL Table'!$A$229:$J$260,RSD_Technologies!I$3)*N504</f>
        <v>0</v>
      </c>
      <c r="J504" s="58">
        <f>VLOOKUP($Q504,'FILL Table'!$A$229:$K$260,RSD_Technologies!J$3)*O504</f>
        <v>0</v>
      </c>
      <c r="K504" s="58">
        <f>VLOOKUP($Q504,'FILL Table'!$A$229:$L$260,RSD_Technologies!K$3)*P504</f>
        <v>0</v>
      </c>
      <c r="L504" s="47"/>
      <c r="M504" s="85">
        <f>1/1.15</f>
        <v>0.86956521739130443</v>
      </c>
      <c r="N504" s="85">
        <f t="shared" ref="N504:P504" si="158">1/1.15</f>
        <v>0.86956521739130443</v>
      </c>
      <c r="O504" s="85">
        <f t="shared" si="158"/>
        <v>0.86956521739130443</v>
      </c>
      <c r="P504" s="85">
        <f t="shared" si="158"/>
        <v>0.86956521739130443</v>
      </c>
      <c r="Q504" s="47" t="str">
        <f t="shared" si="153"/>
        <v>RSD_DTA2_LI_E01</v>
      </c>
    </row>
    <row r="505" spans="2:20" x14ac:dyDescent="0.25">
      <c r="B505" s="47"/>
      <c r="C505" s="47"/>
      <c r="D505" s="34" t="s">
        <v>626</v>
      </c>
      <c r="E505" s="47" t="s">
        <v>38</v>
      </c>
      <c r="F505" s="47" t="s">
        <v>19</v>
      </c>
      <c r="G505" s="51">
        <f>BASE_YEAR+1</f>
        <v>2018</v>
      </c>
      <c r="H505" s="58">
        <f>VLOOKUP($Q505,'FILL Table'!$A$229:$I$260,RSD_Technologies!H$3)*M505</f>
        <v>3.4805265200707548E-5</v>
      </c>
      <c r="I505" s="58">
        <f>VLOOKUP($Q505,'FILL Table'!$A$229:$J$260,RSD_Technologies!I$3)*N505</f>
        <v>0</v>
      </c>
      <c r="J505" s="58">
        <f>VLOOKUP($Q505,'FILL Table'!$A$229:$K$260,RSD_Technologies!J$3)*O505</f>
        <v>0</v>
      </c>
      <c r="K505" s="58">
        <f>VLOOKUP($Q505,'FILL Table'!$A$229:$L$260,RSD_Technologies!K$3)*P505</f>
        <v>0</v>
      </c>
      <c r="L505" s="47"/>
      <c r="M505" s="86">
        <f>1/4.5</f>
        <v>0.22222222222222221</v>
      </c>
      <c r="N505" s="86">
        <f t="shared" ref="N505:P505" si="159">1/4.5</f>
        <v>0.22222222222222221</v>
      </c>
      <c r="O505" s="86">
        <f t="shared" si="159"/>
        <v>0.22222222222222221</v>
      </c>
      <c r="P505" s="86">
        <f t="shared" si="159"/>
        <v>0.22222222222222221</v>
      </c>
      <c r="Q505" s="47" t="str">
        <f t="shared" si="153"/>
        <v>RSD_DTA2_LI_E02</v>
      </c>
    </row>
    <row r="506" spans="2:20" x14ac:dyDescent="0.25">
      <c r="B506" s="47"/>
      <c r="C506" s="47"/>
      <c r="D506" s="47" t="str">
        <f>D505</f>
        <v>RSD_DTA2_LI_N02</v>
      </c>
      <c r="E506" s="47" t="str">
        <f>E505</f>
        <v>RSDELC</v>
      </c>
      <c r="F506" s="47" t="str">
        <f>F505</f>
        <v>INPUT</v>
      </c>
      <c r="G506" s="51">
        <f>G505+17</f>
        <v>2035</v>
      </c>
      <c r="H506" s="58">
        <f>H505*M506</f>
        <v>3.1324738680636793E-5</v>
      </c>
      <c r="I506" s="58">
        <f>I505*N506</f>
        <v>0</v>
      </c>
      <c r="J506" s="58">
        <f>J505*O506</f>
        <v>0</v>
      </c>
      <c r="K506" s="58">
        <f>K505*P506</f>
        <v>0</v>
      </c>
      <c r="L506" s="47"/>
      <c r="M506" s="47">
        <v>0.9</v>
      </c>
      <c r="N506" s="47">
        <v>0.9</v>
      </c>
      <c r="O506" s="47">
        <v>0.9</v>
      </c>
      <c r="P506" s="47">
        <v>0.9</v>
      </c>
      <c r="Q506" s="47"/>
    </row>
    <row r="507" spans="2:20" x14ac:dyDescent="0.25">
      <c r="B507" s="47"/>
      <c r="C507" s="47"/>
      <c r="D507" s="34" t="s">
        <v>627</v>
      </c>
      <c r="E507" s="47" t="s">
        <v>38</v>
      </c>
      <c r="F507" s="47" t="s">
        <v>19</v>
      </c>
      <c r="G507" s="51">
        <f>BASE_YEAR+1</f>
        <v>2018</v>
      </c>
      <c r="H507" s="58">
        <f>VLOOKUP($Q507,'FILL Table'!$A$229:$I$260,RSD_Technologies!H$3)*M507</f>
        <v>1.34248880059872E-5</v>
      </c>
      <c r="I507" s="58">
        <f>VLOOKUP($Q507,'FILL Table'!$A$229:$J$260,RSD_Technologies!I$3)*N507</f>
        <v>0</v>
      </c>
      <c r="J507" s="58">
        <f>VLOOKUP($Q507,'FILL Table'!$A$229:$K$260,RSD_Technologies!J$3)*O507</f>
        <v>0</v>
      </c>
      <c r="K507" s="58">
        <f>VLOOKUP($Q507,'FILL Table'!$A$229:$L$260,RSD_Technologies!K$3)*P507</f>
        <v>0</v>
      </c>
      <c r="L507" s="47"/>
      <c r="M507" s="86">
        <f>1/7</f>
        <v>0.14285714285714285</v>
      </c>
      <c r="N507" s="86">
        <f t="shared" ref="N507:P507" si="160">1/7</f>
        <v>0.14285714285714285</v>
      </c>
      <c r="O507" s="86">
        <f t="shared" si="160"/>
        <v>0.14285714285714285</v>
      </c>
      <c r="P507" s="86">
        <f t="shared" si="160"/>
        <v>0.14285714285714285</v>
      </c>
      <c r="Q507" s="47" t="str">
        <f t="shared" si="153"/>
        <v>RSD_DTA2_LI_E03</v>
      </c>
    </row>
    <row r="508" spans="2:20" x14ac:dyDescent="0.25">
      <c r="B508" s="47"/>
      <c r="C508" s="47"/>
      <c r="D508" s="47" t="str">
        <f>D507</f>
        <v>RSD_DTA2_LI_N03</v>
      </c>
      <c r="E508" s="47" t="str">
        <f>E507</f>
        <v>RSDELC</v>
      </c>
      <c r="F508" s="47" t="str">
        <f>F507</f>
        <v>INPUT</v>
      </c>
      <c r="G508" s="51">
        <f>G507+17</f>
        <v>2035</v>
      </c>
      <c r="H508" s="58">
        <f>H507*M508</f>
        <v>1.208239920538848E-5</v>
      </c>
      <c r="I508" s="58">
        <f>I507*N508</f>
        <v>0</v>
      </c>
      <c r="J508" s="58">
        <f>J507*O508</f>
        <v>0</v>
      </c>
      <c r="K508" s="58">
        <f>K507*P508</f>
        <v>0</v>
      </c>
      <c r="L508" s="47"/>
      <c r="M508" s="47">
        <v>0.9</v>
      </c>
      <c r="N508" s="47">
        <v>0.9</v>
      </c>
      <c r="O508" s="47">
        <v>0.9</v>
      </c>
      <c r="P508" s="47">
        <v>0.9</v>
      </c>
      <c r="Q508" s="47"/>
    </row>
    <row r="509" spans="2:20" x14ac:dyDescent="0.25">
      <c r="B509" s="47"/>
      <c r="C509" s="47"/>
      <c r="D509" s="34" t="s">
        <v>628</v>
      </c>
      <c r="E509" s="47" t="s">
        <v>38</v>
      </c>
      <c r="F509" s="47" t="s">
        <v>19</v>
      </c>
      <c r="G509" s="51">
        <f>BASE_YEAR+1</f>
        <v>2018</v>
      </c>
      <c r="H509" s="58">
        <f>VLOOKUP($Q509,'FILL Table'!$A$229:$I$260,RSD_Technologies!H$3)*M509</f>
        <v>1.7228606274350249E-4</v>
      </c>
      <c r="I509" s="58">
        <f>VLOOKUP($Q509,'FILL Table'!$A$229:$J$260,RSD_Technologies!I$3)*N509</f>
        <v>0</v>
      </c>
      <c r="J509" s="58">
        <f>VLOOKUP($Q509,'FILL Table'!$A$229:$K$260,RSD_Technologies!J$3)*O509</f>
        <v>0</v>
      </c>
      <c r="K509" s="58">
        <f>VLOOKUP($Q509,'FILL Table'!$A$229:$L$260,RSD_Technologies!K$3)*P509</f>
        <v>0</v>
      </c>
      <c r="L509" s="47"/>
      <c r="M509" s="86">
        <f>1/2</f>
        <v>0.5</v>
      </c>
      <c r="N509" s="86">
        <f t="shared" ref="N509:P509" si="161">1/2</f>
        <v>0.5</v>
      </c>
      <c r="O509" s="86">
        <f t="shared" si="161"/>
        <v>0.5</v>
      </c>
      <c r="P509" s="86">
        <f t="shared" si="161"/>
        <v>0.5</v>
      </c>
      <c r="Q509" s="47" t="str">
        <f t="shared" si="153"/>
        <v>RSD_DTA2_LI_E04</v>
      </c>
    </row>
    <row r="510" spans="2:20" x14ac:dyDescent="0.25">
      <c r="B510" s="47"/>
      <c r="C510" s="47"/>
      <c r="D510" s="34" t="s">
        <v>629</v>
      </c>
      <c r="E510" s="47" t="s">
        <v>38</v>
      </c>
      <c r="F510" s="47" t="s">
        <v>19</v>
      </c>
      <c r="G510" s="51">
        <f>BASE_YEAR+1</f>
        <v>2018</v>
      </c>
      <c r="H510" s="58">
        <f>VLOOKUP($Q510,'FILL Table'!$A$229:$I$260,RSD_Technologies!H$3)*M510</f>
        <v>5.4477806401107476E-4</v>
      </c>
      <c r="I510" s="58">
        <f>VLOOKUP($Q510,'FILL Table'!$A$229:$J$260,RSD_Technologies!I$3)*N510</f>
        <v>0</v>
      </c>
      <c r="J510" s="58">
        <f>VLOOKUP($Q510,'FILL Table'!$A$229:$K$260,RSD_Technologies!J$3)*O510</f>
        <v>0</v>
      </c>
      <c r="K510" s="58">
        <f>VLOOKUP($Q510,'FILL Table'!$A$229:$L$260,RSD_Technologies!K$3)*P510</f>
        <v>0</v>
      </c>
      <c r="L510" s="47"/>
      <c r="M510" s="85">
        <f>1/1.15</f>
        <v>0.86956521739130443</v>
      </c>
      <c r="N510" s="85">
        <f t="shared" ref="N510:P510" si="162">1/1.15</f>
        <v>0.86956521739130443</v>
      </c>
      <c r="O510" s="85">
        <f t="shared" si="162"/>
        <v>0.86956521739130443</v>
      </c>
      <c r="P510" s="85">
        <f t="shared" si="162"/>
        <v>0.86956521739130443</v>
      </c>
      <c r="Q510" s="47" t="str">
        <f t="shared" si="153"/>
        <v>RSD_APA2_LI_E01</v>
      </c>
    </row>
    <row r="511" spans="2:20" x14ac:dyDescent="0.25">
      <c r="B511" s="47"/>
      <c r="C511" s="47"/>
      <c r="D511" s="34" t="s">
        <v>630</v>
      </c>
      <c r="E511" s="47" t="s">
        <v>38</v>
      </c>
      <c r="F511" s="47" t="s">
        <v>19</v>
      </c>
      <c r="G511" s="51">
        <f>BASE_YEAR+1</f>
        <v>2018</v>
      </c>
      <c r="H511" s="58">
        <f>VLOOKUP($Q511,'FILL Table'!$A$229:$I$260,RSD_Technologies!H$3)*M511</f>
        <v>3.4805265200707548E-5</v>
      </c>
      <c r="I511" s="58">
        <f>VLOOKUP($Q511,'FILL Table'!$A$229:$J$260,RSD_Technologies!I$3)*N511</f>
        <v>0</v>
      </c>
      <c r="J511" s="58">
        <f>VLOOKUP($Q511,'FILL Table'!$A$229:$K$260,RSD_Technologies!J$3)*O511</f>
        <v>0</v>
      </c>
      <c r="K511" s="58">
        <f>VLOOKUP($Q511,'FILL Table'!$A$229:$L$260,RSD_Technologies!K$3)*P511</f>
        <v>0</v>
      </c>
      <c r="L511" s="47"/>
      <c r="M511" s="86">
        <f>1/4.5</f>
        <v>0.22222222222222221</v>
      </c>
      <c r="N511" s="86">
        <f t="shared" ref="N511:P511" si="163">1/4.5</f>
        <v>0.22222222222222221</v>
      </c>
      <c r="O511" s="86">
        <f t="shared" si="163"/>
        <v>0.22222222222222221</v>
      </c>
      <c r="P511" s="86">
        <f t="shared" si="163"/>
        <v>0.22222222222222221</v>
      </c>
      <c r="Q511" s="47" t="str">
        <f t="shared" si="153"/>
        <v>RSD_APA2_LI_E02</v>
      </c>
    </row>
    <row r="512" spans="2:20" x14ac:dyDescent="0.25">
      <c r="B512" s="47"/>
      <c r="C512" s="47"/>
      <c r="D512" s="47" t="str">
        <f>D511</f>
        <v>RSD_APA2_LI_N02</v>
      </c>
      <c r="E512" s="47" t="str">
        <f>E511</f>
        <v>RSDELC</v>
      </c>
      <c r="F512" s="47" t="str">
        <f>F511</f>
        <v>INPUT</v>
      </c>
      <c r="G512" s="51">
        <f>G511+17</f>
        <v>2035</v>
      </c>
      <c r="H512" s="58">
        <f>H511*M512</f>
        <v>3.1324738680636793E-5</v>
      </c>
      <c r="I512" s="58">
        <f>I511*N512</f>
        <v>0</v>
      </c>
      <c r="J512" s="58">
        <f>J511*O512</f>
        <v>0</v>
      </c>
      <c r="K512" s="58">
        <f>K511*P512</f>
        <v>0</v>
      </c>
      <c r="L512" s="47"/>
      <c r="M512" s="47">
        <v>0.9</v>
      </c>
      <c r="N512" s="47">
        <v>0.9</v>
      </c>
      <c r="O512" s="47">
        <v>0.9</v>
      </c>
      <c r="P512" s="47">
        <v>0.9</v>
      </c>
      <c r="Q512" s="47"/>
    </row>
    <row r="513" spans="2:17" x14ac:dyDescent="0.25">
      <c r="B513" s="47"/>
      <c r="C513" s="47"/>
      <c r="D513" s="34" t="s">
        <v>631</v>
      </c>
      <c r="E513" s="47" t="s">
        <v>38</v>
      </c>
      <c r="F513" s="47" t="s">
        <v>19</v>
      </c>
      <c r="G513" s="51">
        <f>BASE_YEAR+1</f>
        <v>2018</v>
      </c>
      <c r="H513" s="58">
        <f>VLOOKUP($Q513,'FILL Table'!$A$229:$I$260,RSD_Technologies!H$3)*M513</f>
        <v>1.34248880059872E-5</v>
      </c>
      <c r="I513" s="58">
        <f>VLOOKUP($Q513,'FILL Table'!$A$229:$J$260,RSD_Technologies!I$3)*N513</f>
        <v>0</v>
      </c>
      <c r="J513" s="58">
        <f>VLOOKUP($Q513,'FILL Table'!$A$229:$K$260,RSD_Technologies!J$3)*O513</f>
        <v>0</v>
      </c>
      <c r="K513" s="58">
        <f>VLOOKUP($Q513,'FILL Table'!$A$229:$L$260,RSD_Technologies!K$3)*P513</f>
        <v>0</v>
      </c>
      <c r="L513" s="47"/>
      <c r="M513" s="86">
        <f>1/7</f>
        <v>0.14285714285714285</v>
      </c>
      <c r="N513" s="86">
        <f t="shared" ref="N513:P513" si="164">1/7</f>
        <v>0.14285714285714285</v>
      </c>
      <c r="O513" s="86">
        <f t="shared" si="164"/>
        <v>0.14285714285714285</v>
      </c>
      <c r="P513" s="86">
        <f t="shared" si="164"/>
        <v>0.14285714285714285</v>
      </c>
      <c r="Q513" s="47" t="str">
        <f t="shared" si="153"/>
        <v>RSD_APA2_LI_E03</v>
      </c>
    </row>
    <row r="514" spans="2:17" x14ac:dyDescent="0.25">
      <c r="B514" s="47"/>
      <c r="C514" s="47"/>
      <c r="D514" s="47" t="str">
        <f>D513</f>
        <v>RSD_APA2_LI_N03</v>
      </c>
      <c r="E514" s="47" t="str">
        <f>E513</f>
        <v>RSDELC</v>
      </c>
      <c r="F514" s="47" t="str">
        <f>F513</f>
        <v>INPUT</v>
      </c>
      <c r="G514" s="51">
        <f>G513+17</f>
        <v>2035</v>
      </c>
      <c r="H514" s="58">
        <f>H513*M514</f>
        <v>1.208239920538848E-5</v>
      </c>
      <c r="I514" s="58">
        <f>I513*N514</f>
        <v>0</v>
      </c>
      <c r="J514" s="58">
        <f>J513*O514</f>
        <v>0</v>
      </c>
      <c r="K514" s="58">
        <f>K513*P514</f>
        <v>0</v>
      </c>
      <c r="L514" s="47"/>
      <c r="M514" s="47">
        <v>0.9</v>
      </c>
      <c r="N514" s="47">
        <v>0.9</v>
      </c>
      <c r="O514" s="47">
        <v>0.9</v>
      </c>
      <c r="P514" s="47">
        <v>0.9</v>
      </c>
      <c r="Q514" s="47"/>
    </row>
    <row r="515" spans="2:17" x14ac:dyDescent="0.25">
      <c r="B515" s="47"/>
      <c r="C515" s="47"/>
      <c r="D515" s="34" t="s">
        <v>632</v>
      </c>
      <c r="E515" s="47" t="s">
        <v>38</v>
      </c>
      <c r="F515" s="47" t="s">
        <v>19</v>
      </c>
      <c r="G515" s="51">
        <f>BASE_YEAR+1</f>
        <v>2018</v>
      </c>
      <c r="H515" s="58">
        <f>VLOOKUP($Q515,'FILL Table'!$A$229:$I$260,RSD_Technologies!H$3)*M515</f>
        <v>1.7228606274350249E-4</v>
      </c>
      <c r="I515" s="58">
        <f>VLOOKUP($Q515,'FILL Table'!$A$229:$J$260,RSD_Technologies!I$3)*N515</f>
        <v>0</v>
      </c>
      <c r="J515" s="58">
        <f>VLOOKUP($Q515,'FILL Table'!$A$229:$K$260,RSD_Technologies!J$3)*O515</f>
        <v>0</v>
      </c>
      <c r="K515" s="58">
        <f>VLOOKUP($Q515,'FILL Table'!$A$229:$L$260,RSD_Technologies!K$3)*P515</f>
        <v>0</v>
      </c>
      <c r="L515" s="47"/>
      <c r="M515" s="86">
        <f>1/2</f>
        <v>0.5</v>
      </c>
      <c r="N515" s="86">
        <f t="shared" ref="N515:P515" si="165">1/2</f>
        <v>0.5</v>
      </c>
      <c r="O515" s="86">
        <f t="shared" si="165"/>
        <v>0.5</v>
      </c>
      <c r="P515" s="86">
        <f t="shared" si="165"/>
        <v>0.5</v>
      </c>
      <c r="Q515" s="47" t="str">
        <f t="shared" si="153"/>
        <v>RSD_APA2_LI_E04</v>
      </c>
    </row>
    <row r="516" spans="2:17" x14ac:dyDescent="0.25">
      <c r="B516" s="47"/>
      <c r="C516" s="47"/>
      <c r="D516" s="34" t="s">
        <v>573</v>
      </c>
      <c r="E516" s="47" t="s">
        <v>38</v>
      </c>
      <c r="F516" s="47" t="s">
        <v>19</v>
      </c>
      <c r="G516" s="51">
        <f>BASE_YEAR+1</f>
        <v>2018</v>
      </c>
      <c r="H516" s="58">
        <f>VLOOKUP($Q516,'FILL Table'!$A$229:$I$260,RSD_Technologies!H$3)*M516</f>
        <v>5.4477806401107476E-4</v>
      </c>
      <c r="I516" s="58">
        <f>VLOOKUP($Q516,'FILL Table'!$A$229:$J$260,RSD_Technologies!I$3)*N516</f>
        <v>0</v>
      </c>
      <c r="J516" s="58">
        <f>VLOOKUP($Q516,'FILL Table'!$A$229:$K$260,RSD_Technologies!J$3)*O516</f>
        <v>0</v>
      </c>
      <c r="K516" s="58">
        <f>VLOOKUP($Q516,'FILL Table'!$A$229:$L$260,RSD_Technologies!K$3)*P516</f>
        <v>0</v>
      </c>
      <c r="L516" s="47"/>
      <c r="M516" s="85">
        <f>1/1.15</f>
        <v>0.86956521739130443</v>
      </c>
      <c r="N516" s="85">
        <f t="shared" ref="N516:P516" si="166">1/1.15</f>
        <v>0.86956521739130443</v>
      </c>
      <c r="O516" s="85">
        <f t="shared" si="166"/>
        <v>0.86956521739130443</v>
      </c>
      <c r="P516" s="85">
        <f t="shared" si="166"/>
        <v>0.86956521739130443</v>
      </c>
      <c r="Q516" s="47" t="str">
        <f t="shared" si="153"/>
        <v>RSD_DTA3_LI_E01</v>
      </c>
    </row>
    <row r="517" spans="2:17" x14ac:dyDescent="0.25">
      <c r="B517" s="47"/>
      <c r="C517" s="47"/>
      <c r="D517" s="34" t="s">
        <v>574</v>
      </c>
      <c r="E517" s="47" t="s">
        <v>38</v>
      </c>
      <c r="F517" s="47" t="s">
        <v>19</v>
      </c>
      <c r="G517" s="51">
        <f>BASE_YEAR+1</f>
        <v>2018</v>
      </c>
      <c r="H517" s="58">
        <f>VLOOKUP($Q517,'FILL Table'!$A$229:$I$260,RSD_Technologies!H$3)*M517</f>
        <v>3.4805265200707548E-5</v>
      </c>
      <c r="I517" s="58">
        <f>VLOOKUP($Q517,'FILL Table'!$A$229:$J$260,RSD_Technologies!I$3)*N517</f>
        <v>0</v>
      </c>
      <c r="J517" s="58">
        <f>VLOOKUP($Q517,'FILL Table'!$A$229:$K$260,RSD_Technologies!J$3)*O517</f>
        <v>0</v>
      </c>
      <c r="K517" s="58">
        <f>VLOOKUP($Q517,'FILL Table'!$A$229:$L$260,RSD_Technologies!K$3)*P517</f>
        <v>0</v>
      </c>
      <c r="L517" s="47"/>
      <c r="M517" s="86">
        <f>1/4.5</f>
        <v>0.22222222222222221</v>
      </c>
      <c r="N517" s="86">
        <f t="shared" ref="N517:P517" si="167">1/4.5</f>
        <v>0.22222222222222221</v>
      </c>
      <c r="O517" s="86">
        <f t="shared" si="167"/>
        <v>0.22222222222222221</v>
      </c>
      <c r="P517" s="86">
        <f t="shared" si="167"/>
        <v>0.22222222222222221</v>
      </c>
      <c r="Q517" s="47" t="str">
        <f t="shared" si="153"/>
        <v>RSD_DTA3_LI_E02</v>
      </c>
    </row>
    <row r="518" spans="2:17" x14ac:dyDescent="0.25">
      <c r="B518" s="47"/>
      <c r="C518" s="47"/>
      <c r="D518" s="47" t="str">
        <f>D517</f>
        <v>RSD_DTA3_LI_N02</v>
      </c>
      <c r="E518" s="47" t="str">
        <f>E517</f>
        <v>RSDELC</v>
      </c>
      <c r="F518" s="47" t="str">
        <f>F517</f>
        <v>INPUT</v>
      </c>
      <c r="G518" s="51">
        <f>G517+17</f>
        <v>2035</v>
      </c>
      <c r="H518" s="58">
        <f>H517*M518</f>
        <v>3.1324738680636793E-5</v>
      </c>
      <c r="I518" s="58">
        <f>I517*N518</f>
        <v>0</v>
      </c>
      <c r="J518" s="58">
        <f>J517*O518</f>
        <v>0</v>
      </c>
      <c r="K518" s="58">
        <f>K517*P518</f>
        <v>0</v>
      </c>
      <c r="L518" s="47"/>
      <c r="M518" s="47">
        <v>0.9</v>
      </c>
      <c r="N518" s="47">
        <v>0.9</v>
      </c>
      <c r="O518" s="47">
        <v>0.9</v>
      </c>
      <c r="P518" s="47">
        <v>0.9</v>
      </c>
      <c r="Q518" s="47"/>
    </row>
    <row r="519" spans="2:17" x14ac:dyDescent="0.25">
      <c r="B519" s="47"/>
      <c r="C519" s="47"/>
      <c r="D519" s="34" t="s">
        <v>575</v>
      </c>
      <c r="E519" s="47" t="s">
        <v>38</v>
      </c>
      <c r="F519" s="47" t="s">
        <v>19</v>
      </c>
      <c r="G519" s="51">
        <f>BASE_YEAR+1</f>
        <v>2018</v>
      </c>
      <c r="H519" s="58">
        <f>VLOOKUP($Q519,'FILL Table'!$A$229:$I$260,RSD_Technologies!H$3)*M519</f>
        <v>1.34248880059872E-5</v>
      </c>
      <c r="I519" s="58">
        <f>VLOOKUP($Q519,'FILL Table'!$A$229:$J$260,RSD_Technologies!I$3)*N519</f>
        <v>0</v>
      </c>
      <c r="J519" s="58">
        <f>VLOOKUP($Q519,'FILL Table'!$A$229:$K$260,RSD_Technologies!J$3)*O519</f>
        <v>0</v>
      </c>
      <c r="K519" s="58">
        <f>VLOOKUP($Q519,'FILL Table'!$A$229:$L$260,RSD_Technologies!K$3)*P519</f>
        <v>0</v>
      </c>
      <c r="L519" s="47"/>
      <c r="M519" s="86">
        <f>1/7</f>
        <v>0.14285714285714285</v>
      </c>
      <c r="N519" s="86">
        <f t="shared" ref="N519:P519" si="168">1/7</f>
        <v>0.14285714285714285</v>
      </c>
      <c r="O519" s="86">
        <f t="shared" si="168"/>
        <v>0.14285714285714285</v>
      </c>
      <c r="P519" s="86">
        <f t="shared" si="168"/>
        <v>0.14285714285714285</v>
      </c>
      <c r="Q519" s="47" t="str">
        <f t="shared" si="153"/>
        <v>RSD_DTA3_LI_E03</v>
      </c>
    </row>
    <row r="520" spans="2:17" x14ac:dyDescent="0.25">
      <c r="B520" s="47"/>
      <c r="C520" s="47"/>
      <c r="D520" s="47" t="str">
        <f>D519</f>
        <v>RSD_DTA3_LI_N03</v>
      </c>
      <c r="E520" s="47" t="str">
        <f>E519</f>
        <v>RSDELC</v>
      </c>
      <c r="F520" s="47" t="str">
        <f>F519</f>
        <v>INPUT</v>
      </c>
      <c r="G520" s="51">
        <f>G519+17</f>
        <v>2035</v>
      </c>
      <c r="H520" s="58">
        <f>H519*M520</f>
        <v>1.208239920538848E-5</v>
      </c>
      <c r="I520" s="58">
        <f>I519*N520</f>
        <v>0</v>
      </c>
      <c r="J520" s="58">
        <f>J519*O520</f>
        <v>0</v>
      </c>
      <c r="K520" s="58">
        <f>K519*P520</f>
        <v>0</v>
      </c>
      <c r="L520" s="47"/>
      <c r="M520" s="47">
        <v>0.9</v>
      </c>
      <c r="N520" s="47">
        <v>0.9</v>
      </c>
      <c r="O520" s="47">
        <v>0.9</v>
      </c>
      <c r="P520" s="47">
        <v>0.9</v>
      </c>
      <c r="Q520" s="47"/>
    </row>
    <row r="521" spans="2:17" x14ac:dyDescent="0.25">
      <c r="B521" s="47"/>
      <c r="C521" s="47"/>
      <c r="D521" s="34" t="s">
        <v>576</v>
      </c>
      <c r="E521" s="47" t="s">
        <v>38</v>
      </c>
      <c r="F521" s="47" t="s">
        <v>19</v>
      </c>
      <c r="G521" s="51">
        <f>BASE_YEAR+1</f>
        <v>2018</v>
      </c>
      <c r="H521" s="58">
        <f>VLOOKUP($Q521,'FILL Table'!$A$229:$I$260,RSD_Technologies!H$3)*M521</f>
        <v>1.7228606274350249E-4</v>
      </c>
      <c r="I521" s="58">
        <f>VLOOKUP($Q521,'FILL Table'!$A$229:$J$260,RSD_Technologies!I$3)*N521</f>
        <v>0</v>
      </c>
      <c r="J521" s="58">
        <f>VLOOKUP($Q521,'FILL Table'!$A$229:$K$260,RSD_Technologies!J$3)*O521</f>
        <v>0</v>
      </c>
      <c r="K521" s="58">
        <f>VLOOKUP($Q521,'FILL Table'!$A$229:$L$260,RSD_Technologies!K$3)*P521</f>
        <v>0</v>
      </c>
      <c r="L521" s="47"/>
      <c r="M521" s="86">
        <f>1/2</f>
        <v>0.5</v>
      </c>
      <c r="N521" s="86">
        <f t="shared" ref="N521:P521" si="169">1/2</f>
        <v>0.5</v>
      </c>
      <c r="O521" s="86">
        <f t="shared" si="169"/>
        <v>0.5</v>
      </c>
      <c r="P521" s="86">
        <f t="shared" si="169"/>
        <v>0.5</v>
      </c>
      <c r="Q521" s="47" t="str">
        <f t="shared" si="153"/>
        <v>RSD_DTA3_LI_E04</v>
      </c>
    </row>
    <row r="522" spans="2:17" x14ac:dyDescent="0.25">
      <c r="B522" s="47"/>
      <c r="C522" s="47"/>
      <c r="D522" s="34" t="s">
        <v>577</v>
      </c>
      <c r="E522" s="47" t="s">
        <v>38</v>
      </c>
      <c r="F522" s="47" t="s">
        <v>19</v>
      </c>
      <c r="G522" s="51">
        <f>BASE_YEAR+1</f>
        <v>2018</v>
      </c>
      <c r="H522" s="58">
        <f>VLOOKUP($Q522,'FILL Table'!$A$229:$I$260,RSD_Technologies!H$3)*M522</f>
        <v>5.4477806401107476E-4</v>
      </c>
      <c r="I522" s="58">
        <f>VLOOKUP($Q522,'FILL Table'!$A$229:$J$260,RSD_Technologies!I$3)*N522</f>
        <v>0</v>
      </c>
      <c r="J522" s="58">
        <f>VLOOKUP($Q522,'FILL Table'!$A$229:$K$260,RSD_Technologies!J$3)*O522</f>
        <v>0</v>
      </c>
      <c r="K522" s="58">
        <f>VLOOKUP($Q522,'FILL Table'!$A$229:$L$260,RSD_Technologies!K$3)*P522</f>
        <v>0</v>
      </c>
      <c r="L522" s="47"/>
      <c r="M522" s="85">
        <f>1/1.15</f>
        <v>0.86956521739130443</v>
      </c>
      <c r="N522" s="85">
        <f t="shared" ref="N522:P522" si="170">1/1.15</f>
        <v>0.86956521739130443</v>
      </c>
      <c r="O522" s="85">
        <f t="shared" si="170"/>
        <v>0.86956521739130443</v>
      </c>
      <c r="P522" s="85">
        <f t="shared" si="170"/>
        <v>0.86956521739130443</v>
      </c>
      <c r="Q522" s="47" t="str">
        <f t="shared" si="153"/>
        <v>RSD_APA3_LI_E01</v>
      </c>
    </row>
    <row r="523" spans="2:17" x14ac:dyDescent="0.25">
      <c r="B523" s="47"/>
      <c r="C523" s="47"/>
      <c r="D523" s="34" t="s">
        <v>578</v>
      </c>
      <c r="E523" s="47" t="s">
        <v>38</v>
      </c>
      <c r="F523" s="47" t="s">
        <v>19</v>
      </c>
      <c r="G523" s="51">
        <f>BASE_YEAR+1</f>
        <v>2018</v>
      </c>
      <c r="H523" s="58">
        <f>VLOOKUP($Q523,'FILL Table'!$A$229:$I$260,RSD_Technologies!H$3)*M523</f>
        <v>3.4805265200707548E-5</v>
      </c>
      <c r="I523" s="58">
        <f>VLOOKUP($Q523,'FILL Table'!$A$229:$J$260,RSD_Technologies!I$3)*N523</f>
        <v>0</v>
      </c>
      <c r="J523" s="58">
        <f>VLOOKUP($Q523,'FILL Table'!$A$229:$K$260,RSD_Technologies!J$3)*O523</f>
        <v>0</v>
      </c>
      <c r="K523" s="58">
        <f>VLOOKUP($Q523,'FILL Table'!$A$229:$L$260,RSD_Technologies!K$3)*P523</f>
        <v>0</v>
      </c>
      <c r="L523" s="47"/>
      <c r="M523" s="86">
        <f>1/4.5</f>
        <v>0.22222222222222221</v>
      </c>
      <c r="N523" s="86">
        <f t="shared" ref="N523:P523" si="171">1/4.5</f>
        <v>0.22222222222222221</v>
      </c>
      <c r="O523" s="86">
        <f t="shared" si="171"/>
        <v>0.22222222222222221</v>
      </c>
      <c r="P523" s="86">
        <f t="shared" si="171"/>
        <v>0.22222222222222221</v>
      </c>
      <c r="Q523" s="47" t="str">
        <f t="shared" si="153"/>
        <v>RSD_APA3_LI_E02</v>
      </c>
    </row>
    <row r="524" spans="2:17" x14ac:dyDescent="0.25">
      <c r="B524" s="47"/>
      <c r="C524" s="47"/>
      <c r="D524" s="47" t="str">
        <f>D523</f>
        <v>RSD_APA3_LI_N02</v>
      </c>
      <c r="E524" s="47" t="str">
        <f>E523</f>
        <v>RSDELC</v>
      </c>
      <c r="F524" s="47" t="str">
        <f>F523</f>
        <v>INPUT</v>
      </c>
      <c r="G524" s="51">
        <f>G523+17</f>
        <v>2035</v>
      </c>
      <c r="H524" s="58">
        <f>H523*M524</f>
        <v>3.1324738680636793E-5</v>
      </c>
      <c r="I524" s="58">
        <f>I523*N524</f>
        <v>0</v>
      </c>
      <c r="J524" s="58">
        <f>J523*O524</f>
        <v>0</v>
      </c>
      <c r="K524" s="58">
        <f>K523*P524</f>
        <v>0</v>
      </c>
      <c r="L524" s="47"/>
      <c r="M524" s="47">
        <v>0.9</v>
      </c>
      <c r="N524" s="47">
        <v>0.9</v>
      </c>
      <c r="O524" s="47">
        <v>0.9</v>
      </c>
      <c r="P524" s="47">
        <v>0.9</v>
      </c>
      <c r="Q524" s="47"/>
    </row>
    <row r="525" spans="2:17" x14ac:dyDescent="0.25">
      <c r="B525" s="47"/>
      <c r="C525" s="47"/>
      <c r="D525" s="34" t="s">
        <v>579</v>
      </c>
      <c r="E525" s="47" t="s">
        <v>38</v>
      </c>
      <c r="F525" s="47" t="s">
        <v>19</v>
      </c>
      <c r="G525" s="51">
        <f>BASE_YEAR+1</f>
        <v>2018</v>
      </c>
      <c r="H525" s="58">
        <f>VLOOKUP($Q525,'FILL Table'!$A$229:$I$260,RSD_Technologies!H$3)*M525</f>
        <v>1.34248880059872E-5</v>
      </c>
      <c r="I525" s="58">
        <f>VLOOKUP($Q525,'FILL Table'!$A$229:$J$260,RSD_Technologies!I$3)*N525</f>
        <v>0</v>
      </c>
      <c r="J525" s="58">
        <f>VLOOKUP($Q525,'FILL Table'!$A$229:$K$260,RSD_Technologies!J$3)*O525</f>
        <v>0</v>
      </c>
      <c r="K525" s="58">
        <f>VLOOKUP($Q525,'FILL Table'!$A$229:$L$260,RSD_Technologies!K$3)*P525</f>
        <v>0</v>
      </c>
      <c r="L525" s="47"/>
      <c r="M525" s="86">
        <f>1/7</f>
        <v>0.14285714285714285</v>
      </c>
      <c r="N525" s="86">
        <f t="shared" ref="N525:P525" si="172">1/7</f>
        <v>0.14285714285714285</v>
      </c>
      <c r="O525" s="86">
        <f t="shared" si="172"/>
        <v>0.14285714285714285</v>
      </c>
      <c r="P525" s="86">
        <f t="shared" si="172"/>
        <v>0.14285714285714285</v>
      </c>
      <c r="Q525" s="47" t="str">
        <f t="shared" si="153"/>
        <v>RSD_APA3_LI_E03</v>
      </c>
    </row>
    <row r="526" spans="2:17" x14ac:dyDescent="0.25">
      <c r="B526" s="47"/>
      <c r="C526" s="47"/>
      <c r="D526" s="47" t="str">
        <f>D525</f>
        <v>RSD_APA3_LI_N03</v>
      </c>
      <c r="E526" s="47" t="str">
        <f>E525</f>
        <v>RSDELC</v>
      </c>
      <c r="F526" s="47" t="str">
        <f>F525</f>
        <v>INPUT</v>
      </c>
      <c r="G526" s="51">
        <f>G525+20</f>
        <v>2038</v>
      </c>
      <c r="H526" s="58">
        <f>H525*M526</f>
        <v>1.208239920538848E-5</v>
      </c>
      <c r="I526" s="58">
        <f>I525*N526</f>
        <v>0</v>
      </c>
      <c r="J526" s="58">
        <f>J525*O526</f>
        <v>0</v>
      </c>
      <c r="K526" s="58">
        <f>K525*P526</f>
        <v>0</v>
      </c>
      <c r="L526" s="47"/>
      <c r="M526" s="47">
        <v>0.9</v>
      </c>
      <c r="N526" s="47">
        <v>0.9</v>
      </c>
      <c r="O526" s="47">
        <v>0.9</v>
      </c>
      <c r="P526" s="47">
        <v>0.9</v>
      </c>
      <c r="Q526" s="47"/>
    </row>
    <row r="527" spans="2:17" x14ac:dyDescent="0.25">
      <c r="B527" s="47"/>
      <c r="C527" s="47"/>
      <c r="D527" s="34" t="s">
        <v>580</v>
      </c>
      <c r="E527" s="47" t="s">
        <v>38</v>
      </c>
      <c r="F527" s="47" t="s">
        <v>19</v>
      </c>
      <c r="G527" s="51">
        <f t="shared" ref="G527:G576" si="173">BASE_YEAR+1</f>
        <v>2018</v>
      </c>
      <c r="H527" s="58">
        <f>VLOOKUP($Q527,'FILL Table'!$A$229:$I$260,RSD_Technologies!H$3)*M527</f>
        <v>1.7228606274350249E-4</v>
      </c>
      <c r="I527" s="58">
        <f>VLOOKUP($Q527,'FILL Table'!$A$229:$J$260,RSD_Technologies!I$3)*N527</f>
        <v>0</v>
      </c>
      <c r="J527" s="58">
        <f>VLOOKUP($Q527,'FILL Table'!$A$229:$K$260,RSD_Technologies!J$3)*O527</f>
        <v>0</v>
      </c>
      <c r="K527" s="58">
        <f>VLOOKUP($Q527,'FILL Table'!$A$229:$L$260,RSD_Technologies!K$3)*P527</f>
        <v>0</v>
      </c>
      <c r="L527" s="47"/>
      <c r="M527" s="86">
        <f>1/2</f>
        <v>0.5</v>
      </c>
      <c r="N527" s="86">
        <f t="shared" ref="N527:P527" si="174">1/2</f>
        <v>0.5</v>
      </c>
      <c r="O527" s="86">
        <f t="shared" si="174"/>
        <v>0.5</v>
      </c>
      <c r="P527" s="86">
        <f t="shared" si="174"/>
        <v>0.5</v>
      </c>
      <c r="Q527" s="47" t="str">
        <f t="shared" si="153"/>
        <v>RSD_APA3_LI_E04</v>
      </c>
    </row>
    <row r="528" spans="2:17" x14ac:dyDescent="0.25">
      <c r="B528" s="47"/>
      <c r="C528" s="47"/>
      <c r="D528" s="47" t="s">
        <v>521</v>
      </c>
      <c r="E528" s="47" t="s">
        <v>38</v>
      </c>
      <c r="F528" s="47" t="s">
        <v>19</v>
      </c>
      <c r="G528" s="51">
        <f>BASE_YEAR+1</f>
        <v>2018</v>
      </c>
      <c r="H528" s="58">
        <f>VLOOKUP($Q528,'FILL Table'!$A$229:$I$260,RSD_Technologies!H$3)*M528</f>
        <v>5.4477806401107476E-4</v>
      </c>
      <c r="I528" s="58">
        <f>VLOOKUP($Q528,'FILL Table'!$A$229:$J$260,RSD_Technologies!I$3)*N528</f>
        <v>0</v>
      </c>
      <c r="J528" s="58">
        <f>VLOOKUP($Q528,'FILL Table'!$A$229:$K$260,RSD_Technologies!J$3)*O528</f>
        <v>0</v>
      </c>
      <c r="K528" s="58">
        <f>VLOOKUP($Q528,'FILL Table'!$A$229:$L$260,RSD_Technologies!K$3)*P528</f>
        <v>0</v>
      </c>
      <c r="L528" s="47"/>
      <c r="M528" s="85">
        <f>1/1.15</f>
        <v>0.86956521739130443</v>
      </c>
      <c r="N528" s="85">
        <f t="shared" ref="N528:P528" si="175">1/1.15</f>
        <v>0.86956521739130443</v>
      </c>
      <c r="O528" s="85">
        <f t="shared" si="175"/>
        <v>0.86956521739130443</v>
      </c>
      <c r="P528" s="85">
        <f t="shared" si="175"/>
        <v>0.86956521739130443</v>
      </c>
      <c r="Q528" s="47" t="str">
        <f t="shared" si="153"/>
        <v>RSD_DTA4_LI_E01</v>
      </c>
    </row>
    <row r="529" spans="1:18" x14ac:dyDescent="0.25">
      <c r="B529" s="47"/>
      <c r="C529" s="47"/>
      <c r="D529" s="34" t="s">
        <v>522</v>
      </c>
      <c r="E529" s="47" t="s">
        <v>38</v>
      </c>
      <c r="F529" s="47" t="s">
        <v>19</v>
      </c>
      <c r="G529" s="51">
        <f>BASE_YEAR+1</f>
        <v>2018</v>
      </c>
      <c r="H529" s="58">
        <f>VLOOKUP($Q529,'FILL Table'!$A$229:$I$260,RSD_Technologies!H$3)*M529</f>
        <v>3.4805265200707548E-5</v>
      </c>
      <c r="I529" s="58">
        <f>VLOOKUP($Q529,'FILL Table'!$A$229:$J$260,RSD_Technologies!I$3)*N529</f>
        <v>0</v>
      </c>
      <c r="J529" s="58">
        <f>VLOOKUP($Q529,'FILL Table'!$A$229:$K$260,RSD_Technologies!J$3)*O529</f>
        <v>0</v>
      </c>
      <c r="K529" s="58">
        <f>VLOOKUP($Q529,'FILL Table'!$A$229:$L$260,RSD_Technologies!K$3)*P529</f>
        <v>0</v>
      </c>
      <c r="L529" s="47"/>
      <c r="M529" s="86">
        <f>1/4.5</f>
        <v>0.22222222222222221</v>
      </c>
      <c r="N529" s="86">
        <f t="shared" ref="N529:P529" si="176">1/4.5</f>
        <v>0.22222222222222221</v>
      </c>
      <c r="O529" s="86">
        <f t="shared" si="176"/>
        <v>0.22222222222222221</v>
      </c>
      <c r="P529" s="86">
        <f t="shared" si="176"/>
        <v>0.22222222222222221</v>
      </c>
      <c r="Q529" s="47" t="str">
        <f t="shared" si="153"/>
        <v>RSD_DTA4_LI_E02</v>
      </c>
    </row>
    <row r="530" spans="1:18" x14ac:dyDescent="0.25">
      <c r="B530" s="47"/>
      <c r="C530" s="47"/>
      <c r="D530" s="47" t="str">
        <f>D529</f>
        <v>RSD_DTA4_LI_N02</v>
      </c>
      <c r="E530" s="47" t="str">
        <f>E529</f>
        <v>RSDELC</v>
      </c>
      <c r="F530" s="47" t="str">
        <f>F529</f>
        <v>INPUT</v>
      </c>
      <c r="G530" s="51">
        <f>G529+17</f>
        <v>2035</v>
      </c>
      <c r="H530" s="58">
        <f>H529*M530</f>
        <v>3.1324738680636793E-5</v>
      </c>
      <c r="I530" s="58">
        <f>I529*N530</f>
        <v>0</v>
      </c>
      <c r="J530" s="58">
        <f>J529*O530</f>
        <v>0</v>
      </c>
      <c r="K530" s="58">
        <f>K529*P530</f>
        <v>0</v>
      </c>
      <c r="L530" s="47"/>
      <c r="M530" s="47">
        <v>0.9</v>
      </c>
      <c r="N530" s="47">
        <v>0.9</v>
      </c>
      <c r="O530" s="47">
        <v>0.9</v>
      </c>
      <c r="P530" s="47">
        <v>0.9</v>
      </c>
      <c r="Q530" s="47"/>
    </row>
    <row r="531" spans="1:18" x14ac:dyDescent="0.25">
      <c r="B531" s="47"/>
      <c r="C531" s="47"/>
      <c r="D531" s="34" t="s">
        <v>523</v>
      </c>
      <c r="E531" s="47" t="s">
        <v>38</v>
      </c>
      <c r="F531" s="47" t="s">
        <v>19</v>
      </c>
      <c r="G531" s="51">
        <f>BASE_YEAR+1</f>
        <v>2018</v>
      </c>
      <c r="H531" s="58">
        <f>VLOOKUP($Q531,'FILL Table'!$A$229:$I$260,RSD_Technologies!H$3)*M531</f>
        <v>1.34248880059872E-5</v>
      </c>
      <c r="I531" s="58">
        <f>VLOOKUP($Q531,'FILL Table'!$A$229:$J$260,RSD_Technologies!I$3)*N531</f>
        <v>0</v>
      </c>
      <c r="J531" s="58">
        <f>VLOOKUP($Q531,'FILL Table'!$A$229:$K$260,RSD_Technologies!J$3)*O531</f>
        <v>0</v>
      </c>
      <c r="K531" s="58">
        <f>VLOOKUP($Q531,'FILL Table'!$A$229:$L$260,RSD_Technologies!K$3)*P531</f>
        <v>0</v>
      </c>
      <c r="L531" s="47"/>
      <c r="M531" s="86">
        <f>1/7</f>
        <v>0.14285714285714285</v>
      </c>
      <c r="N531" s="86">
        <f t="shared" ref="N531:P531" si="177">1/7</f>
        <v>0.14285714285714285</v>
      </c>
      <c r="O531" s="86">
        <f t="shared" si="177"/>
        <v>0.14285714285714285</v>
      </c>
      <c r="P531" s="86">
        <f t="shared" si="177"/>
        <v>0.14285714285714285</v>
      </c>
      <c r="Q531" s="47" t="str">
        <f t="shared" si="153"/>
        <v>RSD_DTA4_LI_E03</v>
      </c>
    </row>
    <row r="532" spans="1:18" x14ac:dyDescent="0.25">
      <c r="B532" s="47"/>
      <c r="C532" s="47"/>
      <c r="D532" s="47" t="str">
        <f>D531</f>
        <v>RSD_DTA4_LI_N03</v>
      </c>
      <c r="E532" s="47" t="str">
        <f>E531</f>
        <v>RSDELC</v>
      </c>
      <c r="F532" s="47" t="str">
        <f>F531</f>
        <v>INPUT</v>
      </c>
      <c r="G532" s="51">
        <f>G531+17</f>
        <v>2035</v>
      </c>
      <c r="H532" s="58">
        <f>H531*M532</f>
        <v>1.208239920538848E-5</v>
      </c>
      <c r="I532" s="58">
        <f>I531*N532</f>
        <v>0</v>
      </c>
      <c r="J532" s="58">
        <f>J531*O532</f>
        <v>0</v>
      </c>
      <c r="K532" s="58">
        <f>K531*P532</f>
        <v>0</v>
      </c>
      <c r="L532" s="47"/>
      <c r="M532" s="47">
        <v>0.9</v>
      </c>
      <c r="N532" s="47">
        <v>0.9</v>
      </c>
      <c r="O532" s="47">
        <v>0.9</v>
      </c>
      <c r="P532" s="47">
        <v>0.9</v>
      </c>
      <c r="Q532" s="47"/>
    </row>
    <row r="533" spans="1:18" x14ac:dyDescent="0.25">
      <c r="B533" s="47"/>
      <c r="C533" s="47"/>
      <c r="D533" s="34" t="s">
        <v>524</v>
      </c>
      <c r="E533" s="47" t="s">
        <v>38</v>
      </c>
      <c r="F533" s="47" t="s">
        <v>19</v>
      </c>
      <c r="G533" s="51">
        <f t="shared" si="173"/>
        <v>2018</v>
      </c>
      <c r="H533" s="58">
        <f>VLOOKUP($Q533,'FILL Table'!$A$229:$I$260,RSD_Technologies!H$3)*M533</f>
        <v>1.7228606274350249E-4</v>
      </c>
      <c r="I533" s="58">
        <f>VLOOKUP($Q533,'FILL Table'!$A$229:$J$260,RSD_Technologies!I$3)*N533</f>
        <v>0</v>
      </c>
      <c r="J533" s="58">
        <f>VLOOKUP($Q533,'FILL Table'!$A$229:$K$260,RSD_Technologies!J$3)*O533</f>
        <v>0</v>
      </c>
      <c r="K533" s="58">
        <f>VLOOKUP($Q533,'FILL Table'!$A$229:$L$260,RSD_Technologies!K$3)*P533</f>
        <v>0</v>
      </c>
      <c r="L533" s="47"/>
      <c r="M533" s="86">
        <f>1/2</f>
        <v>0.5</v>
      </c>
      <c r="N533" s="86">
        <f t="shared" ref="N533:P533" si="178">1/2</f>
        <v>0.5</v>
      </c>
      <c r="O533" s="86">
        <f t="shared" si="178"/>
        <v>0.5</v>
      </c>
      <c r="P533" s="86">
        <f t="shared" si="178"/>
        <v>0.5</v>
      </c>
      <c r="Q533" s="47" t="str">
        <f t="shared" si="153"/>
        <v>RSD_DTA4_LI_E04</v>
      </c>
    </row>
    <row r="534" spans="1:18" x14ac:dyDescent="0.25">
      <c r="B534" s="47"/>
      <c r="C534" s="47"/>
      <c r="D534" s="47" t="s">
        <v>525</v>
      </c>
      <c r="E534" s="47" t="s">
        <v>38</v>
      </c>
      <c r="F534" s="47" t="s">
        <v>19</v>
      </c>
      <c r="G534" s="51">
        <f>BASE_YEAR+1</f>
        <v>2018</v>
      </c>
      <c r="H534" s="58">
        <f>VLOOKUP($Q534,'FILL Table'!$A$229:$I$260,RSD_Technologies!H$3)*M534</f>
        <v>5.4477806401107476E-4</v>
      </c>
      <c r="I534" s="58">
        <f>VLOOKUP($Q534,'FILL Table'!$A$229:$J$260,RSD_Technologies!I$3)*N534</f>
        <v>0</v>
      </c>
      <c r="J534" s="58">
        <f>VLOOKUP($Q534,'FILL Table'!$A$229:$K$260,RSD_Technologies!J$3)*O534</f>
        <v>0</v>
      </c>
      <c r="K534" s="58">
        <f>VLOOKUP($Q534,'FILL Table'!$A$229:$L$260,RSD_Technologies!K$3)*P534</f>
        <v>0</v>
      </c>
      <c r="L534" s="47"/>
      <c r="M534" s="85">
        <f>1/1.15</f>
        <v>0.86956521739130443</v>
      </c>
      <c r="N534" s="85">
        <f t="shared" ref="N534:P534" si="179">1/1.15</f>
        <v>0.86956521739130443</v>
      </c>
      <c r="O534" s="85">
        <f t="shared" si="179"/>
        <v>0.86956521739130443</v>
      </c>
      <c r="P534" s="85">
        <f t="shared" si="179"/>
        <v>0.86956521739130443</v>
      </c>
      <c r="Q534" s="47" t="str">
        <f t="shared" si="153"/>
        <v>RSD_APA4_LI_E01</v>
      </c>
    </row>
    <row r="535" spans="1:18" x14ac:dyDescent="0.25">
      <c r="B535" s="47"/>
      <c r="C535" s="47"/>
      <c r="D535" s="34" t="s">
        <v>526</v>
      </c>
      <c r="E535" s="47" t="s">
        <v>38</v>
      </c>
      <c r="F535" s="47" t="s">
        <v>19</v>
      </c>
      <c r="G535" s="51">
        <f>BASE_YEAR+1</f>
        <v>2018</v>
      </c>
      <c r="H535" s="58">
        <f>VLOOKUP($Q535,'FILL Table'!$A$229:$I$260,RSD_Technologies!H$3)*M535</f>
        <v>3.4805265200707548E-5</v>
      </c>
      <c r="I535" s="58">
        <f>VLOOKUP($Q535,'FILL Table'!$A$229:$J$260,RSD_Technologies!I$3)*N535</f>
        <v>0</v>
      </c>
      <c r="J535" s="58">
        <f>VLOOKUP($Q535,'FILL Table'!$A$229:$K$260,RSD_Technologies!J$3)*O535</f>
        <v>0</v>
      </c>
      <c r="K535" s="58">
        <f>VLOOKUP($Q535,'FILL Table'!$A$229:$L$260,RSD_Technologies!K$3)*P535</f>
        <v>0</v>
      </c>
      <c r="L535" s="47"/>
      <c r="M535" s="86">
        <f>1/4.5</f>
        <v>0.22222222222222221</v>
      </c>
      <c r="N535" s="86">
        <f t="shared" ref="N535:P535" si="180">1/4.5</f>
        <v>0.22222222222222221</v>
      </c>
      <c r="O535" s="86">
        <f t="shared" si="180"/>
        <v>0.22222222222222221</v>
      </c>
      <c r="P535" s="86">
        <f t="shared" si="180"/>
        <v>0.22222222222222221</v>
      </c>
      <c r="Q535" s="47" t="str">
        <f t="shared" si="153"/>
        <v>RSD_APA4_LI_E02</v>
      </c>
    </row>
    <row r="536" spans="1:18" x14ac:dyDescent="0.25">
      <c r="B536" s="47"/>
      <c r="C536" s="47"/>
      <c r="D536" s="47" t="str">
        <f>D535</f>
        <v>RSD_APA4_LI_N02</v>
      </c>
      <c r="E536" s="47" t="str">
        <f>E535</f>
        <v>RSDELC</v>
      </c>
      <c r="F536" s="47" t="str">
        <f>F535</f>
        <v>INPUT</v>
      </c>
      <c r="G536" s="51">
        <f>G535+17</f>
        <v>2035</v>
      </c>
      <c r="H536" s="58">
        <f>H535*M536</f>
        <v>3.1324738680636793E-5</v>
      </c>
      <c r="I536" s="58">
        <f>I535*N536</f>
        <v>0</v>
      </c>
      <c r="J536" s="58">
        <f>J535*O536</f>
        <v>0</v>
      </c>
      <c r="K536" s="58">
        <f>K535*P536</f>
        <v>0</v>
      </c>
      <c r="L536" s="47"/>
      <c r="M536" s="47">
        <v>0.9</v>
      </c>
      <c r="N536" s="47">
        <v>0.9</v>
      </c>
      <c r="O536" s="47">
        <v>0.9</v>
      </c>
      <c r="P536" s="47">
        <v>0.9</v>
      </c>
      <c r="Q536" s="47"/>
    </row>
    <row r="537" spans="1:18" x14ac:dyDescent="0.25">
      <c r="B537" s="47"/>
      <c r="C537" s="47"/>
      <c r="D537" s="34" t="s">
        <v>527</v>
      </c>
      <c r="E537" s="47" t="s">
        <v>38</v>
      </c>
      <c r="F537" s="47" t="s">
        <v>19</v>
      </c>
      <c r="G537" s="51">
        <f>BASE_YEAR+1</f>
        <v>2018</v>
      </c>
      <c r="H537" s="58">
        <f>VLOOKUP($Q537,'FILL Table'!$A$229:$I$260,RSD_Technologies!H$3)*M537</f>
        <v>1.34248880059872E-5</v>
      </c>
      <c r="I537" s="58">
        <f>VLOOKUP($Q537,'FILL Table'!$A$229:$J$260,RSD_Technologies!I$3)*N537</f>
        <v>0</v>
      </c>
      <c r="J537" s="58">
        <f>VLOOKUP($Q537,'FILL Table'!$A$229:$K$260,RSD_Technologies!J$3)*O537</f>
        <v>0</v>
      </c>
      <c r="K537" s="58">
        <f>VLOOKUP($Q537,'FILL Table'!$A$229:$L$260,RSD_Technologies!K$3)*P537</f>
        <v>0</v>
      </c>
      <c r="L537" s="47"/>
      <c r="M537" s="86">
        <f>1/7</f>
        <v>0.14285714285714285</v>
      </c>
      <c r="N537" s="86">
        <f t="shared" ref="N537:P537" si="181">1/7</f>
        <v>0.14285714285714285</v>
      </c>
      <c r="O537" s="86">
        <f t="shared" si="181"/>
        <v>0.14285714285714285</v>
      </c>
      <c r="P537" s="86">
        <f t="shared" si="181"/>
        <v>0.14285714285714285</v>
      </c>
      <c r="Q537" s="47" t="str">
        <f t="shared" si="153"/>
        <v>RSD_APA4_LI_E03</v>
      </c>
    </row>
    <row r="538" spans="1:18" x14ac:dyDescent="0.25">
      <c r="B538" s="47"/>
      <c r="C538" s="47"/>
      <c r="D538" s="47" t="str">
        <f>D537</f>
        <v>RSD_APA4_LI_N03</v>
      </c>
      <c r="E538" s="47" t="str">
        <f>E537</f>
        <v>RSDELC</v>
      </c>
      <c r="F538" s="47" t="str">
        <f>F537</f>
        <v>INPUT</v>
      </c>
      <c r="G538" s="51">
        <f>G537+17</f>
        <v>2035</v>
      </c>
      <c r="H538" s="58">
        <f>H537*M538</f>
        <v>1.208239920538848E-5</v>
      </c>
      <c r="I538" s="58">
        <f>I537*N538</f>
        <v>0</v>
      </c>
      <c r="J538" s="58">
        <f>J537*O538</f>
        <v>0</v>
      </c>
      <c r="K538" s="58">
        <f>K537*P538</f>
        <v>0</v>
      </c>
      <c r="L538" s="47"/>
      <c r="M538" s="47">
        <v>0.9</v>
      </c>
      <c r="N538" s="47">
        <v>0.9</v>
      </c>
      <c r="O538" s="47">
        <v>0.9</v>
      </c>
      <c r="P538" s="47">
        <v>0.9</v>
      </c>
      <c r="Q538" s="47"/>
    </row>
    <row r="539" spans="1:18" ht="14.4" thickBot="1" x14ac:dyDescent="0.3">
      <c r="A539" s="81"/>
      <c r="B539" s="81"/>
      <c r="C539" s="81"/>
      <c r="D539" s="81" t="s">
        <v>528</v>
      </c>
      <c r="E539" s="81" t="s">
        <v>38</v>
      </c>
      <c r="F539" s="81" t="s">
        <v>19</v>
      </c>
      <c r="G539" s="82">
        <f t="shared" si="173"/>
        <v>2018</v>
      </c>
      <c r="H539" s="83">
        <f>VLOOKUP($Q539,'FILL Table'!$A$229:$I$260,RSD_Technologies!H$3)*M539</f>
        <v>1.7228606274350249E-4</v>
      </c>
      <c r="I539" s="83">
        <f>VLOOKUP($Q539,'FILL Table'!$A$229:$J$260,RSD_Technologies!I$3)*N539</f>
        <v>0</v>
      </c>
      <c r="J539" s="83">
        <f>VLOOKUP($Q539,'FILL Table'!$A$229:$K$260,RSD_Technologies!J$3)*O539</f>
        <v>0</v>
      </c>
      <c r="K539" s="83">
        <f>VLOOKUP($Q539,'FILL Table'!$A$229:$L$260,RSD_Technologies!K$3)*P539</f>
        <v>0</v>
      </c>
      <c r="L539" s="81"/>
      <c r="M539" s="87">
        <f>1/2</f>
        <v>0.5</v>
      </c>
      <c r="N539" s="87">
        <f t="shared" ref="N539:P539" si="182">1/2</f>
        <v>0.5</v>
      </c>
      <c r="O539" s="87">
        <f t="shared" si="182"/>
        <v>0.5</v>
      </c>
      <c r="P539" s="87">
        <f t="shared" si="182"/>
        <v>0.5</v>
      </c>
      <c r="Q539" s="81" t="str">
        <f t="shared" si="153"/>
        <v>RSD_APA4_LI_E04</v>
      </c>
      <c r="R539" s="81"/>
    </row>
    <row r="540" spans="1:18" ht="14.4" thickTop="1" x14ac:dyDescent="0.25">
      <c r="B540" s="47"/>
      <c r="C540" s="47"/>
      <c r="D540" s="47" t="s">
        <v>294</v>
      </c>
      <c r="E540" s="47" t="s">
        <v>38</v>
      </c>
      <c r="F540" s="47" t="s">
        <v>19</v>
      </c>
      <c r="G540" s="51">
        <f t="shared" si="173"/>
        <v>2018</v>
      </c>
      <c r="H540" s="58">
        <f>VLOOKUP($Q540,'FILL Table'!$A$261:$I$292,RSD_Technologies!H$3)</f>
        <v>1.1751611069849999E-3</v>
      </c>
      <c r="I540" s="58">
        <f>VLOOKUP($Q540,'FILL Table'!$A$261:$J$292,RSD_Technologies!I$3)</f>
        <v>1.6624997256515801E-3</v>
      </c>
      <c r="J540" s="58">
        <f>VLOOKUP($Q540,'FILL Table'!$A$261:$K$292,RSD_Technologies!J$3)</f>
        <v>1.0986635977115701E-3</v>
      </c>
      <c r="K540" s="58">
        <f>VLOOKUP($Q540,'FILL Table'!$A$261:$L$292,RSD_Technologies!K$3)</f>
        <v>1.0401937088893201E-3</v>
      </c>
      <c r="L540" s="47"/>
      <c r="M540" s="47"/>
      <c r="N540" s="47"/>
      <c r="O540" s="47"/>
      <c r="P540" s="47"/>
      <c r="Q540" s="47" t="str">
        <f>LEFT(D540,11)</f>
        <v>RSD_DTA1_RF</v>
      </c>
      <c r="R540" s="34" t="s">
        <v>47</v>
      </c>
    </row>
    <row r="541" spans="1:18" x14ac:dyDescent="0.25">
      <c r="B541" s="47"/>
      <c r="C541" s="47"/>
      <c r="D541" s="47" t="s">
        <v>295</v>
      </c>
      <c r="E541" s="47" t="s">
        <v>38</v>
      </c>
      <c r="F541" s="47" t="s">
        <v>19</v>
      </c>
      <c r="G541" s="51">
        <f t="shared" si="173"/>
        <v>2018</v>
      </c>
      <c r="H541" s="58">
        <f>H540*M541</f>
        <v>9.9888694093724982E-4</v>
      </c>
      <c r="I541" s="58">
        <f t="shared" ref="I541:K541" si="183">I540*N541</f>
        <v>1.4131247668038431E-3</v>
      </c>
      <c r="J541" s="58">
        <f t="shared" si="183"/>
        <v>9.3386405805483456E-4</v>
      </c>
      <c r="K541" s="58">
        <f t="shared" si="183"/>
        <v>8.8416465255592206E-4</v>
      </c>
      <c r="L541" s="47"/>
      <c r="M541" s="47">
        <f>IF(RIGHT($D541,2)="IM",0.85,0.75)</f>
        <v>0.85</v>
      </c>
      <c r="N541" s="47">
        <f t="shared" ref="N541:P556" si="184">IF(RIGHT($D541,2)="IM",0.85,0.75)</f>
        <v>0.85</v>
      </c>
      <c r="O541" s="47">
        <f t="shared" si="184"/>
        <v>0.85</v>
      </c>
      <c r="P541" s="47">
        <f t="shared" si="184"/>
        <v>0.85</v>
      </c>
      <c r="Q541" s="47" t="str">
        <f t="shared" ref="Q541:Q563" si="185">LEFT(D541,11)</f>
        <v>RSD_DTA1_RF</v>
      </c>
    </row>
    <row r="542" spans="1:18" x14ac:dyDescent="0.25">
      <c r="B542" s="47"/>
      <c r="C542" s="47"/>
      <c r="D542" s="47" t="s">
        <v>296</v>
      </c>
      <c r="E542" s="47" t="s">
        <v>38</v>
      </c>
      <c r="F542" s="47" t="s">
        <v>19</v>
      </c>
      <c r="G542" s="51">
        <f t="shared" si="173"/>
        <v>2018</v>
      </c>
      <c r="H542" s="58">
        <f>H540*M542</f>
        <v>8.8137083023874995E-4</v>
      </c>
      <c r="I542" s="58">
        <f t="shared" ref="I542:K542" si="186">I540*N542</f>
        <v>1.246874794238685E-3</v>
      </c>
      <c r="J542" s="58">
        <f t="shared" si="186"/>
        <v>8.2399769828367755E-4</v>
      </c>
      <c r="K542" s="58">
        <f t="shared" si="186"/>
        <v>7.8014528166699007E-4</v>
      </c>
      <c r="L542" s="47"/>
      <c r="M542" s="47">
        <f>IF(RIGHT($D542,2)="IM",0.85,0.75)</f>
        <v>0.75</v>
      </c>
      <c r="N542" s="47">
        <f t="shared" si="184"/>
        <v>0.75</v>
      </c>
      <c r="O542" s="47">
        <f t="shared" si="184"/>
        <v>0.75</v>
      </c>
      <c r="P542" s="47">
        <f t="shared" si="184"/>
        <v>0.75</v>
      </c>
      <c r="Q542" s="47" t="str">
        <f t="shared" si="185"/>
        <v>RSD_DTA1_RF</v>
      </c>
    </row>
    <row r="543" spans="1:18" x14ac:dyDescent="0.25">
      <c r="B543" s="47"/>
      <c r="C543" s="47"/>
      <c r="D543" s="47" t="s">
        <v>297</v>
      </c>
      <c r="E543" s="47" t="s">
        <v>38</v>
      </c>
      <c r="F543" s="47" t="s">
        <v>19</v>
      </c>
      <c r="G543" s="51">
        <f t="shared" si="173"/>
        <v>2018</v>
      </c>
      <c r="H543" s="58">
        <f>VLOOKUP($Q543,'FILL Table'!$A$261:$I$292,RSD_Technologies!H$3)</f>
        <v>1.1751611069849999E-3</v>
      </c>
      <c r="I543" s="58">
        <f>VLOOKUP($Q543,'FILL Table'!$A$261:$J$292,RSD_Technologies!I$3)</f>
        <v>1.6624997256515801E-3</v>
      </c>
      <c r="J543" s="58">
        <f>VLOOKUP($Q543,'FILL Table'!$A$261:$K$292,RSD_Technologies!J$3)</f>
        <v>1.0986635977115701E-3</v>
      </c>
      <c r="K543" s="58">
        <f>VLOOKUP($Q543,'FILL Table'!$A$261:$L$292,RSD_Technologies!K$3)</f>
        <v>1.0401937088893201E-3</v>
      </c>
      <c r="L543" s="47"/>
      <c r="M543" s="47"/>
      <c r="N543" s="47"/>
      <c r="O543" s="47"/>
      <c r="P543" s="47"/>
      <c r="Q543" s="47" t="str">
        <f t="shared" si="185"/>
        <v>RSD_APA1_RF</v>
      </c>
    </row>
    <row r="544" spans="1:18" x14ac:dyDescent="0.25">
      <c r="B544" s="47"/>
      <c r="C544" s="47"/>
      <c r="D544" s="47" t="s">
        <v>298</v>
      </c>
      <c r="E544" s="47" t="s">
        <v>38</v>
      </c>
      <c r="F544" s="47" t="s">
        <v>19</v>
      </c>
      <c r="G544" s="51">
        <f t="shared" si="173"/>
        <v>2018</v>
      </c>
      <c r="H544" s="58">
        <f>H543*M544</f>
        <v>9.9888694093724982E-4</v>
      </c>
      <c r="I544" s="58">
        <f t="shared" ref="I544:K544" si="187">I543*N544</f>
        <v>1.4131247668038431E-3</v>
      </c>
      <c r="J544" s="58">
        <f t="shared" si="187"/>
        <v>9.3386405805483456E-4</v>
      </c>
      <c r="K544" s="58">
        <f t="shared" si="187"/>
        <v>8.8416465255592206E-4</v>
      </c>
      <c r="L544" s="47"/>
      <c r="M544" s="47">
        <f>IF(RIGHT($D544,2)="IM",0.85,0.75)</f>
        <v>0.85</v>
      </c>
      <c r="N544" s="47">
        <f t="shared" si="184"/>
        <v>0.85</v>
      </c>
      <c r="O544" s="47">
        <f t="shared" si="184"/>
        <v>0.85</v>
      </c>
      <c r="P544" s="47">
        <f t="shared" si="184"/>
        <v>0.85</v>
      </c>
      <c r="Q544" s="47" t="str">
        <f t="shared" si="185"/>
        <v>RSD_APA1_RF</v>
      </c>
    </row>
    <row r="545" spans="2:17" x14ac:dyDescent="0.25">
      <c r="B545" s="47"/>
      <c r="C545" s="47"/>
      <c r="D545" s="47" t="s">
        <v>299</v>
      </c>
      <c r="E545" s="47" t="s">
        <v>38</v>
      </c>
      <c r="F545" s="47" t="s">
        <v>19</v>
      </c>
      <c r="G545" s="51">
        <f t="shared" si="173"/>
        <v>2018</v>
      </c>
      <c r="H545" s="58">
        <f>H543*M545</f>
        <v>8.8137083023874995E-4</v>
      </c>
      <c r="I545" s="58">
        <f t="shared" ref="I545:K545" si="188">I543*N545</f>
        <v>1.246874794238685E-3</v>
      </c>
      <c r="J545" s="58">
        <f t="shared" si="188"/>
        <v>8.2399769828367755E-4</v>
      </c>
      <c r="K545" s="58">
        <f t="shared" si="188"/>
        <v>7.8014528166699007E-4</v>
      </c>
      <c r="L545" s="47"/>
      <c r="M545" s="47">
        <f>IF(RIGHT($D545,2)="IM",0.85,0.75)</f>
        <v>0.75</v>
      </c>
      <c r="N545" s="47">
        <f t="shared" si="184"/>
        <v>0.75</v>
      </c>
      <c r="O545" s="47">
        <f t="shared" si="184"/>
        <v>0.75</v>
      </c>
      <c r="P545" s="47">
        <f t="shared" si="184"/>
        <v>0.75</v>
      </c>
      <c r="Q545" s="47" t="str">
        <f t="shared" si="185"/>
        <v>RSD_APA1_RF</v>
      </c>
    </row>
    <row r="546" spans="2:17" x14ac:dyDescent="0.25">
      <c r="B546" s="47"/>
      <c r="C546" s="47"/>
      <c r="D546" s="47" t="s">
        <v>633</v>
      </c>
      <c r="E546" s="47" t="s">
        <v>38</v>
      </c>
      <c r="F546" s="47" t="s">
        <v>19</v>
      </c>
      <c r="G546" s="51">
        <f t="shared" si="173"/>
        <v>2018</v>
      </c>
      <c r="H546" s="58">
        <f>VLOOKUP($Q546,'FILL Table'!$A$261:$I$292,RSD_Technologies!H$3)</f>
        <v>1.1751611069849999E-3</v>
      </c>
      <c r="I546" s="58">
        <f>VLOOKUP($Q546,'FILL Table'!$A$261:$J$292,RSD_Technologies!I$3)</f>
        <v>0</v>
      </c>
      <c r="J546" s="58">
        <f>VLOOKUP($Q546,'FILL Table'!$A$261:$K$292,RSD_Technologies!J$3)</f>
        <v>0</v>
      </c>
      <c r="K546" s="58">
        <f>VLOOKUP($Q546,'FILL Table'!$A$261:$L$292,RSD_Technologies!K$3)</f>
        <v>0</v>
      </c>
      <c r="L546" s="47"/>
      <c r="M546" s="47"/>
      <c r="N546" s="47"/>
      <c r="O546" s="47"/>
      <c r="P546" s="47"/>
      <c r="Q546" s="47" t="str">
        <f t="shared" si="185"/>
        <v>RSD_DTA2_RF</v>
      </c>
    </row>
    <row r="547" spans="2:17" x14ac:dyDescent="0.25">
      <c r="B547" s="47"/>
      <c r="C547" s="47"/>
      <c r="D547" s="47" t="s">
        <v>634</v>
      </c>
      <c r="E547" s="47" t="s">
        <v>38</v>
      </c>
      <c r="F547" s="47" t="s">
        <v>19</v>
      </c>
      <c r="G547" s="51">
        <f t="shared" si="173"/>
        <v>2018</v>
      </c>
      <c r="H547" s="58">
        <f>H546*M547</f>
        <v>9.9888694093724982E-4</v>
      </c>
      <c r="I547" s="58">
        <f t="shared" ref="I547:K547" si="189">I546*N547</f>
        <v>0</v>
      </c>
      <c r="J547" s="58">
        <f t="shared" si="189"/>
        <v>0</v>
      </c>
      <c r="K547" s="58">
        <f t="shared" si="189"/>
        <v>0</v>
      </c>
      <c r="L547" s="47"/>
      <c r="M547" s="47">
        <f>IF(RIGHT($D547,2)="IM",0.85,0.75)</f>
        <v>0.85</v>
      </c>
      <c r="N547" s="47">
        <f t="shared" si="184"/>
        <v>0.85</v>
      </c>
      <c r="O547" s="47">
        <f t="shared" si="184"/>
        <v>0.85</v>
      </c>
      <c r="P547" s="47">
        <f t="shared" si="184"/>
        <v>0.85</v>
      </c>
      <c r="Q547" s="47" t="str">
        <f t="shared" si="185"/>
        <v>RSD_DTA2_RF</v>
      </c>
    </row>
    <row r="548" spans="2:17" x14ac:dyDescent="0.25">
      <c r="B548" s="47"/>
      <c r="C548" s="47"/>
      <c r="D548" s="47" t="s">
        <v>635</v>
      </c>
      <c r="E548" s="47" t="s">
        <v>38</v>
      </c>
      <c r="F548" s="47" t="s">
        <v>19</v>
      </c>
      <c r="G548" s="51">
        <f t="shared" si="173"/>
        <v>2018</v>
      </c>
      <c r="H548" s="58">
        <f>H546*M548</f>
        <v>8.8137083023874995E-4</v>
      </c>
      <c r="I548" s="58">
        <f t="shared" ref="I548:K548" si="190">I546*N548</f>
        <v>0</v>
      </c>
      <c r="J548" s="58">
        <f t="shared" si="190"/>
        <v>0</v>
      </c>
      <c r="K548" s="58">
        <f t="shared" si="190"/>
        <v>0</v>
      </c>
      <c r="L548" s="47"/>
      <c r="M548" s="47">
        <f>IF(RIGHT($D548,2)="IM",0.85,0.75)</f>
        <v>0.75</v>
      </c>
      <c r="N548" s="47">
        <f t="shared" si="184"/>
        <v>0.75</v>
      </c>
      <c r="O548" s="47">
        <f t="shared" si="184"/>
        <v>0.75</v>
      </c>
      <c r="P548" s="47">
        <f t="shared" si="184"/>
        <v>0.75</v>
      </c>
      <c r="Q548" s="47" t="str">
        <f t="shared" si="185"/>
        <v>RSD_DTA2_RF</v>
      </c>
    </row>
    <row r="549" spans="2:17" x14ac:dyDescent="0.25">
      <c r="B549" s="47"/>
      <c r="C549" s="47"/>
      <c r="D549" s="47" t="s">
        <v>636</v>
      </c>
      <c r="E549" s="47" t="s">
        <v>38</v>
      </c>
      <c r="F549" s="47" t="s">
        <v>19</v>
      </c>
      <c r="G549" s="51">
        <f t="shared" si="173"/>
        <v>2018</v>
      </c>
      <c r="H549" s="58">
        <f>VLOOKUP($Q549,'FILL Table'!$A$261:$I$292,RSD_Technologies!H$3)</f>
        <v>1.1751611069849999E-3</v>
      </c>
      <c r="I549" s="58">
        <f>VLOOKUP($Q549,'FILL Table'!$A$261:$J$292,RSD_Technologies!I$3)</f>
        <v>0</v>
      </c>
      <c r="J549" s="58">
        <f>VLOOKUP($Q549,'FILL Table'!$A$261:$K$292,RSD_Technologies!J$3)</f>
        <v>0</v>
      </c>
      <c r="K549" s="58">
        <f>VLOOKUP($Q549,'FILL Table'!$A$261:$L$292,RSD_Technologies!K$3)</f>
        <v>0</v>
      </c>
      <c r="L549" s="47"/>
      <c r="M549" s="47"/>
      <c r="N549" s="47"/>
      <c r="O549" s="47"/>
      <c r="P549" s="47"/>
      <c r="Q549" s="47" t="str">
        <f t="shared" si="185"/>
        <v>RSD_APA2_RF</v>
      </c>
    </row>
    <row r="550" spans="2:17" x14ac:dyDescent="0.25">
      <c r="B550" s="47"/>
      <c r="C550" s="47"/>
      <c r="D550" s="47" t="s">
        <v>637</v>
      </c>
      <c r="E550" s="47" t="s">
        <v>38</v>
      </c>
      <c r="F550" s="47" t="s">
        <v>19</v>
      </c>
      <c r="G550" s="51">
        <f t="shared" si="173"/>
        <v>2018</v>
      </c>
      <c r="H550" s="58">
        <f>H549*M550</f>
        <v>9.9888694093724982E-4</v>
      </c>
      <c r="I550" s="58">
        <f t="shared" ref="I550:K550" si="191">I549*N550</f>
        <v>0</v>
      </c>
      <c r="J550" s="58">
        <f t="shared" si="191"/>
        <v>0</v>
      </c>
      <c r="K550" s="58">
        <f t="shared" si="191"/>
        <v>0</v>
      </c>
      <c r="L550" s="47"/>
      <c r="M550" s="47">
        <f>IF(RIGHT($D550,2)="IM",0.85,0.75)</f>
        <v>0.85</v>
      </c>
      <c r="N550" s="47">
        <f t="shared" si="184"/>
        <v>0.85</v>
      </c>
      <c r="O550" s="47">
        <f t="shared" si="184"/>
        <v>0.85</v>
      </c>
      <c r="P550" s="47">
        <f t="shared" si="184"/>
        <v>0.85</v>
      </c>
      <c r="Q550" s="47" t="str">
        <f t="shared" si="185"/>
        <v>RSD_APA2_RF</v>
      </c>
    </row>
    <row r="551" spans="2:17" x14ac:dyDescent="0.25">
      <c r="B551" s="47"/>
      <c r="C551" s="47"/>
      <c r="D551" s="47" t="s">
        <v>638</v>
      </c>
      <c r="E551" s="47" t="s">
        <v>38</v>
      </c>
      <c r="F551" s="47" t="s">
        <v>19</v>
      </c>
      <c r="G551" s="51">
        <f t="shared" si="173"/>
        <v>2018</v>
      </c>
      <c r="H551" s="58">
        <f>H549*M551</f>
        <v>8.8137083023874995E-4</v>
      </c>
      <c r="I551" s="58">
        <f t="shared" ref="I551:K551" si="192">I549*N551</f>
        <v>0</v>
      </c>
      <c r="J551" s="58">
        <f t="shared" si="192"/>
        <v>0</v>
      </c>
      <c r="K551" s="58">
        <f t="shared" si="192"/>
        <v>0</v>
      </c>
      <c r="L551" s="47"/>
      <c r="M551" s="47">
        <f>IF(RIGHT($D551,2)="IM",0.85,0.75)</f>
        <v>0.75</v>
      </c>
      <c r="N551" s="47">
        <f t="shared" si="184"/>
        <v>0.75</v>
      </c>
      <c r="O551" s="47">
        <f t="shared" si="184"/>
        <v>0.75</v>
      </c>
      <c r="P551" s="47">
        <f t="shared" si="184"/>
        <v>0.75</v>
      </c>
      <c r="Q551" s="47" t="str">
        <f t="shared" si="185"/>
        <v>RSD_APA2_RF</v>
      </c>
    </row>
    <row r="552" spans="2:17" x14ac:dyDescent="0.25">
      <c r="B552" s="47"/>
      <c r="C552" s="47"/>
      <c r="D552" s="47" t="s">
        <v>581</v>
      </c>
      <c r="E552" s="47" t="s">
        <v>38</v>
      </c>
      <c r="F552" s="47" t="s">
        <v>19</v>
      </c>
      <c r="G552" s="51">
        <f t="shared" si="173"/>
        <v>2018</v>
      </c>
      <c r="H552" s="58">
        <f>VLOOKUP($Q552,'FILL Table'!$A$261:$I$292,RSD_Technologies!H$3)</f>
        <v>1.28199393489273E-3</v>
      </c>
      <c r="I552" s="58">
        <f>VLOOKUP($Q552,'FILL Table'!$A$261:$J$292,RSD_Technologies!I$3)</f>
        <v>0</v>
      </c>
      <c r="J552" s="58">
        <f>VLOOKUP($Q552,'FILL Table'!$A$261:$K$292,RSD_Technologies!J$3)</f>
        <v>0</v>
      </c>
      <c r="K552" s="58">
        <f>VLOOKUP($Q552,'FILL Table'!$A$261:$L$292,RSD_Technologies!K$3)</f>
        <v>0</v>
      </c>
      <c r="L552" s="47"/>
      <c r="M552" s="47"/>
      <c r="N552" s="47"/>
      <c r="O552" s="47"/>
      <c r="P552" s="47"/>
      <c r="Q552" s="47" t="str">
        <f t="shared" si="185"/>
        <v>RSD_DTA3_RF</v>
      </c>
    </row>
    <row r="553" spans="2:17" x14ac:dyDescent="0.25">
      <c r="B553" s="47"/>
      <c r="C553" s="47"/>
      <c r="D553" s="47" t="s">
        <v>582</v>
      </c>
      <c r="E553" s="47" t="s">
        <v>38</v>
      </c>
      <c r="F553" s="47" t="s">
        <v>19</v>
      </c>
      <c r="G553" s="51">
        <f t="shared" si="173"/>
        <v>2018</v>
      </c>
      <c r="H553" s="58">
        <f>H552*M553</f>
        <v>1.0896948446588205E-3</v>
      </c>
      <c r="I553" s="58">
        <f t="shared" ref="I553:K553" si="193">I552*N553</f>
        <v>0</v>
      </c>
      <c r="J553" s="58">
        <f t="shared" si="193"/>
        <v>0</v>
      </c>
      <c r="K553" s="58">
        <f t="shared" si="193"/>
        <v>0</v>
      </c>
      <c r="L553" s="47"/>
      <c r="M553" s="47">
        <f>IF(RIGHT($D553,2)="IM",0.85,0.75)</f>
        <v>0.85</v>
      </c>
      <c r="N553" s="47">
        <f t="shared" si="184"/>
        <v>0.85</v>
      </c>
      <c r="O553" s="47">
        <f t="shared" si="184"/>
        <v>0.85</v>
      </c>
      <c r="P553" s="47">
        <f t="shared" si="184"/>
        <v>0.85</v>
      </c>
      <c r="Q553" s="47" t="str">
        <f t="shared" si="185"/>
        <v>RSD_DTA3_RF</v>
      </c>
    </row>
    <row r="554" spans="2:17" x14ac:dyDescent="0.25">
      <c r="B554" s="47"/>
      <c r="C554" s="47"/>
      <c r="D554" s="47" t="s">
        <v>583</v>
      </c>
      <c r="E554" s="47" t="s">
        <v>38</v>
      </c>
      <c r="F554" s="47" t="s">
        <v>19</v>
      </c>
      <c r="G554" s="51">
        <f t="shared" si="173"/>
        <v>2018</v>
      </c>
      <c r="H554" s="58">
        <f>H552*M554</f>
        <v>9.614954511695475E-4</v>
      </c>
      <c r="I554" s="58">
        <f t="shared" ref="I554:K554" si="194">I552*N554</f>
        <v>0</v>
      </c>
      <c r="J554" s="58">
        <f t="shared" si="194"/>
        <v>0</v>
      </c>
      <c r="K554" s="58">
        <f t="shared" si="194"/>
        <v>0</v>
      </c>
      <c r="L554" s="47"/>
      <c r="M554" s="47">
        <f>IF(RIGHT($D554,2)="IM",0.85,0.75)</f>
        <v>0.75</v>
      </c>
      <c r="N554" s="47">
        <f t="shared" si="184"/>
        <v>0.75</v>
      </c>
      <c r="O554" s="47">
        <f t="shared" si="184"/>
        <v>0.75</v>
      </c>
      <c r="P554" s="47">
        <f t="shared" si="184"/>
        <v>0.75</v>
      </c>
      <c r="Q554" s="47" t="str">
        <f t="shared" si="185"/>
        <v>RSD_DTA3_RF</v>
      </c>
    </row>
    <row r="555" spans="2:17" x14ac:dyDescent="0.25">
      <c r="B555" s="47"/>
      <c r="C555" s="47"/>
      <c r="D555" s="47" t="s">
        <v>584</v>
      </c>
      <c r="E555" s="47" t="s">
        <v>38</v>
      </c>
      <c r="F555" s="47" t="s">
        <v>19</v>
      </c>
      <c r="G555" s="51">
        <f t="shared" si="173"/>
        <v>2018</v>
      </c>
      <c r="H555" s="58">
        <f>VLOOKUP($Q555,'FILL Table'!$A$261:$I$292,RSD_Technologies!H$3)</f>
        <v>1.28199393489273E-3</v>
      </c>
      <c r="I555" s="58">
        <f>VLOOKUP($Q555,'FILL Table'!$A$261:$J$292,RSD_Technologies!I$3)</f>
        <v>0</v>
      </c>
      <c r="J555" s="58">
        <f>VLOOKUP($Q555,'FILL Table'!$A$261:$K$292,RSD_Technologies!J$3)</f>
        <v>0</v>
      </c>
      <c r="K555" s="58">
        <f>VLOOKUP($Q555,'FILL Table'!$A$261:$L$292,RSD_Technologies!K$3)</f>
        <v>0</v>
      </c>
      <c r="L555" s="47"/>
      <c r="M555" s="47"/>
      <c r="N555" s="47"/>
      <c r="O555" s="47"/>
      <c r="P555" s="47"/>
      <c r="Q555" s="47" t="str">
        <f t="shared" si="185"/>
        <v>RSD_APA3_RF</v>
      </c>
    </row>
    <row r="556" spans="2:17" x14ac:dyDescent="0.25">
      <c r="B556" s="47"/>
      <c r="C556" s="47"/>
      <c r="D556" s="47" t="s">
        <v>585</v>
      </c>
      <c r="E556" s="47" t="s">
        <v>38</v>
      </c>
      <c r="F556" s="47" t="s">
        <v>19</v>
      </c>
      <c r="G556" s="51">
        <f t="shared" si="173"/>
        <v>2018</v>
      </c>
      <c r="H556" s="58">
        <f>H555*M556</f>
        <v>1.0896948446588205E-3</v>
      </c>
      <c r="I556" s="58">
        <f t="shared" ref="I556:K556" si="195">I555*N556</f>
        <v>0</v>
      </c>
      <c r="J556" s="58">
        <f t="shared" si="195"/>
        <v>0</v>
      </c>
      <c r="K556" s="58">
        <f t="shared" si="195"/>
        <v>0</v>
      </c>
      <c r="L556" s="47"/>
      <c r="M556" s="47">
        <f>IF(RIGHT($D556,2)="IM",0.85,0.75)</f>
        <v>0.85</v>
      </c>
      <c r="N556" s="47">
        <f t="shared" si="184"/>
        <v>0.85</v>
      </c>
      <c r="O556" s="47">
        <f t="shared" si="184"/>
        <v>0.85</v>
      </c>
      <c r="P556" s="47">
        <f t="shared" si="184"/>
        <v>0.85</v>
      </c>
      <c r="Q556" s="47" t="str">
        <f t="shared" si="185"/>
        <v>RSD_APA3_RF</v>
      </c>
    </row>
    <row r="557" spans="2:17" x14ac:dyDescent="0.25">
      <c r="B557" s="47"/>
      <c r="C557" s="47"/>
      <c r="D557" s="47" t="s">
        <v>586</v>
      </c>
      <c r="E557" s="47" t="s">
        <v>38</v>
      </c>
      <c r="F557" s="47" t="s">
        <v>19</v>
      </c>
      <c r="G557" s="51">
        <f t="shared" si="173"/>
        <v>2018</v>
      </c>
      <c r="H557" s="58">
        <f>H555*M557</f>
        <v>9.614954511695475E-4</v>
      </c>
      <c r="I557" s="58">
        <f t="shared" ref="I557:K557" si="196">I555*N557</f>
        <v>0</v>
      </c>
      <c r="J557" s="58">
        <f t="shared" si="196"/>
        <v>0</v>
      </c>
      <c r="K557" s="58">
        <f t="shared" si="196"/>
        <v>0</v>
      </c>
      <c r="L557" s="47"/>
      <c r="M557" s="47">
        <f>IF(RIGHT($D557,2)="IM",0.85,0.75)</f>
        <v>0.75</v>
      </c>
      <c r="N557" s="47">
        <f t="shared" ref="N557:P557" si="197">IF(RIGHT($D557,2)="IM",0.85,0.75)</f>
        <v>0.75</v>
      </c>
      <c r="O557" s="47">
        <f t="shared" si="197"/>
        <v>0.75</v>
      </c>
      <c r="P557" s="47">
        <f t="shared" si="197"/>
        <v>0.75</v>
      </c>
      <c r="Q557" s="47" t="str">
        <f t="shared" si="185"/>
        <v>RSD_APA3_RF</v>
      </c>
    </row>
    <row r="558" spans="2:17" x14ac:dyDescent="0.25">
      <c r="B558" s="47"/>
      <c r="C558" s="47"/>
      <c r="D558" s="47" t="s">
        <v>529</v>
      </c>
      <c r="E558" s="47" t="s">
        <v>38</v>
      </c>
      <c r="F558" s="47" t="s">
        <v>19</v>
      </c>
      <c r="G558" s="51">
        <f t="shared" si="173"/>
        <v>2018</v>
      </c>
      <c r="H558" s="58">
        <f>VLOOKUP($Q558,'FILL Table'!$A$261:$I$292,RSD_Technologies!H$3)</f>
        <v>1.28199393489273E-3</v>
      </c>
      <c r="I558" s="58">
        <f>VLOOKUP($Q558,'FILL Table'!$A$261:$J$292,RSD_Technologies!I$3)</f>
        <v>0</v>
      </c>
      <c r="J558" s="58">
        <f>VLOOKUP($Q558,'FILL Table'!$A$261:$K$292,RSD_Technologies!J$3)</f>
        <v>0</v>
      </c>
      <c r="K558" s="58">
        <f>VLOOKUP($Q558,'FILL Table'!$A$261:$L$292,RSD_Technologies!K$3)</f>
        <v>0</v>
      </c>
      <c r="L558" s="47"/>
      <c r="M558" s="47"/>
      <c r="N558" s="47"/>
      <c r="O558" s="47"/>
      <c r="P558" s="47"/>
      <c r="Q558" s="47" t="str">
        <f t="shared" si="185"/>
        <v>RSD_DTA4_RF</v>
      </c>
    </row>
    <row r="559" spans="2:17" x14ac:dyDescent="0.25">
      <c r="B559" s="47"/>
      <c r="C559" s="47"/>
      <c r="D559" s="47" t="s">
        <v>530</v>
      </c>
      <c r="E559" s="47" t="s">
        <v>38</v>
      </c>
      <c r="F559" s="47" t="s">
        <v>19</v>
      </c>
      <c r="G559" s="51">
        <f t="shared" si="173"/>
        <v>2018</v>
      </c>
      <c r="H559" s="58">
        <f>H558*M559</f>
        <v>1.0896948446588205E-3</v>
      </c>
      <c r="I559" s="58">
        <f t="shared" ref="I559:K559" si="198">I558*N559</f>
        <v>0</v>
      </c>
      <c r="J559" s="58">
        <f t="shared" si="198"/>
        <v>0</v>
      </c>
      <c r="K559" s="58">
        <f t="shared" si="198"/>
        <v>0</v>
      </c>
      <c r="L559" s="47"/>
      <c r="M559" s="47">
        <f>IF(RIGHT($D559,2)="IM",0.85,0.75)</f>
        <v>0.85</v>
      </c>
      <c r="N559" s="47">
        <f t="shared" ref="N559:P560" si="199">IF(RIGHT($D559,2)="IM",0.85,0.75)</f>
        <v>0.85</v>
      </c>
      <c r="O559" s="47">
        <f t="shared" si="199"/>
        <v>0.85</v>
      </c>
      <c r="P559" s="47">
        <f t="shared" si="199"/>
        <v>0.85</v>
      </c>
      <c r="Q559" s="47" t="str">
        <f t="shared" si="185"/>
        <v>RSD_DTA4_RF</v>
      </c>
    </row>
    <row r="560" spans="2:17" x14ac:dyDescent="0.25">
      <c r="B560" s="47"/>
      <c r="C560" s="47"/>
      <c r="D560" s="47" t="s">
        <v>531</v>
      </c>
      <c r="E560" s="47" t="s">
        <v>38</v>
      </c>
      <c r="F560" s="47" t="s">
        <v>19</v>
      </c>
      <c r="G560" s="51">
        <f t="shared" si="173"/>
        <v>2018</v>
      </c>
      <c r="H560" s="58">
        <f>H558*M560</f>
        <v>9.614954511695475E-4</v>
      </c>
      <c r="I560" s="58">
        <f t="shared" ref="I560:K560" si="200">I558*N560</f>
        <v>0</v>
      </c>
      <c r="J560" s="58">
        <f t="shared" si="200"/>
        <v>0</v>
      </c>
      <c r="K560" s="58">
        <f t="shared" si="200"/>
        <v>0</v>
      </c>
      <c r="L560" s="47"/>
      <c r="M560" s="47">
        <f>IF(RIGHT($D560,2)="IM",0.85,0.75)</f>
        <v>0.75</v>
      </c>
      <c r="N560" s="47">
        <f t="shared" si="199"/>
        <v>0.75</v>
      </c>
      <c r="O560" s="47">
        <f t="shared" si="199"/>
        <v>0.75</v>
      </c>
      <c r="P560" s="47">
        <f t="shared" si="199"/>
        <v>0.75</v>
      </c>
      <c r="Q560" s="47" t="str">
        <f t="shared" si="185"/>
        <v>RSD_DTA4_RF</v>
      </c>
    </row>
    <row r="561" spans="2:17" x14ac:dyDescent="0.25">
      <c r="B561" s="47"/>
      <c r="C561" s="47"/>
      <c r="D561" s="47" t="s">
        <v>532</v>
      </c>
      <c r="E561" s="47" t="s">
        <v>38</v>
      </c>
      <c r="F561" s="47" t="s">
        <v>19</v>
      </c>
      <c r="G561" s="51">
        <f t="shared" si="173"/>
        <v>2018</v>
      </c>
      <c r="H561" s="58">
        <f>VLOOKUP($Q561,'FILL Table'!$A$261:$I$292,RSD_Technologies!H$3)</f>
        <v>1.28199393489273E-3</v>
      </c>
      <c r="I561" s="58">
        <f>VLOOKUP($Q561,'FILL Table'!$A$261:$J$292,RSD_Technologies!I$3)</f>
        <v>0</v>
      </c>
      <c r="J561" s="58">
        <f>VLOOKUP($Q561,'FILL Table'!$A$261:$K$292,RSD_Technologies!J$3)</f>
        <v>0</v>
      </c>
      <c r="K561" s="58">
        <f>VLOOKUP($Q561,'FILL Table'!$A$261:$L$292,RSD_Technologies!K$3)</f>
        <v>0</v>
      </c>
      <c r="L561" s="47"/>
      <c r="M561" s="47"/>
      <c r="N561" s="47"/>
      <c r="O561" s="47"/>
      <c r="P561" s="47"/>
      <c r="Q561" s="47" t="str">
        <f t="shared" si="185"/>
        <v>RSD_APA4_RF</v>
      </c>
    </row>
    <row r="562" spans="2:17" x14ac:dyDescent="0.25">
      <c r="B562" s="47"/>
      <c r="C562" s="47"/>
      <c r="D562" s="47" t="s">
        <v>533</v>
      </c>
      <c r="E562" s="47" t="s">
        <v>38</v>
      </c>
      <c r="F562" s="47" t="s">
        <v>19</v>
      </c>
      <c r="G562" s="51">
        <f t="shared" si="173"/>
        <v>2018</v>
      </c>
      <c r="H562" s="58">
        <f>H561*M562</f>
        <v>1.0896948446588205E-3</v>
      </c>
      <c r="I562" s="58">
        <f t="shared" ref="I562:K562" si="201">I561*N562</f>
        <v>0</v>
      </c>
      <c r="J562" s="58">
        <f t="shared" si="201"/>
        <v>0</v>
      </c>
      <c r="K562" s="58">
        <f t="shared" si="201"/>
        <v>0</v>
      </c>
      <c r="L562" s="47"/>
      <c r="M562" s="47">
        <f>IF(RIGHT($D562,2)="IM",0.85,0.75)</f>
        <v>0.85</v>
      </c>
      <c r="N562" s="47">
        <f t="shared" ref="N562:P563" si="202">IF(RIGHT($D562,2)="IM",0.85,0.75)</f>
        <v>0.85</v>
      </c>
      <c r="O562" s="47">
        <f t="shared" si="202"/>
        <v>0.85</v>
      </c>
      <c r="P562" s="47">
        <f t="shared" si="202"/>
        <v>0.85</v>
      </c>
      <c r="Q562" s="47" t="str">
        <f t="shared" si="185"/>
        <v>RSD_APA4_RF</v>
      </c>
    </row>
    <row r="563" spans="2:17" ht="14.4" thickBot="1" x14ac:dyDescent="0.3">
      <c r="B563" s="81"/>
      <c r="C563" s="81"/>
      <c r="D563" s="81" t="s">
        <v>534</v>
      </c>
      <c r="E563" s="81" t="s">
        <v>38</v>
      </c>
      <c r="F563" s="81" t="s">
        <v>19</v>
      </c>
      <c r="G563" s="82">
        <f t="shared" si="173"/>
        <v>2018</v>
      </c>
      <c r="H563" s="83">
        <f>H561*M563</f>
        <v>9.614954511695475E-4</v>
      </c>
      <c r="I563" s="83">
        <f t="shared" ref="I563:K563" si="203">I561*N563</f>
        <v>0</v>
      </c>
      <c r="J563" s="83">
        <f t="shared" si="203"/>
        <v>0</v>
      </c>
      <c r="K563" s="83">
        <f t="shared" si="203"/>
        <v>0</v>
      </c>
      <c r="L563" s="81"/>
      <c r="M563" s="81">
        <f>IF(RIGHT($D563,2)="IM",0.85,0.75)</f>
        <v>0.75</v>
      </c>
      <c r="N563" s="81">
        <f t="shared" si="202"/>
        <v>0.75</v>
      </c>
      <c r="O563" s="81">
        <f t="shared" si="202"/>
        <v>0.75</v>
      </c>
      <c r="P563" s="81">
        <f t="shared" si="202"/>
        <v>0.75</v>
      </c>
      <c r="Q563" s="81" t="str">
        <f t="shared" si="185"/>
        <v>RSD_APA4_RF</v>
      </c>
    </row>
    <row r="564" spans="2:17" ht="14.4" thickTop="1" x14ac:dyDescent="0.25">
      <c r="B564" s="47"/>
      <c r="C564" s="47"/>
      <c r="D564" s="47" t="s">
        <v>300</v>
      </c>
      <c r="E564" s="47" t="s">
        <v>38</v>
      </c>
      <c r="F564" s="47" t="s">
        <v>19</v>
      </c>
      <c r="G564" s="51">
        <f t="shared" si="173"/>
        <v>2018</v>
      </c>
      <c r="H564" s="58">
        <f>VLOOKUP($Q564,'FILL Table'!$A$261:$I$292,RSD_Technologies!H$3)</f>
        <v>6.3484093414555899E-4</v>
      </c>
      <c r="I564" s="58">
        <f>VLOOKUP($Q564,'FILL Table'!$A$261:$J$292,RSD_Technologies!I$3)</f>
        <v>8.9810909549004796E-4</v>
      </c>
      <c r="J564" s="58">
        <f>VLOOKUP($Q564,'FILL Table'!$A$261:$K$292,RSD_Technologies!J$3)</f>
        <v>5.9351574906387405E-4</v>
      </c>
      <c r="K564" s="58">
        <f>VLOOKUP($Q564,'FILL Table'!$A$261:$L$292,RSD_Technologies!K$3)</f>
        <v>5.6192937455005402E-4</v>
      </c>
      <c r="L564" s="47"/>
      <c r="M564" s="47"/>
      <c r="N564" s="47"/>
      <c r="O564" s="47"/>
      <c r="P564" s="47"/>
      <c r="Q564" s="47" t="str">
        <f>LEFT(D564,11)</f>
        <v>RSD_DTA1_CW</v>
      </c>
    </row>
    <row r="565" spans="2:17" x14ac:dyDescent="0.25">
      <c r="B565" s="47"/>
      <c r="C565" s="47"/>
      <c r="D565" s="47" t="s">
        <v>301</v>
      </c>
      <c r="E565" s="47" t="s">
        <v>38</v>
      </c>
      <c r="F565" s="47" t="s">
        <v>19</v>
      </c>
      <c r="G565" s="51">
        <f t="shared" si="173"/>
        <v>2018</v>
      </c>
      <c r="H565" s="58">
        <f>H564*M565</f>
        <v>5.7135684073100312E-4</v>
      </c>
      <c r="I565" s="58">
        <f t="shared" ref="I565:K565" si="204">I564*N565</f>
        <v>8.0829818594104321E-4</v>
      </c>
      <c r="J565" s="58">
        <f t="shared" si="204"/>
        <v>5.3416417415748667E-4</v>
      </c>
      <c r="K565" s="58">
        <f t="shared" si="204"/>
        <v>5.0573643709504864E-4</v>
      </c>
      <c r="L565" s="47"/>
      <c r="M565" s="85">
        <f>IF(RIGHT($D565,2)="IM",0.9,0.85)</f>
        <v>0.9</v>
      </c>
      <c r="N565" s="85">
        <f t="shared" ref="N565:P566" si="205">IF(RIGHT($D565,2)="IM",0.9,0.85)</f>
        <v>0.9</v>
      </c>
      <c r="O565" s="85">
        <f t="shared" si="205"/>
        <v>0.9</v>
      </c>
      <c r="P565" s="85">
        <f t="shared" si="205"/>
        <v>0.9</v>
      </c>
      <c r="Q565" s="47" t="str">
        <f t="shared" ref="Q565:Q595" si="206">LEFT(D565,11)</f>
        <v>RSD_DTA1_CW</v>
      </c>
    </row>
    <row r="566" spans="2:17" x14ac:dyDescent="0.25">
      <c r="B566" s="47"/>
      <c r="C566" s="47"/>
      <c r="D566" s="47" t="s">
        <v>302</v>
      </c>
      <c r="E566" s="47" t="s">
        <v>38</v>
      </c>
      <c r="F566" s="47" t="s">
        <v>19</v>
      </c>
      <c r="G566" s="51">
        <f t="shared" si="173"/>
        <v>2018</v>
      </c>
      <c r="H566" s="58">
        <f>H564*M566</f>
        <v>5.3961479402372513E-4</v>
      </c>
      <c r="I566" s="58">
        <f t="shared" ref="I566:K566" si="207">I564*N566</f>
        <v>7.6339273116654072E-4</v>
      </c>
      <c r="J566" s="58">
        <f t="shared" si="207"/>
        <v>5.0448838670429292E-4</v>
      </c>
      <c r="K566" s="58">
        <f t="shared" si="207"/>
        <v>4.776399683675459E-4</v>
      </c>
      <c r="L566" s="47"/>
      <c r="M566" s="85">
        <f>IF(RIGHT($D566,2)="IM",0.9,0.85)</f>
        <v>0.85</v>
      </c>
      <c r="N566" s="85">
        <f t="shared" si="205"/>
        <v>0.85</v>
      </c>
      <c r="O566" s="85">
        <f t="shared" si="205"/>
        <v>0.85</v>
      </c>
      <c r="P566" s="85">
        <f t="shared" si="205"/>
        <v>0.85</v>
      </c>
      <c r="Q566" s="47" t="str">
        <f t="shared" si="206"/>
        <v>RSD_DTA1_CW</v>
      </c>
    </row>
    <row r="567" spans="2:17" x14ac:dyDescent="0.25">
      <c r="B567" s="47"/>
      <c r="C567" s="47"/>
      <c r="D567" s="47" t="s">
        <v>303</v>
      </c>
      <c r="E567" s="47" t="s">
        <v>38</v>
      </c>
      <c r="F567" s="47" t="s">
        <v>19</v>
      </c>
      <c r="G567" s="51">
        <f t="shared" si="173"/>
        <v>2018</v>
      </c>
      <c r="H567" s="58">
        <f>H565*M567</f>
        <v>4.5708547258480254E-4</v>
      </c>
      <c r="I567" s="58">
        <f t="shared" ref="I567:K567" si="208">I565*N567</f>
        <v>6.4663854875283457E-4</v>
      </c>
      <c r="J567" s="58">
        <f t="shared" si="208"/>
        <v>4.2733133932598938E-4</v>
      </c>
      <c r="K567" s="58">
        <f t="shared" si="208"/>
        <v>4.0458914967603894E-4</v>
      </c>
      <c r="L567" s="47"/>
      <c r="M567" s="85">
        <f t="shared" ref="M567:P567" si="209">IF(RIGHT($D567,2)="IM",0.9,0.8)</f>
        <v>0.8</v>
      </c>
      <c r="N567" s="85">
        <f t="shared" si="209"/>
        <v>0.8</v>
      </c>
      <c r="O567" s="85">
        <f t="shared" si="209"/>
        <v>0.8</v>
      </c>
      <c r="P567" s="85">
        <f t="shared" si="209"/>
        <v>0.8</v>
      </c>
      <c r="Q567" s="47" t="str">
        <f t="shared" si="206"/>
        <v>RSD_DTA1_CW</v>
      </c>
    </row>
    <row r="568" spans="2:17" x14ac:dyDescent="0.25">
      <c r="B568" s="47"/>
      <c r="C568" s="47"/>
      <c r="D568" s="47" t="s">
        <v>304</v>
      </c>
      <c r="E568" s="47" t="s">
        <v>38</v>
      </c>
      <c r="F568" s="47" t="s">
        <v>19</v>
      </c>
      <c r="G568" s="51">
        <f t="shared" si="173"/>
        <v>2018</v>
      </c>
      <c r="H568" s="58">
        <f>VLOOKUP($Q568,'FILL Table'!$A$261:$I$292,RSD_Technologies!H$3)</f>
        <v>6.3484093414555899E-4</v>
      </c>
      <c r="I568" s="58">
        <f>VLOOKUP($Q568,'FILL Table'!$A$261:$J$292,RSD_Technologies!I$3)</f>
        <v>8.9810909549004796E-4</v>
      </c>
      <c r="J568" s="58">
        <f>VLOOKUP($Q568,'FILL Table'!$A$261:$K$292,RSD_Technologies!J$3)</f>
        <v>5.9351574906387405E-4</v>
      </c>
      <c r="K568" s="58">
        <f>VLOOKUP($Q568,'FILL Table'!$A$261:$L$292,RSD_Technologies!K$3)</f>
        <v>5.6192937455005402E-4</v>
      </c>
      <c r="L568" s="47"/>
      <c r="M568" s="47"/>
      <c r="N568" s="47"/>
      <c r="O568" s="47"/>
      <c r="P568" s="47"/>
      <c r="Q568" s="47" t="str">
        <f t="shared" si="206"/>
        <v>RSD_APA1_CW</v>
      </c>
    </row>
    <row r="569" spans="2:17" x14ac:dyDescent="0.25">
      <c r="B569" s="47"/>
      <c r="C569" s="47"/>
      <c r="D569" s="47" t="s">
        <v>305</v>
      </c>
      <c r="E569" s="47" t="s">
        <v>38</v>
      </c>
      <c r="F569" s="47" t="s">
        <v>19</v>
      </c>
      <c r="G569" s="51">
        <f t="shared" si="173"/>
        <v>2018</v>
      </c>
      <c r="H569" s="58">
        <f>H568*M569</f>
        <v>5.7135684073100312E-4</v>
      </c>
      <c r="I569" s="58">
        <f t="shared" ref="I569:K569" si="210">I568*N569</f>
        <v>8.0829818594104321E-4</v>
      </c>
      <c r="J569" s="58">
        <f t="shared" si="210"/>
        <v>5.3416417415748667E-4</v>
      </c>
      <c r="K569" s="58">
        <f t="shared" si="210"/>
        <v>5.0573643709504864E-4</v>
      </c>
      <c r="L569" s="47"/>
      <c r="M569" s="85">
        <f>IF(RIGHT($D569,2)="IM",0.9,0.85)</f>
        <v>0.9</v>
      </c>
      <c r="N569" s="85">
        <f t="shared" ref="N569:P570" si="211">IF(RIGHT($D569,2)="IM",0.9,0.85)</f>
        <v>0.9</v>
      </c>
      <c r="O569" s="85">
        <f t="shared" si="211"/>
        <v>0.9</v>
      </c>
      <c r="P569" s="85">
        <f t="shared" si="211"/>
        <v>0.9</v>
      </c>
      <c r="Q569" s="47" t="str">
        <f t="shared" si="206"/>
        <v>RSD_APA1_CW</v>
      </c>
    </row>
    <row r="570" spans="2:17" x14ac:dyDescent="0.25">
      <c r="B570" s="47"/>
      <c r="C570" s="47"/>
      <c r="D570" s="47" t="s">
        <v>306</v>
      </c>
      <c r="E570" s="47" t="s">
        <v>38</v>
      </c>
      <c r="F570" s="47" t="s">
        <v>19</v>
      </c>
      <c r="G570" s="51">
        <f t="shared" si="173"/>
        <v>2018</v>
      </c>
      <c r="H570" s="58">
        <f>H568*M570</f>
        <v>5.3961479402372513E-4</v>
      </c>
      <c r="I570" s="58">
        <f t="shared" ref="I570:K570" si="212">I568*N570</f>
        <v>7.6339273116654072E-4</v>
      </c>
      <c r="J570" s="58">
        <f t="shared" si="212"/>
        <v>5.0448838670429292E-4</v>
      </c>
      <c r="K570" s="58">
        <f t="shared" si="212"/>
        <v>4.776399683675459E-4</v>
      </c>
      <c r="L570" s="47"/>
      <c r="M570" s="85">
        <f>IF(RIGHT($D570,2)="IM",0.9,0.85)</f>
        <v>0.85</v>
      </c>
      <c r="N570" s="85">
        <f t="shared" si="211"/>
        <v>0.85</v>
      </c>
      <c r="O570" s="85">
        <f t="shared" si="211"/>
        <v>0.85</v>
      </c>
      <c r="P570" s="85">
        <f t="shared" si="211"/>
        <v>0.85</v>
      </c>
      <c r="Q570" s="47" t="str">
        <f t="shared" si="206"/>
        <v>RSD_APA1_CW</v>
      </c>
    </row>
    <row r="571" spans="2:17" x14ac:dyDescent="0.25">
      <c r="B571" s="47"/>
      <c r="C571" s="47"/>
      <c r="D571" s="47" t="s">
        <v>307</v>
      </c>
      <c r="E571" s="47" t="s">
        <v>38</v>
      </c>
      <c r="F571" s="47" t="s">
        <v>19</v>
      </c>
      <c r="G571" s="51">
        <f t="shared" si="173"/>
        <v>2018</v>
      </c>
      <c r="H571" s="58">
        <f>H569*M571</f>
        <v>4.5708547258480254E-4</v>
      </c>
      <c r="I571" s="58">
        <f t="shared" ref="I571:K571" si="213">I569*N571</f>
        <v>6.4663854875283457E-4</v>
      </c>
      <c r="J571" s="58">
        <f t="shared" si="213"/>
        <v>4.2733133932598938E-4</v>
      </c>
      <c r="K571" s="58">
        <f t="shared" si="213"/>
        <v>4.0458914967603894E-4</v>
      </c>
      <c r="L571" s="47"/>
      <c r="M571" s="85">
        <f t="shared" ref="M571:P571" si="214">IF(RIGHT($D571,2)="IM",0.9,0.8)</f>
        <v>0.8</v>
      </c>
      <c r="N571" s="85">
        <f t="shared" si="214"/>
        <v>0.8</v>
      </c>
      <c r="O571" s="85">
        <f t="shared" si="214"/>
        <v>0.8</v>
      </c>
      <c r="P571" s="85">
        <f t="shared" si="214"/>
        <v>0.8</v>
      </c>
      <c r="Q571" s="47" t="str">
        <f t="shared" si="206"/>
        <v>RSD_APA1_CW</v>
      </c>
    </row>
    <row r="572" spans="2:17" x14ac:dyDescent="0.25">
      <c r="B572" s="47"/>
      <c r="C572" s="47"/>
      <c r="D572" s="47" t="s">
        <v>639</v>
      </c>
      <c r="E572" s="47" t="s">
        <v>38</v>
      </c>
      <c r="F572" s="47" t="s">
        <v>19</v>
      </c>
      <c r="G572" s="51">
        <f t="shared" si="173"/>
        <v>2018</v>
      </c>
      <c r="H572" s="58">
        <f>VLOOKUP($Q572,'FILL Table'!$A$261:$I$292,RSD_Technologies!H$3)</f>
        <v>6.0486233447757396E-4</v>
      </c>
      <c r="I572" s="58">
        <f>VLOOKUP($Q572,'FILL Table'!$A$261:$J$292,RSD_Technologies!I$3)</f>
        <v>0</v>
      </c>
      <c r="J572" s="58">
        <f>VLOOKUP($Q572,'FILL Table'!$A$261:$K$292,RSD_Technologies!J$3)</f>
        <v>0</v>
      </c>
      <c r="K572" s="58">
        <f>VLOOKUP($Q572,'FILL Table'!$A$261:$L$292,RSD_Technologies!K$3)</f>
        <v>0</v>
      </c>
      <c r="L572" s="47"/>
      <c r="M572" s="47"/>
      <c r="N572" s="47"/>
      <c r="O572" s="47"/>
      <c r="P572" s="47"/>
      <c r="Q572" s="47" t="str">
        <f t="shared" si="206"/>
        <v>RSD_DTA2_CW</v>
      </c>
    </row>
    <row r="573" spans="2:17" x14ac:dyDescent="0.25">
      <c r="B573" s="47"/>
      <c r="C573" s="47"/>
      <c r="D573" s="47" t="s">
        <v>640</v>
      </c>
      <c r="E573" s="47" t="s">
        <v>38</v>
      </c>
      <c r="F573" s="47" t="s">
        <v>19</v>
      </c>
      <c r="G573" s="51">
        <f t="shared" si="173"/>
        <v>2018</v>
      </c>
      <c r="H573" s="58">
        <f>H572*M573</f>
        <v>5.4437610102981663E-4</v>
      </c>
      <c r="I573" s="58">
        <f t="shared" ref="I573:K573" si="215">I572*N573</f>
        <v>0</v>
      </c>
      <c r="J573" s="58">
        <f t="shared" si="215"/>
        <v>0</v>
      </c>
      <c r="K573" s="58">
        <f t="shared" si="215"/>
        <v>0</v>
      </c>
      <c r="L573" s="47"/>
      <c r="M573" s="85">
        <f>IF(RIGHT($D573,2)="IM",0.9,0.85)</f>
        <v>0.9</v>
      </c>
      <c r="N573" s="85">
        <f t="shared" ref="N573:P574" si="216">IF(RIGHT($D573,2)="IM",0.9,0.85)</f>
        <v>0.9</v>
      </c>
      <c r="O573" s="85">
        <f t="shared" si="216"/>
        <v>0.9</v>
      </c>
      <c r="P573" s="85">
        <f t="shared" si="216"/>
        <v>0.9</v>
      </c>
      <c r="Q573" s="47" t="str">
        <f t="shared" si="206"/>
        <v>RSD_DTA2_CW</v>
      </c>
    </row>
    <row r="574" spans="2:17" x14ac:dyDescent="0.25">
      <c r="B574" s="47"/>
      <c r="C574" s="47"/>
      <c r="D574" s="47" t="s">
        <v>641</v>
      </c>
      <c r="E574" s="47" t="s">
        <v>38</v>
      </c>
      <c r="F574" s="47" t="s">
        <v>19</v>
      </c>
      <c r="G574" s="51">
        <f t="shared" si="173"/>
        <v>2018</v>
      </c>
      <c r="H574" s="58">
        <f>H572*M574</f>
        <v>5.141329843059378E-4</v>
      </c>
      <c r="I574" s="58">
        <f t="shared" ref="I574:K574" si="217">I572*N574</f>
        <v>0</v>
      </c>
      <c r="J574" s="58">
        <f t="shared" si="217"/>
        <v>0</v>
      </c>
      <c r="K574" s="58">
        <f t="shared" si="217"/>
        <v>0</v>
      </c>
      <c r="L574" s="47"/>
      <c r="M574" s="85">
        <f>IF(RIGHT($D574,2)="IM",0.9,0.85)</f>
        <v>0.85</v>
      </c>
      <c r="N574" s="85">
        <f t="shared" si="216"/>
        <v>0.85</v>
      </c>
      <c r="O574" s="85">
        <f t="shared" si="216"/>
        <v>0.85</v>
      </c>
      <c r="P574" s="85">
        <f t="shared" si="216"/>
        <v>0.85</v>
      </c>
      <c r="Q574" s="47" t="str">
        <f t="shared" si="206"/>
        <v>RSD_DTA2_CW</v>
      </c>
    </row>
    <row r="575" spans="2:17" x14ac:dyDescent="0.25">
      <c r="B575" s="47"/>
      <c r="C575" s="47"/>
      <c r="D575" s="47" t="s">
        <v>642</v>
      </c>
      <c r="E575" s="47" t="s">
        <v>38</v>
      </c>
      <c r="F575" s="47" t="s">
        <v>19</v>
      </c>
      <c r="G575" s="51">
        <f t="shared" si="173"/>
        <v>2018</v>
      </c>
      <c r="H575" s="58">
        <f>H573*M575</f>
        <v>4.3550088082385332E-4</v>
      </c>
      <c r="I575" s="58">
        <f t="shared" ref="I575:K575" si="218">I573*N575</f>
        <v>0</v>
      </c>
      <c r="J575" s="58">
        <f t="shared" si="218"/>
        <v>0</v>
      </c>
      <c r="K575" s="58">
        <f t="shared" si="218"/>
        <v>0</v>
      </c>
      <c r="L575" s="47"/>
      <c r="M575" s="85">
        <f t="shared" ref="M575:P575" si="219">IF(RIGHT($D575,2)="IM",0.9,0.8)</f>
        <v>0.8</v>
      </c>
      <c r="N575" s="85">
        <f t="shared" si="219"/>
        <v>0.8</v>
      </c>
      <c r="O575" s="85">
        <f t="shared" si="219"/>
        <v>0.8</v>
      </c>
      <c r="P575" s="85">
        <f t="shared" si="219"/>
        <v>0.8</v>
      </c>
      <c r="Q575" s="47" t="str">
        <f t="shared" si="206"/>
        <v>RSD_DTA2_CW</v>
      </c>
    </row>
    <row r="576" spans="2:17" x14ac:dyDescent="0.25">
      <c r="B576" s="47"/>
      <c r="C576" s="47"/>
      <c r="D576" s="47" t="s">
        <v>643</v>
      </c>
      <c r="E576" s="47" t="s">
        <v>38</v>
      </c>
      <c r="F576" s="47" t="s">
        <v>19</v>
      </c>
      <c r="G576" s="51">
        <f t="shared" si="173"/>
        <v>2018</v>
      </c>
      <c r="H576" s="58">
        <f>VLOOKUP($Q576,'FILL Table'!$A$261:$I$292,RSD_Technologies!H$3)</f>
        <v>6.0486233447757396E-4</v>
      </c>
      <c r="I576" s="58">
        <f>VLOOKUP($Q576,'FILL Table'!$A$261:$J$292,RSD_Technologies!I$3)</f>
        <v>0</v>
      </c>
      <c r="J576" s="58">
        <f>VLOOKUP($Q576,'FILL Table'!$A$261:$K$292,RSD_Technologies!J$3)</f>
        <v>0</v>
      </c>
      <c r="K576" s="58">
        <f>VLOOKUP($Q576,'FILL Table'!$A$261:$L$292,RSD_Technologies!K$3)</f>
        <v>0</v>
      </c>
      <c r="L576" s="47"/>
      <c r="M576" s="47"/>
      <c r="N576" s="47"/>
      <c r="O576" s="47"/>
      <c r="P576" s="47"/>
      <c r="Q576" s="47" t="str">
        <f t="shared" si="206"/>
        <v>RSD_APA2_CW</v>
      </c>
    </row>
    <row r="577" spans="2:17" x14ac:dyDescent="0.25">
      <c r="B577" s="47"/>
      <c r="C577" s="47"/>
      <c r="D577" s="47" t="s">
        <v>644</v>
      </c>
      <c r="E577" s="47" t="s">
        <v>38</v>
      </c>
      <c r="F577" s="47" t="s">
        <v>19</v>
      </c>
      <c r="G577" s="51">
        <f t="shared" ref="G577:G622" si="220">BASE_YEAR+1</f>
        <v>2018</v>
      </c>
      <c r="H577" s="58">
        <f>H576*M577</f>
        <v>5.4437610102981663E-4</v>
      </c>
      <c r="I577" s="58">
        <f t="shared" ref="I577:K577" si="221">I576*N577</f>
        <v>0</v>
      </c>
      <c r="J577" s="58">
        <f t="shared" si="221"/>
        <v>0</v>
      </c>
      <c r="K577" s="58">
        <f t="shared" si="221"/>
        <v>0</v>
      </c>
      <c r="L577" s="47"/>
      <c r="M577" s="85">
        <f>IF(RIGHT($D577,2)="IM",0.9,0.85)</f>
        <v>0.9</v>
      </c>
      <c r="N577" s="85">
        <f t="shared" ref="N577:P578" si="222">IF(RIGHT($D577,2)="IM",0.9,0.85)</f>
        <v>0.9</v>
      </c>
      <c r="O577" s="85">
        <f t="shared" si="222"/>
        <v>0.9</v>
      </c>
      <c r="P577" s="85">
        <f t="shared" si="222"/>
        <v>0.9</v>
      </c>
      <c r="Q577" s="47" t="str">
        <f t="shared" si="206"/>
        <v>RSD_APA2_CW</v>
      </c>
    </row>
    <row r="578" spans="2:17" x14ac:dyDescent="0.25">
      <c r="B578" s="47"/>
      <c r="C578" s="47"/>
      <c r="D578" s="47" t="s">
        <v>645</v>
      </c>
      <c r="E578" s="47" t="s">
        <v>38</v>
      </c>
      <c r="F578" s="47" t="s">
        <v>19</v>
      </c>
      <c r="G578" s="51">
        <f t="shared" si="220"/>
        <v>2018</v>
      </c>
      <c r="H578" s="58">
        <f>H576*M578</f>
        <v>5.141329843059378E-4</v>
      </c>
      <c r="I578" s="58">
        <f t="shared" ref="I578:K578" si="223">I576*N578</f>
        <v>0</v>
      </c>
      <c r="J578" s="58">
        <f t="shared" si="223"/>
        <v>0</v>
      </c>
      <c r="K578" s="58">
        <f t="shared" si="223"/>
        <v>0</v>
      </c>
      <c r="L578" s="47"/>
      <c r="M578" s="85">
        <f>IF(RIGHT($D578,2)="IM",0.9,0.85)</f>
        <v>0.85</v>
      </c>
      <c r="N578" s="85">
        <f t="shared" si="222"/>
        <v>0.85</v>
      </c>
      <c r="O578" s="85">
        <f t="shared" si="222"/>
        <v>0.85</v>
      </c>
      <c r="P578" s="85">
        <f t="shared" si="222"/>
        <v>0.85</v>
      </c>
      <c r="Q578" s="47" t="str">
        <f t="shared" si="206"/>
        <v>RSD_APA2_CW</v>
      </c>
    </row>
    <row r="579" spans="2:17" x14ac:dyDescent="0.25">
      <c r="B579" s="47"/>
      <c r="C579" s="47"/>
      <c r="D579" s="47" t="s">
        <v>646</v>
      </c>
      <c r="E579" s="47" t="s">
        <v>38</v>
      </c>
      <c r="F579" s="47" t="s">
        <v>19</v>
      </c>
      <c r="G579" s="51">
        <f t="shared" si="220"/>
        <v>2018</v>
      </c>
      <c r="H579" s="58">
        <f>H577*M579</f>
        <v>4.3550088082385332E-4</v>
      </c>
      <c r="I579" s="58">
        <f t="shared" ref="I579:K579" si="224">I577*N579</f>
        <v>0</v>
      </c>
      <c r="J579" s="58">
        <f t="shared" si="224"/>
        <v>0</v>
      </c>
      <c r="K579" s="58">
        <f t="shared" si="224"/>
        <v>0</v>
      </c>
      <c r="L579" s="47"/>
      <c r="M579" s="85">
        <f t="shared" ref="M579:P579" si="225">IF(RIGHT($D579,2)="IM",0.9,0.8)</f>
        <v>0.8</v>
      </c>
      <c r="N579" s="85">
        <f t="shared" si="225"/>
        <v>0.8</v>
      </c>
      <c r="O579" s="85">
        <f t="shared" si="225"/>
        <v>0.8</v>
      </c>
      <c r="P579" s="85">
        <f t="shared" si="225"/>
        <v>0.8</v>
      </c>
      <c r="Q579" s="47" t="str">
        <f t="shared" si="206"/>
        <v>RSD_APA2_CW</v>
      </c>
    </row>
    <row r="580" spans="2:17" x14ac:dyDescent="0.25">
      <c r="B580" s="47"/>
      <c r="C580" s="47"/>
      <c r="D580" s="47" t="s">
        <v>587</v>
      </c>
      <c r="E580" s="47" t="s">
        <v>38</v>
      </c>
      <c r="F580" s="47" t="s">
        <v>19</v>
      </c>
      <c r="G580" s="51">
        <f t="shared" si="220"/>
        <v>2018</v>
      </c>
      <c r="H580" s="58">
        <f>VLOOKUP($Q580,'FILL Table'!$A$261:$I$292,RSD_Technologies!H$3)</f>
        <v>6.3116069684616396E-4</v>
      </c>
      <c r="I580" s="58">
        <f>VLOOKUP($Q580,'FILL Table'!$A$261:$J$292,RSD_Technologies!I$3)</f>
        <v>0</v>
      </c>
      <c r="J580" s="58">
        <f>VLOOKUP($Q580,'FILL Table'!$A$261:$K$292,RSD_Technologies!J$3)</f>
        <v>0</v>
      </c>
      <c r="K580" s="58">
        <f>VLOOKUP($Q580,'FILL Table'!$A$261:$L$292,RSD_Technologies!K$3)</f>
        <v>0</v>
      </c>
      <c r="L580" s="47"/>
      <c r="M580" s="47"/>
      <c r="N580" s="47"/>
      <c r="O580" s="47"/>
      <c r="P580" s="47"/>
      <c r="Q580" s="47" t="str">
        <f t="shared" si="206"/>
        <v>RSD_DTA3_CW</v>
      </c>
    </row>
    <row r="581" spans="2:17" x14ac:dyDescent="0.25">
      <c r="B581" s="47"/>
      <c r="C581" s="47"/>
      <c r="D581" s="47" t="s">
        <v>588</v>
      </c>
      <c r="E581" s="47" t="s">
        <v>38</v>
      </c>
      <c r="F581" s="47" t="s">
        <v>19</v>
      </c>
      <c r="G581" s="51">
        <f t="shared" si="220"/>
        <v>2018</v>
      </c>
      <c r="H581" s="58">
        <f>H580*M581</f>
        <v>5.680446271615476E-4</v>
      </c>
      <c r="I581" s="58">
        <f t="shared" ref="I581:K581" si="226">I580*N581</f>
        <v>0</v>
      </c>
      <c r="J581" s="58">
        <f t="shared" si="226"/>
        <v>0</v>
      </c>
      <c r="K581" s="58">
        <f t="shared" si="226"/>
        <v>0</v>
      </c>
      <c r="L581" s="47"/>
      <c r="M581" s="85">
        <f>IF(RIGHT($D581,2)="IM",0.9,0.85)</f>
        <v>0.9</v>
      </c>
      <c r="N581" s="85">
        <f t="shared" ref="N581:P582" si="227">IF(RIGHT($D581,2)="IM",0.9,0.85)</f>
        <v>0.9</v>
      </c>
      <c r="O581" s="85">
        <f t="shared" si="227"/>
        <v>0.9</v>
      </c>
      <c r="P581" s="85">
        <f t="shared" si="227"/>
        <v>0.9</v>
      </c>
      <c r="Q581" s="47" t="str">
        <f t="shared" si="206"/>
        <v>RSD_DTA3_CW</v>
      </c>
    </row>
    <row r="582" spans="2:17" x14ac:dyDescent="0.25">
      <c r="B582" s="47"/>
      <c r="C582" s="47"/>
      <c r="D582" s="47" t="s">
        <v>589</v>
      </c>
      <c r="E582" s="47" t="s">
        <v>38</v>
      </c>
      <c r="F582" s="47" t="s">
        <v>19</v>
      </c>
      <c r="G582" s="51">
        <f t="shared" si="220"/>
        <v>2018</v>
      </c>
      <c r="H582" s="58">
        <f>H580*M582</f>
        <v>5.3648659231923931E-4</v>
      </c>
      <c r="I582" s="58">
        <f t="shared" ref="I582:K582" si="228">I580*N582</f>
        <v>0</v>
      </c>
      <c r="J582" s="58">
        <f t="shared" si="228"/>
        <v>0</v>
      </c>
      <c r="K582" s="58">
        <f t="shared" si="228"/>
        <v>0</v>
      </c>
      <c r="L582" s="47"/>
      <c r="M582" s="85">
        <f>IF(RIGHT($D582,2)="IM",0.9,0.85)</f>
        <v>0.85</v>
      </c>
      <c r="N582" s="85">
        <f t="shared" si="227"/>
        <v>0.85</v>
      </c>
      <c r="O582" s="85">
        <f t="shared" si="227"/>
        <v>0.85</v>
      </c>
      <c r="P582" s="85">
        <f t="shared" si="227"/>
        <v>0.85</v>
      </c>
      <c r="Q582" s="47" t="str">
        <f t="shared" si="206"/>
        <v>RSD_DTA3_CW</v>
      </c>
    </row>
    <row r="583" spans="2:17" x14ac:dyDescent="0.25">
      <c r="B583" s="47"/>
      <c r="C583" s="47"/>
      <c r="D583" s="47" t="s">
        <v>590</v>
      </c>
      <c r="E583" s="47" t="s">
        <v>38</v>
      </c>
      <c r="F583" s="47" t="s">
        <v>19</v>
      </c>
      <c r="G583" s="51">
        <f t="shared" si="220"/>
        <v>2018</v>
      </c>
      <c r="H583" s="58">
        <f>H581*M583</f>
        <v>4.5443570172923808E-4</v>
      </c>
      <c r="I583" s="58">
        <f t="shared" ref="I583:K583" si="229">I581*N583</f>
        <v>0</v>
      </c>
      <c r="J583" s="58">
        <f t="shared" si="229"/>
        <v>0</v>
      </c>
      <c r="K583" s="58">
        <f t="shared" si="229"/>
        <v>0</v>
      </c>
      <c r="L583" s="47"/>
      <c r="M583" s="85">
        <f t="shared" ref="M583:P583" si="230">IF(RIGHT($D583,2)="IM",0.9,0.8)</f>
        <v>0.8</v>
      </c>
      <c r="N583" s="85">
        <f t="shared" si="230"/>
        <v>0.8</v>
      </c>
      <c r="O583" s="85">
        <f t="shared" si="230"/>
        <v>0.8</v>
      </c>
      <c r="P583" s="85">
        <f t="shared" si="230"/>
        <v>0.8</v>
      </c>
      <c r="Q583" s="47" t="str">
        <f t="shared" si="206"/>
        <v>RSD_DTA3_CW</v>
      </c>
    </row>
    <row r="584" spans="2:17" x14ac:dyDescent="0.25">
      <c r="B584" s="47"/>
      <c r="C584" s="47"/>
      <c r="D584" s="47" t="s">
        <v>591</v>
      </c>
      <c r="E584" s="47" t="s">
        <v>38</v>
      </c>
      <c r="F584" s="47" t="s">
        <v>19</v>
      </c>
      <c r="G584" s="51">
        <f t="shared" si="220"/>
        <v>2018</v>
      </c>
      <c r="H584" s="58">
        <f>VLOOKUP($Q584,'FILL Table'!$A$261:$I$292,RSD_Technologies!H$3)</f>
        <v>6.3116069684616396E-4</v>
      </c>
      <c r="I584" s="58">
        <f>VLOOKUP($Q584,'FILL Table'!$A$261:$J$292,RSD_Technologies!I$3)</f>
        <v>0</v>
      </c>
      <c r="J584" s="58">
        <f>VLOOKUP($Q584,'FILL Table'!$A$261:$K$292,RSD_Technologies!J$3)</f>
        <v>0</v>
      </c>
      <c r="K584" s="58">
        <f>VLOOKUP($Q584,'FILL Table'!$A$261:$L$292,RSD_Technologies!K$3)</f>
        <v>0</v>
      </c>
      <c r="L584" s="47"/>
      <c r="M584" s="47"/>
      <c r="N584" s="47"/>
      <c r="O584" s="47"/>
      <c r="P584" s="47"/>
      <c r="Q584" s="47" t="str">
        <f t="shared" si="206"/>
        <v>RSD_APA3_CW</v>
      </c>
    </row>
    <row r="585" spans="2:17" x14ac:dyDescent="0.25">
      <c r="B585" s="47"/>
      <c r="C585" s="47"/>
      <c r="D585" s="47" t="s">
        <v>592</v>
      </c>
      <c r="E585" s="47" t="s">
        <v>38</v>
      </c>
      <c r="F585" s="47" t="s">
        <v>19</v>
      </c>
      <c r="G585" s="51">
        <f t="shared" si="220"/>
        <v>2018</v>
      </c>
      <c r="H585" s="58">
        <f>H584*M585</f>
        <v>5.680446271615476E-4</v>
      </c>
      <c r="I585" s="58">
        <f t="shared" ref="I585:K585" si="231">I584*N585</f>
        <v>0</v>
      </c>
      <c r="J585" s="58">
        <f t="shared" si="231"/>
        <v>0</v>
      </c>
      <c r="K585" s="58">
        <f t="shared" si="231"/>
        <v>0</v>
      </c>
      <c r="L585" s="47"/>
      <c r="M585" s="85">
        <f>IF(RIGHT($D585,2)="IM",0.9,0.85)</f>
        <v>0.9</v>
      </c>
      <c r="N585" s="85">
        <f t="shared" ref="N585:P586" si="232">IF(RIGHT($D585,2)="IM",0.9,0.85)</f>
        <v>0.9</v>
      </c>
      <c r="O585" s="85">
        <f t="shared" si="232"/>
        <v>0.9</v>
      </c>
      <c r="P585" s="85">
        <f t="shared" si="232"/>
        <v>0.9</v>
      </c>
      <c r="Q585" s="47" t="str">
        <f t="shared" si="206"/>
        <v>RSD_APA3_CW</v>
      </c>
    </row>
    <row r="586" spans="2:17" x14ac:dyDescent="0.25">
      <c r="B586" s="47"/>
      <c r="C586" s="47"/>
      <c r="D586" s="47" t="s">
        <v>593</v>
      </c>
      <c r="E586" s="47" t="s">
        <v>38</v>
      </c>
      <c r="F586" s="47" t="s">
        <v>19</v>
      </c>
      <c r="G586" s="51">
        <f t="shared" si="220"/>
        <v>2018</v>
      </c>
      <c r="H586" s="58">
        <f>H584*M586</f>
        <v>5.3648659231923931E-4</v>
      </c>
      <c r="I586" s="58">
        <f t="shared" ref="I586:K586" si="233">I584*N586</f>
        <v>0</v>
      </c>
      <c r="J586" s="58">
        <f t="shared" si="233"/>
        <v>0</v>
      </c>
      <c r="K586" s="58">
        <f t="shared" si="233"/>
        <v>0</v>
      </c>
      <c r="L586" s="47"/>
      <c r="M586" s="85">
        <f>IF(RIGHT($D586,2)="IM",0.9,0.85)</f>
        <v>0.85</v>
      </c>
      <c r="N586" s="85">
        <f t="shared" si="232"/>
        <v>0.85</v>
      </c>
      <c r="O586" s="85">
        <f t="shared" si="232"/>
        <v>0.85</v>
      </c>
      <c r="P586" s="85">
        <f t="shared" si="232"/>
        <v>0.85</v>
      </c>
      <c r="Q586" s="47" t="str">
        <f t="shared" si="206"/>
        <v>RSD_APA3_CW</v>
      </c>
    </row>
    <row r="587" spans="2:17" x14ac:dyDescent="0.25">
      <c r="B587" s="47"/>
      <c r="C587" s="47"/>
      <c r="D587" s="47" t="s">
        <v>594</v>
      </c>
      <c r="E587" s="47" t="s">
        <v>38</v>
      </c>
      <c r="F587" s="47" t="s">
        <v>19</v>
      </c>
      <c r="G587" s="51">
        <f t="shared" si="220"/>
        <v>2018</v>
      </c>
      <c r="H587" s="58">
        <f>H585*M587</f>
        <v>4.5443570172923808E-4</v>
      </c>
      <c r="I587" s="58">
        <f t="shared" ref="I587:K587" si="234">I585*N587</f>
        <v>0</v>
      </c>
      <c r="J587" s="58">
        <f t="shared" si="234"/>
        <v>0</v>
      </c>
      <c r="K587" s="58">
        <f t="shared" si="234"/>
        <v>0</v>
      </c>
      <c r="L587" s="47"/>
      <c r="M587" s="85">
        <f t="shared" ref="M587:P587" si="235">IF(RIGHT($D587,2)="IM",0.9,0.8)</f>
        <v>0.8</v>
      </c>
      <c r="N587" s="85">
        <f t="shared" si="235"/>
        <v>0.8</v>
      </c>
      <c r="O587" s="85">
        <f t="shared" si="235"/>
        <v>0.8</v>
      </c>
      <c r="P587" s="85">
        <f t="shared" si="235"/>
        <v>0.8</v>
      </c>
      <c r="Q587" s="47" t="str">
        <f t="shared" si="206"/>
        <v>RSD_APA3_CW</v>
      </c>
    </row>
    <row r="588" spans="2:17" x14ac:dyDescent="0.25">
      <c r="B588" s="47"/>
      <c r="C588" s="47"/>
      <c r="D588" s="47" t="s">
        <v>535</v>
      </c>
      <c r="E588" s="47" t="s">
        <v>38</v>
      </c>
      <c r="F588" s="47" t="s">
        <v>19</v>
      </c>
      <c r="G588" s="51">
        <f t="shared" si="220"/>
        <v>2018</v>
      </c>
      <c r="H588" s="58">
        <f>VLOOKUP($Q588,'FILL Table'!$A$261:$I$292,RSD_Technologies!H$3)</f>
        <v>6.1122930641944301E-4</v>
      </c>
      <c r="I588" s="58">
        <f>VLOOKUP($Q588,'FILL Table'!$A$261:$J$292,RSD_Technologies!I$3)</f>
        <v>0</v>
      </c>
      <c r="J588" s="58">
        <f>VLOOKUP($Q588,'FILL Table'!$A$261:$K$292,RSD_Technologies!J$3)</f>
        <v>0</v>
      </c>
      <c r="K588" s="58">
        <f>VLOOKUP($Q588,'FILL Table'!$A$261:$L$292,RSD_Technologies!K$3)</f>
        <v>0</v>
      </c>
      <c r="L588" s="47"/>
      <c r="M588" s="47"/>
      <c r="N588" s="47"/>
      <c r="O588" s="47"/>
      <c r="P588" s="47"/>
      <c r="Q588" s="47" t="str">
        <f t="shared" si="206"/>
        <v>RSD_DTA4_CW</v>
      </c>
    </row>
    <row r="589" spans="2:17" x14ac:dyDescent="0.25">
      <c r="B589" s="47"/>
      <c r="C589" s="47"/>
      <c r="D589" s="47" t="s">
        <v>536</v>
      </c>
      <c r="E589" s="47" t="s">
        <v>38</v>
      </c>
      <c r="F589" s="47" t="s">
        <v>19</v>
      </c>
      <c r="G589" s="51">
        <f t="shared" si="220"/>
        <v>2018</v>
      </c>
      <c r="H589" s="58">
        <f>H588*M589</f>
        <v>5.5010637577749871E-4</v>
      </c>
      <c r="I589" s="58">
        <f t="shared" ref="I589:K589" si="236">I588*N589</f>
        <v>0</v>
      </c>
      <c r="J589" s="58">
        <f t="shared" si="236"/>
        <v>0</v>
      </c>
      <c r="K589" s="58">
        <f t="shared" si="236"/>
        <v>0</v>
      </c>
      <c r="L589" s="47"/>
      <c r="M589" s="85">
        <f>IF(RIGHT($D589,2)="IM",0.9,0.85)</f>
        <v>0.9</v>
      </c>
      <c r="N589" s="85">
        <f t="shared" ref="N589:P590" si="237">IF(RIGHT($D589,2)="IM",0.9,0.85)</f>
        <v>0.9</v>
      </c>
      <c r="O589" s="85">
        <f t="shared" si="237"/>
        <v>0.9</v>
      </c>
      <c r="P589" s="85">
        <f t="shared" si="237"/>
        <v>0.9</v>
      </c>
      <c r="Q589" s="47" t="str">
        <f t="shared" si="206"/>
        <v>RSD_DTA4_CW</v>
      </c>
    </row>
    <row r="590" spans="2:17" x14ac:dyDescent="0.25">
      <c r="B590" s="47"/>
      <c r="C590" s="47"/>
      <c r="D590" s="47" t="s">
        <v>537</v>
      </c>
      <c r="E590" s="47" t="s">
        <v>38</v>
      </c>
      <c r="F590" s="47" t="s">
        <v>19</v>
      </c>
      <c r="G590" s="51">
        <f t="shared" si="220"/>
        <v>2018</v>
      </c>
      <c r="H590" s="58">
        <f>H588*M590</f>
        <v>5.1954491045652651E-4</v>
      </c>
      <c r="I590" s="58">
        <f t="shared" ref="I590:K590" si="238">I588*N590</f>
        <v>0</v>
      </c>
      <c r="J590" s="58">
        <f t="shared" si="238"/>
        <v>0</v>
      </c>
      <c r="K590" s="58">
        <f t="shared" si="238"/>
        <v>0</v>
      </c>
      <c r="L590" s="47"/>
      <c r="M590" s="85">
        <f>IF(RIGHT($D590,2)="IM",0.9,0.85)</f>
        <v>0.85</v>
      </c>
      <c r="N590" s="85">
        <f t="shared" si="237"/>
        <v>0.85</v>
      </c>
      <c r="O590" s="85">
        <f t="shared" si="237"/>
        <v>0.85</v>
      </c>
      <c r="P590" s="85">
        <f t="shared" si="237"/>
        <v>0.85</v>
      </c>
      <c r="Q590" s="47" t="str">
        <f t="shared" si="206"/>
        <v>RSD_DTA4_CW</v>
      </c>
    </row>
    <row r="591" spans="2:17" x14ac:dyDescent="0.25">
      <c r="B591" s="47"/>
      <c r="C591" s="47"/>
      <c r="D591" s="47" t="s">
        <v>538</v>
      </c>
      <c r="E591" s="47" t="s">
        <v>38</v>
      </c>
      <c r="F591" s="47" t="s">
        <v>19</v>
      </c>
      <c r="G591" s="51">
        <f t="shared" si="220"/>
        <v>2018</v>
      </c>
      <c r="H591" s="58">
        <f>H589*M591</f>
        <v>4.4008510062199901E-4</v>
      </c>
      <c r="I591" s="58">
        <f t="shared" ref="I591:K591" si="239">I589*N591</f>
        <v>0</v>
      </c>
      <c r="J591" s="58">
        <f t="shared" si="239"/>
        <v>0</v>
      </c>
      <c r="K591" s="58">
        <f t="shared" si="239"/>
        <v>0</v>
      </c>
      <c r="L591" s="47"/>
      <c r="M591" s="85">
        <f t="shared" ref="M591:P591" si="240">IF(RIGHT($D591,2)="IM",0.9,0.8)</f>
        <v>0.8</v>
      </c>
      <c r="N591" s="85">
        <f t="shared" si="240"/>
        <v>0.8</v>
      </c>
      <c r="O591" s="85">
        <f t="shared" si="240"/>
        <v>0.8</v>
      </c>
      <c r="P591" s="85">
        <f t="shared" si="240"/>
        <v>0.8</v>
      </c>
      <c r="Q591" s="47" t="str">
        <f t="shared" si="206"/>
        <v>RSD_DTA4_CW</v>
      </c>
    </row>
    <row r="592" spans="2:17" x14ac:dyDescent="0.25">
      <c r="B592" s="47"/>
      <c r="C592" s="47"/>
      <c r="D592" s="47" t="s">
        <v>539</v>
      </c>
      <c r="E592" s="47" t="s">
        <v>38</v>
      </c>
      <c r="F592" s="47" t="s">
        <v>19</v>
      </c>
      <c r="G592" s="51">
        <f t="shared" si="220"/>
        <v>2018</v>
      </c>
      <c r="H592" s="58">
        <f>VLOOKUP($Q592,'FILL Table'!$A$261:$I$292,RSD_Technologies!H$3)</f>
        <v>6.1122930641944301E-4</v>
      </c>
      <c r="I592" s="58">
        <f>VLOOKUP($Q592,'FILL Table'!$A$261:$J$292,RSD_Technologies!I$3)</f>
        <v>0</v>
      </c>
      <c r="J592" s="58">
        <f>VLOOKUP($Q592,'FILL Table'!$A$261:$K$292,RSD_Technologies!J$3)</f>
        <v>0</v>
      </c>
      <c r="K592" s="58">
        <f>VLOOKUP($Q592,'FILL Table'!$A$261:$L$292,RSD_Technologies!K$3)</f>
        <v>0</v>
      </c>
      <c r="L592" s="47"/>
      <c r="M592" s="47"/>
      <c r="N592" s="47"/>
      <c r="O592" s="47"/>
      <c r="P592" s="47"/>
      <c r="Q592" s="47" t="str">
        <f t="shared" si="206"/>
        <v>RSD_APA4_CW</v>
      </c>
    </row>
    <row r="593" spans="2:17" x14ac:dyDescent="0.25">
      <c r="B593" s="47"/>
      <c r="C593" s="47"/>
      <c r="D593" s="47" t="s">
        <v>540</v>
      </c>
      <c r="E593" s="47" t="s">
        <v>38</v>
      </c>
      <c r="F593" s="47" t="s">
        <v>19</v>
      </c>
      <c r="G593" s="51">
        <f t="shared" si="220"/>
        <v>2018</v>
      </c>
      <c r="H593" s="58">
        <f>H592*M593</f>
        <v>5.5010637577749871E-4</v>
      </c>
      <c r="I593" s="58">
        <f t="shared" ref="I593:K593" si="241">I592*N593</f>
        <v>0</v>
      </c>
      <c r="J593" s="58">
        <f t="shared" si="241"/>
        <v>0</v>
      </c>
      <c r="K593" s="58">
        <f t="shared" si="241"/>
        <v>0</v>
      </c>
      <c r="L593" s="47"/>
      <c r="M593" s="85">
        <f>IF(RIGHT($D593,2)="IM",0.9,0.85)</f>
        <v>0.9</v>
      </c>
      <c r="N593" s="85">
        <f t="shared" ref="N593:P594" si="242">IF(RIGHT($D593,2)="IM",0.9,0.85)</f>
        <v>0.9</v>
      </c>
      <c r="O593" s="85">
        <f t="shared" si="242"/>
        <v>0.9</v>
      </c>
      <c r="P593" s="85">
        <f t="shared" si="242"/>
        <v>0.9</v>
      </c>
      <c r="Q593" s="47" t="str">
        <f t="shared" si="206"/>
        <v>RSD_APA4_CW</v>
      </c>
    </row>
    <row r="594" spans="2:17" x14ac:dyDescent="0.25">
      <c r="B594" s="47"/>
      <c r="C594" s="47"/>
      <c r="D594" s="47" t="s">
        <v>541</v>
      </c>
      <c r="E594" s="47" t="s">
        <v>38</v>
      </c>
      <c r="F594" s="47" t="s">
        <v>19</v>
      </c>
      <c r="G594" s="51">
        <f t="shared" si="220"/>
        <v>2018</v>
      </c>
      <c r="H594" s="58">
        <f>H592*M594</f>
        <v>5.1954491045652651E-4</v>
      </c>
      <c r="I594" s="58">
        <f t="shared" ref="I594:K594" si="243">I592*N594</f>
        <v>0</v>
      </c>
      <c r="J594" s="58">
        <f t="shared" si="243"/>
        <v>0</v>
      </c>
      <c r="K594" s="58">
        <f t="shared" si="243"/>
        <v>0</v>
      </c>
      <c r="L594" s="47"/>
      <c r="M594" s="85">
        <f>IF(RIGHT($D594,2)="IM",0.9,0.85)</f>
        <v>0.85</v>
      </c>
      <c r="N594" s="85">
        <f t="shared" si="242"/>
        <v>0.85</v>
      </c>
      <c r="O594" s="85">
        <f t="shared" si="242"/>
        <v>0.85</v>
      </c>
      <c r="P594" s="85">
        <f t="shared" si="242"/>
        <v>0.85</v>
      </c>
      <c r="Q594" s="47" t="str">
        <f t="shared" si="206"/>
        <v>RSD_APA4_CW</v>
      </c>
    </row>
    <row r="595" spans="2:17" ht="14.4" thickBot="1" x14ac:dyDescent="0.3">
      <c r="B595" s="81"/>
      <c r="C595" s="81"/>
      <c r="D595" s="81" t="s">
        <v>542</v>
      </c>
      <c r="E595" s="81" t="s">
        <v>38</v>
      </c>
      <c r="F595" s="81" t="s">
        <v>19</v>
      </c>
      <c r="G595" s="82">
        <f t="shared" si="220"/>
        <v>2018</v>
      </c>
      <c r="H595" s="83">
        <f>H593*M595</f>
        <v>4.4008510062199901E-4</v>
      </c>
      <c r="I595" s="83">
        <f t="shared" ref="I595:K595" si="244">I593*N595</f>
        <v>0</v>
      </c>
      <c r="J595" s="83">
        <f t="shared" si="244"/>
        <v>0</v>
      </c>
      <c r="K595" s="83">
        <f t="shared" si="244"/>
        <v>0</v>
      </c>
      <c r="L595" s="81"/>
      <c r="M595" s="88">
        <f t="shared" ref="M595:P595" si="245">IF(RIGHT($D595,2)="IM",0.9,0.8)</f>
        <v>0.8</v>
      </c>
      <c r="N595" s="88">
        <f t="shared" si="245"/>
        <v>0.8</v>
      </c>
      <c r="O595" s="88">
        <f t="shared" si="245"/>
        <v>0.8</v>
      </c>
      <c r="P595" s="88">
        <f t="shared" si="245"/>
        <v>0.8</v>
      </c>
      <c r="Q595" s="81" t="str">
        <f t="shared" si="206"/>
        <v>RSD_APA4_CW</v>
      </c>
    </row>
    <row r="596" spans="2:17" ht="14.4" thickTop="1" x14ac:dyDescent="0.25">
      <c r="B596" s="47"/>
      <c r="C596" s="47"/>
      <c r="D596" s="47" t="s">
        <v>308</v>
      </c>
      <c r="E596" s="47" t="s">
        <v>38</v>
      </c>
      <c r="F596" s="47" t="s">
        <v>19</v>
      </c>
      <c r="G596" s="51">
        <f t="shared" si="220"/>
        <v>2018</v>
      </c>
      <c r="H596" s="58">
        <f>VLOOKUP($Q596,'FILL Table'!$A$261:$I$292,RSD_Technologies!H$3)</f>
        <v>8.2952548728353005E-4</v>
      </c>
      <c r="I596" s="58">
        <f>VLOOKUP($Q596,'FILL Table'!$A$261:$J$292,RSD_Technologies!I$3)</f>
        <v>1.1735292181070001E-3</v>
      </c>
      <c r="J596" s="58">
        <f>VLOOKUP($Q596,'FILL Table'!$A$261:$K$292,RSD_Technologies!J$3)</f>
        <v>7.7552724544346105E-4</v>
      </c>
      <c r="K596" s="58">
        <f>VLOOKUP($Q596,'FILL Table'!$A$261:$L$292,RSD_Technologies!K$3)</f>
        <v>7.3425438274540302E-4</v>
      </c>
      <c r="L596" s="47"/>
      <c r="M596" s="47"/>
      <c r="N596" s="47"/>
      <c r="O596" s="47"/>
      <c r="P596" s="47"/>
      <c r="Q596" s="47" t="str">
        <f>LEFT(D596,11)</f>
        <v>RSD_DTA1_DW</v>
      </c>
    </row>
    <row r="597" spans="2:17" x14ac:dyDescent="0.25">
      <c r="B597" s="47"/>
      <c r="C597" s="47"/>
      <c r="D597" s="47" t="s">
        <v>309</v>
      </c>
      <c r="E597" s="47" t="s">
        <v>38</v>
      </c>
      <c r="F597" s="47" t="s">
        <v>19</v>
      </c>
      <c r="G597" s="51">
        <f t="shared" si="220"/>
        <v>2018</v>
      </c>
      <c r="H597" s="58">
        <f>H596*M597</f>
        <v>7.4657293855517708E-4</v>
      </c>
      <c r="I597" s="58">
        <f t="shared" ref="I597:K597" si="246">I596*N597</f>
        <v>1.0561762962963E-3</v>
      </c>
      <c r="J597" s="58">
        <f t="shared" si="246"/>
        <v>6.9797452089911493E-4</v>
      </c>
      <c r="K597" s="58">
        <f t="shared" si="246"/>
        <v>6.6082894447086276E-4</v>
      </c>
      <c r="L597" s="47"/>
      <c r="M597" s="47">
        <f t="shared" ref="M597:P598" si="247">IF(RIGHT($D597,2)="IM",0.9,0.8)</f>
        <v>0.9</v>
      </c>
      <c r="N597" s="47">
        <f t="shared" si="247"/>
        <v>0.9</v>
      </c>
      <c r="O597" s="47">
        <f t="shared" si="247"/>
        <v>0.9</v>
      </c>
      <c r="P597" s="47">
        <f t="shared" si="247"/>
        <v>0.9</v>
      </c>
      <c r="Q597" s="47" t="str">
        <f t="shared" ref="Q597:Q619" si="248">LEFT(D597,11)</f>
        <v>RSD_DTA1_DW</v>
      </c>
    </row>
    <row r="598" spans="2:17" x14ac:dyDescent="0.25">
      <c r="B598" s="47"/>
      <c r="C598" s="47"/>
      <c r="D598" s="47" t="s">
        <v>310</v>
      </c>
      <c r="E598" s="47" t="s">
        <v>38</v>
      </c>
      <c r="F598" s="47" t="s">
        <v>19</v>
      </c>
      <c r="G598" s="51">
        <f t="shared" si="220"/>
        <v>2018</v>
      </c>
      <c r="H598" s="58">
        <f>H596*M598</f>
        <v>6.6362038982682411E-4</v>
      </c>
      <c r="I598" s="58">
        <f t="shared" ref="I598:K598" si="249">I596*N598</f>
        <v>9.3882337448560017E-4</v>
      </c>
      <c r="J598" s="58">
        <f t="shared" si="249"/>
        <v>6.2042179635476893E-4</v>
      </c>
      <c r="K598" s="58">
        <f t="shared" si="249"/>
        <v>5.874035061963225E-4</v>
      </c>
      <c r="L598" s="47"/>
      <c r="M598" s="47">
        <f t="shared" si="247"/>
        <v>0.8</v>
      </c>
      <c r="N598" s="47">
        <f t="shared" si="247"/>
        <v>0.8</v>
      </c>
      <c r="O598" s="47">
        <f t="shared" si="247"/>
        <v>0.8</v>
      </c>
      <c r="P598" s="47">
        <f t="shared" si="247"/>
        <v>0.8</v>
      </c>
      <c r="Q598" s="47" t="str">
        <f t="shared" si="248"/>
        <v>RSD_DTA1_DW</v>
      </c>
    </row>
    <row r="599" spans="2:17" x14ac:dyDescent="0.25">
      <c r="B599" s="47"/>
      <c r="C599" s="47"/>
      <c r="D599" s="47" t="s">
        <v>311</v>
      </c>
      <c r="E599" s="47" t="s">
        <v>38</v>
      </c>
      <c r="F599" s="47" t="s">
        <v>19</v>
      </c>
      <c r="G599" s="51">
        <f t="shared" si="220"/>
        <v>2018</v>
      </c>
      <c r="H599" s="58">
        <f>VLOOKUP($Q599,'FILL Table'!$A$261:$I$292,RSD_Technologies!H$3)</f>
        <v>8.2952548728353005E-4</v>
      </c>
      <c r="I599" s="58">
        <f>VLOOKUP($Q599,'FILL Table'!$A$261:$J$292,RSD_Technologies!I$3)</f>
        <v>1.1735292181070001E-3</v>
      </c>
      <c r="J599" s="58">
        <f>VLOOKUP($Q599,'FILL Table'!$A$261:$K$292,RSD_Technologies!J$3)</f>
        <v>7.7552724544346105E-4</v>
      </c>
      <c r="K599" s="58">
        <f>VLOOKUP($Q599,'FILL Table'!$A$261:$L$292,RSD_Technologies!K$3)</f>
        <v>7.3425438274540302E-4</v>
      </c>
      <c r="L599" s="47"/>
      <c r="M599" s="47"/>
      <c r="N599" s="47"/>
      <c r="O599" s="47"/>
      <c r="P599" s="47"/>
      <c r="Q599" s="47" t="str">
        <f t="shared" si="248"/>
        <v>RSD_APA1_DW</v>
      </c>
    </row>
    <row r="600" spans="2:17" x14ac:dyDescent="0.25">
      <c r="B600" s="47"/>
      <c r="C600" s="47"/>
      <c r="D600" s="47" t="s">
        <v>312</v>
      </c>
      <c r="E600" s="47" t="s">
        <v>38</v>
      </c>
      <c r="F600" s="47" t="s">
        <v>19</v>
      </c>
      <c r="G600" s="51">
        <f t="shared" si="220"/>
        <v>2018</v>
      </c>
      <c r="H600" s="58">
        <f>H599*M600</f>
        <v>7.4657293855517708E-4</v>
      </c>
      <c r="I600" s="58">
        <f t="shared" ref="I600:K600" si="250">I599*N600</f>
        <v>1.0561762962963E-3</v>
      </c>
      <c r="J600" s="58">
        <f t="shared" si="250"/>
        <v>6.9797452089911493E-4</v>
      </c>
      <c r="K600" s="58">
        <f t="shared" si="250"/>
        <v>6.6082894447086276E-4</v>
      </c>
      <c r="L600" s="47"/>
      <c r="M600" s="47">
        <f t="shared" ref="M600:P601" si="251">IF(RIGHT($D600,2)="IM",0.9,0.8)</f>
        <v>0.9</v>
      </c>
      <c r="N600" s="47">
        <f t="shared" si="251"/>
        <v>0.9</v>
      </c>
      <c r="O600" s="47">
        <f t="shared" si="251"/>
        <v>0.9</v>
      </c>
      <c r="P600" s="47">
        <f t="shared" si="251"/>
        <v>0.9</v>
      </c>
      <c r="Q600" s="47" t="str">
        <f t="shared" si="248"/>
        <v>RSD_APA1_DW</v>
      </c>
    </row>
    <row r="601" spans="2:17" x14ac:dyDescent="0.25">
      <c r="B601" s="47"/>
      <c r="C601" s="47"/>
      <c r="D601" s="47" t="s">
        <v>313</v>
      </c>
      <c r="E601" s="47" t="s">
        <v>38</v>
      </c>
      <c r="F601" s="47" t="s">
        <v>19</v>
      </c>
      <c r="G601" s="51">
        <f t="shared" si="220"/>
        <v>2018</v>
      </c>
      <c r="H601" s="58">
        <f>H599*M601</f>
        <v>6.6362038982682411E-4</v>
      </c>
      <c r="I601" s="58">
        <f t="shared" ref="I601:K601" si="252">I599*N601</f>
        <v>9.3882337448560017E-4</v>
      </c>
      <c r="J601" s="58">
        <f t="shared" si="252"/>
        <v>6.2042179635476893E-4</v>
      </c>
      <c r="K601" s="58">
        <f t="shared" si="252"/>
        <v>5.874035061963225E-4</v>
      </c>
      <c r="L601" s="47"/>
      <c r="M601" s="47">
        <f t="shared" si="251"/>
        <v>0.8</v>
      </c>
      <c r="N601" s="47">
        <f t="shared" si="251"/>
        <v>0.8</v>
      </c>
      <c r="O601" s="47">
        <f t="shared" si="251"/>
        <v>0.8</v>
      </c>
      <c r="P601" s="47">
        <f t="shared" si="251"/>
        <v>0.8</v>
      </c>
      <c r="Q601" s="47" t="str">
        <f t="shared" si="248"/>
        <v>RSD_APA1_DW</v>
      </c>
    </row>
    <row r="602" spans="2:17" x14ac:dyDescent="0.25">
      <c r="B602" s="47"/>
      <c r="C602" s="47"/>
      <c r="D602" s="47" t="s">
        <v>647</v>
      </c>
      <c r="E602" s="47" t="s">
        <v>38</v>
      </c>
      <c r="F602" s="47" t="s">
        <v>19</v>
      </c>
      <c r="G602" s="51">
        <f t="shared" si="220"/>
        <v>2018</v>
      </c>
      <c r="H602" s="58">
        <f>VLOOKUP($Q602,'FILL Table'!$A$261:$I$292,RSD_Technologies!H$3)</f>
        <v>8.2952548728353005E-4</v>
      </c>
      <c r="I602" s="58">
        <f>VLOOKUP($Q602,'FILL Table'!$A$261:$J$292,RSD_Technologies!I$3)</f>
        <v>0</v>
      </c>
      <c r="J602" s="58">
        <f>VLOOKUP($Q602,'FILL Table'!$A$261:$K$292,RSD_Technologies!J$3)</f>
        <v>0</v>
      </c>
      <c r="K602" s="58">
        <f>VLOOKUP($Q602,'FILL Table'!$A$261:$L$292,RSD_Technologies!K$3)</f>
        <v>0</v>
      </c>
      <c r="L602" s="47"/>
      <c r="M602" s="47"/>
      <c r="N602" s="47"/>
      <c r="O602" s="47"/>
      <c r="P602" s="47"/>
      <c r="Q602" s="47" t="str">
        <f t="shared" si="248"/>
        <v>RSD_DTA2_DW</v>
      </c>
    </row>
    <row r="603" spans="2:17" x14ac:dyDescent="0.25">
      <c r="B603" s="47"/>
      <c r="C603" s="47"/>
      <c r="D603" s="47" t="s">
        <v>648</v>
      </c>
      <c r="E603" s="47" t="s">
        <v>38</v>
      </c>
      <c r="F603" s="47" t="s">
        <v>19</v>
      </c>
      <c r="G603" s="51">
        <f t="shared" si="220"/>
        <v>2018</v>
      </c>
      <c r="H603" s="58">
        <f>H602*M603</f>
        <v>7.4657293855517708E-4</v>
      </c>
      <c r="I603" s="58">
        <f t="shared" ref="I603:K603" si="253">I602*N603</f>
        <v>0</v>
      </c>
      <c r="J603" s="58">
        <f t="shared" si="253"/>
        <v>0</v>
      </c>
      <c r="K603" s="58">
        <f t="shared" si="253"/>
        <v>0</v>
      </c>
      <c r="L603" s="47"/>
      <c r="M603" s="47">
        <f t="shared" ref="M603:P604" si="254">IF(RIGHT($D603,2)="IM",0.9,0.8)</f>
        <v>0.9</v>
      </c>
      <c r="N603" s="47">
        <f t="shared" si="254"/>
        <v>0.9</v>
      </c>
      <c r="O603" s="47">
        <f t="shared" si="254"/>
        <v>0.9</v>
      </c>
      <c r="P603" s="47">
        <f t="shared" si="254"/>
        <v>0.9</v>
      </c>
      <c r="Q603" s="47" t="str">
        <f t="shared" si="248"/>
        <v>RSD_DTA2_DW</v>
      </c>
    </row>
    <row r="604" spans="2:17" x14ac:dyDescent="0.25">
      <c r="B604" s="47"/>
      <c r="C604" s="47"/>
      <c r="D604" s="47" t="s">
        <v>649</v>
      </c>
      <c r="E604" s="47" t="s">
        <v>38</v>
      </c>
      <c r="F604" s="47" t="s">
        <v>19</v>
      </c>
      <c r="G604" s="51">
        <f t="shared" si="220"/>
        <v>2018</v>
      </c>
      <c r="H604" s="58">
        <f>H602*M604</f>
        <v>6.6362038982682411E-4</v>
      </c>
      <c r="I604" s="58">
        <f t="shared" ref="I604:K604" si="255">I602*N604</f>
        <v>0</v>
      </c>
      <c r="J604" s="58">
        <f t="shared" si="255"/>
        <v>0</v>
      </c>
      <c r="K604" s="58">
        <f t="shared" si="255"/>
        <v>0</v>
      </c>
      <c r="L604" s="47"/>
      <c r="M604" s="47">
        <f t="shared" si="254"/>
        <v>0.8</v>
      </c>
      <c r="N604" s="47">
        <f t="shared" si="254"/>
        <v>0.8</v>
      </c>
      <c r="O604" s="47">
        <f t="shared" si="254"/>
        <v>0.8</v>
      </c>
      <c r="P604" s="47">
        <f t="shared" si="254"/>
        <v>0.8</v>
      </c>
      <c r="Q604" s="47" t="str">
        <f t="shared" si="248"/>
        <v>RSD_DTA2_DW</v>
      </c>
    </row>
    <row r="605" spans="2:17" x14ac:dyDescent="0.25">
      <c r="B605" s="47"/>
      <c r="C605" s="47"/>
      <c r="D605" s="47" t="s">
        <v>650</v>
      </c>
      <c r="E605" s="47" t="s">
        <v>38</v>
      </c>
      <c r="F605" s="47" t="s">
        <v>19</v>
      </c>
      <c r="G605" s="51">
        <f t="shared" si="220"/>
        <v>2018</v>
      </c>
      <c r="H605" s="58">
        <f>VLOOKUP($Q605,'FILL Table'!$A$261:$I$292,RSD_Technologies!H$3)</f>
        <v>8.2952548728353005E-4</v>
      </c>
      <c r="I605" s="58">
        <f>VLOOKUP($Q605,'FILL Table'!$A$261:$J$292,RSD_Technologies!I$3)</f>
        <v>0</v>
      </c>
      <c r="J605" s="58">
        <f>VLOOKUP($Q605,'FILL Table'!$A$261:$K$292,RSD_Technologies!J$3)</f>
        <v>0</v>
      </c>
      <c r="K605" s="58">
        <f>VLOOKUP($Q605,'FILL Table'!$A$261:$L$292,RSD_Technologies!K$3)</f>
        <v>0</v>
      </c>
      <c r="L605" s="47"/>
      <c r="M605" s="47"/>
      <c r="N605" s="47"/>
      <c r="O605" s="47"/>
      <c r="P605" s="47"/>
      <c r="Q605" s="47" t="str">
        <f t="shared" si="248"/>
        <v>RSD_APA2_DW</v>
      </c>
    </row>
    <row r="606" spans="2:17" x14ac:dyDescent="0.25">
      <c r="B606" s="47"/>
      <c r="C606" s="47"/>
      <c r="D606" s="47" t="s">
        <v>651</v>
      </c>
      <c r="E606" s="47" t="s">
        <v>38</v>
      </c>
      <c r="F606" s="47" t="s">
        <v>19</v>
      </c>
      <c r="G606" s="51">
        <f t="shared" si="220"/>
        <v>2018</v>
      </c>
      <c r="H606" s="58">
        <f>H605*M606</f>
        <v>7.4657293855517708E-4</v>
      </c>
      <c r="I606" s="58">
        <f t="shared" ref="I606:K606" si="256">I605*N606</f>
        <v>0</v>
      </c>
      <c r="J606" s="58">
        <f t="shared" si="256"/>
        <v>0</v>
      </c>
      <c r="K606" s="58">
        <f t="shared" si="256"/>
        <v>0</v>
      </c>
      <c r="L606" s="47"/>
      <c r="M606" s="47">
        <f t="shared" ref="M606:P607" si="257">IF(RIGHT($D606,2)="IM",0.9,0.8)</f>
        <v>0.9</v>
      </c>
      <c r="N606" s="47">
        <f t="shared" si="257"/>
        <v>0.9</v>
      </c>
      <c r="O606" s="47">
        <f t="shared" si="257"/>
        <v>0.9</v>
      </c>
      <c r="P606" s="47">
        <f t="shared" si="257"/>
        <v>0.9</v>
      </c>
      <c r="Q606" s="47" t="str">
        <f t="shared" si="248"/>
        <v>RSD_APA2_DW</v>
      </c>
    </row>
    <row r="607" spans="2:17" x14ac:dyDescent="0.25">
      <c r="B607" s="47"/>
      <c r="C607" s="47"/>
      <c r="D607" s="47" t="s">
        <v>652</v>
      </c>
      <c r="E607" s="47" t="s">
        <v>38</v>
      </c>
      <c r="F607" s="47" t="s">
        <v>19</v>
      </c>
      <c r="G607" s="51">
        <f t="shared" si="220"/>
        <v>2018</v>
      </c>
      <c r="H607" s="58">
        <f>H605*M607</f>
        <v>6.6362038982682411E-4</v>
      </c>
      <c r="I607" s="58">
        <f t="shared" ref="I607:K607" si="258">I605*N607</f>
        <v>0</v>
      </c>
      <c r="J607" s="58">
        <f t="shared" si="258"/>
        <v>0</v>
      </c>
      <c r="K607" s="58">
        <f t="shared" si="258"/>
        <v>0</v>
      </c>
      <c r="L607" s="47"/>
      <c r="M607" s="47">
        <f t="shared" si="257"/>
        <v>0.8</v>
      </c>
      <c r="N607" s="47">
        <f t="shared" si="257"/>
        <v>0.8</v>
      </c>
      <c r="O607" s="47">
        <f t="shared" si="257"/>
        <v>0.8</v>
      </c>
      <c r="P607" s="47">
        <f t="shared" si="257"/>
        <v>0.8</v>
      </c>
      <c r="Q607" s="47" t="str">
        <f t="shared" si="248"/>
        <v>RSD_APA2_DW</v>
      </c>
    </row>
    <row r="608" spans="2:17" x14ac:dyDescent="0.25">
      <c r="B608" s="47"/>
      <c r="C608" s="47"/>
      <c r="D608" s="47" t="s">
        <v>595</v>
      </c>
      <c r="E608" s="47" t="s">
        <v>38</v>
      </c>
      <c r="F608" s="47" t="s">
        <v>19</v>
      </c>
      <c r="G608" s="51">
        <f t="shared" si="220"/>
        <v>2018</v>
      </c>
      <c r="H608" s="58">
        <f>VLOOKUP($Q608,'FILL Table'!$A$261:$I$292,RSD_Technologies!H$3)</f>
        <v>8.2952548728353005E-4</v>
      </c>
      <c r="I608" s="58">
        <f>VLOOKUP($Q608,'FILL Table'!$A$261:$J$292,RSD_Technologies!I$3)</f>
        <v>0</v>
      </c>
      <c r="J608" s="58">
        <f>VLOOKUP($Q608,'FILL Table'!$A$261:$K$292,RSD_Technologies!J$3)</f>
        <v>0</v>
      </c>
      <c r="K608" s="58">
        <f>VLOOKUP($Q608,'FILL Table'!$A$261:$L$292,RSD_Technologies!K$3)</f>
        <v>0</v>
      </c>
      <c r="L608" s="47"/>
      <c r="M608" s="47"/>
      <c r="N608" s="47"/>
      <c r="O608" s="47"/>
      <c r="P608" s="47"/>
      <c r="Q608" s="47" t="str">
        <f t="shared" si="248"/>
        <v>RSD_DTA3_DW</v>
      </c>
    </row>
    <row r="609" spans="2:17" x14ac:dyDescent="0.25">
      <c r="B609" s="47"/>
      <c r="C609" s="47"/>
      <c r="D609" s="47" t="s">
        <v>596</v>
      </c>
      <c r="E609" s="47" t="s">
        <v>38</v>
      </c>
      <c r="F609" s="47" t="s">
        <v>19</v>
      </c>
      <c r="G609" s="51">
        <f t="shared" si="220"/>
        <v>2018</v>
      </c>
      <c r="H609" s="58">
        <f>H608*M609</f>
        <v>7.4657293855517708E-4</v>
      </c>
      <c r="I609" s="58">
        <f t="shared" ref="I609:K609" si="259">I608*N609</f>
        <v>0</v>
      </c>
      <c r="J609" s="58">
        <f t="shared" si="259"/>
        <v>0</v>
      </c>
      <c r="K609" s="58">
        <f t="shared" si="259"/>
        <v>0</v>
      </c>
      <c r="L609" s="47"/>
      <c r="M609" s="47">
        <f t="shared" ref="M609:P610" si="260">IF(RIGHT($D609,2)="IM",0.9,0.8)</f>
        <v>0.9</v>
      </c>
      <c r="N609" s="47">
        <f t="shared" si="260"/>
        <v>0.9</v>
      </c>
      <c r="O609" s="47">
        <f t="shared" si="260"/>
        <v>0.9</v>
      </c>
      <c r="P609" s="47">
        <f t="shared" si="260"/>
        <v>0.9</v>
      </c>
      <c r="Q609" s="47" t="str">
        <f t="shared" si="248"/>
        <v>RSD_DTA3_DW</v>
      </c>
    </row>
    <row r="610" spans="2:17" x14ac:dyDescent="0.25">
      <c r="B610" s="47"/>
      <c r="C610" s="47"/>
      <c r="D610" s="47" t="s">
        <v>597</v>
      </c>
      <c r="E610" s="47" t="s">
        <v>38</v>
      </c>
      <c r="F610" s="47" t="s">
        <v>19</v>
      </c>
      <c r="G610" s="51">
        <f t="shared" si="220"/>
        <v>2018</v>
      </c>
      <c r="H610" s="58">
        <f>H608*M610</f>
        <v>6.6362038982682411E-4</v>
      </c>
      <c r="I610" s="58">
        <f t="shared" ref="I610:K610" si="261">I608*N610</f>
        <v>0</v>
      </c>
      <c r="J610" s="58">
        <f t="shared" si="261"/>
        <v>0</v>
      </c>
      <c r="K610" s="58">
        <f t="shared" si="261"/>
        <v>0</v>
      </c>
      <c r="L610" s="47"/>
      <c r="M610" s="47">
        <f t="shared" si="260"/>
        <v>0.8</v>
      </c>
      <c r="N610" s="47">
        <f t="shared" si="260"/>
        <v>0.8</v>
      </c>
      <c r="O610" s="47">
        <f t="shared" si="260"/>
        <v>0.8</v>
      </c>
      <c r="P610" s="47">
        <f t="shared" si="260"/>
        <v>0.8</v>
      </c>
      <c r="Q610" s="47" t="str">
        <f t="shared" si="248"/>
        <v>RSD_DTA3_DW</v>
      </c>
    </row>
    <row r="611" spans="2:17" x14ac:dyDescent="0.25">
      <c r="B611" s="47"/>
      <c r="C611" s="47"/>
      <c r="D611" s="47" t="s">
        <v>598</v>
      </c>
      <c r="E611" s="47" t="s">
        <v>38</v>
      </c>
      <c r="F611" s="47" t="s">
        <v>19</v>
      </c>
      <c r="G611" s="51">
        <f t="shared" si="220"/>
        <v>2018</v>
      </c>
      <c r="H611" s="58">
        <f>VLOOKUP($Q611,'FILL Table'!$A$261:$I$292,RSD_Technologies!H$3)</f>
        <v>8.2952548728353005E-4</v>
      </c>
      <c r="I611" s="58">
        <f>VLOOKUP($Q611,'FILL Table'!$A$261:$J$292,RSD_Technologies!I$3)</f>
        <v>0</v>
      </c>
      <c r="J611" s="58">
        <f>VLOOKUP($Q611,'FILL Table'!$A$261:$K$292,RSD_Technologies!J$3)</f>
        <v>0</v>
      </c>
      <c r="K611" s="58">
        <f>VLOOKUP($Q611,'FILL Table'!$A$261:$L$292,RSD_Technologies!K$3)</f>
        <v>0</v>
      </c>
      <c r="L611" s="47"/>
      <c r="M611" s="47"/>
      <c r="N611" s="47"/>
      <c r="O611" s="47"/>
      <c r="P611" s="47"/>
      <c r="Q611" s="47" t="str">
        <f t="shared" si="248"/>
        <v>RSD_APA3_DW</v>
      </c>
    </row>
    <row r="612" spans="2:17" x14ac:dyDescent="0.25">
      <c r="B612" s="47"/>
      <c r="C612" s="47"/>
      <c r="D612" s="47" t="s">
        <v>599</v>
      </c>
      <c r="E612" s="47" t="s">
        <v>38</v>
      </c>
      <c r="F612" s="47" t="s">
        <v>19</v>
      </c>
      <c r="G612" s="51">
        <f t="shared" si="220"/>
        <v>2018</v>
      </c>
      <c r="H612" s="58">
        <f>H611*M612</f>
        <v>7.4657293855517708E-4</v>
      </c>
      <c r="I612" s="58">
        <f t="shared" ref="I612:K612" si="262">I611*N612</f>
        <v>0</v>
      </c>
      <c r="J612" s="58">
        <f t="shared" si="262"/>
        <v>0</v>
      </c>
      <c r="K612" s="58">
        <f t="shared" si="262"/>
        <v>0</v>
      </c>
      <c r="L612" s="47"/>
      <c r="M612" s="47">
        <f t="shared" ref="M612:P613" si="263">IF(RIGHT($D612,2)="IM",0.9,0.8)</f>
        <v>0.9</v>
      </c>
      <c r="N612" s="47">
        <f t="shared" si="263"/>
        <v>0.9</v>
      </c>
      <c r="O612" s="47">
        <f t="shared" si="263"/>
        <v>0.9</v>
      </c>
      <c r="P612" s="47">
        <f t="shared" si="263"/>
        <v>0.9</v>
      </c>
      <c r="Q612" s="47" t="str">
        <f t="shared" si="248"/>
        <v>RSD_APA3_DW</v>
      </c>
    </row>
    <row r="613" spans="2:17" x14ac:dyDescent="0.25">
      <c r="B613" s="47"/>
      <c r="C613" s="47"/>
      <c r="D613" s="47" t="s">
        <v>600</v>
      </c>
      <c r="E613" s="47" t="s">
        <v>38</v>
      </c>
      <c r="F613" s="47" t="s">
        <v>19</v>
      </c>
      <c r="G613" s="51">
        <f t="shared" si="220"/>
        <v>2018</v>
      </c>
      <c r="H613" s="58">
        <f>H611*M613</f>
        <v>6.6362038982682411E-4</v>
      </c>
      <c r="I613" s="58">
        <f t="shared" ref="I613:K613" si="264">I611*N613</f>
        <v>0</v>
      </c>
      <c r="J613" s="58">
        <f t="shared" si="264"/>
        <v>0</v>
      </c>
      <c r="K613" s="58">
        <f t="shared" si="264"/>
        <v>0</v>
      </c>
      <c r="L613" s="47"/>
      <c r="M613" s="47">
        <f t="shared" si="263"/>
        <v>0.8</v>
      </c>
      <c r="N613" s="47">
        <f t="shared" si="263"/>
        <v>0.8</v>
      </c>
      <c r="O613" s="47">
        <f t="shared" si="263"/>
        <v>0.8</v>
      </c>
      <c r="P613" s="47">
        <f t="shared" si="263"/>
        <v>0.8</v>
      </c>
      <c r="Q613" s="47" t="str">
        <f t="shared" si="248"/>
        <v>RSD_APA3_DW</v>
      </c>
    </row>
    <row r="614" spans="2:17" x14ac:dyDescent="0.25">
      <c r="B614" s="47"/>
      <c r="C614" s="47"/>
      <c r="D614" s="47" t="s">
        <v>543</v>
      </c>
      <c r="E614" s="47" t="s">
        <v>38</v>
      </c>
      <c r="F614" s="47" t="s">
        <v>19</v>
      </c>
      <c r="G614" s="51">
        <f t="shared" si="220"/>
        <v>2018</v>
      </c>
      <c r="H614" s="58">
        <f>VLOOKUP($Q614,'FILL Table'!$A$261:$I$292,RSD_Technologies!H$3)</f>
        <v>8.2952548728353005E-4</v>
      </c>
      <c r="I614" s="58">
        <f>VLOOKUP($Q614,'FILL Table'!$A$261:$J$292,RSD_Technologies!I$3)</f>
        <v>0</v>
      </c>
      <c r="J614" s="58">
        <f>VLOOKUP($Q614,'FILL Table'!$A$261:$K$292,RSD_Technologies!J$3)</f>
        <v>0</v>
      </c>
      <c r="K614" s="58">
        <f>VLOOKUP($Q614,'FILL Table'!$A$261:$L$292,RSD_Technologies!K$3)</f>
        <v>0</v>
      </c>
      <c r="L614" s="47"/>
      <c r="M614" s="47"/>
      <c r="N614" s="47"/>
      <c r="O614" s="47"/>
      <c r="P614" s="47"/>
      <c r="Q614" s="47" t="str">
        <f t="shared" si="248"/>
        <v>RSD_DTA4_DW</v>
      </c>
    </row>
    <row r="615" spans="2:17" x14ac:dyDescent="0.25">
      <c r="B615" s="47"/>
      <c r="C615" s="47"/>
      <c r="D615" s="47" t="s">
        <v>544</v>
      </c>
      <c r="E615" s="47" t="s">
        <v>38</v>
      </c>
      <c r="F615" s="47" t="s">
        <v>19</v>
      </c>
      <c r="G615" s="51">
        <f t="shared" si="220"/>
        <v>2018</v>
      </c>
      <c r="H615" s="58">
        <f>H614*M615</f>
        <v>7.4657293855517708E-4</v>
      </c>
      <c r="I615" s="58">
        <f t="shared" ref="I615:K615" si="265">I614*N615</f>
        <v>0</v>
      </c>
      <c r="J615" s="58">
        <f t="shared" si="265"/>
        <v>0</v>
      </c>
      <c r="K615" s="58">
        <f t="shared" si="265"/>
        <v>0</v>
      </c>
      <c r="L615" s="47"/>
      <c r="M615" s="47">
        <f t="shared" ref="M615:P616" si="266">IF(RIGHT($D615,2)="IM",0.9,0.8)</f>
        <v>0.9</v>
      </c>
      <c r="N615" s="47">
        <f t="shared" si="266"/>
        <v>0.9</v>
      </c>
      <c r="O615" s="47">
        <f t="shared" si="266"/>
        <v>0.9</v>
      </c>
      <c r="P615" s="47">
        <f t="shared" si="266"/>
        <v>0.9</v>
      </c>
      <c r="Q615" s="47" t="str">
        <f t="shared" si="248"/>
        <v>RSD_DTA4_DW</v>
      </c>
    </row>
    <row r="616" spans="2:17" x14ac:dyDescent="0.25">
      <c r="B616" s="47"/>
      <c r="C616" s="47"/>
      <c r="D616" s="47" t="s">
        <v>545</v>
      </c>
      <c r="E616" s="47" t="s">
        <v>38</v>
      </c>
      <c r="F616" s="47" t="s">
        <v>19</v>
      </c>
      <c r="G616" s="51">
        <f t="shared" si="220"/>
        <v>2018</v>
      </c>
      <c r="H616" s="58">
        <f>H614*M616</f>
        <v>6.6362038982682411E-4</v>
      </c>
      <c r="I616" s="58">
        <f t="shared" ref="I616:K616" si="267">I614*N616</f>
        <v>0</v>
      </c>
      <c r="J616" s="58">
        <f t="shared" si="267"/>
        <v>0</v>
      </c>
      <c r="K616" s="58">
        <f t="shared" si="267"/>
        <v>0</v>
      </c>
      <c r="L616" s="47"/>
      <c r="M616" s="47">
        <f t="shared" si="266"/>
        <v>0.8</v>
      </c>
      <c r="N616" s="47">
        <f t="shared" si="266"/>
        <v>0.8</v>
      </c>
      <c r="O616" s="47">
        <f t="shared" si="266"/>
        <v>0.8</v>
      </c>
      <c r="P616" s="47">
        <f t="shared" si="266"/>
        <v>0.8</v>
      </c>
      <c r="Q616" s="47" t="str">
        <f t="shared" si="248"/>
        <v>RSD_DTA4_DW</v>
      </c>
    </row>
    <row r="617" spans="2:17" x14ac:dyDescent="0.25">
      <c r="B617" s="47"/>
      <c r="C617" s="47"/>
      <c r="D617" s="47" t="s">
        <v>546</v>
      </c>
      <c r="E617" s="47" t="s">
        <v>38</v>
      </c>
      <c r="F617" s="47" t="s">
        <v>19</v>
      </c>
      <c r="G617" s="51">
        <f t="shared" si="220"/>
        <v>2018</v>
      </c>
      <c r="H617" s="58">
        <f>VLOOKUP($Q617,'FILL Table'!$A$261:$I$292,RSD_Technologies!H$3)</f>
        <v>8.2952548728353005E-4</v>
      </c>
      <c r="I617" s="58">
        <f>VLOOKUP($Q617,'FILL Table'!$A$261:$J$292,RSD_Technologies!I$3)</f>
        <v>0</v>
      </c>
      <c r="J617" s="58">
        <f>VLOOKUP($Q617,'FILL Table'!$A$261:$K$292,RSD_Technologies!J$3)</f>
        <v>0</v>
      </c>
      <c r="K617" s="58">
        <f>VLOOKUP($Q617,'FILL Table'!$A$261:$L$292,RSD_Technologies!K$3)</f>
        <v>0</v>
      </c>
      <c r="L617" s="47"/>
      <c r="M617" s="47"/>
      <c r="N617" s="47"/>
      <c r="O617" s="47"/>
      <c r="P617" s="47"/>
      <c r="Q617" s="47" t="str">
        <f t="shared" si="248"/>
        <v>RSD_APA4_DW</v>
      </c>
    </row>
    <row r="618" spans="2:17" x14ac:dyDescent="0.25">
      <c r="B618" s="47"/>
      <c r="C618" s="47"/>
      <c r="D618" s="47" t="s">
        <v>547</v>
      </c>
      <c r="E618" s="47" t="s">
        <v>38</v>
      </c>
      <c r="F618" s="47" t="s">
        <v>19</v>
      </c>
      <c r="G618" s="51">
        <f t="shared" si="220"/>
        <v>2018</v>
      </c>
      <c r="H618" s="58">
        <f>H617*M618</f>
        <v>7.4657293855517708E-4</v>
      </c>
      <c r="I618" s="58">
        <f t="shared" ref="I618:K618" si="268">I617*N618</f>
        <v>0</v>
      </c>
      <c r="J618" s="58">
        <f t="shared" si="268"/>
        <v>0</v>
      </c>
      <c r="K618" s="58">
        <f t="shared" si="268"/>
        <v>0</v>
      </c>
      <c r="L618" s="47"/>
      <c r="M618" s="47">
        <f t="shared" ref="M618:P619" si="269">IF(RIGHT($D618,2)="IM",0.9,0.8)</f>
        <v>0.9</v>
      </c>
      <c r="N618" s="47">
        <f t="shared" si="269"/>
        <v>0.9</v>
      </c>
      <c r="O618" s="47">
        <f t="shared" si="269"/>
        <v>0.9</v>
      </c>
      <c r="P618" s="47">
        <f t="shared" si="269"/>
        <v>0.9</v>
      </c>
      <c r="Q618" s="47" t="str">
        <f t="shared" si="248"/>
        <v>RSD_APA4_DW</v>
      </c>
    </row>
    <row r="619" spans="2:17" ht="14.4" thickBot="1" x14ac:dyDescent="0.3">
      <c r="B619" s="81"/>
      <c r="C619" s="81"/>
      <c r="D619" s="81" t="s">
        <v>548</v>
      </c>
      <c r="E619" s="81" t="s">
        <v>38</v>
      </c>
      <c r="F619" s="81" t="s">
        <v>19</v>
      </c>
      <c r="G619" s="82">
        <f t="shared" si="220"/>
        <v>2018</v>
      </c>
      <c r="H619" s="83">
        <f>H617*M619</f>
        <v>6.6362038982682411E-4</v>
      </c>
      <c r="I619" s="83">
        <f t="shared" ref="I619:K619" si="270">I617*N619</f>
        <v>0</v>
      </c>
      <c r="J619" s="83">
        <f t="shared" si="270"/>
        <v>0</v>
      </c>
      <c r="K619" s="83">
        <f t="shared" si="270"/>
        <v>0</v>
      </c>
      <c r="L619" s="81"/>
      <c r="M619" s="81">
        <f t="shared" si="269"/>
        <v>0.8</v>
      </c>
      <c r="N619" s="81">
        <f t="shared" si="269"/>
        <v>0.8</v>
      </c>
      <c r="O619" s="81">
        <f t="shared" si="269"/>
        <v>0.8</v>
      </c>
      <c r="P619" s="81">
        <f t="shared" si="269"/>
        <v>0.8</v>
      </c>
      <c r="Q619" s="81" t="str">
        <f t="shared" si="248"/>
        <v>RSD_APA4_DW</v>
      </c>
    </row>
    <row r="620" spans="2:17" ht="14.4" thickTop="1" x14ac:dyDescent="0.25">
      <c r="B620" s="47"/>
      <c r="C620" s="47"/>
      <c r="D620" s="47" t="s">
        <v>314</v>
      </c>
      <c r="E620" s="47" t="s">
        <v>38</v>
      </c>
      <c r="F620" s="47" t="s">
        <v>19</v>
      </c>
      <c r="G620" s="51">
        <f t="shared" si="220"/>
        <v>2018</v>
      </c>
      <c r="H620" s="58">
        <f>VLOOKUP($Q620,'FILL Table'!$A$261:$I$292,RSD_Technologies!H$3)</f>
        <v>1.7502987781682501E-3</v>
      </c>
      <c r="I620" s="58">
        <f>VLOOKUP($Q620,'FILL Table'!$A$261:$J$292,RSD_Technologies!I$3)</f>
        <v>2.4761466502057601E-3</v>
      </c>
      <c r="J620" s="58">
        <f>VLOOKUP($Q620,'FILL Table'!$A$261:$K$292,RSD_Technologies!J$3)</f>
        <v>2.4118897333291699E-3</v>
      </c>
      <c r="K620" s="58">
        <f>VLOOKUP($Q620,'FILL Table'!$A$261:$L$292,RSD_Technologies!K$3)</f>
        <v>1.5492767475928E-3</v>
      </c>
      <c r="L620" s="47"/>
      <c r="M620" s="47"/>
      <c r="N620" s="47"/>
      <c r="O620" s="47"/>
      <c r="P620" s="47"/>
      <c r="Q620" s="47" t="str">
        <f>LEFT(D620,11)</f>
        <v>RSD_DTA1_AP</v>
      </c>
    </row>
    <row r="621" spans="2:17" x14ac:dyDescent="0.25">
      <c r="B621" s="47"/>
      <c r="C621" s="47"/>
      <c r="D621" s="47" t="s">
        <v>315</v>
      </c>
      <c r="E621" s="47" t="s">
        <v>38</v>
      </c>
      <c r="F621" s="47" t="s">
        <v>19</v>
      </c>
      <c r="G621" s="51">
        <f t="shared" si="220"/>
        <v>2018</v>
      </c>
      <c r="H621" s="58">
        <f>H620*M621</f>
        <v>1.575268900351425E-3</v>
      </c>
      <c r="I621" s="58">
        <f t="shared" ref="I621:K621" si="271">I620*N621</f>
        <v>2.228531985185184E-3</v>
      </c>
      <c r="J621" s="58">
        <f t="shared" si="271"/>
        <v>2.1707007599962528E-3</v>
      </c>
      <c r="K621" s="58">
        <f t="shared" si="271"/>
        <v>1.3943490728335201E-3</v>
      </c>
      <c r="L621" s="47"/>
      <c r="M621" s="47">
        <f t="shared" ref="M621:P621" si="272">IF(RIGHT($D621,2)="IM",0.9,0.8)</f>
        <v>0.9</v>
      </c>
      <c r="N621" s="47">
        <f t="shared" si="272"/>
        <v>0.9</v>
      </c>
      <c r="O621" s="47">
        <f t="shared" si="272"/>
        <v>0.9</v>
      </c>
      <c r="P621" s="47">
        <f t="shared" si="272"/>
        <v>0.9</v>
      </c>
      <c r="Q621" s="47" t="str">
        <f t="shared" ref="Q621:Q643" si="273">LEFT(D621,11)</f>
        <v>RSD_DTA1_AP</v>
      </c>
    </row>
    <row r="622" spans="2:17" x14ac:dyDescent="0.25">
      <c r="B622" s="47"/>
      <c r="C622" s="47"/>
      <c r="D622" s="47" t="s">
        <v>316</v>
      </c>
      <c r="E622" s="47" t="s">
        <v>38</v>
      </c>
      <c r="F622" s="47" t="s">
        <v>19</v>
      </c>
      <c r="G622" s="51">
        <f t="shared" si="220"/>
        <v>2018</v>
      </c>
      <c r="H622" s="58">
        <f>H620*M622</f>
        <v>1.4877539614430125E-3</v>
      </c>
      <c r="I622" s="58">
        <f t="shared" ref="I622:K622" si="274">I620*N622</f>
        <v>2.104724652674896E-3</v>
      </c>
      <c r="J622" s="58">
        <f t="shared" si="274"/>
        <v>2.0501062733297945E-3</v>
      </c>
      <c r="K622" s="58">
        <f t="shared" si="274"/>
        <v>1.31688523545388E-3</v>
      </c>
      <c r="L622" s="47"/>
      <c r="M622" s="47">
        <f>IF(RIGHT($D622,2)="IM",0.9,0.85)</f>
        <v>0.85</v>
      </c>
      <c r="N622" s="47">
        <f>IF(RIGHT($D622,2)="IM",0.9,0.85)</f>
        <v>0.85</v>
      </c>
      <c r="O622" s="47">
        <f>IF(RIGHT($D622,2)="IM",0.9,0.85)</f>
        <v>0.85</v>
      </c>
      <c r="P622" s="47">
        <f>IF(RIGHT($D622,2)="IM",0.9,0.85)</f>
        <v>0.85</v>
      </c>
      <c r="Q622" s="47" t="str">
        <f t="shared" si="273"/>
        <v>RSD_DTA1_AP</v>
      </c>
    </row>
    <row r="623" spans="2:17" x14ac:dyDescent="0.25">
      <c r="B623" s="47"/>
      <c r="C623" s="47"/>
      <c r="D623" s="47" t="s">
        <v>317</v>
      </c>
      <c r="E623" s="47" t="s">
        <v>38</v>
      </c>
      <c r="F623" s="47" t="s">
        <v>19</v>
      </c>
      <c r="G623" s="51">
        <f t="shared" ref="G623:G692" si="275">BASE_YEAR+1</f>
        <v>2018</v>
      </c>
      <c r="H623" s="58">
        <f>VLOOKUP($Q623,'FILL Table'!$A$261:$I$292,RSD_Technologies!H$3)</f>
        <v>1.8332513268966E-3</v>
      </c>
      <c r="I623" s="58">
        <f>VLOOKUP($Q623,'FILL Table'!$A$261:$J$292,RSD_Technologies!I$3)</f>
        <v>2.4761466502057601E-3</v>
      </c>
      <c r="J623" s="58">
        <f>VLOOKUP($Q623,'FILL Table'!$A$261:$K$292,RSD_Technologies!J$3)</f>
        <v>2.5669951824178602E-3</v>
      </c>
      <c r="K623" s="58">
        <f>VLOOKUP($Q623,'FILL Table'!$A$261:$L$292,RSD_Technologies!K$3)</f>
        <v>1.5492767475928E-3</v>
      </c>
      <c r="L623" s="47"/>
      <c r="M623" s="47"/>
      <c r="N623" s="47"/>
      <c r="O623" s="47"/>
      <c r="P623" s="47"/>
      <c r="Q623" s="47" t="str">
        <f t="shared" si="273"/>
        <v>RSD_APA1_AP</v>
      </c>
    </row>
    <row r="624" spans="2:17" x14ac:dyDescent="0.25">
      <c r="B624" s="47"/>
      <c r="C624" s="47"/>
      <c r="D624" s="47" t="s">
        <v>318</v>
      </c>
      <c r="E624" s="47" t="s">
        <v>38</v>
      </c>
      <c r="F624" s="47" t="s">
        <v>19</v>
      </c>
      <c r="G624" s="51">
        <f t="shared" si="275"/>
        <v>2018</v>
      </c>
      <c r="H624" s="58">
        <f>H623*M624</f>
        <v>1.6499261942069399E-3</v>
      </c>
      <c r="I624" s="58">
        <f t="shared" ref="I624:K624" si="276">I623*N624</f>
        <v>2.228531985185184E-3</v>
      </c>
      <c r="J624" s="58">
        <f t="shared" si="276"/>
        <v>2.3102956641760744E-3</v>
      </c>
      <c r="K624" s="58">
        <f t="shared" si="276"/>
        <v>1.3943490728335201E-3</v>
      </c>
      <c r="L624" s="47"/>
      <c r="M624" s="47">
        <f t="shared" ref="M624:P624" si="277">IF(RIGHT($D624,2)="IM",0.9,0.8)</f>
        <v>0.9</v>
      </c>
      <c r="N624" s="47">
        <f t="shared" si="277"/>
        <v>0.9</v>
      </c>
      <c r="O624" s="47">
        <f t="shared" si="277"/>
        <v>0.9</v>
      </c>
      <c r="P624" s="47">
        <f t="shared" si="277"/>
        <v>0.9</v>
      </c>
      <c r="Q624" s="47" t="str">
        <f t="shared" si="273"/>
        <v>RSD_APA1_AP</v>
      </c>
    </row>
    <row r="625" spans="1:18" x14ac:dyDescent="0.25">
      <c r="B625" s="47"/>
      <c r="C625" s="47"/>
      <c r="D625" s="47" t="s">
        <v>319</v>
      </c>
      <c r="E625" s="47" t="s">
        <v>38</v>
      </c>
      <c r="F625" s="47" t="s">
        <v>19</v>
      </c>
      <c r="G625" s="51">
        <f t="shared" si="275"/>
        <v>2018</v>
      </c>
      <c r="H625" s="58">
        <f>H623*M625</f>
        <v>1.55826362786211E-3</v>
      </c>
      <c r="I625" s="58">
        <f t="shared" ref="I625:K625" si="278">I623*N625</f>
        <v>2.104724652674896E-3</v>
      </c>
      <c r="J625" s="58">
        <f t="shared" si="278"/>
        <v>2.1819459050551812E-3</v>
      </c>
      <c r="K625" s="58">
        <f t="shared" si="278"/>
        <v>1.31688523545388E-3</v>
      </c>
      <c r="L625" s="47"/>
      <c r="M625" s="47">
        <f>IF(RIGHT($D625,2)="IM",0.9,0.85)</f>
        <v>0.85</v>
      </c>
      <c r="N625" s="47">
        <f>IF(RIGHT($D625,2)="IM",0.9,0.85)</f>
        <v>0.85</v>
      </c>
      <c r="O625" s="47">
        <f>IF(RIGHT($D625,2)="IM",0.9,0.85)</f>
        <v>0.85</v>
      </c>
      <c r="P625" s="47">
        <f>IF(RIGHT($D625,2)="IM",0.9,0.85)</f>
        <v>0.85</v>
      </c>
      <c r="Q625" s="47" t="str">
        <f t="shared" si="273"/>
        <v>RSD_APA1_AP</v>
      </c>
    </row>
    <row r="626" spans="1:18" x14ac:dyDescent="0.25">
      <c r="B626" s="47"/>
      <c r="C626" s="47"/>
      <c r="D626" s="47" t="s">
        <v>653</v>
      </c>
      <c r="E626" s="47" t="s">
        <v>38</v>
      </c>
      <c r="F626" s="47" t="s">
        <v>19</v>
      </c>
      <c r="G626" s="51">
        <f t="shared" si="275"/>
        <v>2018</v>
      </c>
      <c r="H626" s="58">
        <f>VLOOKUP($Q626,'FILL Table'!$A$261:$I$292,RSD_Technologies!H$3)</f>
        <v>1.58439368071154E-3</v>
      </c>
      <c r="I626" s="58">
        <f>VLOOKUP($Q626,'FILL Table'!$A$261:$J$292,RSD_Technologies!I$3)</f>
        <v>0</v>
      </c>
      <c r="J626" s="58">
        <f>VLOOKUP($Q626,'FILL Table'!$A$261:$K$292,RSD_Technologies!J$3)</f>
        <v>0</v>
      </c>
      <c r="K626" s="58">
        <f>VLOOKUP($Q626,'FILL Table'!$A$261:$L$292,RSD_Technologies!K$3)</f>
        <v>0</v>
      </c>
      <c r="L626" s="47"/>
      <c r="M626" s="47"/>
      <c r="N626" s="47"/>
      <c r="O626" s="47"/>
      <c r="P626" s="47"/>
      <c r="Q626" s="47" t="str">
        <f t="shared" si="273"/>
        <v>RSD_DTA2_AP</v>
      </c>
    </row>
    <row r="627" spans="1:18" x14ac:dyDescent="0.25">
      <c r="B627" s="47"/>
      <c r="C627" s="47"/>
      <c r="D627" s="47" t="s">
        <v>654</v>
      </c>
      <c r="E627" s="47" t="s">
        <v>38</v>
      </c>
      <c r="F627" s="47" t="s">
        <v>19</v>
      </c>
      <c r="G627" s="51">
        <f t="shared" si="275"/>
        <v>2018</v>
      </c>
      <c r="H627" s="58">
        <f>H626*M627</f>
        <v>1.4259543126403861E-3</v>
      </c>
      <c r="I627" s="58">
        <f t="shared" ref="I627:K627" si="279">I626*N627</f>
        <v>0</v>
      </c>
      <c r="J627" s="58">
        <f t="shared" si="279"/>
        <v>0</v>
      </c>
      <c r="K627" s="58">
        <f t="shared" si="279"/>
        <v>0</v>
      </c>
      <c r="L627" s="47"/>
      <c r="M627" s="47">
        <f t="shared" ref="M627:P627" si="280">IF(RIGHT($D627,2)="IM",0.9,0.8)</f>
        <v>0.9</v>
      </c>
      <c r="N627" s="47">
        <f t="shared" si="280"/>
        <v>0.9</v>
      </c>
      <c r="O627" s="47">
        <f t="shared" si="280"/>
        <v>0.9</v>
      </c>
      <c r="P627" s="47">
        <f t="shared" si="280"/>
        <v>0.9</v>
      </c>
      <c r="Q627" s="47" t="str">
        <f t="shared" si="273"/>
        <v>RSD_DTA2_AP</v>
      </c>
    </row>
    <row r="628" spans="1:18" x14ac:dyDescent="0.25">
      <c r="B628" s="47"/>
      <c r="C628" s="47"/>
      <c r="D628" s="47" t="s">
        <v>655</v>
      </c>
      <c r="E628" s="47" t="s">
        <v>38</v>
      </c>
      <c r="F628" s="47" t="s">
        <v>19</v>
      </c>
      <c r="G628" s="51">
        <f t="shared" si="275"/>
        <v>2018</v>
      </c>
      <c r="H628" s="58">
        <f>H626*M628</f>
        <v>1.3467346286048089E-3</v>
      </c>
      <c r="I628" s="58">
        <f t="shared" ref="I628:K628" si="281">I626*N628</f>
        <v>0</v>
      </c>
      <c r="J628" s="58">
        <f t="shared" si="281"/>
        <v>0</v>
      </c>
      <c r="K628" s="58">
        <f t="shared" si="281"/>
        <v>0</v>
      </c>
      <c r="L628" s="47"/>
      <c r="M628" s="47">
        <f>IF(RIGHT($D628,2)="IM",0.9,0.85)</f>
        <v>0.85</v>
      </c>
      <c r="N628" s="47">
        <f>IF(RIGHT($D628,2)="IM",0.9,0.85)</f>
        <v>0.85</v>
      </c>
      <c r="O628" s="47">
        <f>IF(RIGHT($D628,2)="IM",0.9,0.85)</f>
        <v>0.85</v>
      </c>
      <c r="P628" s="47">
        <f>IF(RIGHT($D628,2)="IM",0.9,0.85)</f>
        <v>0.85</v>
      </c>
      <c r="Q628" s="47" t="str">
        <f t="shared" si="273"/>
        <v>RSD_DTA2_AP</v>
      </c>
    </row>
    <row r="629" spans="1:18" x14ac:dyDescent="0.25">
      <c r="B629" s="47"/>
      <c r="C629" s="47"/>
      <c r="D629" s="47" t="s">
        <v>656</v>
      </c>
      <c r="E629" s="47" t="s">
        <v>38</v>
      </c>
      <c r="F629" s="47" t="s">
        <v>19</v>
      </c>
      <c r="G629" s="51">
        <f t="shared" si="275"/>
        <v>2018</v>
      </c>
      <c r="H629" s="58">
        <f>VLOOKUP($Q629,'FILL Table'!$A$261:$I$292,RSD_Technologies!H$3)</f>
        <v>1.63416520994855E-3</v>
      </c>
      <c r="I629" s="58">
        <f>VLOOKUP($Q629,'FILL Table'!$A$261:$J$292,RSD_Technologies!I$3)</f>
        <v>0</v>
      </c>
      <c r="J629" s="58">
        <f>VLOOKUP($Q629,'FILL Table'!$A$261:$K$292,RSD_Technologies!J$3)</f>
        <v>0</v>
      </c>
      <c r="K629" s="58">
        <f>VLOOKUP($Q629,'FILL Table'!$A$261:$L$292,RSD_Technologies!K$3)</f>
        <v>0</v>
      </c>
      <c r="L629" s="47"/>
      <c r="M629" s="47"/>
      <c r="N629" s="47"/>
      <c r="O629" s="47"/>
      <c r="P629" s="47"/>
      <c r="Q629" s="47" t="str">
        <f t="shared" si="273"/>
        <v>RSD_APA2_AP</v>
      </c>
    </row>
    <row r="630" spans="1:18" x14ac:dyDescent="0.25">
      <c r="B630" s="47"/>
      <c r="C630" s="47"/>
      <c r="D630" s="47" t="s">
        <v>657</v>
      </c>
      <c r="E630" s="47" t="s">
        <v>38</v>
      </c>
      <c r="F630" s="47" t="s">
        <v>19</v>
      </c>
      <c r="G630" s="51">
        <f t="shared" si="275"/>
        <v>2018</v>
      </c>
      <c r="H630" s="58">
        <f>H629*M630</f>
        <v>1.4707486889536951E-3</v>
      </c>
      <c r="I630" s="58">
        <f t="shared" ref="I630:K630" si="282">I629*N630</f>
        <v>0</v>
      </c>
      <c r="J630" s="58">
        <f t="shared" si="282"/>
        <v>0</v>
      </c>
      <c r="K630" s="58">
        <f t="shared" si="282"/>
        <v>0</v>
      </c>
      <c r="L630" s="47"/>
      <c r="M630" s="47">
        <f t="shared" ref="M630:P630" si="283">IF(RIGHT($D630,2)="IM",0.9,0.8)</f>
        <v>0.9</v>
      </c>
      <c r="N630" s="47">
        <f t="shared" si="283"/>
        <v>0.9</v>
      </c>
      <c r="O630" s="47">
        <f t="shared" si="283"/>
        <v>0.9</v>
      </c>
      <c r="P630" s="47">
        <f t="shared" si="283"/>
        <v>0.9</v>
      </c>
      <c r="Q630" s="47" t="str">
        <f t="shared" si="273"/>
        <v>RSD_APA2_AP</v>
      </c>
    </row>
    <row r="631" spans="1:18" x14ac:dyDescent="0.25">
      <c r="B631" s="47"/>
      <c r="C631" s="47"/>
      <c r="D631" s="47" t="s">
        <v>658</v>
      </c>
      <c r="E631" s="47" t="s">
        <v>38</v>
      </c>
      <c r="F631" s="47" t="s">
        <v>19</v>
      </c>
      <c r="G631" s="51">
        <f t="shared" si="275"/>
        <v>2018</v>
      </c>
      <c r="H631" s="58">
        <f>H629*M631</f>
        <v>1.3890404284562674E-3</v>
      </c>
      <c r="I631" s="58">
        <f t="shared" ref="I631:K631" si="284">I629*N631</f>
        <v>0</v>
      </c>
      <c r="J631" s="58">
        <f t="shared" si="284"/>
        <v>0</v>
      </c>
      <c r="K631" s="58">
        <f t="shared" si="284"/>
        <v>0</v>
      </c>
      <c r="L631" s="47"/>
      <c r="M631" s="47">
        <f>IF(RIGHT($D631,2)="IM",0.9,0.85)</f>
        <v>0.85</v>
      </c>
      <c r="N631" s="47">
        <f>IF(RIGHT($D631,2)="IM",0.9,0.85)</f>
        <v>0.85</v>
      </c>
      <c r="O631" s="47">
        <f>IF(RIGHT($D631,2)="IM",0.9,0.85)</f>
        <v>0.85</v>
      </c>
      <c r="P631" s="47">
        <f>IF(RIGHT($D631,2)="IM",0.9,0.85)</f>
        <v>0.85</v>
      </c>
      <c r="Q631" s="47" t="str">
        <f t="shared" si="273"/>
        <v>RSD_APA2_AP</v>
      </c>
    </row>
    <row r="632" spans="1:18" x14ac:dyDescent="0.25">
      <c r="B632" s="47"/>
      <c r="C632" s="47"/>
      <c r="D632" s="47" t="s">
        <v>601</v>
      </c>
      <c r="E632" s="47" t="s">
        <v>38</v>
      </c>
      <c r="F632" s="47" t="s">
        <v>19</v>
      </c>
      <c r="G632" s="51">
        <f t="shared" si="275"/>
        <v>2018</v>
      </c>
      <c r="H632" s="58">
        <f>VLOOKUP($Q632,'FILL Table'!$A$261:$I$292,RSD_Technologies!H$3)</f>
        <v>1.6009841904572101E-3</v>
      </c>
      <c r="I632" s="58">
        <f>VLOOKUP($Q632,'FILL Table'!$A$261:$J$292,RSD_Technologies!I$3)</f>
        <v>0</v>
      </c>
      <c r="J632" s="58">
        <f>VLOOKUP($Q632,'FILL Table'!$A$261:$K$292,RSD_Technologies!J$3)</f>
        <v>0</v>
      </c>
      <c r="K632" s="58">
        <f>VLOOKUP($Q632,'FILL Table'!$A$261:$L$292,RSD_Technologies!K$3)</f>
        <v>0</v>
      </c>
      <c r="L632" s="47"/>
      <c r="M632" s="47"/>
      <c r="N632" s="47"/>
      <c r="O632" s="47"/>
      <c r="P632" s="47"/>
      <c r="Q632" s="47" t="str">
        <f t="shared" si="273"/>
        <v>RSD_DTA3_AP</v>
      </c>
    </row>
    <row r="633" spans="1:18" x14ac:dyDescent="0.25">
      <c r="B633" s="47"/>
      <c r="C633" s="47"/>
      <c r="D633" s="47" t="s">
        <v>602</v>
      </c>
      <c r="E633" s="47" t="s">
        <v>38</v>
      </c>
      <c r="F633" s="47" t="s">
        <v>19</v>
      </c>
      <c r="G633" s="51">
        <f t="shared" si="275"/>
        <v>2018</v>
      </c>
      <c r="H633" s="58">
        <f>H632*M633</f>
        <v>1.4408857714114892E-3</v>
      </c>
      <c r="I633" s="58">
        <f t="shared" ref="I633:K633" si="285">I632*N633</f>
        <v>0</v>
      </c>
      <c r="J633" s="58">
        <f t="shared" si="285"/>
        <v>0</v>
      </c>
      <c r="K633" s="58">
        <f t="shared" si="285"/>
        <v>0</v>
      </c>
      <c r="L633" s="47"/>
      <c r="M633" s="47">
        <f t="shared" ref="M633:P633" si="286">IF(RIGHT($D633,2)="IM",0.9,0.8)</f>
        <v>0.9</v>
      </c>
      <c r="N633" s="47">
        <f t="shared" si="286"/>
        <v>0.9</v>
      </c>
      <c r="O633" s="47">
        <f t="shared" si="286"/>
        <v>0.9</v>
      </c>
      <c r="P633" s="47">
        <f t="shared" si="286"/>
        <v>0.9</v>
      </c>
      <c r="Q633" s="47" t="str">
        <f t="shared" si="273"/>
        <v>RSD_DTA3_AP</v>
      </c>
    </row>
    <row r="634" spans="1:18" x14ac:dyDescent="0.25">
      <c r="B634" s="47"/>
      <c r="C634" s="47"/>
      <c r="D634" s="47" t="s">
        <v>603</v>
      </c>
      <c r="E634" s="47" t="s">
        <v>38</v>
      </c>
      <c r="F634" s="47" t="s">
        <v>19</v>
      </c>
      <c r="G634" s="51">
        <f t="shared" si="275"/>
        <v>2018</v>
      </c>
      <c r="H634" s="58">
        <f>H632*M634</f>
        <v>1.3608365618886285E-3</v>
      </c>
      <c r="I634" s="58">
        <f t="shared" ref="I634:K634" si="287">I632*N634</f>
        <v>0</v>
      </c>
      <c r="J634" s="58">
        <f t="shared" si="287"/>
        <v>0</v>
      </c>
      <c r="K634" s="58">
        <f t="shared" si="287"/>
        <v>0</v>
      </c>
      <c r="L634" s="47"/>
      <c r="M634" s="47">
        <f>IF(RIGHT($D634,2)="IM",0.9,0.85)</f>
        <v>0.85</v>
      </c>
      <c r="N634" s="47">
        <f>IF(RIGHT($D634,2)="IM",0.9,0.85)</f>
        <v>0.85</v>
      </c>
      <c r="O634" s="47">
        <f>IF(RIGHT($D634,2)="IM",0.9,0.85)</f>
        <v>0.85</v>
      </c>
      <c r="P634" s="47">
        <f>IF(RIGHT($D634,2)="IM",0.9,0.85)</f>
        <v>0.85</v>
      </c>
      <c r="Q634" s="47" t="str">
        <f t="shared" si="273"/>
        <v>RSD_DTA3_AP</v>
      </c>
    </row>
    <row r="635" spans="1:18" x14ac:dyDescent="0.25">
      <c r="A635" s="47"/>
      <c r="B635" s="47"/>
      <c r="C635" s="47"/>
      <c r="D635" s="47" t="s">
        <v>604</v>
      </c>
      <c r="E635" s="47" t="s">
        <v>38</v>
      </c>
      <c r="F635" s="47" t="s">
        <v>19</v>
      </c>
      <c r="G635" s="51">
        <f t="shared" si="275"/>
        <v>2018</v>
      </c>
      <c r="H635" s="58">
        <f>VLOOKUP($Q635,'FILL Table'!$A$261:$I$292,RSD_Technologies!H$3)</f>
        <v>1.39360281863633E-3</v>
      </c>
      <c r="I635" s="58">
        <f>VLOOKUP($Q635,'FILL Table'!$A$261:$J$292,RSD_Technologies!I$3)</f>
        <v>0</v>
      </c>
      <c r="J635" s="58">
        <f>VLOOKUP($Q635,'FILL Table'!$A$261:$K$292,RSD_Technologies!J$3)</f>
        <v>0</v>
      </c>
      <c r="K635" s="58">
        <f>VLOOKUP($Q635,'FILL Table'!$A$261:$L$292,RSD_Technologies!K$3)</f>
        <v>0</v>
      </c>
      <c r="L635" s="47"/>
      <c r="M635" s="47"/>
      <c r="N635" s="47"/>
      <c r="O635" s="47"/>
      <c r="P635" s="47"/>
      <c r="Q635" s="47" t="str">
        <f t="shared" si="273"/>
        <v>RSD_APA3_AP</v>
      </c>
      <c r="R635" s="47"/>
    </row>
    <row r="636" spans="1:18" x14ac:dyDescent="0.25">
      <c r="A636" s="47"/>
      <c r="B636" s="47"/>
      <c r="C636" s="47"/>
      <c r="D636" s="47" t="s">
        <v>605</v>
      </c>
      <c r="E636" s="47" t="s">
        <v>38</v>
      </c>
      <c r="F636" s="47" t="s">
        <v>19</v>
      </c>
      <c r="G636" s="51">
        <f t="shared" si="275"/>
        <v>2018</v>
      </c>
      <c r="H636" s="58">
        <f>H635*M636</f>
        <v>1.2542425367726971E-3</v>
      </c>
      <c r="I636" s="58">
        <f t="shared" ref="I636:K636" si="288">I635*N636</f>
        <v>0</v>
      </c>
      <c r="J636" s="58">
        <f t="shared" si="288"/>
        <v>0</v>
      </c>
      <c r="K636" s="58">
        <f t="shared" si="288"/>
        <v>0</v>
      </c>
      <c r="L636" s="47"/>
      <c r="M636" s="47">
        <f t="shared" ref="M636:P636" si="289">IF(RIGHT($D636,2)="IM",0.9,0.8)</f>
        <v>0.9</v>
      </c>
      <c r="N636" s="47">
        <f t="shared" si="289"/>
        <v>0.9</v>
      </c>
      <c r="O636" s="47">
        <f t="shared" si="289"/>
        <v>0.9</v>
      </c>
      <c r="P636" s="47">
        <f t="shared" si="289"/>
        <v>0.9</v>
      </c>
      <c r="Q636" s="47" t="str">
        <f t="shared" si="273"/>
        <v>RSD_APA3_AP</v>
      </c>
      <c r="R636" s="47"/>
    </row>
    <row r="637" spans="1:18" x14ac:dyDescent="0.25">
      <c r="A637" s="47"/>
      <c r="B637" s="47"/>
      <c r="C637" s="47"/>
      <c r="D637" s="47" t="s">
        <v>606</v>
      </c>
      <c r="E637" s="47" t="s">
        <v>38</v>
      </c>
      <c r="F637" s="47" t="s">
        <v>19</v>
      </c>
      <c r="G637" s="51">
        <f t="shared" si="275"/>
        <v>2018</v>
      </c>
      <c r="H637" s="58">
        <f>H635*M637</f>
        <v>1.1845623958408806E-3</v>
      </c>
      <c r="I637" s="58">
        <f t="shared" ref="I637:K637" si="290">I635*N637</f>
        <v>0</v>
      </c>
      <c r="J637" s="58">
        <f t="shared" si="290"/>
        <v>0</v>
      </c>
      <c r="K637" s="58">
        <f t="shared" si="290"/>
        <v>0</v>
      </c>
      <c r="L637" s="47"/>
      <c r="M637" s="47">
        <f>IF(RIGHT($D637,2)="IM",0.9,0.85)</f>
        <v>0.85</v>
      </c>
      <c r="N637" s="47">
        <f>IF(RIGHT($D637,2)="IM",0.9,0.85)</f>
        <v>0.85</v>
      </c>
      <c r="O637" s="47">
        <f>IF(RIGHT($D637,2)="IM",0.9,0.85)</f>
        <v>0.85</v>
      </c>
      <c r="P637" s="47">
        <f>IF(RIGHT($D637,2)="IM",0.9,0.85)</f>
        <v>0.85</v>
      </c>
      <c r="Q637" s="47" t="str">
        <f t="shared" si="273"/>
        <v>RSD_APA3_AP</v>
      </c>
      <c r="R637" s="47"/>
    </row>
    <row r="638" spans="1:18" x14ac:dyDescent="0.25">
      <c r="A638" s="47"/>
      <c r="B638" s="47"/>
      <c r="C638" s="47"/>
      <c r="D638" s="47" t="s">
        <v>549</v>
      </c>
      <c r="E638" s="47" t="s">
        <v>38</v>
      </c>
      <c r="F638" s="47" t="s">
        <v>19</v>
      </c>
      <c r="G638" s="51">
        <f t="shared" si="275"/>
        <v>2018</v>
      </c>
      <c r="H638" s="58">
        <f>VLOOKUP($Q638,'FILL Table'!$A$261:$I$292,RSD_Technologies!H$3)</f>
        <v>1.5097363868560199E-3</v>
      </c>
      <c r="I638" s="58">
        <f>VLOOKUP($Q638,'FILL Table'!$A$261:$J$292,RSD_Technologies!I$3)</f>
        <v>0</v>
      </c>
      <c r="J638" s="58">
        <f>VLOOKUP($Q638,'FILL Table'!$A$261:$K$292,RSD_Technologies!J$3)</f>
        <v>0</v>
      </c>
      <c r="K638" s="58">
        <f>VLOOKUP($Q638,'FILL Table'!$A$261:$L$292,RSD_Technologies!K$3)</f>
        <v>0</v>
      </c>
      <c r="L638" s="47"/>
      <c r="M638" s="47"/>
      <c r="N638" s="47"/>
      <c r="O638" s="47"/>
      <c r="P638" s="47"/>
      <c r="Q638" s="47" t="str">
        <f t="shared" si="273"/>
        <v>RSD_DTA4_AP</v>
      </c>
      <c r="R638" s="47"/>
    </row>
    <row r="639" spans="1:18" x14ac:dyDescent="0.25">
      <c r="A639" s="47"/>
      <c r="B639" s="47"/>
      <c r="C639" s="47"/>
      <c r="D639" s="47" t="s">
        <v>550</v>
      </c>
      <c r="E639" s="47" t="s">
        <v>38</v>
      </c>
      <c r="F639" s="47" t="s">
        <v>19</v>
      </c>
      <c r="G639" s="51">
        <f t="shared" si="275"/>
        <v>2018</v>
      </c>
      <c r="H639" s="58">
        <f>H638*M639</f>
        <v>1.3587627481704179E-3</v>
      </c>
      <c r="I639" s="58">
        <f t="shared" ref="I639:K639" si="291">I638*N639</f>
        <v>0</v>
      </c>
      <c r="J639" s="58">
        <f t="shared" si="291"/>
        <v>0</v>
      </c>
      <c r="K639" s="58">
        <f t="shared" si="291"/>
        <v>0</v>
      </c>
      <c r="L639" s="47"/>
      <c r="M639" s="47">
        <f t="shared" ref="M639:P639" si="292">IF(RIGHT($D639,2)="IM",0.9,0.8)</f>
        <v>0.9</v>
      </c>
      <c r="N639" s="47">
        <f t="shared" si="292"/>
        <v>0.9</v>
      </c>
      <c r="O639" s="47">
        <f t="shared" si="292"/>
        <v>0.9</v>
      </c>
      <c r="P639" s="47">
        <f t="shared" si="292"/>
        <v>0.9</v>
      </c>
      <c r="Q639" s="47" t="str">
        <f t="shared" si="273"/>
        <v>RSD_DTA4_AP</v>
      </c>
      <c r="R639" s="47"/>
    </row>
    <row r="640" spans="1:18" x14ac:dyDescent="0.25">
      <c r="A640" s="47"/>
      <c r="B640" s="47"/>
      <c r="C640" s="47"/>
      <c r="D640" s="47" t="s">
        <v>551</v>
      </c>
      <c r="E640" s="47" t="s">
        <v>38</v>
      </c>
      <c r="F640" s="47" t="s">
        <v>19</v>
      </c>
      <c r="G640" s="51">
        <f t="shared" si="275"/>
        <v>2018</v>
      </c>
      <c r="H640" s="58">
        <f>H638*M640</f>
        <v>1.2832759288276168E-3</v>
      </c>
      <c r="I640" s="58">
        <f t="shared" ref="I640:K640" si="293">I638*N640</f>
        <v>0</v>
      </c>
      <c r="J640" s="58">
        <f t="shared" si="293"/>
        <v>0</v>
      </c>
      <c r="K640" s="58">
        <f t="shared" si="293"/>
        <v>0</v>
      </c>
      <c r="L640" s="47"/>
      <c r="M640" s="47">
        <f>IF(RIGHT($D640,2)="IM",0.9,0.85)</f>
        <v>0.85</v>
      </c>
      <c r="N640" s="47">
        <f>IF(RIGHT($D640,2)="IM",0.9,0.85)</f>
        <v>0.85</v>
      </c>
      <c r="O640" s="47">
        <f>IF(RIGHT($D640,2)="IM",0.9,0.85)</f>
        <v>0.85</v>
      </c>
      <c r="P640" s="47">
        <f>IF(RIGHT($D640,2)="IM",0.9,0.85)</f>
        <v>0.85</v>
      </c>
      <c r="Q640" s="47" t="str">
        <f t="shared" si="273"/>
        <v>RSD_DTA4_AP</v>
      </c>
      <c r="R640" s="47"/>
    </row>
    <row r="641" spans="1:18" x14ac:dyDescent="0.25">
      <c r="A641" s="47"/>
      <c r="B641" s="47"/>
      <c r="C641" s="47"/>
      <c r="D641" s="47" t="s">
        <v>552</v>
      </c>
      <c r="E641" s="47" t="s">
        <v>38</v>
      </c>
      <c r="F641" s="47" t="s">
        <v>19</v>
      </c>
      <c r="G641" s="51">
        <f t="shared" si="275"/>
        <v>2018</v>
      </c>
      <c r="H641" s="58">
        <f>VLOOKUP($Q641,'FILL Table'!$A$261:$I$292,RSD_Technologies!H$3)</f>
        <v>1.7171177586769099E-3</v>
      </c>
      <c r="I641" s="58">
        <f>VLOOKUP($Q641,'FILL Table'!$A$261:$J$292,RSD_Technologies!I$3)</f>
        <v>0</v>
      </c>
      <c r="J641" s="58">
        <f>VLOOKUP($Q641,'FILL Table'!$A$261:$K$292,RSD_Technologies!J$3)</f>
        <v>0</v>
      </c>
      <c r="K641" s="58">
        <f>VLOOKUP($Q641,'FILL Table'!$A$261:$L$292,RSD_Technologies!K$3)</f>
        <v>0</v>
      </c>
      <c r="L641" s="47"/>
      <c r="M641" s="47"/>
      <c r="N641" s="47"/>
      <c r="O641" s="47"/>
      <c r="P641" s="47"/>
      <c r="Q641" s="47" t="str">
        <f t="shared" si="273"/>
        <v>RSD_APA4_AP</v>
      </c>
      <c r="R641" s="47"/>
    </row>
    <row r="642" spans="1:18" x14ac:dyDescent="0.25">
      <c r="A642" s="47"/>
      <c r="B642" s="47"/>
      <c r="C642" s="47"/>
      <c r="D642" s="47" t="s">
        <v>553</v>
      </c>
      <c r="E642" s="47" t="s">
        <v>38</v>
      </c>
      <c r="F642" s="47" t="s">
        <v>19</v>
      </c>
      <c r="G642" s="51">
        <f t="shared" si="275"/>
        <v>2018</v>
      </c>
      <c r="H642" s="58">
        <f>H641*M642</f>
        <v>1.5454059828092189E-3</v>
      </c>
      <c r="I642" s="58">
        <f t="shared" ref="I642:K642" si="294">I641*N642</f>
        <v>0</v>
      </c>
      <c r="J642" s="58">
        <f t="shared" si="294"/>
        <v>0</v>
      </c>
      <c r="K642" s="58">
        <f t="shared" si="294"/>
        <v>0</v>
      </c>
      <c r="L642" s="47"/>
      <c r="M642" s="47">
        <f t="shared" ref="M642:P642" si="295">IF(RIGHT($D642,2)="IM",0.9,0.8)</f>
        <v>0.9</v>
      </c>
      <c r="N642" s="47">
        <f t="shared" si="295"/>
        <v>0.9</v>
      </c>
      <c r="O642" s="47">
        <f t="shared" si="295"/>
        <v>0.9</v>
      </c>
      <c r="P642" s="47">
        <f t="shared" si="295"/>
        <v>0.9</v>
      </c>
      <c r="Q642" s="47" t="str">
        <f t="shared" si="273"/>
        <v>RSD_APA4_AP</v>
      </c>
      <c r="R642" s="47"/>
    </row>
    <row r="643" spans="1:18" ht="14.4" thickBot="1" x14ac:dyDescent="0.3">
      <c r="A643" s="47"/>
      <c r="B643" s="81"/>
      <c r="C643" s="81"/>
      <c r="D643" s="81" t="s">
        <v>554</v>
      </c>
      <c r="E643" s="81" t="s">
        <v>38</v>
      </c>
      <c r="F643" s="81" t="s">
        <v>19</v>
      </c>
      <c r="G643" s="82">
        <f t="shared" si="275"/>
        <v>2018</v>
      </c>
      <c r="H643" s="83">
        <f>H641*M643</f>
        <v>1.4595500948753734E-3</v>
      </c>
      <c r="I643" s="83">
        <f t="shared" ref="I643:K643" si="296">I641*N643</f>
        <v>0</v>
      </c>
      <c r="J643" s="83">
        <f t="shared" si="296"/>
        <v>0</v>
      </c>
      <c r="K643" s="83">
        <f t="shared" si="296"/>
        <v>0</v>
      </c>
      <c r="L643" s="81"/>
      <c r="M643" s="81">
        <f>IF(RIGHT($D643,2)="IM",0.9,0.85)</f>
        <v>0.85</v>
      </c>
      <c r="N643" s="81">
        <f>IF(RIGHT($D643,2)="IM",0.9,0.85)</f>
        <v>0.85</v>
      </c>
      <c r="O643" s="81">
        <f>IF(RIGHT($D643,2)="IM",0.9,0.85)</f>
        <v>0.85</v>
      </c>
      <c r="P643" s="81">
        <f>IF(RIGHT($D643,2)="IM",0.9,0.85)</f>
        <v>0.85</v>
      </c>
      <c r="Q643" s="81" t="str">
        <f t="shared" si="273"/>
        <v>RSD_APA4_AP</v>
      </c>
      <c r="R643" s="47"/>
    </row>
    <row r="644" spans="1:18" ht="14.4" thickTop="1" x14ac:dyDescent="0.25">
      <c r="D644" s="34" t="s">
        <v>285</v>
      </c>
      <c r="F644" s="47" t="s">
        <v>31</v>
      </c>
      <c r="G644" s="51">
        <f t="shared" si="275"/>
        <v>2018</v>
      </c>
      <c r="H644" s="58">
        <f>IF(VLOOKUP($Q644,'FILL Table'!$A$293:$I$324,RSD_Technologies!H$3)=0,AVERAGE('FILL Table'!$I$293:$I$324),VLOOKUP($Q644,'FILL Table'!$A$293:$I$324,RSD_Technologies!H$3))</f>
        <v>1</v>
      </c>
      <c r="I644" s="89">
        <f>IF(VLOOKUP($Q644,'FILL Table'!$A$293:$J$324,RSD_Technologies!I$3)=0,AVERAGE('FILL Table'!$J$293:$J$324),VLOOKUP($Q644,'FILL Table'!$A$293:$J$324,RSD_Technologies!I$3))</f>
        <v>1</v>
      </c>
      <c r="J644" s="89">
        <f>IF(VLOOKUP($Q644,'FILL Table'!$A$293:$K$324,RSD_Technologies!J$3)=0,AVERAGE('FILL Table'!$K$293:$K$324),VLOOKUP($Q644,'FILL Table'!$A$293:$K$324,RSD_Technologies!J$3))</f>
        <v>1</v>
      </c>
      <c r="K644" s="89">
        <f>IF(VLOOKUP($Q644,'FILL Table'!$A$293:$L$324,RSD_Technologies!K$3)=0,AVERAGE('FILL Table'!$L$293:$L$324),VLOOKUP($Q644,'FILL Table'!$A$293:$L$324,RSD_Technologies!K$3))</f>
        <v>1</v>
      </c>
      <c r="Q644" s="47" t="str">
        <f>LEFT(D644,15)</f>
        <v>RSD_APA1_CK_ELC</v>
      </c>
      <c r="R644" s="34" t="s">
        <v>73</v>
      </c>
    </row>
    <row r="645" spans="1:18" x14ac:dyDescent="0.25">
      <c r="D645" s="34" t="s">
        <v>284</v>
      </c>
      <c r="F645" s="47" t="str">
        <f>F644</f>
        <v>NCAP_AFA</v>
      </c>
      <c r="G645" s="51">
        <f t="shared" si="275"/>
        <v>2018</v>
      </c>
      <c r="H645" s="58">
        <f>IF(VLOOKUP($Q645,'FILL Table'!$A$293:$I$324,RSD_Technologies!H$3)=0,AVERAGE('FILL Table'!$I$293:$I$324),VLOOKUP($Q645,'FILL Table'!$A$293:$I$324,RSD_Technologies!H$3))</f>
        <v>1</v>
      </c>
      <c r="I645" s="58">
        <f>IF(VLOOKUP($Q645,'FILL Table'!$A$293:$J$324,RSD_Technologies!I$3)=0,AVERAGE('FILL Table'!$J$293:$J$324),VLOOKUP($Q645,'FILL Table'!$A$293:$J$324,RSD_Technologies!I$3))</f>
        <v>1</v>
      </c>
      <c r="J645" s="58">
        <f>IF(VLOOKUP($Q645,'FILL Table'!$A$293:$K$324,RSD_Technologies!J$3)=0,AVERAGE('FILL Table'!$K$293:$K$324),VLOOKUP($Q645,'FILL Table'!$A$293:$K$324,RSD_Technologies!J$3))</f>
        <v>1</v>
      </c>
      <c r="K645" s="58">
        <f>IF(VLOOKUP($Q645,'FILL Table'!$A$293:$L$324,RSD_Technologies!K$3)=0,AVERAGE('FILL Table'!$L$293:$L$324),VLOOKUP($Q645,'FILL Table'!$A$293:$L$324,RSD_Technologies!K$3))</f>
        <v>1</v>
      </c>
      <c r="Q645" s="47" t="str">
        <f t="shared" ref="Q645:Q708" si="297">LEFT(D645,15)</f>
        <v>RSD_APA1_CK_ELC</v>
      </c>
    </row>
    <row r="646" spans="1:18" x14ac:dyDescent="0.25">
      <c r="D646" s="34" t="s">
        <v>283</v>
      </c>
      <c r="F646" s="47" t="str">
        <f t="shared" ref="F646:F721" si="298">F645</f>
        <v>NCAP_AFA</v>
      </c>
      <c r="G646" s="51">
        <f t="shared" si="275"/>
        <v>2018</v>
      </c>
      <c r="H646" s="58">
        <f>IF(VLOOKUP($Q646,'FILL Table'!$A$293:$I$324,RSD_Technologies!H$3)=0,AVERAGE('FILL Table'!$I$293:$I$324),VLOOKUP($Q646,'FILL Table'!$A$293:$I$324,RSD_Technologies!H$3))</f>
        <v>1</v>
      </c>
      <c r="I646" s="58">
        <f>IF(VLOOKUP($Q646,'FILL Table'!$A$293:$J$324,RSD_Technologies!I$3)=0,AVERAGE('FILL Table'!$J$293:$J$324),VLOOKUP($Q646,'FILL Table'!$A$293:$J$324,RSD_Technologies!I$3))</f>
        <v>1</v>
      </c>
      <c r="J646" s="58">
        <f>IF(VLOOKUP($Q646,'FILL Table'!$A$293:$K$324,RSD_Technologies!J$3)=0,AVERAGE('FILL Table'!$K$293:$K$324),VLOOKUP($Q646,'FILL Table'!$A$293:$K$324,RSD_Technologies!J$3))</f>
        <v>1</v>
      </c>
      <c r="K646" s="58">
        <f>IF(VLOOKUP($Q646,'FILL Table'!$A$293:$L$324,RSD_Technologies!K$3)=0,AVERAGE('FILL Table'!$L$293:$L$324),VLOOKUP($Q646,'FILL Table'!$A$293:$L$324,RSD_Technologies!K$3))</f>
        <v>1</v>
      </c>
      <c r="Q646" s="47" t="str">
        <f t="shared" si="297"/>
        <v>RSD_APA1_CK_ELC</v>
      </c>
    </row>
    <row r="647" spans="1:18" x14ac:dyDescent="0.25">
      <c r="D647" s="34" t="s">
        <v>279</v>
      </c>
      <c r="F647" s="47" t="str">
        <f t="shared" si="298"/>
        <v>NCAP_AFA</v>
      </c>
      <c r="G647" s="51">
        <f t="shared" si="275"/>
        <v>2018</v>
      </c>
      <c r="H647" s="58">
        <f>IF(VLOOKUP($Q647,'FILL Table'!$A$293:$I$324,RSD_Technologies!H$3)=0,AVERAGE('FILL Table'!$I$293:$I$324),VLOOKUP($Q647,'FILL Table'!$A$293:$I$324,RSD_Technologies!H$3))</f>
        <v>1</v>
      </c>
      <c r="I647" s="58">
        <f>IF(VLOOKUP($Q647,'FILL Table'!$A$293:$J$324,RSD_Technologies!I$3)=0,AVERAGE('FILL Table'!$J$293:$J$324),VLOOKUP($Q647,'FILL Table'!$A$293:$J$324,RSD_Technologies!I$3))</f>
        <v>1</v>
      </c>
      <c r="J647" s="58">
        <f>IF(VLOOKUP($Q647,'FILL Table'!$A$293:$K$324,RSD_Technologies!J$3)=0,AVERAGE('FILL Table'!$K$293:$K$324),VLOOKUP($Q647,'FILL Table'!$A$293:$K$324,RSD_Technologies!J$3))</f>
        <v>1</v>
      </c>
      <c r="K647" s="58">
        <f>IF(VLOOKUP($Q647,'FILL Table'!$A$293:$L$324,RSD_Technologies!K$3)=0,AVERAGE('FILL Table'!$L$293:$L$324),VLOOKUP($Q647,'FILL Table'!$A$293:$L$324,RSD_Technologies!K$3))</f>
        <v>1</v>
      </c>
      <c r="Q647" s="47" t="str">
        <f t="shared" si="297"/>
        <v>RSD_APA1_CK_GAS</v>
      </c>
    </row>
    <row r="648" spans="1:18" x14ac:dyDescent="0.25">
      <c r="D648" s="34" t="s">
        <v>278</v>
      </c>
      <c r="F648" s="47" t="str">
        <f t="shared" si="298"/>
        <v>NCAP_AFA</v>
      </c>
      <c r="G648" s="51">
        <f t="shared" si="275"/>
        <v>2018</v>
      </c>
      <c r="H648" s="58">
        <f>IF(VLOOKUP($Q648,'FILL Table'!$A$293:$I$324,RSD_Technologies!H$3)=0,AVERAGE('FILL Table'!$I$293:$I$324),VLOOKUP($Q648,'FILL Table'!$A$293:$I$324,RSD_Technologies!H$3))</f>
        <v>1</v>
      </c>
      <c r="I648" s="58">
        <f>IF(VLOOKUP($Q648,'FILL Table'!$A$293:$J$324,RSD_Technologies!I$3)=0,AVERAGE('FILL Table'!$J$293:$J$324),VLOOKUP($Q648,'FILL Table'!$A$293:$J$324,RSD_Technologies!I$3))</f>
        <v>1</v>
      </c>
      <c r="J648" s="58">
        <f>IF(VLOOKUP($Q648,'FILL Table'!$A$293:$K$324,RSD_Technologies!J$3)=0,AVERAGE('FILL Table'!$K$293:$K$324),VLOOKUP($Q648,'FILL Table'!$A$293:$K$324,RSD_Technologies!J$3))</f>
        <v>1</v>
      </c>
      <c r="K648" s="58">
        <f>IF(VLOOKUP($Q648,'FILL Table'!$A$293:$L$324,RSD_Technologies!K$3)=0,AVERAGE('FILL Table'!$L$293:$L$324),VLOOKUP($Q648,'FILL Table'!$A$293:$L$324,RSD_Technologies!K$3))</f>
        <v>1</v>
      </c>
      <c r="Q648" s="47" t="str">
        <f t="shared" si="297"/>
        <v>RSD_APA1_CK_GAS</v>
      </c>
    </row>
    <row r="649" spans="1:18" x14ac:dyDescent="0.25">
      <c r="D649" s="34" t="s">
        <v>277</v>
      </c>
      <c r="F649" s="47" t="str">
        <f t="shared" si="298"/>
        <v>NCAP_AFA</v>
      </c>
      <c r="G649" s="51">
        <f t="shared" si="275"/>
        <v>2018</v>
      </c>
      <c r="H649" s="58">
        <f>IF(VLOOKUP($Q649,'FILL Table'!$A$293:$I$324,RSD_Technologies!H$3)=0,AVERAGE('FILL Table'!$I$293:$I$324),VLOOKUP($Q649,'FILL Table'!$A$293:$I$324,RSD_Technologies!H$3))</f>
        <v>1</v>
      </c>
      <c r="I649" s="58">
        <f>IF(VLOOKUP($Q649,'FILL Table'!$A$293:$J$324,RSD_Technologies!I$3)=0,AVERAGE('FILL Table'!$J$293:$J$324),VLOOKUP($Q649,'FILL Table'!$A$293:$J$324,RSD_Technologies!I$3))</f>
        <v>1</v>
      </c>
      <c r="J649" s="58">
        <f>IF(VLOOKUP($Q649,'FILL Table'!$A$293:$K$324,RSD_Technologies!J$3)=0,AVERAGE('FILL Table'!$K$293:$K$324),VLOOKUP($Q649,'FILL Table'!$A$293:$K$324,RSD_Technologies!J$3))</f>
        <v>1</v>
      </c>
      <c r="K649" s="58">
        <f>IF(VLOOKUP($Q649,'FILL Table'!$A$293:$L$324,RSD_Technologies!K$3)=0,AVERAGE('FILL Table'!$L$293:$L$324),VLOOKUP($Q649,'FILL Table'!$A$293:$L$324,RSD_Technologies!K$3))</f>
        <v>1</v>
      </c>
      <c r="Q649" s="47" t="str">
        <f t="shared" si="297"/>
        <v>RSD_APA1_CK_GAS</v>
      </c>
    </row>
    <row r="650" spans="1:18" x14ac:dyDescent="0.25">
      <c r="D650" s="34" t="s">
        <v>282</v>
      </c>
      <c r="F650" s="47" t="str">
        <f t="shared" si="298"/>
        <v>NCAP_AFA</v>
      </c>
      <c r="G650" s="51">
        <f t="shared" si="275"/>
        <v>2018</v>
      </c>
      <c r="H650" s="58">
        <f>IF(VLOOKUP($Q650,'FILL Table'!$A$293:$I$324,RSD_Technologies!H$3)=0,AVERAGE('FILL Table'!$I$293:$I$324),VLOOKUP($Q650,'FILL Table'!$A$293:$I$324,RSD_Technologies!H$3))</f>
        <v>1</v>
      </c>
      <c r="I650" s="58">
        <f>IF(VLOOKUP($Q650,'FILL Table'!$A$293:$J$324,RSD_Technologies!I$3)=0,AVERAGE('FILL Table'!$J$293:$J$324),VLOOKUP($Q650,'FILL Table'!$A$293:$J$324,RSD_Technologies!I$3))</f>
        <v>1</v>
      </c>
      <c r="J650" s="58">
        <f>IF(VLOOKUP($Q650,'FILL Table'!$A$293:$K$324,RSD_Technologies!J$3)=0,AVERAGE('FILL Table'!$K$293:$K$324),VLOOKUP($Q650,'FILL Table'!$A$293:$K$324,RSD_Technologies!J$3))</f>
        <v>1</v>
      </c>
      <c r="K650" s="58">
        <f>IF(VLOOKUP($Q650,'FILL Table'!$A$293:$L$324,RSD_Technologies!K$3)=0,AVERAGE('FILL Table'!$L$293:$L$324),VLOOKUP($Q650,'FILL Table'!$A$293:$L$324,RSD_Technologies!K$3))</f>
        <v>1</v>
      </c>
      <c r="Q650" s="47" t="str">
        <f t="shared" si="297"/>
        <v>RSD_APA1_CK_LPG</v>
      </c>
    </row>
    <row r="651" spans="1:18" x14ac:dyDescent="0.25">
      <c r="D651" s="34" t="s">
        <v>281</v>
      </c>
      <c r="F651" s="47" t="str">
        <f t="shared" si="298"/>
        <v>NCAP_AFA</v>
      </c>
      <c r="G651" s="51">
        <f t="shared" si="275"/>
        <v>2018</v>
      </c>
      <c r="H651" s="58">
        <f>IF(VLOOKUP($Q651,'FILL Table'!$A$293:$I$324,RSD_Technologies!H$3)=0,AVERAGE('FILL Table'!$I$293:$I$324),VLOOKUP($Q651,'FILL Table'!$A$293:$I$324,RSD_Technologies!H$3))</f>
        <v>1</v>
      </c>
      <c r="I651" s="58">
        <f>IF(VLOOKUP($Q651,'FILL Table'!$A$293:$J$324,RSD_Technologies!I$3)=0,AVERAGE('FILL Table'!$J$293:$J$324),VLOOKUP($Q651,'FILL Table'!$A$293:$J$324,RSD_Technologies!I$3))</f>
        <v>1</v>
      </c>
      <c r="J651" s="58">
        <f>IF(VLOOKUP($Q651,'FILL Table'!$A$293:$K$324,RSD_Technologies!J$3)=0,AVERAGE('FILL Table'!$K$293:$K$324),VLOOKUP($Q651,'FILL Table'!$A$293:$K$324,RSD_Technologies!J$3))</f>
        <v>1</v>
      </c>
      <c r="K651" s="58">
        <f>IF(VLOOKUP($Q651,'FILL Table'!$A$293:$L$324,RSD_Technologies!K$3)=0,AVERAGE('FILL Table'!$L$293:$L$324),VLOOKUP($Q651,'FILL Table'!$A$293:$L$324,RSD_Technologies!K$3))</f>
        <v>1</v>
      </c>
      <c r="Q651" s="47" t="str">
        <f t="shared" si="297"/>
        <v>RSD_APA1_CK_LPG</v>
      </c>
    </row>
    <row r="652" spans="1:18" x14ac:dyDescent="0.25">
      <c r="D652" s="34" t="s">
        <v>280</v>
      </c>
      <c r="F652" s="47" t="str">
        <f t="shared" si="298"/>
        <v>NCAP_AFA</v>
      </c>
      <c r="G652" s="51">
        <f t="shared" si="275"/>
        <v>2018</v>
      </c>
      <c r="H652" s="58">
        <f>IF(VLOOKUP($Q652,'FILL Table'!$A$293:$I$324,RSD_Technologies!H$3)=0,AVERAGE('FILL Table'!$I$293:$I$324),VLOOKUP($Q652,'FILL Table'!$A$293:$I$324,RSD_Technologies!H$3))</f>
        <v>1</v>
      </c>
      <c r="I652" s="58">
        <f>IF(VLOOKUP($Q652,'FILL Table'!$A$293:$J$324,RSD_Technologies!I$3)=0,AVERAGE('FILL Table'!$J$293:$J$324),VLOOKUP($Q652,'FILL Table'!$A$293:$J$324,RSD_Technologies!I$3))</f>
        <v>1</v>
      </c>
      <c r="J652" s="58">
        <f>IF(VLOOKUP($Q652,'FILL Table'!$A$293:$K$324,RSD_Technologies!J$3)=0,AVERAGE('FILL Table'!$K$293:$K$324),VLOOKUP($Q652,'FILL Table'!$A$293:$K$324,RSD_Technologies!J$3))</f>
        <v>1</v>
      </c>
      <c r="K652" s="58">
        <f>IF(VLOOKUP($Q652,'FILL Table'!$A$293:$L$324,RSD_Technologies!K$3)=0,AVERAGE('FILL Table'!$L$293:$L$324),VLOOKUP($Q652,'FILL Table'!$A$293:$L$324,RSD_Technologies!K$3))</f>
        <v>1</v>
      </c>
      <c r="Q652" s="47" t="str">
        <f t="shared" si="297"/>
        <v>RSD_APA1_CK_LPG</v>
      </c>
    </row>
    <row r="653" spans="1:18" x14ac:dyDescent="0.25">
      <c r="D653" s="34" t="s">
        <v>624</v>
      </c>
      <c r="F653" s="47" t="str">
        <f t="shared" si="298"/>
        <v>NCAP_AFA</v>
      </c>
      <c r="G653" s="51">
        <f t="shared" si="275"/>
        <v>2018</v>
      </c>
      <c r="H653" s="58">
        <f>IF(VLOOKUP($Q653,'FILL Table'!$A$293:$I$324,RSD_Technologies!H$3)=0,AVERAGE('FILL Table'!$I$293:$I$324),VLOOKUP($Q653,'FILL Table'!$A$293:$I$324,RSD_Technologies!H$3))</f>
        <v>1</v>
      </c>
      <c r="I653" s="58">
        <f>IF(VLOOKUP($Q653,'FILL Table'!$A$293:$J$324,RSD_Technologies!I$3)=0,AVERAGE('FILL Table'!$J$293:$J$324),VLOOKUP($Q653,'FILL Table'!$A$293:$J$324,RSD_Technologies!I$3))</f>
        <v>1</v>
      </c>
      <c r="J653" s="58">
        <f>IF(VLOOKUP($Q653,'FILL Table'!$A$293:$K$324,RSD_Technologies!J$3)=0,AVERAGE('FILL Table'!$K$293:$K$324),VLOOKUP($Q653,'FILL Table'!$A$293:$K$324,RSD_Technologies!J$3))</f>
        <v>1</v>
      </c>
      <c r="K653" s="58">
        <f>IF(VLOOKUP($Q653,'FILL Table'!$A$293:$L$324,RSD_Technologies!K$3)=0,AVERAGE('FILL Table'!$L$293:$L$324),VLOOKUP($Q653,'FILL Table'!$A$293:$L$324,RSD_Technologies!K$3))</f>
        <v>1</v>
      </c>
      <c r="Q653" s="47" t="str">
        <f t="shared" si="297"/>
        <v>RSD_APA2_CK_ELC</v>
      </c>
    </row>
    <row r="654" spans="1:18" x14ac:dyDescent="0.25">
      <c r="D654" s="34" t="s">
        <v>623</v>
      </c>
      <c r="F654" s="47" t="str">
        <f t="shared" si="298"/>
        <v>NCAP_AFA</v>
      </c>
      <c r="G654" s="51">
        <f t="shared" si="275"/>
        <v>2018</v>
      </c>
      <c r="H654" s="58">
        <f>IF(VLOOKUP($Q654,'FILL Table'!$A$293:$I$324,RSD_Technologies!H$3)=0,AVERAGE('FILL Table'!$I$293:$I$324),VLOOKUP($Q654,'FILL Table'!$A$293:$I$324,RSD_Technologies!H$3))</f>
        <v>1</v>
      </c>
      <c r="I654" s="58">
        <f>IF(VLOOKUP($Q654,'FILL Table'!$A$293:$J$324,RSD_Technologies!I$3)=0,AVERAGE('FILL Table'!$J$293:$J$324),VLOOKUP($Q654,'FILL Table'!$A$293:$J$324,RSD_Technologies!I$3))</f>
        <v>1</v>
      </c>
      <c r="J654" s="58">
        <f>IF(VLOOKUP($Q654,'FILL Table'!$A$293:$K$324,RSD_Technologies!J$3)=0,AVERAGE('FILL Table'!$K$293:$K$324),VLOOKUP($Q654,'FILL Table'!$A$293:$K$324,RSD_Technologies!J$3))</f>
        <v>1</v>
      </c>
      <c r="K654" s="58">
        <f>IF(VLOOKUP($Q654,'FILL Table'!$A$293:$L$324,RSD_Technologies!K$3)=0,AVERAGE('FILL Table'!$L$293:$L$324),VLOOKUP($Q654,'FILL Table'!$A$293:$L$324,RSD_Technologies!K$3))</f>
        <v>1</v>
      </c>
      <c r="Q654" s="47" t="str">
        <f t="shared" si="297"/>
        <v>RSD_APA2_CK_ELC</v>
      </c>
    </row>
    <row r="655" spans="1:18" x14ac:dyDescent="0.25">
      <c r="D655" s="34" t="s">
        <v>622</v>
      </c>
      <c r="F655" s="47" t="str">
        <f t="shared" si="298"/>
        <v>NCAP_AFA</v>
      </c>
      <c r="G655" s="51">
        <f t="shared" si="275"/>
        <v>2018</v>
      </c>
      <c r="H655" s="58">
        <f>IF(VLOOKUP($Q655,'FILL Table'!$A$293:$I$324,RSD_Technologies!H$3)=0,AVERAGE('FILL Table'!$I$293:$I$324),VLOOKUP($Q655,'FILL Table'!$A$293:$I$324,RSD_Technologies!H$3))</f>
        <v>1</v>
      </c>
      <c r="I655" s="58">
        <f>IF(VLOOKUP($Q655,'FILL Table'!$A$293:$J$324,RSD_Technologies!I$3)=0,AVERAGE('FILL Table'!$J$293:$J$324),VLOOKUP($Q655,'FILL Table'!$A$293:$J$324,RSD_Technologies!I$3))</f>
        <v>1</v>
      </c>
      <c r="J655" s="58">
        <f>IF(VLOOKUP($Q655,'FILL Table'!$A$293:$K$324,RSD_Technologies!J$3)=0,AVERAGE('FILL Table'!$K$293:$K$324),VLOOKUP($Q655,'FILL Table'!$A$293:$K$324,RSD_Technologies!J$3))</f>
        <v>1</v>
      </c>
      <c r="K655" s="58">
        <f>IF(VLOOKUP($Q655,'FILL Table'!$A$293:$L$324,RSD_Technologies!K$3)=0,AVERAGE('FILL Table'!$L$293:$L$324),VLOOKUP($Q655,'FILL Table'!$A$293:$L$324,RSD_Technologies!K$3))</f>
        <v>1</v>
      </c>
      <c r="Q655" s="47" t="str">
        <f t="shared" si="297"/>
        <v>RSD_APA2_CK_ELC</v>
      </c>
    </row>
    <row r="656" spans="1:18" x14ac:dyDescent="0.25">
      <c r="D656" s="34" t="s">
        <v>618</v>
      </c>
      <c r="F656" s="47" t="str">
        <f t="shared" si="298"/>
        <v>NCAP_AFA</v>
      </c>
      <c r="G656" s="51">
        <f t="shared" si="275"/>
        <v>2018</v>
      </c>
      <c r="H656" s="58">
        <f>IF(VLOOKUP($Q656,'FILL Table'!$A$293:$I$324,RSD_Technologies!H$3)=0,AVERAGE('FILL Table'!$I$293:$I$324),VLOOKUP($Q656,'FILL Table'!$A$293:$I$324,RSD_Technologies!H$3))</f>
        <v>1</v>
      </c>
      <c r="I656" s="58">
        <f>IF(VLOOKUP($Q656,'FILL Table'!$A$293:$J$324,RSD_Technologies!I$3)=0,AVERAGE('FILL Table'!$J$293:$J$324),VLOOKUP($Q656,'FILL Table'!$A$293:$J$324,RSD_Technologies!I$3))</f>
        <v>1</v>
      </c>
      <c r="J656" s="58">
        <f>IF(VLOOKUP($Q656,'FILL Table'!$A$293:$K$324,RSD_Technologies!J$3)=0,AVERAGE('FILL Table'!$K$293:$K$324),VLOOKUP($Q656,'FILL Table'!$A$293:$K$324,RSD_Technologies!J$3))</f>
        <v>1</v>
      </c>
      <c r="K656" s="58">
        <f>IF(VLOOKUP($Q656,'FILL Table'!$A$293:$L$324,RSD_Technologies!K$3)=0,AVERAGE('FILL Table'!$L$293:$L$324),VLOOKUP($Q656,'FILL Table'!$A$293:$L$324,RSD_Technologies!K$3))</f>
        <v>1</v>
      </c>
      <c r="Q656" s="47" t="str">
        <f t="shared" si="297"/>
        <v>RSD_APA2_CK_GAS</v>
      </c>
    </row>
    <row r="657" spans="4:17" x14ac:dyDescent="0.25">
      <c r="D657" s="34" t="s">
        <v>617</v>
      </c>
      <c r="F657" s="47" t="str">
        <f t="shared" si="298"/>
        <v>NCAP_AFA</v>
      </c>
      <c r="G657" s="51">
        <f t="shared" si="275"/>
        <v>2018</v>
      </c>
      <c r="H657" s="58">
        <f>IF(VLOOKUP($Q657,'FILL Table'!$A$293:$I$324,RSD_Technologies!H$3)=0,AVERAGE('FILL Table'!$I$293:$I$324),VLOOKUP($Q657,'FILL Table'!$A$293:$I$324,RSD_Technologies!H$3))</f>
        <v>1</v>
      </c>
      <c r="I657" s="58">
        <f>IF(VLOOKUP($Q657,'FILL Table'!$A$293:$J$324,RSD_Technologies!I$3)=0,AVERAGE('FILL Table'!$J$293:$J$324),VLOOKUP($Q657,'FILL Table'!$A$293:$J$324,RSD_Technologies!I$3))</f>
        <v>1</v>
      </c>
      <c r="J657" s="58">
        <f>IF(VLOOKUP($Q657,'FILL Table'!$A$293:$K$324,RSD_Technologies!J$3)=0,AVERAGE('FILL Table'!$K$293:$K$324),VLOOKUP($Q657,'FILL Table'!$A$293:$K$324,RSD_Technologies!J$3))</f>
        <v>1</v>
      </c>
      <c r="K657" s="58">
        <f>IF(VLOOKUP($Q657,'FILL Table'!$A$293:$L$324,RSD_Technologies!K$3)=0,AVERAGE('FILL Table'!$L$293:$L$324),VLOOKUP($Q657,'FILL Table'!$A$293:$L$324,RSD_Technologies!K$3))</f>
        <v>1</v>
      </c>
      <c r="Q657" s="47" t="str">
        <f t="shared" si="297"/>
        <v>RSD_APA2_CK_GAS</v>
      </c>
    </row>
    <row r="658" spans="4:17" x14ac:dyDescent="0.25">
      <c r="D658" s="34" t="s">
        <v>616</v>
      </c>
      <c r="F658" s="47" t="str">
        <f t="shared" si="298"/>
        <v>NCAP_AFA</v>
      </c>
      <c r="G658" s="51">
        <f t="shared" si="275"/>
        <v>2018</v>
      </c>
      <c r="H658" s="58">
        <f>IF(VLOOKUP($Q658,'FILL Table'!$A$293:$I$324,RSD_Technologies!H$3)=0,AVERAGE('FILL Table'!$I$293:$I$324),VLOOKUP($Q658,'FILL Table'!$A$293:$I$324,RSD_Technologies!H$3))</f>
        <v>1</v>
      </c>
      <c r="I658" s="58">
        <f>IF(VLOOKUP($Q658,'FILL Table'!$A$293:$J$324,RSD_Technologies!I$3)=0,AVERAGE('FILL Table'!$J$293:$J$324),VLOOKUP($Q658,'FILL Table'!$A$293:$J$324,RSD_Technologies!I$3))</f>
        <v>1</v>
      </c>
      <c r="J658" s="58">
        <f>IF(VLOOKUP($Q658,'FILL Table'!$A$293:$K$324,RSD_Technologies!J$3)=0,AVERAGE('FILL Table'!$K$293:$K$324),VLOOKUP($Q658,'FILL Table'!$A$293:$K$324,RSD_Technologies!J$3))</f>
        <v>1</v>
      </c>
      <c r="K658" s="58">
        <f>IF(VLOOKUP($Q658,'FILL Table'!$A$293:$L$324,RSD_Technologies!K$3)=0,AVERAGE('FILL Table'!$L$293:$L$324),VLOOKUP($Q658,'FILL Table'!$A$293:$L$324,RSD_Technologies!K$3))</f>
        <v>1</v>
      </c>
      <c r="Q658" s="47" t="str">
        <f t="shared" si="297"/>
        <v>RSD_APA2_CK_GAS</v>
      </c>
    </row>
    <row r="659" spans="4:17" x14ac:dyDescent="0.25">
      <c r="D659" s="34" t="s">
        <v>621</v>
      </c>
      <c r="F659" s="47" t="str">
        <f t="shared" si="298"/>
        <v>NCAP_AFA</v>
      </c>
      <c r="G659" s="51">
        <f t="shared" si="275"/>
        <v>2018</v>
      </c>
      <c r="H659" s="58">
        <f>IF(VLOOKUP($Q659,'FILL Table'!$A$293:$I$324,RSD_Technologies!H$3)=0,AVERAGE('FILL Table'!$I$293:$I$324),VLOOKUP($Q659,'FILL Table'!$A$293:$I$324,RSD_Technologies!H$3))</f>
        <v>1</v>
      </c>
      <c r="I659" s="58">
        <f>IF(VLOOKUP($Q659,'FILL Table'!$A$293:$J$324,RSD_Technologies!I$3)=0,AVERAGE('FILL Table'!$J$293:$J$324),VLOOKUP($Q659,'FILL Table'!$A$293:$J$324,RSD_Technologies!I$3))</f>
        <v>1</v>
      </c>
      <c r="J659" s="58">
        <f>IF(VLOOKUP($Q659,'FILL Table'!$A$293:$K$324,RSD_Technologies!J$3)=0,AVERAGE('FILL Table'!$K$293:$K$324),VLOOKUP($Q659,'FILL Table'!$A$293:$K$324,RSD_Technologies!J$3))</f>
        <v>1</v>
      </c>
      <c r="K659" s="58">
        <f>IF(VLOOKUP($Q659,'FILL Table'!$A$293:$L$324,RSD_Technologies!K$3)=0,AVERAGE('FILL Table'!$L$293:$L$324),VLOOKUP($Q659,'FILL Table'!$A$293:$L$324,RSD_Technologies!K$3))</f>
        <v>1</v>
      </c>
      <c r="Q659" s="47" t="str">
        <f t="shared" si="297"/>
        <v>RSD_APA2_CK_LPG</v>
      </c>
    </row>
    <row r="660" spans="4:17" x14ac:dyDescent="0.25">
      <c r="D660" s="34" t="s">
        <v>620</v>
      </c>
      <c r="F660" s="47" t="str">
        <f t="shared" si="298"/>
        <v>NCAP_AFA</v>
      </c>
      <c r="G660" s="51">
        <f t="shared" si="275"/>
        <v>2018</v>
      </c>
      <c r="H660" s="58">
        <f>IF(VLOOKUP($Q660,'FILL Table'!$A$293:$I$324,RSD_Technologies!H$3)=0,AVERAGE('FILL Table'!$I$293:$I$324),VLOOKUP($Q660,'FILL Table'!$A$293:$I$324,RSD_Technologies!H$3))</f>
        <v>1</v>
      </c>
      <c r="I660" s="58">
        <f>IF(VLOOKUP($Q660,'FILL Table'!$A$293:$J$324,RSD_Technologies!I$3)=0,AVERAGE('FILL Table'!$J$293:$J$324),VLOOKUP($Q660,'FILL Table'!$A$293:$J$324,RSD_Technologies!I$3))</f>
        <v>1</v>
      </c>
      <c r="J660" s="58">
        <f>IF(VLOOKUP($Q660,'FILL Table'!$A$293:$K$324,RSD_Technologies!J$3)=0,AVERAGE('FILL Table'!$K$293:$K$324),VLOOKUP($Q660,'FILL Table'!$A$293:$K$324,RSD_Technologies!J$3))</f>
        <v>1</v>
      </c>
      <c r="K660" s="58">
        <f>IF(VLOOKUP($Q660,'FILL Table'!$A$293:$L$324,RSD_Technologies!K$3)=0,AVERAGE('FILL Table'!$L$293:$L$324),VLOOKUP($Q660,'FILL Table'!$A$293:$L$324,RSD_Technologies!K$3))</f>
        <v>1</v>
      </c>
      <c r="Q660" s="47" t="str">
        <f t="shared" si="297"/>
        <v>RSD_APA2_CK_LPG</v>
      </c>
    </row>
    <row r="661" spans="4:17" x14ac:dyDescent="0.25">
      <c r="D661" s="34" t="s">
        <v>619</v>
      </c>
      <c r="F661" s="47" t="str">
        <f t="shared" si="298"/>
        <v>NCAP_AFA</v>
      </c>
      <c r="G661" s="51">
        <f t="shared" si="275"/>
        <v>2018</v>
      </c>
      <c r="H661" s="58">
        <f>IF(VLOOKUP($Q661,'FILL Table'!$A$293:$I$324,RSD_Technologies!H$3)=0,AVERAGE('FILL Table'!$I$293:$I$324),VLOOKUP($Q661,'FILL Table'!$A$293:$I$324,RSD_Technologies!H$3))</f>
        <v>1</v>
      </c>
      <c r="I661" s="58">
        <f>IF(VLOOKUP($Q661,'FILL Table'!$A$293:$J$324,RSD_Technologies!I$3)=0,AVERAGE('FILL Table'!$J$293:$J$324),VLOOKUP($Q661,'FILL Table'!$A$293:$J$324,RSD_Technologies!I$3))</f>
        <v>1</v>
      </c>
      <c r="J661" s="58">
        <f>IF(VLOOKUP($Q661,'FILL Table'!$A$293:$K$324,RSD_Technologies!J$3)=0,AVERAGE('FILL Table'!$K$293:$K$324),VLOOKUP($Q661,'FILL Table'!$A$293:$K$324,RSD_Technologies!J$3))</f>
        <v>1</v>
      </c>
      <c r="K661" s="58">
        <f>IF(VLOOKUP($Q661,'FILL Table'!$A$293:$L$324,RSD_Technologies!K$3)=0,AVERAGE('FILL Table'!$L$293:$L$324),VLOOKUP($Q661,'FILL Table'!$A$293:$L$324,RSD_Technologies!K$3))</f>
        <v>1</v>
      </c>
      <c r="Q661" s="47" t="str">
        <f t="shared" si="297"/>
        <v>RSD_APA2_CK_LPG</v>
      </c>
    </row>
    <row r="662" spans="4:17" x14ac:dyDescent="0.25">
      <c r="D662" s="34" t="s">
        <v>572</v>
      </c>
      <c r="F662" s="47" t="str">
        <f t="shared" si="298"/>
        <v>NCAP_AFA</v>
      </c>
      <c r="G662" s="51">
        <f t="shared" si="275"/>
        <v>2018</v>
      </c>
      <c r="H662" s="58">
        <f>IF(VLOOKUP($Q662,'FILL Table'!$A$293:$I$324,RSD_Technologies!H$3)=0,AVERAGE('FILL Table'!$I$293:$I$324),VLOOKUP($Q662,'FILL Table'!$A$293:$I$324,RSD_Technologies!H$3))</f>
        <v>1</v>
      </c>
      <c r="I662" s="58">
        <f>IF(VLOOKUP($Q662,'FILL Table'!$A$293:$J$324,RSD_Technologies!I$3)=0,AVERAGE('FILL Table'!$J$293:$J$324),VLOOKUP($Q662,'FILL Table'!$A$293:$J$324,RSD_Technologies!I$3))</f>
        <v>1</v>
      </c>
      <c r="J662" s="58">
        <f>IF(VLOOKUP($Q662,'FILL Table'!$A$293:$K$324,RSD_Technologies!J$3)=0,AVERAGE('FILL Table'!$K$293:$K$324),VLOOKUP($Q662,'FILL Table'!$A$293:$K$324,RSD_Technologies!J$3))</f>
        <v>1</v>
      </c>
      <c r="K662" s="58">
        <f>IF(VLOOKUP($Q662,'FILL Table'!$A$293:$L$324,RSD_Technologies!K$3)=0,AVERAGE('FILL Table'!$L$293:$L$324),VLOOKUP($Q662,'FILL Table'!$A$293:$L$324,RSD_Technologies!K$3))</f>
        <v>1</v>
      </c>
      <c r="Q662" s="47" t="str">
        <f t="shared" si="297"/>
        <v>RSD_APA3_CK_ELC</v>
      </c>
    </row>
    <row r="663" spans="4:17" x14ac:dyDescent="0.25">
      <c r="D663" s="34" t="s">
        <v>571</v>
      </c>
      <c r="F663" s="47" t="str">
        <f t="shared" si="298"/>
        <v>NCAP_AFA</v>
      </c>
      <c r="G663" s="51">
        <f t="shared" si="275"/>
        <v>2018</v>
      </c>
      <c r="H663" s="58">
        <f>IF(VLOOKUP($Q663,'FILL Table'!$A$293:$I$324,RSD_Technologies!H$3)=0,AVERAGE('FILL Table'!$I$293:$I$324),VLOOKUP($Q663,'FILL Table'!$A$293:$I$324,RSD_Technologies!H$3))</f>
        <v>1</v>
      </c>
      <c r="I663" s="58">
        <f>IF(VLOOKUP($Q663,'FILL Table'!$A$293:$J$324,RSD_Technologies!I$3)=0,AVERAGE('FILL Table'!$J$293:$J$324),VLOOKUP($Q663,'FILL Table'!$A$293:$J$324,RSD_Technologies!I$3))</f>
        <v>1</v>
      </c>
      <c r="J663" s="58">
        <f>IF(VLOOKUP($Q663,'FILL Table'!$A$293:$K$324,RSD_Technologies!J$3)=0,AVERAGE('FILL Table'!$K$293:$K$324),VLOOKUP($Q663,'FILL Table'!$A$293:$K$324,RSD_Technologies!J$3))</f>
        <v>1</v>
      </c>
      <c r="K663" s="58">
        <f>IF(VLOOKUP($Q663,'FILL Table'!$A$293:$L$324,RSD_Technologies!K$3)=0,AVERAGE('FILL Table'!$L$293:$L$324),VLOOKUP($Q663,'FILL Table'!$A$293:$L$324,RSD_Technologies!K$3))</f>
        <v>1</v>
      </c>
      <c r="Q663" s="47" t="str">
        <f t="shared" si="297"/>
        <v>RSD_APA3_CK_ELC</v>
      </c>
    </row>
    <row r="664" spans="4:17" x14ac:dyDescent="0.25">
      <c r="D664" s="34" t="s">
        <v>570</v>
      </c>
      <c r="F664" s="47" t="str">
        <f t="shared" si="298"/>
        <v>NCAP_AFA</v>
      </c>
      <c r="G664" s="51">
        <f t="shared" si="275"/>
        <v>2018</v>
      </c>
      <c r="H664" s="58">
        <f>IF(VLOOKUP($Q664,'FILL Table'!$A$293:$I$324,RSD_Technologies!H$3)=0,AVERAGE('FILL Table'!$I$293:$I$324),VLOOKUP($Q664,'FILL Table'!$A$293:$I$324,RSD_Technologies!H$3))</f>
        <v>1</v>
      </c>
      <c r="I664" s="58">
        <f>IF(VLOOKUP($Q664,'FILL Table'!$A$293:$J$324,RSD_Technologies!I$3)=0,AVERAGE('FILL Table'!$J$293:$J$324),VLOOKUP($Q664,'FILL Table'!$A$293:$J$324,RSD_Technologies!I$3))</f>
        <v>1</v>
      </c>
      <c r="J664" s="58">
        <f>IF(VLOOKUP($Q664,'FILL Table'!$A$293:$K$324,RSD_Technologies!J$3)=0,AVERAGE('FILL Table'!$K$293:$K$324),VLOOKUP($Q664,'FILL Table'!$A$293:$K$324,RSD_Technologies!J$3))</f>
        <v>1</v>
      </c>
      <c r="K664" s="58">
        <f>IF(VLOOKUP($Q664,'FILL Table'!$A$293:$L$324,RSD_Technologies!K$3)=0,AVERAGE('FILL Table'!$L$293:$L$324),VLOOKUP($Q664,'FILL Table'!$A$293:$L$324,RSD_Technologies!K$3))</f>
        <v>1</v>
      </c>
      <c r="Q664" s="47" t="str">
        <f t="shared" si="297"/>
        <v>RSD_APA3_CK_ELC</v>
      </c>
    </row>
    <row r="665" spans="4:17" x14ac:dyDescent="0.25">
      <c r="D665" s="34" t="s">
        <v>566</v>
      </c>
      <c r="F665" s="47" t="str">
        <f t="shared" si="298"/>
        <v>NCAP_AFA</v>
      </c>
      <c r="G665" s="51">
        <f t="shared" si="275"/>
        <v>2018</v>
      </c>
      <c r="H665" s="58">
        <f>IF(VLOOKUP($Q665,'FILL Table'!$A$293:$I$324,RSD_Technologies!H$3)=0,AVERAGE('FILL Table'!$I$293:$I$324),VLOOKUP($Q665,'FILL Table'!$A$293:$I$324,RSD_Technologies!H$3))</f>
        <v>1</v>
      </c>
      <c r="I665" s="58">
        <f>IF(VLOOKUP($Q665,'FILL Table'!$A$293:$J$324,RSD_Technologies!I$3)=0,AVERAGE('FILL Table'!$J$293:$J$324),VLOOKUP($Q665,'FILL Table'!$A$293:$J$324,RSD_Technologies!I$3))</f>
        <v>1</v>
      </c>
      <c r="J665" s="58">
        <f>IF(VLOOKUP($Q665,'FILL Table'!$A$293:$K$324,RSD_Technologies!J$3)=0,AVERAGE('FILL Table'!$K$293:$K$324),VLOOKUP($Q665,'FILL Table'!$A$293:$K$324,RSD_Technologies!J$3))</f>
        <v>1</v>
      </c>
      <c r="K665" s="58">
        <f>IF(VLOOKUP($Q665,'FILL Table'!$A$293:$L$324,RSD_Technologies!K$3)=0,AVERAGE('FILL Table'!$L$293:$L$324),VLOOKUP($Q665,'FILL Table'!$A$293:$L$324,RSD_Technologies!K$3))</f>
        <v>1</v>
      </c>
      <c r="Q665" s="47" t="str">
        <f t="shared" si="297"/>
        <v>RSD_APA3_CK_GAS</v>
      </c>
    </row>
    <row r="666" spans="4:17" x14ac:dyDescent="0.25">
      <c r="D666" s="34" t="s">
        <v>565</v>
      </c>
      <c r="F666" s="47" t="str">
        <f t="shared" si="298"/>
        <v>NCAP_AFA</v>
      </c>
      <c r="G666" s="51">
        <f t="shared" si="275"/>
        <v>2018</v>
      </c>
      <c r="H666" s="58">
        <f>IF(VLOOKUP($Q666,'FILL Table'!$A$293:$I$324,RSD_Technologies!H$3)=0,AVERAGE('FILL Table'!$I$293:$I$324),VLOOKUP($Q666,'FILL Table'!$A$293:$I$324,RSD_Technologies!H$3))</f>
        <v>1</v>
      </c>
      <c r="I666" s="58">
        <f>IF(VLOOKUP($Q666,'FILL Table'!$A$293:$J$324,RSD_Technologies!I$3)=0,AVERAGE('FILL Table'!$J$293:$J$324),VLOOKUP($Q666,'FILL Table'!$A$293:$J$324,RSD_Technologies!I$3))</f>
        <v>1</v>
      </c>
      <c r="J666" s="58">
        <f>IF(VLOOKUP($Q666,'FILL Table'!$A$293:$K$324,RSD_Technologies!J$3)=0,AVERAGE('FILL Table'!$K$293:$K$324),VLOOKUP($Q666,'FILL Table'!$A$293:$K$324,RSD_Technologies!J$3))</f>
        <v>1</v>
      </c>
      <c r="K666" s="58">
        <f>IF(VLOOKUP($Q666,'FILL Table'!$A$293:$L$324,RSD_Technologies!K$3)=0,AVERAGE('FILL Table'!$L$293:$L$324),VLOOKUP($Q666,'FILL Table'!$A$293:$L$324,RSD_Technologies!K$3))</f>
        <v>1</v>
      </c>
      <c r="Q666" s="47" t="str">
        <f t="shared" si="297"/>
        <v>RSD_APA3_CK_GAS</v>
      </c>
    </row>
    <row r="667" spans="4:17" x14ac:dyDescent="0.25">
      <c r="D667" s="34" t="s">
        <v>564</v>
      </c>
      <c r="F667" s="47" t="str">
        <f t="shared" si="298"/>
        <v>NCAP_AFA</v>
      </c>
      <c r="G667" s="51">
        <f t="shared" si="275"/>
        <v>2018</v>
      </c>
      <c r="H667" s="58">
        <f>IF(VLOOKUP($Q667,'FILL Table'!$A$293:$I$324,RSD_Technologies!H$3)=0,AVERAGE('FILL Table'!$I$293:$I$324),VLOOKUP($Q667,'FILL Table'!$A$293:$I$324,RSD_Technologies!H$3))</f>
        <v>1</v>
      </c>
      <c r="I667" s="58">
        <f>IF(VLOOKUP($Q667,'FILL Table'!$A$293:$J$324,RSD_Technologies!I$3)=0,AVERAGE('FILL Table'!$J$293:$J$324),VLOOKUP($Q667,'FILL Table'!$A$293:$J$324,RSD_Technologies!I$3))</f>
        <v>1</v>
      </c>
      <c r="J667" s="58">
        <f>IF(VLOOKUP($Q667,'FILL Table'!$A$293:$K$324,RSD_Technologies!J$3)=0,AVERAGE('FILL Table'!$K$293:$K$324),VLOOKUP($Q667,'FILL Table'!$A$293:$K$324,RSD_Technologies!J$3))</f>
        <v>1</v>
      </c>
      <c r="K667" s="58">
        <f>IF(VLOOKUP($Q667,'FILL Table'!$A$293:$L$324,RSD_Technologies!K$3)=0,AVERAGE('FILL Table'!$L$293:$L$324),VLOOKUP($Q667,'FILL Table'!$A$293:$L$324,RSD_Technologies!K$3))</f>
        <v>1</v>
      </c>
      <c r="Q667" s="47" t="str">
        <f t="shared" si="297"/>
        <v>RSD_APA3_CK_GAS</v>
      </c>
    </row>
    <row r="668" spans="4:17" x14ac:dyDescent="0.25">
      <c r="D668" s="34" t="s">
        <v>569</v>
      </c>
      <c r="F668" s="47" t="str">
        <f t="shared" si="298"/>
        <v>NCAP_AFA</v>
      </c>
      <c r="G668" s="51">
        <f t="shared" si="275"/>
        <v>2018</v>
      </c>
      <c r="H668" s="58">
        <f>IF(VLOOKUP($Q668,'FILL Table'!$A$293:$I$324,RSD_Technologies!H$3)=0,AVERAGE('FILL Table'!$I$293:$I$324),VLOOKUP($Q668,'FILL Table'!$A$293:$I$324,RSD_Technologies!H$3))</f>
        <v>1</v>
      </c>
      <c r="I668" s="58">
        <f>IF(VLOOKUP($Q668,'FILL Table'!$A$293:$J$324,RSD_Technologies!I$3)=0,AVERAGE('FILL Table'!$J$293:$J$324),VLOOKUP($Q668,'FILL Table'!$A$293:$J$324,RSD_Technologies!I$3))</f>
        <v>1</v>
      </c>
      <c r="J668" s="58">
        <f>IF(VLOOKUP($Q668,'FILL Table'!$A$293:$K$324,RSD_Technologies!J$3)=0,AVERAGE('FILL Table'!$K$293:$K$324),VLOOKUP($Q668,'FILL Table'!$A$293:$K$324,RSD_Technologies!J$3))</f>
        <v>1</v>
      </c>
      <c r="K668" s="58">
        <f>IF(VLOOKUP($Q668,'FILL Table'!$A$293:$L$324,RSD_Technologies!K$3)=0,AVERAGE('FILL Table'!$L$293:$L$324),VLOOKUP($Q668,'FILL Table'!$A$293:$L$324,RSD_Technologies!K$3))</f>
        <v>1</v>
      </c>
      <c r="Q668" s="47" t="str">
        <f t="shared" si="297"/>
        <v>RSD_APA3_CK_LPG</v>
      </c>
    </row>
    <row r="669" spans="4:17" x14ac:dyDescent="0.25">
      <c r="D669" s="34" t="s">
        <v>568</v>
      </c>
      <c r="F669" s="47" t="str">
        <f t="shared" si="298"/>
        <v>NCAP_AFA</v>
      </c>
      <c r="G669" s="51">
        <f t="shared" si="275"/>
        <v>2018</v>
      </c>
      <c r="H669" s="58">
        <f>IF(VLOOKUP($Q669,'FILL Table'!$A$293:$I$324,RSD_Technologies!H$3)=0,AVERAGE('FILL Table'!$I$293:$I$324),VLOOKUP($Q669,'FILL Table'!$A$293:$I$324,RSD_Technologies!H$3))</f>
        <v>1</v>
      </c>
      <c r="I669" s="58">
        <f>IF(VLOOKUP($Q669,'FILL Table'!$A$293:$J$324,RSD_Technologies!I$3)=0,AVERAGE('FILL Table'!$J$293:$J$324),VLOOKUP($Q669,'FILL Table'!$A$293:$J$324,RSD_Technologies!I$3))</f>
        <v>1</v>
      </c>
      <c r="J669" s="58">
        <f>IF(VLOOKUP($Q669,'FILL Table'!$A$293:$K$324,RSD_Technologies!J$3)=0,AVERAGE('FILL Table'!$K$293:$K$324),VLOOKUP($Q669,'FILL Table'!$A$293:$K$324,RSD_Technologies!J$3))</f>
        <v>1</v>
      </c>
      <c r="K669" s="58">
        <f>IF(VLOOKUP($Q669,'FILL Table'!$A$293:$L$324,RSD_Technologies!K$3)=0,AVERAGE('FILL Table'!$L$293:$L$324),VLOOKUP($Q669,'FILL Table'!$A$293:$L$324,RSD_Technologies!K$3))</f>
        <v>1</v>
      </c>
      <c r="Q669" s="47" t="str">
        <f t="shared" si="297"/>
        <v>RSD_APA3_CK_LPG</v>
      </c>
    </row>
    <row r="670" spans="4:17" x14ac:dyDescent="0.25">
      <c r="D670" s="34" t="s">
        <v>567</v>
      </c>
      <c r="F670" s="47" t="str">
        <f t="shared" si="298"/>
        <v>NCAP_AFA</v>
      </c>
      <c r="G670" s="51">
        <f t="shared" si="275"/>
        <v>2018</v>
      </c>
      <c r="H670" s="58">
        <f>IF(VLOOKUP($Q670,'FILL Table'!$A$293:$I$324,RSD_Technologies!H$3)=0,AVERAGE('FILL Table'!$I$293:$I$324),VLOOKUP($Q670,'FILL Table'!$A$293:$I$324,RSD_Technologies!H$3))</f>
        <v>1</v>
      </c>
      <c r="I670" s="58">
        <f>IF(VLOOKUP($Q670,'FILL Table'!$A$293:$J$324,RSD_Technologies!I$3)=0,AVERAGE('FILL Table'!$J$293:$J$324),VLOOKUP($Q670,'FILL Table'!$A$293:$J$324,RSD_Technologies!I$3))</f>
        <v>1</v>
      </c>
      <c r="J670" s="58">
        <f>IF(VLOOKUP($Q670,'FILL Table'!$A$293:$K$324,RSD_Technologies!J$3)=0,AVERAGE('FILL Table'!$K$293:$K$324),VLOOKUP($Q670,'FILL Table'!$A$293:$K$324,RSD_Technologies!J$3))</f>
        <v>1</v>
      </c>
      <c r="K670" s="58">
        <f>IF(VLOOKUP($Q670,'FILL Table'!$A$293:$L$324,RSD_Technologies!K$3)=0,AVERAGE('FILL Table'!$L$293:$L$324),VLOOKUP($Q670,'FILL Table'!$A$293:$L$324,RSD_Technologies!K$3))</f>
        <v>1</v>
      </c>
      <c r="Q670" s="47" t="str">
        <f t="shared" si="297"/>
        <v>RSD_APA3_CK_LPG</v>
      </c>
    </row>
    <row r="671" spans="4:17" x14ac:dyDescent="0.25">
      <c r="D671" s="47" t="s">
        <v>520</v>
      </c>
      <c r="F671" s="47" t="str">
        <f t="shared" si="298"/>
        <v>NCAP_AFA</v>
      </c>
      <c r="G671" s="51">
        <f t="shared" si="275"/>
        <v>2018</v>
      </c>
      <c r="H671" s="58">
        <f>IF(VLOOKUP($Q671,'FILL Table'!$A$293:$I$324,RSD_Technologies!H$3)=0,AVERAGE('FILL Table'!$I$293:$I$324),VLOOKUP($Q671,'FILL Table'!$A$293:$I$324,RSD_Technologies!H$3))</f>
        <v>1</v>
      </c>
      <c r="I671" s="58">
        <f>IF(VLOOKUP($Q671,'FILL Table'!$A$293:$J$324,RSD_Technologies!I$3)=0,AVERAGE('FILL Table'!$J$293:$J$324),VLOOKUP($Q671,'FILL Table'!$A$293:$J$324,RSD_Technologies!I$3))</f>
        <v>1</v>
      </c>
      <c r="J671" s="58">
        <f>IF(VLOOKUP($Q671,'FILL Table'!$A$293:$K$324,RSD_Technologies!J$3)=0,AVERAGE('FILL Table'!$K$293:$K$324),VLOOKUP($Q671,'FILL Table'!$A$293:$K$324,RSD_Technologies!J$3))</f>
        <v>1</v>
      </c>
      <c r="K671" s="58">
        <f>IF(VLOOKUP($Q671,'FILL Table'!$A$293:$L$324,RSD_Technologies!K$3)=0,AVERAGE('FILL Table'!$L$293:$L$324),VLOOKUP($Q671,'FILL Table'!$A$293:$L$324,RSD_Technologies!K$3))</f>
        <v>1</v>
      </c>
      <c r="Q671" s="47" t="str">
        <f t="shared" si="297"/>
        <v>RSD_APA4_CK_ELC</v>
      </c>
    </row>
    <row r="672" spans="4:17" x14ac:dyDescent="0.25">
      <c r="D672" s="34" t="s">
        <v>519</v>
      </c>
      <c r="F672" s="47" t="str">
        <f t="shared" si="298"/>
        <v>NCAP_AFA</v>
      </c>
      <c r="G672" s="51">
        <f t="shared" si="275"/>
        <v>2018</v>
      </c>
      <c r="H672" s="58">
        <f>IF(VLOOKUP($Q672,'FILL Table'!$A$293:$I$324,RSD_Technologies!H$3)=0,AVERAGE('FILL Table'!$I$293:$I$324),VLOOKUP($Q672,'FILL Table'!$A$293:$I$324,RSD_Technologies!H$3))</f>
        <v>1</v>
      </c>
      <c r="I672" s="58">
        <f>IF(VLOOKUP($Q672,'FILL Table'!$A$293:$J$324,RSD_Technologies!I$3)=0,AVERAGE('FILL Table'!$J$293:$J$324),VLOOKUP($Q672,'FILL Table'!$A$293:$J$324,RSD_Technologies!I$3))</f>
        <v>1</v>
      </c>
      <c r="J672" s="58">
        <f>IF(VLOOKUP($Q672,'FILL Table'!$A$293:$K$324,RSD_Technologies!J$3)=0,AVERAGE('FILL Table'!$K$293:$K$324),VLOOKUP($Q672,'FILL Table'!$A$293:$K$324,RSD_Technologies!J$3))</f>
        <v>1</v>
      </c>
      <c r="K672" s="58">
        <f>IF(VLOOKUP($Q672,'FILL Table'!$A$293:$L$324,RSD_Technologies!K$3)=0,AVERAGE('FILL Table'!$L$293:$L$324),VLOOKUP($Q672,'FILL Table'!$A$293:$L$324,RSD_Technologies!K$3))</f>
        <v>1</v>
      </c>
      <c r="Q672" s="47" t="str">
        <f t="shared" si="297"/>
        <v>RSD_APA4_CK_ELC</v>
      </c>
    </row>
    <row r="673" spans="4:17" x14ac:dyDescent="0.25">
      <c r="D673" s="34" t="s">
        <v>518</v>
      </c>
      <c r="F673" s="47" t="str">
        <f t="shared" si="298"/>
        <v>NCAP_AFA</v>
      </c>
      <c r="G673" s="51">
        <f t="shared" si="275"/>
        <v>2018</v>
      </c>
      <c r="H673" s="58">
        <f>IF(VLOOKUP($Q673,'FILL Table'!$A$293:$I$324,RSD_Technologies!H$3)=0,AVERAGE('FILL Table'!$I$293:$I$324),VLOOKUP($Q673,'FILL Table'!$A$293:$I$324,RSD_Technologies!H$3))</f>
        <v>1</v>
      </c>
      <c r="I673" s="58">
        <f>IF(VLOOKUP($Q673,'FILL Table'!$A$293:$J$324,RSD_Technologies!I$3)=0,AVERAGE('FILL Table'!$J$293:$J$324),VLOOKUP($Q673,'FILL Table'!$A$293:$J$324,RSD_Technologies!I$3))</f>
        <v>1</v>
      </c>
      <c r="J673" s="58">
        <f>IF(VLOOKUP($Q673,'FILL Table'!$A$293:$K$324,RSD_Technologies!J$3)=0,AVERAGE('FILL Table'!$K$293:$K$324),VLOOKUP($Q673,'FILL Table'!$A$293:$K$324,RSD_Technologies!J$3))</f>
        <v>1</v>
      </c>
      <c r="K673" s="58">
        <f>IF(VLOOKUP($Q673,'FILL Table'!$A$293:$L$324,RSD_Technologies!K$3)=0,AVERAGE('FILL Table'!$L$293:$L$324),VLOOKUP($Q673,'FILL Table'!$A$293:$L$324,RSD_Technologies!K$3))</f>
        <v>1</v>
      </c>
      <c r="Q673" s="47" t="str">
        <f t="shared" si="297"/>
        <v>RSD_APA4_CK_ELC</v>
      </c>
    </row>
    <row r="674" spans="4:17" x14ac:dyDescent="0.25">
      <c r="D674" s="34" t="s">
        <v>514</v>
      </c>
      <c r="F674" s="47" t="str">
        <f t="shared" si="298"/>
        <v>NCAP_AFA</v>
      </c>
      <c r="G674" s="51">
        <f t="shared" si="275"/>
        <v>2018</v>
      </c>
      <c r="H674" s="58">
        <f>IF(VLOOKUP($Q674,'FILL Table'!$A$293:$I$324,RSD_Technologies!H$3)=0,AVERAGE('FILL Table'!$I$293:$I$324),VLOOKUP($Q674,'FILL Table'!$A$293:$I$324,RSD_Technologies!H$3))</f>
        <v>1</v>
      </c>
      <c r="I674" s="58">
        <f>IF(VLOOKUP($Q674,'FILL Table'!$A$293:$J$324,RSD_Technologies!I$3)=0,AVERAGE('FILL Table'!$J$293:$J$324),VLOOKUP($Q674,'FILL Table'!$A$293:$J$324,RSD_Technologies!I$3))</f>
        <v>1</v>
      </c>
      <c r="J674" s="58">
        <f>IF(VLOOKUP($Q674,'FILL Table'!$A$293:$K$324,RSD_Technologies!J$3)=0,AVERAGE('FILL Table'!$K$293:$K$324),VLOOKUP($Q674,'FILL Table'!$A$293:$K$324,RSD_Technologies!J$3))</f>
        <v>1</v>
      </c>
      <c r="K674" s="58">
        <f>IF(VLOOKUP($Q674,'FILL Table'!$A$293:$L$324,RSD_Technologies!K$3)=0,AVERAGE('FILL Table'!$L$293:$L$324),VLOOKUP($Q674,'FILL Table'!$A$293:$L$324,RSD_Technologies!K$3))</f>
        <v>1</v>
      </c>
      <c r="Q674" s="47" t="str">
        <f t="shared" si="297"/>
        <v>RSD_APA4_CK_GAS</v>
      </c>
    </row>
    <row r="675" spans="4:17" x14ac:dyDescent="0.25">
      <c r="D675" s="34" t="s">
        <v>513</v>
      </c>
      <c r="F675" s="47" t="str">
        <f t="shared" si="298"/>
        <v>NCAP_AFA</v>
      </c>
      <c r="G675" s="51">
        <f t="shared" si="275"/>
        <v>2018</v>
      </c>
      <c r="H675" s="58">
        <f>IF(VLOOKUP($Q675,'FILL Table'!$A$293:$I$324,RSD_Technologies!H$3)=0,AVERAGE('FILL Table'!$I$293:$I$324),VLOOKUP($Q675,'FILL Table'!$A$293:$I$324,RSD_Technologies!H$3))</f>
        <v>1</v>
      </c>
      <c r="I675" s="58">
        <f>IF(VLOOKUP($Q675,'FILL Table'!$A$293:$J$324,RSD_Technologies!I$3)=0,AVERAGE('FILL Table'!$J$293:$J$324),VLOOKUP($Q675,'FILL Table'!$A$293:$J$324,RSD_Technologies!I$3))</f>
        <v>1</v>
      </c>
      <c r="J675" s="58">
        <f>IF(VLOOKUP($Q675,'FILL Table'!$A$293:$K$324,RSD_Technologies!J$3)=0,AVERAGE('FILL Table'!$K$293:$K$324),VLOOKUP($Q675,'FILL Table'!$A$293:$K$324,RSD_Technologies!J$3))</f>
        <v>1</v>
      </c>
      <c r="K675" s="58">
        <f>IF(VLOOKUP($Q675,'FILL Table'!$A$293:$L$324,RSD_Technologies!K$3)=0,AVERAGE('FILL Table'!$L$293:$L$324),VLOOKUP($Q675,'FILL Table'!$A$293:$L$324,RSD_Technologies!K$3))</f>
        <v>1</v>
      </c>
      <c r="Q675" s="47" t="str">
        <f t="shared" si="297"/>
        <v>RSD_APA4_CK_GAS</v>
      </c>
    </row>
    <row r="676" spans="4:17" x14ac:dyDescent="0.25">
      <c r="D676" s="34" t="s">
        <v>512</v>
      </c>
      <c r="F676" s="47" t="str">
        <f t="shared" si="298"/>
        <v>NCAP_AFA</v>
      </c>
      <c r="G676" s="51">
        <f t="shared" si="275"/>
        <v>2018</v>
      </c>
      <c r="H676" s="58">
        <f>IF(VLOOKUP($Q676,'FILL Table'!$A$293:$I$324,RSD_Technologies!H$3)=0,AVERAGE('FILL Table'!$I$293:$I$324),VLOOKUP($Q676,'FILL Table'!$A$293:$I$324,RSD_Technologies!H$3))</f>
        <v>1</v>
      </c>
      <c r="I676" s="58">
        <f>IF(VLOOKUP($Q676,'FILL Table'!$A$293:$J$324,RSD_Technologies!I$3)=0,AVERAGE('FILL Table'!$J$293:$J$324),VLOOKUP($Q676,'FILL Table'!$A$293:$J$324,RSD_Technologies!I$3))</f>
        <v>1</v>
      </c>
      <c r="J676" s="58">
        <f>IF(VLOOKUP($Q676,'FILL Table'!$A$293:$K$324,RSD_Technologies!J$3)=0,AVERAGE('FILL Table'!$K$293:$K$324),VLOOKUP($Q676,'FILL Table'!$A$293:$K$324,RSD_Technologies!J$3))</f>
        <v>1</v>
      </c>
      <c r="K676" s="58">
        <f>IF(VLOOKUP($Q676,'FILL Table'!$A$293:$L$324,RSD_Technologies!K$3)=0,AVERAGE('FILL Table'!$L$293:$L$324),VLOOKUP($Q676,'FILL Table'!$A$293:$L$324,RSD_Technologies!K$3))</f>
        <v>1</v>
      </c>
      <c r="Q676" s="47" t="str">
        <f t="shared" si="297"/>
        <v>RSD_APA4_CK_GAS</v>
      </c>
    </row>
    <row r="677" spans="4:17" x14ac:dyDescent="0.25">
      <c r="D677" s="34" t="s">
        <v>517</v>
      </c>
      <c r="F677" s="47" t="str">
        <f t="shared" si="298"/>
        <v>NCAP_AFA</v>
      </c>
      <c r="G677" s="51">
        <f t="shared" si="275"/>
        <v>2018</v>
      </c>
      <c r="H677" s="58">
        <f>IF(VLOOKUP($Q677,'FILL Table'!$A$293:$I$324,RSD_Technologies!H$3)=0,AVERAGE('FILL Table'!$I$293:$I$324),VLOOKUP($Q677,'FILL Table'!$A$293:$I$324,RSD_Technologies!H$3))</f>
        <v>1</v>
      </c>
      <c r="I677" s="58">
        <f>IF(VLOOKUP($Q677,'FILL Table'!$A$293:$J$324,RSD_Technologies!I$3)=0,AVERAGE('FILL Table'!$J$293:$J$324),VLOOKUP($Q677,'FILL Table'!$A$293:$J$324,RSD_Technologies!I$3))</f>
        <v>1</v>
      </c>
      <c r="J677" s="58">
        <f>IF(VLOOKUP($Q677,'FILL Table'!$A$293:$K$324,RSD_Technologies!J$3)=0,AVERAGE('FILL Table'!$K$293:$K$324),VLOOKUP($Q677,'FILL Table'!$A$293:$K$324,RSD_Technologies!J$3))</f>
        <v>1</v>
      </c>
      <c r="K677" s="58">
        <f>IF(VLOOKUP($Q677,'FILL Table'!$A$293:$L$324,RSD_Technologies!K$3)=0,AVERAGE('FILL Table'!$L$293:$L$324),VLOOKUP($Q677,'FILL Table'!$A$293:$L$324,RSD_Technologies!K$3))</f>
        <v>1</v>
      </c>
      <c r="Q677" s="47" t="str">
        <f t="shared" si="297"/>
        <v>RSD_APA4_CK_LPG</v>
      </c>
    </row>
    <row r="678" spans="4:17" x14ac:dyDescent="0.25">
      <c r="D678" s="34" t="s">
        <v>516</v>
      </c>
      <c r="F678" s="47" t="str">
        <f t="shared" si="298"/>
        <v>NCAP_AFA</v>
      </c>
      <c r="G678" s="51">
        <f t="shared" si="275"/>
        <v>2018</v>
      </c>
      <c r="H678" s="58">
        <f>IF(VLOOKUP($Q678,'FILL Table'!$A$293:$I$324,RSD_Technologies!H$3)=0,AVERAGE('FILL Table'!$I$293:$I$324),VLOOKUP($Q678,'FILL Table'!$A$293:$I$324,RSD_Technologies!H$3))</f>
        <v>1</v>
      </c>
      <c r="I678" s="58">
        <f>IF(VLOOKUP($Q678,'FILL Table'!$A$293:$J$324,RSD_Technologies!I$3)=0,AVERAGE('FILL Table'!$J$293:$J$324),VLOOKUP($Q678,'FILL Table'!$A$293:$J$324,RSD_Technologies!I$3))</f>
        <v>1</v>
      </c>
      <c r="J678" s="58">
        <f>IF(VLOOKUP($Q678,'FILL Table'!$A$293:$K$324,RSD_Technologies!J$3)=0,AVERAGE('FILL Table'!$K$293:$K$324),VLOOKUP($Q678,'FILL Table'!$A$293:$K$324,RSD_Technologies!J$3))</f>
        <v>1</v>
      </c>
      <c r="K678" s="58">
        <f>IF(VLOOKUP($Q678,'FILL Table'!$A$293:$L$324,RSD_Technologies!K$3)=0,AVERAGE('FILL Table'!$L$293:$L$324),VLOOKUP($Q678,'FILL Table'!$A$293:$L$324,RSD_Technologies!K$3))</f>
        <v>1</v>
      </c>
      <c r="Q678" s="47" t="str">
        <f t="shared" si="297"/>
        <v>RSD_APA4_CK_LPG</v>
      </c>
    </row>
    <row r="679" spans="4:17" x14ac:dyDescent="0.25">
      <c r="D679" s="34" t="s">
        <v>515</v>
      </c>
      <c r="F679" s="47" t="str">
        <f t="shared" si="298"/>
        <v>NCAP_AFA</v>
      </c>
      <c r="G679" s="51">
        <f t="shared" si="275"/>
        <v>2018</v>
      </c>
      <c r="H679" s="58">
        <f>IF(VLOOKUP($Q679,'FILL Table'!$A$293:$I$324,RSD_Technologies!H$3)=0,AVERAGE('FILL Table'!$I$293:$I$324),VLOOKUP($Q679,'FILL Table'!$A$293:$I$324,RSD_Technologies!H$3))</f>
        <v>1</v>
      </c>
      <c r="I679" s="58">
        <f>IF(VLOOKUP($Q679,'FILL Table'!$A$293:$J$324,RSD_Technologies!I$3)=0,AVERAGE('FILL Table'!$J$293:$J$324),VLOOKUP($Q679,'FILL Table'!$A$293:$J$324,RSD_Technologies!I$3))</f>
        <v>1</v>
      </c>
      <c r="J679" s="58">
        <f>IF(VLOOKUP($Q679,'FILL Table'!$A$293:$K$324,RSD_Technologies!J$3)=0,AVERAGE('FILL Table'!$K$293:$K$324),VLOOKUP($Q679,'FILL Table'!$A$293:$K$324,RSD_Technologies!J$3))</f>
        <v>1</v>
      </c>
      <c r="K679" s="58">
        <f>IF(VLOOKUP($Q679,'FILL Table'!$A$293:$L$324,RSD_Technologies!K$3)=0,AVERAGE('FILL Table'!$L$293:$L$324),VLOOKUP($Q679,'FILL Table'!$A$293:$L$324,RSD_Technologies!K$3))</f>
        <v>1</v>
      </c>
      <c r="Q679" s="47" t="str">
        <f t="shared" si="297"/>
        <v>RSD_APA4_CK_LPG</v>
      </c>
    </row>
    <row r="680" spans="4:17" x14ac:dyDescent="0.25">
      <c r="D680" s="34" t="s">
        <v>276</v>
      </c>
      <c r="F680" s="47" t="str">
        <f t="shared" si="298"/>
        <v>NCAP_AFA</v>
      </c>
      <c r="G680" s="51">
        <f t="shared" si="275"/>
        <v>2018</v>
      </c>
      <c r="H680" s="58">
        <f>IF(VLOOKUP($Q680,'FILL Table'!$A$293:$I$324,RSD_Technologies!H$3)=0,AVERAGE('FILL Table'!$I$293:$I$324),VLOOKUP($Q680,'FILL Table'!$A$293:$I$324,RSD_Technologies!H$3))</f>
        <v>1</v>
      </c>
      <c r="I680" s="58">
        <f>IF(VLOOKUP($Q680,'FILL Table'!$A$293:$J$324,RSD_Technologies!I$3)=0,AVERAGE('FILL Table'!$J$293:$J$324),VLOOKUP($Q680,'FILL Table'!$A$293:$J$324,RSD_Technologies!I$3))</f>
        <v>1</v>
      </c>
      <c r="J680" s="58">
        <f>IF(VLOOKUP($Q680,'FILL Table'!$A$293:$K$324,RSD_Technologies!J$3)=0,AVERAGE('FILL Table'!$K$293:$K$324),VLOOKUP($Q680,'FILL Table'!$A$293:$K$324,RSD_Technologies!J$3))</f>
        <v>1</v>
      </c>
      <c r="K680" s="58">
        <f>IF(VLOOKUP($Q680,'FILL Table'!$A$293:$L$324,RSD_Technologies!K$3)=0,AVERAGE('FILL Table'!$L$293:$L$324),VLOOKUP($Q680,'FILL Table'!$A$293:$L$324,RSD_Technologies!K$3))</f>
        <v>1</v>
      </c>
      <c r="Q680" s="47" t="str">
        <f t="shared" si="297"/>
        <v>RSD_DTA1_CK_ELC</v>
      </c>
    </row>
    <row r="681" spans="4:17" x14ac:dyDescent="0.25">
      <c r="D681" s="34" t="s">
        <v>275</v>
      </c>
      <c r="F681" s="47" t="str">
        <f t="shared" si="298"/>
        <v>NCAP_AFA</v>
      </c>
      <c r="G681" s="51">
        <f t="shared" si="275"/>
        <v>2018</v>
      </c>
      <c r="H681" s="58">
        <f>IF(VLOOKUP($Q681,'FILL Table'!$A$293:$I$324,RSD_Technologies!H$3)=0,AVERAGE('FILL Table'!$I$293:$I$324),VLOOKUP($Q681,'FILL Table'!$A$293:$I$324,RSD_Technologies!H$3))</f>
        <v>1</v>
      </c>
      <c r="I681" s="58">
        <f>IF(VLOOKUP($Q681,'FILL Table'!$A$293:$J$324,RSD_Technologies!I$3)=0,AVERAGE('FILL Table'!$J$293:$J$324),VLOOKUP($Q681,'FILL Table'!$A$293:$J$324,RSD_Technologies!I$3))</f>
        <v>1</v>
      </c>
      <c r="J681" s="58">
        <f>IF(VLOOKUP($Q681,'FILL Table'!$A$293:$K$324,RSD_Technologies!J$3)=0,AVERAGE('FILL Table'!$K$293:$K$324),VLOOKUP($Q681,'FILL Table'!$A$293:$K$324,RSD_Technologies!J$3))</f>
        <v>1</v>
      </c>
      <c r="K681" s="58">
        <f>IF(VLOOKUP($Q681,'FILL Table'!$A$293:$L$324,RSD_Technologies!K$3)=0,AVERAGE('FILL Table'!$L$293:$L$324),VLOOKUP($Q681,'FILL Table'!$A$293:$L$324,RSD_Technologies!K$3))</f>
        <v>1</v>
      </c>
      <c r="Q681" s="47" t="str">
        <f t="shared" si="297"/>
        <v>RSD_DTA1_CK_ELC</v>
      </c>
    </row>
    <row r="682" spans="4:17" x14ac:dyDescent="0.25">
      <c r="D682" s="34" t="s">
        <v>274</v>
      </c>
      <c r="F682" s="47" t="str">
        <f t="shared" si="298"/>
        <v>NCAP_AFA</v>
      </c>
      <c r="G682" s="51">
        <f t="shared" si="275"/>
        <v>2018</v>
      </c>
      <c r="H682" s="58">
        <f>IF(VLOOKUP($Q682,'FILL Table'!$A$293:$I$324,RSD_Technologies!H$3)=0,AVERAGE('FILL Table'!$I$293:$I$324),VLOOKUP($Q682,'FILL Table'!$A$293:$I$324,RSD_Technologies!H$3))</f>
        <v>1</v>
      </c>
      <c r="I682" s="58">
        <f>IF(VLOOKUP($Q682,'FILL Table'!$A$293:$J$324,RSD_Technologies!I$3)=0,AVERAGE('FILL Table'!$J$293:$J$324),VLOOKUP($Q682,'FILL Table'!$A$293:$J$324,RSD_Technologies!I$3))</f>
        <v>1</v>
      </c>
      <c r="J682" s="58">
        <f>IF(VLOOKUP($Q682,'FILL Table'!$A$293:$K$324,RSD_Technologies!J$3)=0,AVERAGE('FILL Table'!$K$293:$K$324),VLOOKUP($Q682,'FILL Table'!$A$293:$K$324,RSD_Technologies!J$3))</f>
        <v>1</v>
      </c>
      <c r="K682" s="58">
        <f>IF(VLOOKUP($Q682,'FILL Table'!$A$293:$L$324,RSD_Technologies!K$3)=0,AVERAGE('FILL Table'!$L$293:$L$324),VLOOKUP($Q682,'FILL Table'!$A$293:$L$324,RSD_Technologies!K$3))</f>
        <v>1</v>
      </c>
      <c r="Q682" s="47" t="str">
        <f t="shared" si="297"/>
        <v>RSD_DTA1_CK_ELC</v>
      </c>
    </row>
    <row r="683" spans="4:17" x14ac:dyDescent="0.25">
      <c r="D683" s="34" t="s">
        <v>270</v>
      </c>
      <c r="F683" s="47" t="str">
        <f t="shared" si="298"/>
        <v>NCAP_AFA</v>
      </c>
      <c r="G683" s="51">
        <f t="shared" si="275"/>
        <v>2018</v>
      </c>
      <c r="H683" s="58">
        <f>IF(VLOOKUP($Q683,'FILL Table'!$A$293:$I$324,RSD_Technologies!H$3)=0,AVERAGE('FILL Table'!$I$293:$I$324),VLOOKUP($Q683,'FILL Table'!$A$293:$I$324,RSD_Technologies!H$3))</f>
        <v>1</v>
      </c>
      <c r="I683" s="58">
        <f>IF(VLOOKUP($Q683,'FILL Table'!$A$293:$J$324,RSD_Technologies!I$3)=0,AVERAGE('FILL Table'!$J$293:$J$324),VLOOKUP($Q683,'FILL Table'!$A$293:$J$324,RSD_Technologies!I$3))</f>
        <v>1</v>
      </c>
      <c r="J683" s="58">
        <f>IF(VLOOKUP($Q683,'FILL Table'!$A$293:$K$324,RSD_Technologies!J$3)=0,AVERAGE('FILL Table'!$K$293:$K$324),VLOOKUP($Q683,'FILL Table'!$A$293:$K$324,RSD_Technologies!J$3))</f>
        <v>1</v>
      </c>
      <c r="K683" s="58">
        <f>IF(VLOOKUP($Q683,'FILL Table'!$A$293:$L$324,RSD_Technologies!K$3)=0,AVERAGE('FILL Table'!$L$293:$L$324),VLOOKUP($Q683,'FILL Table'!$A$293:$L$324,RSD_Technologies!K$3))</f>
        <v>1</v>
      </c>
      <c r="Q683" s="47" t="str">
        <f t="shared" si="297"/>
        <v>RSD_DTA1_CK_GAS</v>
      </c>
    </row>
    <row r="684" spans="4:17" x14ac:dyDescent="0.25">
      <c r="D684" s="34" t="s">
        <v>269</v>
      </c>
      <c r="F684" s="47" t="str">
        <f t="shared" si="298"/>
        <v>NCAP_AFA</v>
      </c>
      <c r="G684" s="51">
        <f t="shared" si="275"/>
        <v>2018</v>
      </c>
      <c r="H684" s="58">
        <f>IF(VLOOKUP($Q684,'FILL Table'!$A$293:$I$324,RSD_Technologies!H$3)=0,AVERAGE('FILL Table'!$I$293:$I$324),VLOOKUP($Q684,'FILL Table'!$A$293:$I$324,RSD_Technologies!H$3))</f>
        <v>1</v>
      </c>
      <c r="I684" s="58">
        <f>IF(VLOOKUP($Q684,'FILL Table'!$A$293:$J$324,RSD_Technologies!I$3)=0,AVERAGE('FILL Table'!$J$293:$J$324),VLOOKUP($Q684,'FILL Table'!$A$293:$J$324,RSD_Technologies!I$3))</f>
        <v>1</v>
      </c>
      <c r="J684" s="58">
        <f>IF(VLOOKUP($Q684,'FILL Table'!$A$293:$K$324,RSD_Technologies!J$3)=0,AVERAGE('FILL Table'!$K$293:$K$324),VLOOKUP($Q684,'FILL Table'!$A$293:$K$324,RSD_Technologies!J$3))</f>
        <v>1</v>
      </c>
      <c r="K684" s="58">
        <f>IF(VLOOKUP($Q684,'FILL Table'!$A$293:$L$324,RSD_Technologies!K$3)=0,AVERAGE('FILL Table'!$L$293:$L$324),VLOOKUP($Q684,'FILL Table'!$A$293:$L$324,RSD_Technologies!K$3))</f>
        <v>1</v>
      </c>
      <c r="Q684" s="47" t="str">
        <f t="shared" si="297"/>
        <v>RSD_DTA1_CK_GAS</v>
      </c>
    </row>
    <row r="685" spans="4:17" x14ac:dyDescent="0.25">
      <c r="D685" s="34" t="s">
        <v>268</v>
      </c>
      <c r="F685" s="47" t="str">
        <f t="shared" si="298"/>
        <v>NCAP_AFA</v>
      </c>
      <c r="G685" s="51">
        <f t="shared" si="275"/>
        <v>2018</v>
      </c>
      <c r="H685" s="58">
        <f>IF(VLOOKUP($Q685,'FILL Table'!$A$293:$I$324,RSD_Technologies!H$3)=0,AVERAGE('FILL Table'!$I$293:$I$324),VLOOKUP($Q685,'FILL Table'!$A$293:$I$324,RSD_Technologies!H$3))</f>
        <v>1</v>
      </c>
      <c r="I685" s="58">
        <f>IF(VLOOKUP($Q685,'FILL Table'!$A$293:$J$324,RSD_Technologies!I$3)=0,AVERAGE('FILL Table'!$J$293:$J$324),VLOOKUP($Q685,'FILL Table'!$A$293:$J$324,RSD_Technologies!I$3))</f>
        <v>1</v>
      </c>
      <c r="J685" s="58">
        <f>IF(VLOOKUP($Q685,'FILL Table'!$A$293:$K$324,RSD_Technologies!J$3)=0,AVERAGE('FILL Table'!$K$293:$K$324),VLOOKUP($Q685,'FILL Table'!$A$293:$K$324,RSD_Technologies!J$3))</f>
        <v>1</v>
      </c>
      <c r="K685" s="58">
        <f>IF(VLOOKUP($Q685,'FILL Table'!$A$293:$L$324,RSD_Technologies!K$3)=0,AVERAGE('FILL Table'!$L$293:$L$324),VLOOKUP($Q685,'FILL Table'!$A$293:$L$324,RSD_Technologies!K$3))</f>
        <v>1</v>
      </c>
      <c r="Q685" s="47" t="str">
        <f t="shared" si="297"/>
        <v>RSD_DTA1_CK_GAS</v>
      </c>
    </row>
    <row r="686" spans="4:17" x14ac:dyDescent="0.25">
      <c r="D686" s="34" t="s">
        <v>273</v>
      </c>
      <c r="F686" s="47" t="str">
        <f t="shared" si="298"/>
        <v>NCAP_AFA</v>
      </c>
      <c r="G686" s="51">
        <f t="shared" si="275"/>
        <v>2018</v>
      </c>
      <c r="H686" s="58">
        <f>IF(VLOOKUP($Q686,'FILL Table'!$A$293:$I$324,RSD_Technologies!H$3)=0,AVERAGE('FILL Table'!$I$293:$I$324),VLOOKUP($Q686,'FILL Table'!$A$293:$I$324,RSD_Technologies!H$3))</f>
        <v>1</v>
      </c>
      <c r="I686" s="58">
        <f>IF(VLOOKUP($Q686,'FILL Table'!$A$293:$J$324,RSD_Technologies!I$3)=0,AVERAGE('FILL Table'!$J$293:$J$324),VLOOKUP($Q686,'FILL Table'!$A$293:$J$324,RSD_Technologies!I$3))</f>
        <v>1</v>
      </c>
      <c r="J686" s="58">
        <f>IF(VLOOKUP($Q686,'FILL Table'!$A$293:$K$324,RSD_Technologies!J$3)=0,AVERAGE('FILL Table'!$K$293:$K$324),VLOOKUP($Q686,'FILL Table'!$A$293:$K$324,RSD_Technologies!J$3))</f>
        <v>1</v>
      </c>
      <c r="K686" s="58">
        <f>IF(VLOOKUP($Q686,'FILL Table'!$A$293:$L$324,RSD_Technologies!K$3)=0,AVERAGE('FILL Table'!$L$293:$L$324),VLOOKUP($Q686,'FILL Table'!$A$293:$L$324,RSD_Technologies!K$3))</f>
        <v>1</v>
      </c>
      <c r="Q686" s="47" t="str">
        <f t="shared" si="297"/>
        <v>RSD_DTA1_CK_LPG</v>
      </c>
    </row>
    <row r="687" spans="4:17" x14ac:dyDescent="0.25">
      <c r="D687" s="34" t="s">
        <v>272</v>
      </c>
      <c r="F687" s="47" t="str">
        <f t="shared" si="298"/>
        <v>NCAP_AFA</v>
      </c>
      <c r="G687" s="51">
        <f t="shared" si="275"/>
        <v>2018</v>
      </c>
      <c r="H687" s="58">
        <f>IF(VLOOKUP($Q687,'FILL Table'!$A$293:$I$324,RSD_Technologies!H$3)=0,AVERAGE('FILL Table'!$I$293:$I$324),VLOOKUP($Q687,'FILL Table'!$A$293:$I$324,RSD_Technologies!H$3))</f>
        <v>1</v>
      </c>
      <c r="I687" s="58">
        <f>IF(VLOOKUP($Q687,'FILL Table'!$A$293:$J$324,RSD_Technologies!I$3)=0,AVERAGE('FILL Table'!$J$293:$J$324),VLOOKUP($Q687,'FILL Table'!$A$293:$J$324,RSD_Technologies!I$3))</f>
        <v>1</v>
      </c>
      <c r="J687" s="58">
        <f>IF(VLOOKUP($Q687,'FILL Table'!$A$293:$K$324,RSD_Technologies!J$3)=0,AVERAGE('FILL Table'!$K$293:$K$324),VLOOKUP($Q687,'FILL Table'!$A$293:$K$324,RSD_Technologies!J$3))</f>
        <v>1</v>
      </c>
      <c r="K687" s="58">
        <f>IF(VLOOKUP($Q687,'FILL Table'!$A$293:$L$324,RSD_Technologies!K$3)=0,AVERAGE('FILL Table'!$L$293:$L$324),VLOOKUP($Q687,'FILL Table'!$A$293:$L$324,RSD_Technologies!K$3))</f>
        <v>1</v>
      </c>
      <c r="Q687" s="47" t="str">
        <f t="shared" si="297"/>
        <v>RSD_DTA1_CK_LPG</v>
      </c>
    </row>
    <row r="688" spans="4:17" x14ac:dyDescent="0.25">
      <c r="D688" s="34" t="s">
        <v>271</v>
      </c>
      <c r="F688" s="47" t="str">
        <f t="shared" si="298"/>
        <v>NCAP_AFA</v>
      </c>
      <c r="G688" s="51">
        <f t="shared" si="275"/>
        <v>2018</v>
      </c>
      <c r="H688" s="58">
        <f>IF(VLOOKUP($Q688,'FILL Table'!$A$293:$I$324,RSD_Technologies!H$3)=0,AVERAGE('FILL Table'!$I$293:$I$324),VLOOKUP($Q688,'FILL Table'!$A$293:$I$324,RSD_Technologies!H$3))</f>
        <v>1</v>
      </c>
      <c r="I688" s="58">
        <f>IF(VLOOKUP($Q688,'FILL Table'!$A$293:$J$324,RSD_Technologies!I$3)=0,AVERAGE('FILL Table'!$J$293:$J$324),VLOOKUP($Q688,'FILL Table'!$A$293:$J$324,RSD_Technologies!I$3))</f>
        <v>1</v>
      </c>
      <c r="J688" s="58">
        <f>IF(VLOOKUP($Q688,'FILL Table'!$A$293:$K$324,RSD_Technologies!J$3)=0,AVERAGE('FILL Table'!$K$293:$K$324),VLOOKUP($Q688,'FILL Table'!$A$293:$K$324,RSD_Technologies!J$3))</f>
        <v>1</v>
      </c>
      <c r="K688" s="58">
        <f>IF(VLOOKUP($Q688,'FILL Table'!$A$293:$L$324,RSD_Technologies!K$3)=0,AVERAGE('FILL Table'!$L$293:$L$324),VLOOKUP($Q688,'FILL Table'!$A$293:$L$324,RSD_Technologies!K$3))</f>
        <v>1</v>
      </c>
      <c r="Q688" s="47" t="str">
        <f t="shared" si="297"/>
        <v>RSD_DTA1_CK_LPG</v>
      </c>
    </row>
    <row r="689" spans="4:17" x14ac:dyDescent="0.25">
      <c r="D689" s="34" t="s">
        <v>615</v>
      </c>
      <c r="F689" s="47" t="str">
        <f t="shared" si="298"/>
        <v>NCAP_AFA</v>
      </c>
      <c r="G689" s="51">
        <f t="shared" si="275"/>
        <v>2018</v>
      </c>
      <c r="H689" s="58">
        <f>IF(VLOOKUP($Q689,'FILL Table'!$A$293:$I$324,RSD_Technologies!H$3)=0,AVERAGE('FILL Table'!$I$293:$I$324),VLOOKUP($Q689,'FILL Table'!$A$293:$I$324,RSD_Technologies!H$3))</f>
        <v>1</v>
      </c>
      <c r="I689" s="58">
        <f>IF(VLOOKUP($Q689,'FILL Table'!$A$293:$J$324,RSD_Technologies!I$3)=0,AVERAGE('FILL Table'!$J$293:$J$324),VLOOKUP($Q689,'FILL Table'!$A$293:$J$324,RSD_Technologies!I$3))</f>
        <v>1</v>
      </c>
      <c r="J689" s="58">
        <f>IF(VLOOKUP($Q689,'FILL Table'!$A$293:$K$324,RSD_Technologies!J$3)=0,AVERAGE('FILL Table'!$K$293:$K$324),VLOOKUP($Q689,'FILL Table'!$A$293:$K$324,RSD_Technologies!J$3))</f>
        <v>1</v>
      </c>
      <c r="K689" s="58">
        <f>IF(VLOOKUP($Q689,'FILL Table'!$A$293:$L$324,RSD_Technologies!K$3)=0,AVERAGE('FILL Table'!$L$293:$L$324),VLOOKUP($Q689,'FILL Table'!$A$293:$L$324,RSD_Technologies!K$3))</f>
        <v>1</v>
      </c>
      <c r="Q689" s="47" t="str">
        <f t="shared" si="297"/>
        <v>RSD_DTA2_CK_ELC</v>
      </c>
    </row>
    <row r="690" spans="4:17" x14ac:dyDescent="0.25">
      <c r="D690" s="34" t="s">
        <v>614</v>
      </c>
      <c r="F690" s="47" t="str">
        <f t="shared" si="298"/>
        <v>NCAP_AFA</v>
      </c>
      <c r="G690" s="51">
        <f t="shared" si="275"/>
        <v>2018</v>
      </c>
      <c r="H690" s="58">
        <f>IF(VLOOKUP($Q690,'FILL Table'!$A$293:$I$324,RSD_Technologies!H$3)=0,AVERAGE('FILL Table'!$I$293:$I$324),VLOOKUP($Q690,'FILL Table'!$A$293:$I$324,RSD_Technologies!H$3))</f>
        <v>1</v>
      </c>
      <c r="I690" s="58">
        <f>IF(VLOOKUP($Q690,'FILL Table'!$A$293:$J$324,RSD_Technologies!I$3)=0,AVERAGE('FILL Table'!$J$293:$J$324),VLOOKUP($Q690,'FILL Table'!$A$293:$J$324,RSD_Technologies!I$3))</f>
        <v>1</v>
      </c>
      <c r="J690" s="58">
        <f>IF(VLOOKUP($Q690,'FILL Table'!$A$293:$K$324,RSD_Technologies!J$3)=0,AVERAGE('FILL Table'!$K$293:$K$324),VLOOKUP($Q690,'FILL Table'!$A$293:$K$324,RSD_Technologies!J$3))</f>
        <v>1</v>
      </c>
      <c r="K690" s="58">
        <f>IF(VLOOKUP($Q690,'FILL Table'!$A$293:$L$324,RSD_Technologies!K$3)=0,AVERAGE('FILL Table'!$L$293:$L$324),VLOOKUP($Q690,'FILL Table'!$A$293:$L$324,RSD_Technologies!K$3))</f>
        <v>1</v>
      </c>
      <c r="Q690" s="47" t="str">
        <f t="shared" si="297"/>
        <v>RSD_DTA2_CK_ELC</v>
      </c>
    </row>
    <row r="691" spans="4:17" x14ac:dyDescent="0.25">
      <c r="D691" s="34" t="s">
        <v>613</v>
      </c>
      <c r="F691" s="47" t="str">
        <f t="shared" si="298"/>
        <v>NCAP_AFA</v>
      </c>
      <c r="G691" s="51">
        <f t="shared" si="275"/>
        <v>2018</v>
      </c>
      <c r="H691" s="58">
        <f>IF(VLOOKUP($Q691,'FILL Table'!$A$293:$I$324,RSD_Technologies!H$3)=0,AVERAGE('FILL Table'!$I$293:$I$324),VLOOKUP($Q691,'FILL Table'!$A$293:$I$324,RSD_Technologies!H$3))</f>
        <v>1</v>
      </c>
      <c r="I691" s="58">
        <f>IF(VLOOKUP($Q691,'FILL Table'!$A$293:$J$324,RSD_Technologies!I$3)=0,AVERAGE('FILL Table'!$J$293:$J$324),VLOOKUP($Q691,'FILL Table'!$A$293:$J$324,RSD_Technologies!I$3))</f>
        <v>1</v>
      </c>
      <c r="J691" s="58">
        <f>IF(VLOOKUP($Q691,'FILL Table'!$A$293:$K$324,RSD_Technologies!J$3)=0,AVERAGE('FILL Table'!$K$293:$K$324),VLOOKUP($Q691,'FILL Table'!$A$293:$K$324,RSD_Technologies!J$3))</f>
        <v>1</v>
      </c>
      <c r="K691" s="58">
        <f>IF(VLOOKUP($Q691,'FILL Table'!$A$293:$L$324,RSD_Technologies!K$3)=0,AVERAGE('FILL Table'!$L$293:$L$324),VLOOKUP($Q691,'FILL Table'!$A$293:$L$324,RSD_Technologies!K$3))</f>
        <v>1</v>
      </c>
      <c r="Q691" s="47" t="str">
        <f t="shared" si="297"/>
        <v>RSD_DTA2_CK_ELC</v>
      </c>
    </row>
    <row r="692" spans="4:17" x14ac:dyDescent="0.25">
      <c r="D692" s="34" t="s">
        <v>609</v>
      </c>
      <c r="F692" s="47" t="str">
        <f t="shared" si="298"/>
        <v>NCAP_AFA</v>
      </c>
      <c r="G692" s="51">
        <f t="shared" si="275"/>
        <v>2018</v>
      </c>
      <c r="H692" s="58">
        <f>IF(VLOOKUP($Q692,'FILL Table'!$A$293:$I$324,RSD_Technologies!H$3)=0,AVERAGE('FILL Table'!$I$293:$I$324),VLOOKUP($Q692,'FILL Table'!$A$293:$I$324,RSD_Technologies!H$3))</f>
        <v>1</v>
      </c>
      <c r="I692" s="58">
        <f>IF(VLOOKUP($Q692,'FILL Table'!$A$293:$J$324,RSD_Technologies!I$3)=0,AVERAGE('FILL Table'!$J$293:$J$324),VLOOKUP($Q692,'FILL Table'!$A$293:$J$324,RSD_Technologies!I$3))</f>
        <v>1</v>
      </c>
      <c r="J692" s="58">
        <f>IF(VLOOKUP($Q692,'FILL Table'!$A$293:$K$324,RSD_Technologies!J$3)=0,AVERAGE('FILL Table'!$K$293:$K$324),VLOOKUP($Q692,'FILL Table'!$A$293:$K$324,RSD_Technologies!J$3))</f>
        <v>1</v>
      </c>
      <c r="K692" s="58">
        <f>IF(VLOOKUP($Q692,'FILL Table'!$A$293:$L$324,RSD_Technologies!K$3)=0,AVERAGE('FILL Table'!$L$293:$L$324),VLOOKUP($Q692,'FILL Table'!$A$293:$L$324,RSD_Technologies!K$3))</f>
        <v>1</v>
      </c>
      <c r="Q692" s="47" t="str">
        <f t="shared" si="297"/>
        <v>RSD_DTA2_CK_GAS</v>
      </c>
    </row>
    <row r="693" spans="4:17" x14ac:dyDescent="0.25">
      <c r="D693" s="34" t="s">
        <v>608</v>
      </c>
      <c r="F693" s="47" t="str">
        <f t="shared" si="298"/>
        <v>NCAP_AFA</v>
      </c>
      <c r="G693" s="51">
        <f t="shared" ref="G693:G717" si="299">BASE_YEAR+1</f>
        <v>2018</v>
      </c>
      <c r="H693" s="58">
        <f>IF(VLOOKUP($Q693,'FILL Table'!$A$293:$I$324,RSD_Technologies!H$3)=0,AVERAGE('FILL Table'!$I$293:$I$324),VLOOKUP($Q693,'FILL Table'!$A$293:$I$324,RSD_Technologies!H$3))</f>
        <v>1</v>
      </c>
      <c r="I693" s="58">
        <f>IF(VLOOKUP($Q693,'FILL Table'!$A$293:$J$324,RSD_Technologies!I$3)=0,AVERAGE('FILL Table'!$J$293:$J$324),VLOOKUP($Q693,'FILL Table'!$A$293:$J$324,RSD_Technologies!I$3))</f>
        <v>1</v>
      </c>
      <c r="J693" s="58">
        <f>IF(VLOOKUP($Q693,'FILL Table'!$A$293:$K$324,RSD_Technologies!J$3)=0,AVERAGE('FILL Table'!$K$293:$K$324),VLOOKUP($Q693,'FILL Table'!$A$293:$K$324,RSD_Technologies!J$3))</f>
        <v>1</v>
      </c>
      <c r="K693" s="58">
        <f>IF(VLOOKUP($Q693,'FILL Table'!$A$293:$L$324,RSD_Technologies!K$3)=0,AVERAGE('FILL Table'!$L$293:$L$324),VLOOKUP($Q693,'FILL Table'!$A$293:$L$324,RSD_Technologies!K$3))</f>
        <v>1</v>
      </c>
      <c r="Q693" s="47" t="str">
        <f t="shared" si="297"/>
        <v>RSD_DTA2_CK_GAS</v>
      </c>
    </row>
    <row r="694" spans="4:17" x14ac:dyDescent="0.25">
      <c r="D694" s="34" t="s">
        <v>607</v>
      </c>
      <c r="F694" s="47" t="str">
        <f t="shared" si="298"/>
        <v>NCAP_AFA</v>
      </c>
      <c r="G694" s="51">
        <f t="shared" si="299"/>
        <v>2018</v>
      </c>
      <c r="H694" s="58">
        <f>IF(VLOOKUP($Q694,'FILL Table'!$A$293:$I$324,RSD_Technologies!H$3)=0,AVERAGE('FILL Table'!$I$293:$I$324),VLOOKUP($Q694,'FILL Table'!$A$293:$I$324,RSD_Technologies!H$3))</f>
        <v>1</v>
      </c>
      <c r="I694" s="58">
        <f>IF(VLOOKUP($Q694,'FILL Table'!$A$293:$J$324,RSD_Technologies!I$3)=0,AVERAGE('FILL Table'!$J$293:$J$324),VLOOKUP($Q694,'FILL Table'!$A$293:$J$324,RSD_Technologies!I$3))</f>
        <v>1</v>
      </c>
      <c r="J694" s="58">
        <f>IF(VLOOKUP($Q694,'FILL Table'!$A$293:$K$324,RSD_Technologies!J$3)=0,AVERAGE('FILL Table'!$K$293:$K$324),VLOOKUP($Q694,'FILL Table'!$A$293:$K$324,RSD_Technologies!J$3))</f>
        <v>1</v>
      </c>
      <c r="K694" s="58">
        <f>IF(VLOOKUP($Q694,'FILL Table'!$A$293:$L$324,RSD_Technologies!K$3)=0,AVERAGE('FILL Table'!$L$293:$L$324),VLOOKUP($Q694,'FILL Table'!$A$293:$L$324,RSD_Technologies!K$3))</f>
        <v>1</v>
      </c>
      <c r="Q694" s="47" t="str">
        <f t="shared" si="297"/>
        <v>RSD_DTA2_CK_GAS</v>
      </c>
    </row>
    <row r="695" spans="4:17" x14ac:dyDescent="0.25">
      <c r="D695" s="34" t="s">
        <v>612</v>
      </c>
      <c r="F695" s="47" t="str">
        <f t="shared" si="298"/>
        <v>NCAP_AFA</v>
      </c>
      <c r="G695" s="51">
        <f t="shared" si="299"/>
        <v>2018</v>
      </c>
      <c r="H695" s="58">
        <f>IF(VLOOKUP($Q695,'FILL Table'!$A$293:$I$324,RSD_Technologies!H$3)=0,AVERAGE('FILL Table'!$I$293:$I$324),VLOOKUP($Q695,'FILL Table'!$A$293:$I$324,RSD_Technologies!H$3))</f>
        <v>1</v>
      </c>
      <c r="I695" s="58">
        <f>IF(VLOOKUP($Q695,'FILL Table'!$A$293:$J$324,RSD_Technologies!I$3)=0,AVERAGE('FILL Table'!$J$293:$J$324),VLOOKUP($Q695,'FILL Table'!$A$293:$J$324,RSD_Technologies!I$3))</f>
        <v>1</v>
      </c>
      <c r="J695" s="58">
        <f>IF(VLOOKUP($Q695,'FILL Table'!$A$293:$K$324,RSD_Technologies!J$3)=0,AVERAGE('FILL Table'!$K$293:$K$324),VLOOKUP($Q695,'FILL Table'!$A$293:$K$324,RSD_Technologies!J$3))</f>
        <v>1</v>
      </c>
      <c r="K695" s="58">
        <f>IF(VLOOKUP($Q695,'FILL Table'!$A$293:$L$324,RSD_Technologies!K$3)=0,AVERAGE('FILL Table'!$L$293:$L$324),VLOOKUP($Q695,'FILL Table'!$A$293:$L$324,RSD_Technologies!K$3))</f>
        <v>1</v>
      </c>
      <c r="Q695" s="47" t="str">
        <f t="shared" si="297"/>
        <v>RSD_DTA2_CK_LPG</v>
      </c>
    </row>
    <row r="696" spans="4:17" x14ac:dyDescent="0.25">
      <c r="D696" s="34" t="s">
        <v>611</v>
      </c>
      <c r="F696" s="47" t="str">
        <f t="shared" si="298"/>
        <v>NCAP_AFA</v>
      </c>
      <c r="G696" s="51">
        <f t="shared" si="299"/>
        <v>2018</v>
      </c>
      <c r="H696" s="58">
        <f>IF(VLOOKUP($Q696,'FILL Table'!$A$293:$I$324,RSD_Technologies!H$3)=0,AVERAGE('FILL Table'!$I$293:$I$324),VLOOKUP($Q696,'FILL Table'!$A$293:$I$324,RSD_Technologies!H$3))</f>
        <v>1</v>
      </c>
      <c r="I696" s="58">
        <f>IF(VLOOKUP($Q696,'FILL Table'!$A$293:$J$324,RSD_Technologies!I$3)=0,AVERAGE('FILL Table'!$J$293:$J$324),VLOOKUP($Q696,'FILL Table'!$A$293:$J$324,RSD_Technologies!I$3))</f>
        <v>1</v>
      </c>
      <c r="J696" s="58">
        <f>IF(VLOOKUP($Q696,'FILL Table'!$A$293:$K$324,RSD_Technologies!J$3)=0,AVERAGE('FILL Table'!$K$293:$K$324),VLOOKUP($Q696,'FILL Table'!$A$293:$K$324,RSD_Technologies!J$3))</f>
        <v>1</v>
      </c>
      <c r="K696" s="58">
        <f>IF(VLOOKUP($Q696,'FILL Table'!$A$293:$L$324,RSD_Technologies!K$3)=0,AVERAGE('FILL Table'!$L$293:$L$324),VLOOKUP($Q696,'FILL Table'!$A$293:$L$324,RSD_Technologies!K$3))</f>
        <v>1</v>
      </c>
      <c r="Q696" s="47" t="str">
        <f t="shared" si="297"/>
        <v>RSD_DTA2_CK_LPG</v>
      </c>
    </row>
    <row r="697" spans="4:17" x14ac:dyDescent="0.25">
      <c r="D697" s="34" t="s">
        <v>610</v>
      </c>
      <c r="F697" s="47" t="str">
        <f t="shared" si="298"/>
        <v>NCAP_AFA</v>
      </c>
      <c r="G697" s="51">
        <f t="shared" si="299"/>
        <v>2018</v>
      </c>
      <c r="H697" s="58">
        <f>IF(VLOOKUP($Q697,'FILL Table'!$A$293:$I$324,RSD_Technologies!H$3)=0,AVERAGE('FILL Table'!$I$293:$I$324),VLOOKUP($Q697,'FILL Table'!$A$293:$I$324,RSD_Technologies!H$3))</f>
        <v>1</v>
      </c>
      <c r="I697" s="58">
        <f>IF(VLOOKUP($Q697,'FILL Table'!$A$293:$J$324,RSD_Technologies!I$3)=0,AVERAGE('FILL Table'!$J$293:$J$324),VLOOKUP($Q697,'FILL Table'!$A$293:$J$324,RSD_Technologies!I$3))</f>
        <v>1</v>
      </c>
      <c r="J697" s="58">
        <f>IF(VLOOKUP($Q697,'FILL Table'!$A$293:$K$324,RSD_Technologies!J$3)=0,AVERAGE('FILL Table'!$K$293:$K$324),VLOOKUP($Q697,'FILL Table'!$A$293:$K$324,RSD_Technologies!J$3))</f>
        <v>1</v>
      </c>
      <c r="K697" s="58">
        <f>IF(VLOOKUP($Q697,'FILL Table'!$A$293:$L$324,RSD_Technologies!K$3)=0,AVERAGE('FILL Table'!$L$293:$L$324),VLOOKUP($Q697,'FILL Table'!$A$293:$L$324,RSD_Technologies!K$3))</f>
        <v>1</v>
      </c>
      <c r="Q697" s="47" t="str">
        <f t="shared" si="297"/>
        <v>RSD_DTA2_CK_LPG</v>
      </c>
    </row>
    <row r="698" spans="4:17" x14ac:dyDescent="0.25">
      <c r="D698" s="34" t="s">
        <v>563</v>
      </c>
      <c r="F698" s="47" t="str">
        <f t="shared" si="298"/>
        <v>NCAP_AFA</v>
      </c>
      <c r="G698" s="51">
        <f t="shared" si="299"/>
        <v>2018</v>
      </c>
      <c r="H698" s="58">
        <f>IF(VLOOKUP($Q698,'FILL Table'!$A$293:$I$324,RSD_Technologies!H$3)=0,AVERAGE('FILL Table'!$I$293:$I$324),VLOOKUP($Q698,'FILL Table'!$A$293:$I$324,RSD_Technologies!H$3))</f>
        <v>1</v>
      </c>
      <c r="I698" s="58">
        <f>IF(VLOOKUP($Q698,'FILL Table'!$A$293:$J$324,RSD_Technologies!I$3)=0,AVERAGE('FILL Table'!$J$293:$J$324),VLOOKUP($Q698,'FILL Table'!$A$293:$J$324,RSD_Technologies!I$3))</f>
        <v>1</v>
      </c>
      <c r="J698" s="58">
        <f>IF(VLOOKUP($Q698,'FILL Table'!$A$293:$K$324,RSD_Technologies!J$3)=0,AVERAGE('FILL Table'!$K$293:$K$324),VLOOKUP($Q698,'FILL Table'!$A$293:$K$324,RSD_Technologies!J$3))</f>
        <v>1</v>
      </c>
      <c r="K698" s="58">
        <f>IF(VLOOKUP($Q698,'FILL Table'!$A$293:$L$324,RSD_Technologies!K$3)=0,AVERAGE('FILL Table'!$L$293:$L$324),VLOOKUP($Q698,'FILL Table'!$A$293:$L$324,RSD_Technologies!K$3))</f>
        <v>1</v>
      </c>
      <c r="Q698" s="47" t="str">
        <f t="shared" si="297"/>
        <v>RSD_DTA3_CK_ELC</v>
      </c>
    </row>
    <row r="699" spans="4:17" x14ac:dyDescent="0.25">
      <c r="D699" s="34" t="s">
        <v>562</v>
      </c>
      <c r="F699" s="47" t="str">
        <f t="shared" si="298"/>
        <v>NCAP_AFA</v>
      </c>
      <c r="G699" s="51">
        <f t="shared" si="299"/>
        <v>2018</v>
      </c>
      <c r="H699" s="58">
        <f>IF(VLOOKUP($Q699,'FILL Table'!$A$293:$I$324,RSD_Technologies!H$3)=0,AVERAGE('FILL Table'!$I$293:$I$324),VLOOKUP($Q699,'FILL Table'!$A$293:$I$324,RSD_Technologies!H$3))</f>
        <v>1</v>
      </c>
      <c r="I699" s="58">
        <f>IF(VLOOKUP($Q699,'FILL Table'!$A$293:$J$324,RSD_Technologies!I$3)=0,AVERAGE('FILL Table'!$J$293:$J$324),VLOOKUP($Q699,'FILL Table'!$A$293:$J$324,RSD_Technologies!I$3))</f>
        <v>1</v>
      </c>
      <c r="J699" s="58">
        <f>IF(VLOOKUP($Q699,'FILL Table'!$A$293:$K$324,RSD_Technologies!J$3)=0,AVERAGE('FILL Table'!$K$293:$K$324),VLOOKUP($Q699,'FILL Table'!$A$293:$K$324,RSD_Technologies!J$3))</f>
        <v>1</v>
      </c>
      <c r="K699" s="58">
        <f>IF(VLOOKUP($Q699,'FILL Table'!$A$293:$L$324,RSD_Technologies!K$3)=0,AVERAGE('FILL Table'!$L$293:$L$324),VLOOKUP($Q699,'FILL Table'!$A$293:$L$324,RSD_Technologies!K$3))</f>
        <v>1</v>
      </c>
      <c r="Q699" s="47" t="str">
        <f t="shared" si="297"/>
        <v>RSD_DTA3_CK_ELC</v>
      </c>
    </row>
    <row r="700" spans="4:17" x14ac:dyDescent="0.25">
      <c r="D700" s="34" t="s">
        <v>561</v>
      </c>
      <c r="F700" s="47" t="str">
        <f t="shared" si="298"/>
        <v>NCAP_AFA</v>
      </c>
      <c r="G700" s="51">
        <f t="shared" si="299"/>
        <v>2018</v>
      </c>
      <c r="H700" s="58">
        <f>IF(VLOOKUP($Q700,'FILL Table'!$A$293:$I$324,RSD_Technologies!H$3)=0,AVERAGE('FILL Table'!$I$293:$I$324),VLOOKUP($Q700,'FILL Table'!$A$293:$I$324,RSD_Technologies!H$3))</f>
        <v>1</v>
      </c>
      <c r="I700" s="58">
        <f>IF(VLOOKUP($Q700,'FILL Table'!$A$293:$J$324,RSD_Technologies!I$3)=0,AVERAGE('FILL Table'!$J$293:$J$324),VLOOKUP($Q700,'FILL Table'!$A$293:$J$324,RSD_Technologies!I$3))</f>
        <v>1</v>
      </c>
      <c r="J700" s="58">
        <f>IF(VLOOKUP($Q700,'FILL Table'!$A$293:$K$324,RSD_Technologies!J$3)=0,AVERAGE('FILL Table'!$K$293:$K$324),VLOOKUP($Q700,'FILL Table'!$A$293:$K$324,RSD_Technologies!J$3))</f>
        <v>1</v>
      </c>
      <c r="K700" s="58">
        <f>IF(VLOOKUP($Q700,'FILL Table'!$A$293:$L$324,RSD_Technologies!K$3)=0,AVERAGE('FILL Table'!$L$293:$L$324),VLOOKUP($Q700,'FILL Table'!$A$293:$L$324,RSD_Technologies!K$3))</f>
        <v>1</v>
      </c>
      <c r="Q700" s="47" t="str">
        <f t="shared" si="297"/>
        <v>RSD_DTA3_CK_ELC</v>
      </c>
    </row>
    <row r="701" spans="4:17" x14ac:dyDescent="0.25">
      <c r="D701" s="34" t="s">
        <v>557</v>
      </c>
      <c r="F701" s="47" t="str">
        <f t="shared" si="298"/>
        <v>NCAP_AFA</v>
      </c>
      <c r="G701" s="51">
        <f t="shared" si="299"/>
        <v>2018</v>
      </c>
      <c r="H701" s="58">
        <f>IF(VLOOKUP($Q701,'FILL Table'!$A$293:$I$324,RSD_Technologies!H$3)=0,AVERAGE('FILL Table'!$I$293:$I$324),VLOOKUP($Q701,'FILL Table'!$A$293:$I$324,RSD_Technologies!H$3))</f>
        <v>1</v>
      </c>
      <c r="I701" s="58">
        <f>IF(VLOOKUP($Q701,'FILL Table'!$A$293:$J$324,RSD_Technologies!I$3)=0,AVERAGE('FILL Table'!$J$293:$J$324),VLOOKUP($Q701,'FILL Table'!$A$293:$J$324,RSD_Technologies!I$3))</f>
        <v>1</v>
      </c>
      <c r="J701" s="58">
        <f>IF(VLOOKUP($Q701,'FILL Table'!$A$293:$K$324,RSD_Technologies!J$3)=0,AVERAGE('FILL Table'!$K$293:$K$324),VLOOKUP($Q701,'FILL Table'!$A$293:$K$324,RSD_Technologies!J$3))</f>
        <v>1</v>
      </c>
      <c r="K701" s="58">
        <f>IF(VLOOKUP($Q701,'FILL Table'!$A$293:$L$324,RSD_Technologies!K$3)=0,AVERAGE('FILL Table'!$L$293:$L$324),VLOOKUP($Q701,'FILL Table'!$A$293:$L$324,RSD_Technologies!K$3))</f>
        <v>1</v>
      </c>
      <c r="Q701" s="47" t="str">
        <f t="shared" si="297"/>
        <v>RSD_DTA3_CK_GAS</v>
      </c>
    </row>
    <row r="702" spans="4:17" x14ac:dyDescent="0.25">
      <c r="D702" s="34" t="s">
        <v>556</v>
      </c>
      <c r="F702" s="47" t="str">
        <f t="shared" si="298"/>
        <v>NCAP_AFA</v>
      </c>
      <c r="G702" s="51">
        <f t="shared" si="299"/>
        <v>2018</v>
      </c>
      <c r="H702" s="58">
        <f>IF(VLOOKUP($Q702,'FILL Table'!$A$293:$I$324,RSD_Technologies!H$3)=0,AVERAGE('FILL Table'!$I$293:$I$324),VLOOKUP($Q702,'FILL Table'!$A$293:$I$324,RSD_Technologies!H$3))</f>
        <v>1</v>
      </c>
      <c r="I702" s="58">
        <f>IF(VLOOKUP($Q702,'FILL Table'!$A$293:$J$324,RSD_Technologies!I$3)=0,AVERAGE('FILL Table'!$J$293:$J$324),VLOOKUP($Q702,'FILL Table'!$A$293:$J$324,RSD_Technologies!I$3))</f>
        <v>1</v>
      </c>
      <c r="J702" s="58">
        <f>IF(VLOOKUP($Q702,'FILL Table'!$A$293:$K$324,RSD_Technologies!J$3)=0,AVERAGE('FILL Table'!$K$293:$K$324),VLOOKUP($Q702,'FILL Table'!$A$293:$K$324,RSD_Technologies!J$3))</f>
        <v>1</v>
      </c>
      <c r="K702" s="58">
        <f>IF(VLOOKUP($Q702,'FILL Table'!$A$293:$L$324,RSD_Technologies!K$3)=0,AVERAGE('FILL Table'!$L$293:$L$324),VLOOKUP($Q702,'FILL Table'!$A$293:$L$324,RSD_Technologies!K$3))</f>
        <v>1</v>
      </c>
      <c r="Q702" s="47" t="str">
        <f t="shared" si="297"/>
        <v>RSD_DTA3_CK_GAS</v>
      </c>
    </row>
    <row r="703" spans="4:17" x14ac:dyDescent="0.25">
      <c r="D703" s="34" t="s">
        <v>555</v>
      </c>
      <c r="F703" s="47" t="str">
        <f t="shared" si="298"/>
        <v>NCAP_AFA</v>
      </c>
      <c r="G703" s="51">
        <f t="shared" si="299"/>
        <v>2018</v>
      </c>
      <c r="H703" s="58">
        <f>IF(VLOOKUP($Q703,'FILL Table'!$A$293:$I$324,RSD_Technologies!H$3)=0,AVERAGE('FILL Table'!$I$293:$I$324),VLOOKUP($Q703,'FILL Table'!$A$293:$I$324,RSD_Technologies!H$3))</f>
        <v>1</v>
      </c>
      <c r="I703" s="58">
        <f>IF(VLOOKUP($Q703,'FILL Table'!$A$293:$J$324,RSD_Technologies!I$3)=0,AVERAGE('FILL Table'!$J$293:$J$324),VLOOKUP($Q703,'FILL Table'!$A$293:$J$324,RSD_Technologies!I$3))</f>
        <v>1</v>
      </c>
      <c r="J703" s="58">
        <f>IF(VLOOKUP($Q703,'FILL Table'!$A$293:$K$324,RSD_Technologies!J$3)=0,AVERAGE('FILL Table'!$K$293:$K$324),VLOOKUP($Q703,'FILL Table'!$A$293:$K$324,RSD_Technologies!J$3))</f>
        <v>1</v>
      </c>
      <c r="K703" s="58">
        <f>IF(VLOOKUP($Q703,'FILL Table'!$A$293:$L$324,RSD_Technologies!K$3)=0,AVERAGE('FILL Table'!$L$293:$L$324),VLOOKUP($Q703,'FILL Table'!$A$293:$L$324,RSD_Technologies!K$3))</f>
        <v>1</v>
      </c>
      <c r="Q703" s="47" t="str">
        <f t="shared" si="297"/>
        <v>RSD_DTA3_CK_GAS</v>
      </c>
    </row>
    <row r="704" spans="4:17" x14ac:dyDescent="0.25">
      <c r="D704" s="34" t="s">
        <v>560</v>
      </c>
      <c r="F704" s="47" t="str">
        <f t="shared" si="298"/>
        <v>NCAP_AFA</v>
      </c>
      <c r="G704" s="51">
        <f t="shared" si="299"/>
        <v>2018</v>
      </c>
      <c r="H704" s="58">
        <f>IF(VLOOKUP($Q704,'FILL Table'!$A$293:$I$324,RSD_Technologies!H$3)=0,AVERAGE('FILL Table'!$I$293:$I$324),VLOOKUP($Q704,'FILL Table'!$A$293:$I$324,RSD_Technologies!H$3))</f>
        <v>1</v>
      </c>
      <c r="I704" s="58">
        <f>IF(VLOOKUP($Q704,'FILL Table'!$A$293:$J$324,RSD_Technologies!I$3)=0,AVERAGE('FILL Table'!$J$293:$J$324),VLOOKUP($Q704,'FILL Table'!$A$293:$J$324,RSD_Technologies!I$3))</f>
        <v>1</v>
      </c>
      <c r="J704" s="58">
        <f>IF(VLOOKUP($Q704,'FILL Table'!$A$293:$K$324,RSD_Technologies!J$3)=0,AVERAGE('FILL Table'!$K$293:$K$324),VLOOKUP($Q704,'FILL Table'!$A$293:$K$324,RSD_Technologies!J$3))</f>
        <v>1</v>
      </c>
      <c r="K704" s="58">
        <f>IF(VLOOKUP($Q704,'FILL Table'!$A$293:$L$324,RSD_Technologies!K$3)=0,AVERAGE('FILL Table'!$L$293:$L$324),VLOOKUP($Q704,'FILL Table'!$A$293:$L$324,RSD_Technologies!K$3))</f>
        <v>1</v>
      </c>
      <c r="Q704" s="47" t="str">
        <f>LEFT(D704,15)</f>
        <v>RSD_DTA3_CK_LPG</v>
      </c>
    </row>
    <row r="705" spans="1:18" x14ac:dyDescent="0.25">
      <c r="D705" s="34" t="s">
        <v>559</v>
      </c>
      <c r="F705" s="47" t="str">
        <f t="shared" si="298"/>
        <v>NCAP_AFA</v>
      </c>
      <c r="G705" s="51">
        <f t="shared" si="299"/>
        <v>2018</v>
      </c>
      <c r="H705" s="58">
        <f>IF(VLOOKUP($Q705,'FILL Table'!$A$293:$I$324,RSD_Technologies!H$3)=0,AVERAGE('FILL Table'!$I$293:$I$324),VLOOKUP($Q705,'FILL Table'!$A$293:$I$324,RSD_Technologies!H$3))</f>
        <v>1</v>
      </c>
      <c r="I705" s="58">
        <f>IF(VLOOKUP($Q705,'FILL Table'!$A$293:$J$324,RSD_Technologies!I$3)=0,AVERAGE('FILL Table'!$J$293:$J$324),VLOOKUP($Q705,'FILL Table'!$A$293:$J$324,RSD_Technologies!I$3))</f>
        <v>1</v>
      </c>
      <c r="J705" s="58">
        <f>IF(VLOOKUP($Q705,'FILL Table'!$A$293:$K$324,RSD_Technologies!J$3)=0,AVERAGE('FILL Table'!$K$293:$K$324),VLOOKUP($Q705,'FILL Table'!$A$293:$K$324,RSD_Technologies!J$3))</f>
        <v>1</v>
      </c>
      <c r="K705" s="58">
        <f>IF(VLOOKUP($Q705,'FILL Table'!$A$293:$L$324,RSD_Technologies!K$3)=0,AVERAGE('FILL Table'!$L$293:$L$324),VLOOKUP($Q705,'FILL Table'!$A$293:$L$324,RSD_Technologies!K$3))</f>
        <v>1</v>
      </c>
      <c r="Q705" s="47" t="str">
        <f t="shared" si="297"/>
        <v>RSD_DTA3_CK_LPG</v>
      </c>
    </row>
    <row r="706" spans="1:18" x14ac:dyDescent="0.25">
      <c r="D706" s="34" t="s">
        <v>558</v>
      </c>
      <c r="F706" s="47" t="str">
        <f t="shared" si="298"/>
        <v>NCAP_AFA</v>
      </c>
      <c r="G706" s="51">
        <f t="shared" si="299"/>
        <v>2018</v>
      </c>
      <c r="H706" s="58">
        <f>IF(VLOOKUP($Q706,'FILL Table'!$A$293:$I$324,RSD_Technologies!H$3)=0,AVERAGE('FILL Table'!$I$293:$I$324),VLOOKUP($Q706,'FILL Table'!$A$293:$I$324,RSD_Technologies!H$3))</f>
        <v>1</v>
      </c>
      <c r="I706" s="58">
        <f>IF(VLOOKUP($Q706,'FILL Table'!$A$293:$J$324,RSD_Technologies!I$3)=0,AVERAGE('FILL Table'!$J$293:$J$324),VLOOKUP($Q706,'FILL Table'!$A$293:$J$324,RSD_Technologies!I$3))</f>
        <v>1</v>
      </c>
      <c r="J706" s="58">
        <f>IF(VLOOKUP($Q706,'FILL Table'!$A$293:$K$324,RSD_Technologies!J$3)=0,AVERAGE('FILL Table'!$K$293:$K$324),VLOOKUP($Q706,'FILL Table'!$A$293:$K$324,RSD_Technologies!J$3))</f>
        <v>1</v>
      </c>
      <c r="K706" s="58">
        <f>IF(VLOOKUP($Q706,'FILL Table'!$A$293:$L$324,RSD_Technologies!K$3)=0,AVERAGE('FILL Table'!$L$293:$L$324),VLOOKUP($Q706,'FILL Table'!$A$293:$L$324,RSD_Technologies!K$3))</f>
        <v>1</v>
      </c>
      <c r="Q706" s="47" t="str">
        <f t="shared" si="297"/>
        <v>RSD_DTA3_CK_LPG</v>
      </c>
    </row>
    <row r="707" spans="1:18" x14ac:dyDescent="0.25">
      <c r="D707" s="34" t="s">
        <v>511</v>
      </c>
      <c r="F707" s="47" t="str">
        <f t="shared" si="298"/>
        <v>NCAP_AFA</v>
      </c>
      <c r="G707" s="51">
        <f t="shared" si="299"/>
        <v>2018</v>
      </c>
      <c r="H707" s="58">
        <f>IF(VLOOKUP($Q707,'FILL Table'!$A$293:$I$324,RSD_Technologies!H$3)=0,AVERAGE('FILL Table'!$I$293:$I$324),VLOOKUP($Q707,'FILL Table'!$A$293:$I$324,RSD_Technologies!H$3))</f>
        <v>1</v>
      </c>
      <c r="I707" s="58">
        <f>IF(VLOOKUP($Q707,'FILL Table'!$A$293:$J$324,RSD_Technologies!I$3)=0,AVERAGE('FILL Table'!$J$293:$J$324),VLOOKUP($Q707,'FILL Table'!$A$293:$J$324,RSD_Technologies!I$3))</f>
        <v>1</v>
      </c>
      <c r="J707" s="58">
        <f>IF(VLOOKUP($Q707,'FILL Table'!$A$293:$K$324,RSD_Technologies!J$3)=0,AVERAGE('FILL Table'!$K$293:$K$324),VLOOKUP($Q707,'FILL Table'!$A$293:$K$324,RSD_Technologies!J$3))</f>
        <v>1</v>
      </c>
      <c r="K707" s="58">
        <f>IF(VLOOKUP($Q707,'FILL Table'!$A$293:$L$324,RSD_Technologies!K$3)=0,AVERAGE('FILL Table'!$L$293:$L$324),VLOOKUP($Q707,'FILL Table'!$A$293:$L$324,RSD_Technologies!K$3))</f>
        <v>1</v>
      </c>
      <c r="Q707" s="47" t="str">
        <f t="shared" si="297"/>
        <v>RSD_DTA4_CK_ELC</v>
      </c>
    </row>
    <row r="708" spans="1:18" x14ac:dyDescent="0.25">
      <c r="D708" s="34" t="s">
        <v>510</v>
      </c>
      <c r="F708" s="47" t="str">
        <f t="shared" si="298"/>
        <v>NCAP_AFA</v>
      </c>
      <c r="G708" s="51">
        <f t="shared" si="299"/>
        <v>2018</v>
      </c>
      <c r="H708" s="58">
        <f>IF(VLOOKUP($Q708,'FILL Table'!$A$293:$I$324,RSD_Technologies!H$3)=0,AVERAGE('FILL Table'!$I$293:$I$324),VLOOKUP($Q708,'FILL Table'!$A$293:$I$324,RSD_Technologies!H$3))</f>
        <v>1</v>
      </c>
      <c r="I708" s="58">
        <f>IF(VLOOKUP($Q708,'FILL Table'!$A$293:$J$324,RSD_Technologies!I$3)=0,AVERAGE('FILL Table'!$J$293:$J$324),VLOOKUP($Q708,'FILL Table'!$A$293:$J$324,RSD_Technologies!I$3))</f>
        <v>1</v>
      </c>
      <c r="J708" s="58">
        <f>IF(VLOOKUP($Q708,'FILL Table'!$A$293:$K$324,RSD_Technologies!J$3)=0,AVERAGE('FILL Table'!$K$293:$K$324),VLOOKUP($Q708,'FILL Table'!$A$293:$K$324,RSD_Technologies!J$3))</f>
        <v>1</v>
      </c>
      <c r="K708" s="58">
        <f>IF(VLOOKUP($Q708,'FILL Table'!$A$293:$L$324,RSD_Technologies!K$3)=0,AVERAGE('FILL Table'!$L$293:$L$324),VLOOKUP($Q708,'FILL Table'!$A$293:$L$324,RSD_Technologies!K$3))</f>
        <v>1</v>
      </c>
      <c r="Q708" s="47" t="str">
        <f t="shared" si="297"/>
        <v>RSD_DTA4_CK_ELC</v>
      </c>
    </row>
    <row r="709" spans="1:18" x14ac:dyDescent="0.25">
      <c r="D709" s="34" t="s">
        <v>509</v>
      </c>
      <c r="F709" s="47" t="str">
        <f t="shared" si="298"/>
        <v>NCAP_AFA</v>
      </c>
      <c r="G709" s="51">
        <f t="shared" si="299"/>
        <v>2018</v>
      </c>
      <c r="H709" s="58">
        <f>IF(VLOOKUP($Q709,'FILL Table'!$A$293:$I$324,RSD_Technologies!H$3)=0,AVERAGE('FILL Table'!$I$293:$I$324),VLOOKUP($Q709,'FILL Table'!$A$293:$I$324,RSD_Technologies!H$3))</f>
        <v>1</v>
      </c>
      <c r="I709" s="58">
        <f>IF(VLOOKUP($Q709,'FILL Table'!$A$293:$J$324,RSD_Technologies!I$3)=0,AVERAGE('FILL Table'!$J$293:$J$324),VLOOKUP($Q709,'FILL Table'!$A$293:$J$324,RSD_Technologies!I$3))</f>
        <v>1</v>
      </c>
      <c r="J709" s="58">
        <f>IF(VLOOKUP($Q709,'FILL Table'!$A$293:$K$324,RSD_Technologies!J$3)=0,AVERAGE('FILL Table'!$K$293:$K$324),VLOOKUP($Q709,'FILL Table'!$A$293:$K$324,RSD_Technologies!J$3))</f>
        <v>1</v>
      </c>
      <c r="K709" s="58">
        <f>IF(VLOOKUP($Q709,'FILL Table'!$A$293:$L$324,RSD_Technologies!K$3)=0,AVERAGE('FILL Table'!$L$293:$L$324),VLOOKUP($Q709,'FILL Table'!$A$293:$L$324,RSD_Technologies!K$3))</f>
        <v>1</v>
      </c>
      <c r="Q709" s="47" t="str">
        <f t="shared" ref="Q709:Q715" si="300">LEFT(D709,15)</f>
        <v>RSD_DTA4_CK_ELC</v>
      </c>
    </row>
    <row r="710" spans="1:18" x14ac:dyDescent="0.25">
      <c r="D710" s="34" t="s">
        <v>505</v>
      </c>
      <c r="F710" s="47" t="str">
        <f t="shared" si="298"/>
        <v>NCAP_AFA</v>
      </c>
      <c r="G710" s="51">
        <f t="shared" si="299"/>
        <v>2018</v>
      </c>
      <c r="H710" s="58">
        <f>IF(VLOOKUP($Q710,'FILL Table'!$A$293:$I$324,RSD_Technologies!H$3)=0,AVERAGE('FILL Table'!$I$293:$I$324),VLOOKUP($Q710,'FILL Table'!$A$293:$I$324,RSD_Technologies!H$3))</f>
        <v>1</v>
      </c>
      <c r="I710" s="58">
        <f>IF(VLOOKUP($Q710,'FILL Table'!$A$293:$J$324,RSD_Technologies!I$3)=0,AVERAGE('FILL Table'!$J$293:$J$324),VLOOKUP($Q710,'FILL Table'!$A$293:$J$324,RSD_Technologies!I$3))</f>
        <v>1</v>
      </c>
      <c r="J710" s="58">
        <f>IF(VLOOKUP($Q710,'FILL Table'!$A$293:$K$324,RSD_Technologies!J$3)=0,AVERAGE('FILL Table'!$K$293:$K$324),VLOOKUP($Q710,'FILL Table'!$A$293:$K$324,RSD_Technologies!J$3))</f>
        <v>1</v>
      </c>
      <c r="K710" s="58">
        <f>IF(VLOOKUP($Q710,'FILL Table'!$A$293:$L$324,RSD_Technologies!K$3)=0,AVERAGE('FILL Table'!$L$293:$L$324),VLOOKUP($Q710,'FILL Table'!$A$293:$L$324,RSD_Technologies!K$3))</f>
        <v>1</v>
      </c>
      <c r="Q710" s="47" t="str">
        <f t="shared" si="300"/>
        <v>RSD_DTA4_CK_GAS</v>
      </c>
    </row>
    <row r="711" spans="1:18" x14ac:dyDescent="0.25">
      <c r="D711" s="34" t="s">
        <v>504</v>
      </c>
      <c r="F711" s="47" t="str">
        <f t="shared" si="298"/>
        <v>NCAP_AFA</v>
      </c>
      <c r="G711" s="51">
        <f t="shared" si="299"/>
        <v>2018</v>
      </c>
      <c r="H711" s="58">
        <f>IF(VLOOKUP($Q711,'FILL Table'!$A$293:$I$324,RSD_Technologies!H$3)=0,AVERAGE('FILL Table'!$I$293:$I$324),VLOOKUP($Q711,'FILL Table'!$A$293:$I$324,RSD_Technologies!H$3))</f>
        <v>1</v>
      </c>
      <c r="I711" s="58">
        <f>IF(VLOOKUP($Q711,'FILL Table'!$A$293:$J$324,RSD_Technologies!I$3)=0,AVERAGE('FILL Table'!$J$293:$J$324),VLOOKUP($Q711,'FILL Table'!$A$293:$J$324,RSD_Technologies!I$3))</f>
        <v>1</v>
      </c>
      <c r="J711" s="58">
        <f>IF(VLOOKUP($Q711,'FILL Table'!$A$293:$K$324,RSD_Technologies!J$3)=0,AVERAGE('FILL Table'!$K$293:$K$324),VLOOKUP($Q711,'FILL Table'!$A$293:$K$324,RSD_Technologies!J$3))</f>
        <v>1</v>
      </c>
      <c r="K711" s="58">
        <f>IF(VLOOKUP($Q711,'FILL Table'!$A$293:$L$324,RSD_Technologies!K$3)=0,AVERAGE('FILL Table'!$L$293:$L$324),VLOOKUP($Q711,'FILL Table'!$A$293:$L$324,RSD_Technologies!K$3))</f>
        <v>1</v>
      </c>
      <c r="Q711" s="47" t="str">
        <f t="shared" si="300"/>
        <v>RSD_DTA4_CK_GAS</v>
      </c>
    </row>
    <row r="712" spans="1:18" x14ac:dyDescent="0.25">
      <c r="D712" s="34" t="s">
        <v>503</v>
      </c>
      <c r="F712" s="47" t="str">
        <f t="shared" si="298"/>
        <v>NCAP_AFA</v>
      </c>
      <c r="G712" s="51">
        <f t="shared" si="299"/>
        <v>2018</v>
      </c>
      <c r="H712" s="58">
        <f>IF(VLOOKUP($Q712,'FILL Table'!$A$293:$I$324,RSD_Technologies!H$3)=0,AVERAGE('FILL Table'!$I$293:$I$324),VLOOKUP($Q712,'FILL Table'!$A$293:$I$324,RSD_Technologies!H$3))</f>
        <v>1</v>
      </c>
      <c r="I712" s="58">
        <f>IF(VLOOKUP($Q712,'FILL Table'!$A$293:$J$324,RSD_Technologies!I$3)=0,AVERAGE('FILL Table'!$J$293:$J$324),VLOOKUP($Q712,'FILL Table'!$A$293:$J$324,RSD_Technologies!I$3))</f>
        <v>1</v>
      </c>
      <c r="J712" s="58">
        <f>IF(VLOOKUP($Q712,'FILL Table'!$A$293:$K$324,RSD_Technologies!J$3)=0,AVERAGE('FILL Table'!$K$293:$K$324),VLOOKUP($Q712,'FILL Table'!$A$293:$K$324,RSD_Technologies!J$3))</f>
        <v>1</v>
      </c>
      <c r="K712" s="58">
        <f>IF(VLOOKUP($Q712,'FILL Table'!$A$293:$L$324,RSD_Technologies!K$3)=0,AVERAGE('FILL Table'!$L$293:$L$324),VLOOKUP($Q712,'FILL Table'!$A$293:$L$324,RSD_Technologies!K$3))</f>
        <v>1</v>
      </c>
      <c r="Q712" s="47" t="str">
        <f t="shared" si="300"/>
        <v>RSD_DTA4_CK_GAS</v>
      </c>
    </row>
    <row r="713" spans="1:18" x14ac:dyDescent="0.25">
      <c r="D713" s="34" t="s">
        <v>508</v>
      </c>
      <c r="F713" s="47" t="str">
        <f t="shared" si="298"/>
        <v>NCAP_AFA</v>
      </c>
      <c r="G713" s="51">
        <f t="shared" si="299"/>
        <v>2018</v>
      </c>
      <c r="H713" s="58">
        <f>IF(VLOOKUP($Q713,'FILL Table'!$A$293:$I$324,RSD_Technologies!H$3)=0,AVERAGE('FILL Table'!$I$293:$I$324),VLOOKUP($Q713,'FILL Table'!$A$293:$I$324,RSD_Technologies!H$3))</f>
        <v>1</v>
      </c>
      <c r="I713" s="58">
        <f>IF(VLOOKUP($Q713,'FILL Table'!$A$293:$J$324,RSD_Technologies!I$3)=0,AVERAGE('FILL Table'!$J$293:$J$324),VLOOKUP($Q713,'FILL Table'!$A$293:$J$324,RSD_Technologies!I$3))</f>
        <v>1</v>
      </c>
      <c r="J713" s="58">
        <f>IF(VLOOKUP($Q713,'FILL Table'!$A$293:$K$324,RSD_Technologies!J$3)=0,AVERAGE('FILL Table'!$K$293:$K$324),VLOOKUP($Q713,'FILL Table'!$A$293:$K$324,RSD_Technologies!J$3))</f>
        <v>1</v>
      </c>
      <c r="K713" s="58">
        <f>IF(VLOOKUP($Q713,'FILL Table'!$A$293:$L$324,RSD_Technologies!K$3)=0,AVERAGE('FILL Table'!$L$293:$L$324),VLOOKUP($Q713,'FILL Table'!$A$293:$L$324,RSD_Technologies!K$3))</f>
        <v>1</v>
      </c>
      <c r="Q713" s="47" t="str">
        <f t="shared" si="300"/>
        <v>RSD_DTA4_CK_LPG</v>
      </c>
    </row>
    <row r="714" spans="1:18" x14ac:dyDescent="0.25">
      <c r="D714" s="34" t="s">
        <v>507</v>
      </c>
      <c r="F714" s="47" t="str">
        <f t="shared" si="298"/>
        <v>NCAP_AFA</v>
      </c>
      <c r="G714" s="51">
        <f t="shared" si="299"/>
        <v>2018</v>
      </c>
      <c r="H714" s="58">
        <f>IF(VLOOKUP($Q714,'FILL Table'!$A$293:$I$324,RSD_Technologies!H$3)=0,AVERAGE('FILL Table'!$I$293:$I$324),VLOOKUP($Q714,'FILL Table'!$A$293:$I$324,RSD_Technologies!H$3))</f>
        <v>1</v>
      </c>
      <c r="I714" s="58">
        <f>IF(VLOOKUP($Q714,'FILL Table'!$A$293:$J$324,RSD_Technologies!I$3)=0,AVERAGE('FILL Table'!$J$293:$J$324),VLOOKUP($Q714,'FILL Table'!$A$293:$J$324,RSD_Technologies!I$3))</f>
        <v>1</v>
      </c>
      <c r="J714" s="58">
        <f>IF(VLOOKUP($Q714,'FILL Table'!$A$293:$K$324,RSD_Technologies!J$3)=0,AVERAGE('FILL Table'!$K$293:$K$324),VLOOKUP($Q714,'FILL Table'!$A$293:$K$324,RSD_Technologies!J$3))</f>
        <v>1</v>
      </c>
      <c r="K714" s="58">
        <f>IF(VLOOKUP($Q714,'FILL Table'!$A$293:$L$324,RSD_Technologies!K$3)=0,AVERAGE('FILL Table'!$L$293:$L$324),VLOOKUP($Q714,'FILL Table'!$A$293:$L$324,RSD_Technologies!K$3))</f>
        <v>1</v>
      </c>
      <c r="Q714" s="47" t="str">
        <f t="shared" si="300"/>
        <v>RSD_DTA4_CK_LPG</v>
      </c>
    </row>
    <row r="715" spans="1:18" ht="14.4" thickBot="1" x14ac:dyDescent="0.3">
      <c r="A715" s="81"/>
      <c r="B715" s="81"/>
      <c r="C715" s="81"/>
      <c r="D715" s="81" t="s">
        <v>506</v>
      </c>
      <c r="E715" s="81"/>
      <c r="F715" s="81" t="str">
        <f t="shared" si="298"/>
        <v>NCAP_AFA</v>
      </c>
      <c r="G715" s="82">
        <f t="shared" si="299"/>
        <v>2018</v>
      </c>
      <c r="H715" s="83">
        <f>IF(VLOOKUP($Q715,'FILL Table'!$A$293:$I$324,RSD_Technologies!H$3)=0,AVERAGE('FILL Table'!$I$293:$I$324),VLOOKUP($Q715,'FILL Table'!$A$293:$I$324,RSD_Technologies!H$3))</f>
        <v>1</v>
      </c>
      <c r="I715" s="83">
        <f>IF(VLOOKUP($Q715,'FILL Table'!$A$293:$J$324,RSD_Technologies!I$3)=0,AVERAGE('FILL Table'!$J$293:$J$324),VLOOKUP($Q715,'FILL Table'!$A$293:$J$324,RSD_Technologies!I$3))</f>
        <v>1</v>
      </c>
      <c r="J715" s="83">
        <f>IF(VLOOKUP($Q715,'FILL Table'!$A$293:$K$324,RSD_Technologies!J$3)=0,AVERAGE('FILL Table'!$K$293:$K$324),VLOOKUP($Q715,'FILL Table'!$A$293:$K$324,RSD_Technologies!J$3))</f>
        <v>1</v>
      </c>
      <c r="K715" s="83">
        <f>IF(VLOOKUP($Q715,'FILL Table'!$A$293:$L$324,RSD_Technologies!K$3)=0,AVERAGE('FILL Table'!$L$293:$L$324),VLOOKUP($Q715,'FILL Table'!$A$293:$L$324,RSD_Technologies!K$3))</f>
        <v>1</v>
      </c>
      <c r="L715" s="81"/>
      <c r="M715" s="81"/>
      <c r="N715" s="81"/>
      <c r="O715" s="81"/>
      <c r="P715" s="81"/>
      <c r="Q715" s="81" t="str">
        <f t="shared" si="300"/>
        <v>RSD_DTA4_CK_LPG</v>
      </c>
      <c r="R715" s="81"/>
    </row>
    <row r="716" spans="1:18" ht="14.4" thickTop="1" x14ac:dyDescent="0.25">
      <c r="B716" s="47"/>
      <c r="C716" s="47"/>
      <c r="D716" s="47" t="s">
        <v>290</v>
      </c>
      <c r="E716" s="47"/>
      <c r="F716" s="47" t="str">
        <f>F703</f>
        <v>NCAP_AFA</v>
      </c>
      <c r="G716" s="51">
        <f t="shared" si="299"/>
        <v>2018</v>
      </c>
      <c r="H716" s="58">
        <f>IF(VLOOKUP($Q716,'FILL Table'!$A$325:$I$356,RSD_Technologies!H$3)=0,AVERAGE('FILL Table'!$I$325:$I$356),VLOOKUP($Q716,'FILL Table'!$A$325:$I$356,RSD_Technologies!H$3))</f>
        <v>1</v>
      </c>
      <c r="I716" s="58">
        <f>IF(VLOOKUP($Q716,'FILL Table'!$A$325:$J$356,RSD_Technologies!I$3)=0,AVERAGE('FILL Table'!$J$325:$J$356),VLOOKUP($Q716,'FILL Table'!$A$325:$J$356,RSD_Technologies!I$3))</f>
        <v>1</v>
      </c>
      <c r="J716" s="58">
        <f>IF(VLOOKUP($Q716,'FILL Table'!$A$325:$K$356,RSD_Technologies!J$3)=0,AVERAGE('FILL Table'!$K$325:$K$356),VLOOKUP($Q716,'FILL Table'!$A$325:$K$356,RSD_Technologies!J$3))</f>
        <v>1</v>
      </c>
      <c r="K716" s="58">
        <f>IF(VLOOKUP($Q716,'FILL Table'!$A$325:$L$356,RSD_Technologies!K$3)=0,AVERAGE('FILL Table'!$L$325:$L$356),VLOOKUP($Q716,'FILL Table'!$A$325:$L$356,RSD_Technologies!K$3))</f>
        <v>1</v>
      </c>
      <c r="L716" s="47"/>
      <c r="Q716" s="47" t="str">
        <f t="shared" ref="Q716:Q747" si="301">LEFT(D716,12)&amp;"E"&amp;RIGHT(D716,2)</f>
        <v>RSD_APA1_LI_E01</v>
      </c>
      <c r="R716" s="34" t="s">
        <v>46</v>
      </c>
    </row>
    <row r="717" spans="1:18" x14ac:dyDescent="0.25">
      <c r="B717" s="47"/>
      <c r="C717" s="47"/>
      <c r="D717" s="47" t="s">
        <v>291</v>
      </c>
      <c r="E717" s="47"/>
      <c r="F717" s="47" t="str">
        <f t="shared" si="298"/>
        <v>NCAP_AFA</v>
      </c>
      <c r="G717" s="51">
        <f t="shared" si="299"/>
        <v>2018</v>
      </c>
      <c r="H717" s="58">
        <f>IF(VLOOKUP($Q717,'FILL Table'!$A$325:$I$356,RSD_Technologies!H$3)=0,AVERAGE('FILL Table'!$I$325:$I$356),VLOOKUP($Q717,'FILL Table'!$A$325:$I$356,RSD_Technologies!H$3))</f>
        <v>1</v>
      </c>
      <c r="I717" s="58">
        <f>IF(VLOOKUP($Q717,'FILL Table'!$A$325:$J$356,RSD_Technologies!I$3)=0,AVERAGE('FILL Table'!$J$325:$J$356),VLOOKUP($Q717,'FILL Table'!$A$325:$J$356,RSD_Technologies!I$3))</f>
        <v>1</v>
      </c>
      <c r="J717" s="58">
        <f>IF(VLOOKUP($Q717,'FILL Table'!$A$325:$K$356,RSD_Technologies!J$3)=0,AVERAGE('FILL Table'!$K$325:$K$356),VLOOKUP($Q717,'FILL Table'!$A$325:$K$356,RSD_Technologies!J$3))</f>
        <v>1</v>
      </c>
      <c r="K717" s="58">
        <f>IF(VLOOKUP($Q717,'FILL Table'!$A$325:$L$356,RSD_Technologies!K$3)=0,AVERAGE('FILL Table'!$L$325:$L$356),VLOOKUP($Q717,'FILL Table'!$A$325:$L$356,RSD_Technologies!K$3))</f>
        <v>1</v>
      </c>
      <c r="L717" s="47"/>
      <c r="Q717" s="47" t="str">
        <f t="shared" si="301"/>
        <v>RSD_APA1_LI_E02</v>
      </c>
    </row>
    <row r="718" spans="1:18" x14ac:dyDescent="0.25">
      <c r="B718" s="47"/>
      <c r="C718" s="47"/>
      <c r="D718" s="47" t="s">
        <v>292</v>
      </c>
      <c r="E718" s="47"/>
      <c r="F718" s="47" t="str">
        <f t="shared" si="298"/>
        <v>NCAP_AFA</v>
      </c>
      <c r="G718" s="51">
        <f t="shared" ref="G718:G738" si="302">BASE_YEAR+1</f>
        <v>2018</v>
      </c>
      <c r="H718" s="58">
        <f>IF(VLOOKUP($Q718,'FILL Table'!$A$325:$I$356,RSD_Technologies!H$3)=0,AVERAGE('FILL Table'!$I$325:$I$356),VLOOKUP($Q718,'FILL Table'!$A$325:$I$356,RSD_Technologies!H$3))</f>
        <v>1</v>
      </c>
      <c r="I718" s="58">
        <f>IF(VLOOKUP($Q718,'FILL Table'!$A$325:$J$356,RSD_Technologies!I$3)=0,AVERAGE('FILL Table'!$J$325:$J$356),VLOOKUP($Q718,'FILL Table'!$A$325:$J$356,RSD_Technologies!I$3))</f>
        <v>1</v>
      </c>
      <c r="J718" s="58">
        <f>IF(VLOOKUP($Q718,'FILL Table'!$A$325:$K$356,RSD_Technologies!J$3)=0,AVERAGE('FILL Table'!$K$325:$K$356),VLOOKUP($Q718,'FILL Table'!$A$325:$K$356,RSD_Technologies!J$3))</f>
        <v>1</v>
      </c>
      <c r="K718" s="58">
        <f>IF(VLOOKUP($Q718,'FILL Table'!$A$325:$L$356,RSD_Technologies!K$3)=0,AVERAGE('FILL Table'!$L$325:$L$356),VLOOKUP($Q718,'FILL Table'!$A$325:$L$356,RSD_Technologies!K$3))</f>
        <v>1</v>
      </c>
      <c r="L718" s="47"/>
      <c r="Q718" s="47" t="str">
        <f t="shared" si="301"/>
        <v>RSD_APA1_LI_E03</v>
      </c>
    </row>
    <row r="719" spans="1:18" x14ac:dyDescent="0.25">
      <c r="B719" s="47"/>
      <c r="C719" s="47"/>
      <c r="D719" s="47" t="s">
        <v>293</v>
      </c>
      <c r="E719" s="47"/>
      <c r="F719" s="47" t="str">
        <f t="shared" si="298"/>
        <v>NCAP_AFA</v>
      </c>
      <c r="G719" s="51">
        <f t="shared" si="302"/>
        <v>2018</v>
      </c>
      <c r="H719" s="58">
        <f>IF(VLOOKUP($Q719,'FILL Table'!$A$325:$I$356,RSD_Technologies!H$3)=0,AVERAGE('FILL Table'!$I$325:$I$356),VLOOKUP($Q719,'FILL Table'!$A$325:$I$356,RSD_Technologies!H$3))</f>
        <v>1</v>
      </c>
      <c r="I719" s="58">
        <f>IF(VLOOKUP($Q719,'FILL Table'!$A$325:$J$356,RSD_Technologies!I$3)=0,AVERAGE('FILL Table'!$J$325:$J$356),VLOOKUP($Q719,'FILL Table'!$A$325:$J$356,RSD_Technologies!I$3))</f>
        <v>1</v>
      </c>
      <c r="J719" s="58">
        <f>IF(VLOOKUP($Q719,'FILL Table'!$A$325:$K$356,RSD_Technologies!J$3)=0,AVERAGE('FILL Table'!$K$325:$K$356),VLOOKUP($Q719,'FILL Table'!$A$325:$K$356,RSD_Technologies!J$3))</f>
        <v>1</v>
      </c>
      <c r="K719" s="58">
        <f>IF(VLOOKUP($Q719,'FILL Table'!$A$325:$L$356,RSD_Technologies!K$3)=0,AVERAGE('FILL Table'!$L$325:$L$356),VLOOKUP($Q719,'FILL Table'!$A$325:$L$356,RSD_Technologies!K$3))</f>
        <v>1</v>
      </c>
      <c r="L719" s="47"/>
      <c r="Q719" s="47" t="str">
        <f t="shared" si="301"/>
        <v>RSD_APA1_LI_E04</v>
      </c>
    </row>
    <row r="720" spans="1:18" x14ac:dyDescent="0.25">
      <c r="B720" s="47"/>
      <c r="C720" s="47"/>
      <c r="D720" s="47" t="s">
        <v>629</v>
      </c>
      <c r="E720" s="47"/>
      <c r="F720" s="47" t="str">
        <f t="shared" si="298"/>
        <v>NCAP_AFA</v>
      </c>
      <c r="G720" s="51">
        <f t="shared" si="302"/>
        <v>2018</v>
      </c>
      <c r="H720" s="58">
        <f>IF(VLOOKUP($Q720,'FILL Table'!$A$325:$I$356,RSD_Technologies!H$3)=0,AVERAGE('FILL Table'!$I$325:$I$356),VLOOKUP($Q720,'FILL Table'!$A$325:$I$356,RSD_Technologies!H$3))</f>
        <v>1</v>
      </c>
      <c r="I720" s="58">
        <f>IF(VLOOKUP($Q720,'FILL Table'!$A$325:$J$356,RSD_Technologies!I$3)=0,AVERAGE('FILL Table'!$J$325:$J$356),VLOOKUP($Q720,'FILL Table'!$A$325:$J$356,RSD_Technologies!I$3))</f>
        <v>1</v>
      </c>
      <c r="J720" s="58">
        <f>IF(VLOOKUP($Q720,'FILL Table'!$A$325:$K$356,RSD_Technologies!J$3)=0,AVERAGE('FILL Table'!$K$325:$K$356),VLOOKUP($Q720,'FILL Table'!$A$325:$K$356,RSD_Technologies!J$3))</f>
        <v>1</v>
      </c>
      <c r="K720" s="58">
        <f>IF(VLOOKUP($Q720,'FILL Table'!$A$325:$L$356,RSD_Technologies!K$3)=0,AVERAGE('FILL Table'!$L$325:$L$356),VLOOKUP($Q720,'FILL Table'!$A$325:$L$356,RSD_Technologies!K$3))</f>
        <v>1</v>
      </c>
      <c r="L720" s="47"/>
      <c r="Q720" s="47" t="str">
        <f t="shared" si="301"/>
        <v>RSD_APA2_LI_E01</v>
      </c>
    </row>
    <row r="721" spans="2:17" x14ac:dyDescent="0.25">
      <c r="B721" s="47"/>
      <c r="C721" s="47"/>
      <c r="D721" s="47" t="s">
        <v>630</v>
      </c>
      <c r="E721" s="47"/>
      <c r="F721" s="47" t="str">
        <f t="shared" si="298"/>
        <v>NCAP_AFA</v>
      </c>
      <c r="G721" s="51">
        <f t="shared" si="302"/>
        <v>2018</v>
      </c>
      <c r="H721" s="58">
        <f>IF(VLOOKUP($Q721,'FILL Table'!$A$325:$I$356,RSD_Technologies!H$3)=0,AVERAGE('FILL Table'!$I$325:$I$356),VLOOKUP($Q721,'FILL Table'!$A$325:$I$356,RSD_Technologies!H$3))</f>
        <v>1</v>
      </c>
      <c r="I721" s="58">
        <f>IF(VLOOKUP($Q721,'FILL Table'!$A$325:$J$356,RSD_Technologies!I$3)=0,AVERAGE('FILL Table'!$J$325:$J$356),VLOOKUP($Q721,'FILL Table'!$A$325:$J$356,RSD_Technologies!I$3))</f>
        <v>1</v>
      </c>
      <c r="J721" s="58">
        <f>IF(VLOOKUP($Q721,'FILL Table'!$A$325:$K$356,RSD_Technologies!J$3)=0,AVERAGE('FILL Table'!$K$325:$K$356),VLOOKUP($Q721,'FILL Table'!$A$325:$K$356,RSD_Technologies!J$3))</f>
        <v>1</v>
      </c>
      <c r="K721" s="58">
        <f>IF(VLOOKUP($Q721,'FILL Table'!$A$325:$L$356,RSD_Technologies!K$3)=0,AVERAGE('FILL Table'!$L$325:$L$356),VLOOKUP($Q721,'FILL Table'!$A$325:$L$356,RSD_Technologies!K$3))</f>
        <v>1</v>
      </c>
      <c r="L721" s="47"/>
      <c r="Q721" s="47" t="str">
        <f t="shared" si="301"/>
        <v>RSD_APA2_LI_E02</v>
      </c>
    </row>
    <row r="722" spans="2:17" x14ac:dyDescent="0.25">
      <c r="B722" s="47"/>
      <c r="C722" s="47"/>
      <c r="D722" s="47" t="s">
        <v>631</v>
      </c>
      <c r="E722" s="47"/>
      <c r="F722" s="47" t="str">
        <f t="shared" ref="F722:F747" si="303">F721</f>
        <v>NCAP_AFA</v>
      </c>
      <c r="G722" s="51">
        <f t="shared" si="302"/>
        <v>2018</v>
      </c>
      <c r="H722" s="58">
        <f>IF(VLOOKUP($Q722,'FILL Table'!$A$325:$I$356,RSD_Technologies!H$3)=0,AVERAGE('FILL Table'!$I$325:$I$356),VLOOKUP($Q722,'FILL Table'!$A$325:$I$356,RSD_Technologies!H$3))</f>
        <v>1</v>
      </c>
      <c r="I722" s="58">
        <f>IF(VLOOKUP($Q722,'FILL Table'!$A$325:$J$356,RSD_Technologies!I$3)=0,AVERAGE('FILL Table'!$J$325:$J$356),VLOOKUP($Q722,'FILL Table'!$A$325:$J$356,RSD_Technologies!I$3))</f>
        <v>1</v>
      </c>
      <c r="J722" s="58">
        <f>IF(VLOOKUP($Q722,'FILL Table'!$A$325:$K$356,RSD_Technologies!J$3)=0,AVERAGE('FILL Table'!$K$325:$K$356),VLOOKUP($Q722,'FILL Table'!$A$325:$K$356,RSD_Technologies!J$3))</f>
        <v>1</v>
      </c>
      <c r="K722" s="58">
        <f>IF(VLOOKUP($Q722,'FILL Table'!$A$325:$L$356,RSD_Technologies!K$3)=0,AVERAGE('FILL Table'!$L$325:$L$356),VLOOKUP($Q722,'FILL Table'!$A$325:$L$356,RSD_Technologies!K$3))</f>
        <v>1</v>
      </c>
      <c r="L722" s="47"/>
      <c r="Q722" s="47" t="str">
        <f t="shared" si="301"/>
        <v>RSD_APA2_LI_E03</v>
      </c>
    </row>
    <row r="723" spans="2:17" x14ac:dyDescent="0.25">
      <c r="B723" s="47"/>
      <c r="C723" s="47"/>
      <c r="D723" s="47" t="s">
        <v>632</v>
      </c>
      <c r="E723" s="47"/>
      <c r="F723" s="47" t="str">
        <f t="shared" si="303"/>
        <v>NCAP_AFA</v>
      </c>
      <c r="G723" s="51">
        <f t="shared" si="302"/>
        <v>2018</v>
      </c>
      <c r="H723" s="58">
        <f>IF(VLOOKUP($Q723,'FILL Table'!$A$325:$I$356,RSD_Technologies!H$3)=0,AVERAGE('FILL Table'!$I$325:$I$356),VLOOKUP($Q723,'FILL Table'!$A$325:$I$356,RSD_Technologies!H$3))</f>
        <v>1</v>
      </c>
      <c r="I723" s="58">
        <f>IF(VLOOKUP($Q723,'FILL Table'!$A$325:$J$356,RSD_Technologies!I$3)=0,AVERAGE('FILL Table'!$J$325:$J$356),VLOOKUP($Q723,'FILL Table'!$A$325:$J$356,RSD_Technologies!I$3))</f>
        <v>1</v>
      </c>
      <c r="J723" s="58">
        <f>IF(VLOOKUP($Q723,'FILL Table'!$A$325:$K$356,RSD_Technologies!J$3)=0,AVERAGE('FILL Table'!$K$325:$K$356),VLOOKUP($Q723,'FILL Table'!$A$325:$K$356,RSD_Technologies!J$3))</f>
        <v>1</v>
      </c>
      <c r="K723" s="58">
        <f>IF(VLOOKUP($Q723,'FILL Table'!$A$325:$L$356,RSD_Technologies!K$3)=0,AVERAGE('FILL Table'!$L$325:$L$356),VLOOKUP($Q723,'FILL Table'!$A$325:$L$356,RSD_Technologies!K$3))</f>
        <v>1</v>
      </c>
      <c r="L723" s="47"/>
      <c r="Q723" s="47" t="str">
        <f t="shared" si="301"/>
        <v>RSD_APA2_LI_E04</v>
      </c>
    </row>
    <row r="724" spans="2:17" x14ac:dyDescent="0.25">
      <c r="B724" s="47"/>
      <c r="C724" s="47"/>
      <c r="D724" s="47" t="s">
        <v>577</v>
      </c>
      <c r="E724" s="47"/>
      <c r="F724" s="47" t="str">
        <f t="shared" si="303"/>
        <v>NCAP_AFA</v>
      </c>
      <c r="G724" s="51">
        <f t="shared" si="302"/>
        <v>2018</v>
      </c>
      <c r="H724" s="58">
        <f>IF(VLOOKUP($Q724,'FILL Table'!$A$325:$I$356,RSD_Technologies!H$3)=0,AVERAGE('FILL Table'!$I$325:$I$356),VLOOKUP($Q724,'FILL Table'!$A$325:$I$356,RSD_Technologies!H$3))</f>
        <v>1</v>
      </c>
      <c r="I724" s="58">
        <f>IF(VLOOKUP($Q724,'FILL Table'!$A$325:$J$356,RSD_Technologies!I$3)=0,AVERAGE('FILL Table'!$J$325:$J$356),VLOOKUP($Q724,'FILL Table'!$A$325:$J$356,RSD_Technologies!I$3))</f>
        <v>1</v>
      </c>
      <c r="J724" s="58">
        <f>IF(VLOOKUP($Q724,'FILL Table'!$A$325:$K$356,RSD_Technologies!J$3)=0,AVERAGE('FILL Table'!$K$325:$K$356),VLOOKUP($Q724,'FILL Table'!$A$325:$K$356,RSD_Technologies!J$3))</f>
        <v>1</v>
      </c>
      <c r="K724" s="58">
        <f>IF(VLOOKUP($Q724,'FILL Table'!$A$325:$L$356,RSD_Technologies!K$3)=0,AVERAGE('FILL Table'!$L$325:$L$356),VLOOKUP($Q724,'FILL Table'!$A$325:$L$356,RSD_Technologies!K$3))</f>
        <v>1</v>
      </c>
      <c r="L724" s="47"/>
      <c r="Q724" s="47" t="str">
        <f t="shared" si="301"/>
        <v>RSD_APA3_LI_E01</v>
      </c>
    </row>
    <row r="725" spans="2:17" x14ac:dyDescent="0.25">
      <c r="B725" s="47"/>
      <c r="C725" s="47"/>
      <c r="D725" s="47" t="s">
        <v>578</v>
      </c>
      <c r="E725" s="47"/>
      <c r="F725" s="47" t="str">
        <f t="shared" si="303"/>
        <v>NCAP_AFA</v>
      </c>
      <c r="G725" s="51">
        <f t="shared" si="302"/>
        <v>2018</v>
      </c>
      <c r="H725" s="58">
        <f>IF(VLOOKUP($Q725,'FILL Table'!$A$325:$I$356,RSD_Technologies!H$3)=0,AVERAGE('FILL Table'!$I$325:$I$356),VLOOKUP($Q725,'FILL Table'!$A$325:$I$356,RSD_Technologies!H$3))</f>
        <v>1</v>
      </c>
      <c r="I725" s="58">
        <f>IF(VLOOKUP($Q725,'FILL Table'!$A$325:$J$356,RSD_Technologies!I$3)=0,AVERAGE('FILL Table'!$J$325:$J$356),VLOOKUP($Q725,'FILL Table'!$A$325:$J$356,RSD_Technologies!I$3))</f>
        <v>1</v>
      </c>
      <c r="J725" s="58">
        <f>IF(VLOOKUP($Q725,'FILL Table'!$A$325:$K$356,RSD_Technologies!J$3)=0,AVERAGE('FILL Table'!$K$325:$K$356),VLOOKUP($Q725,'FILL Table'!$A$325:$K$356,RSD_Technologies!J$3))</f>
        <v>1</v>
      </c>
      <c r="K725" s="58">
        <f>IF(VLOOKUP($Q725,'FILL Table'!$A$325:$L$356,RSD_Technologies!K$3)=0,AVERAGE('FILL Table'!$L$325:$L$356),VLOOKUP($Q725,'FILL Table'!$A$325:$L$356,RSD_Technologies!K$3))</f>
        <v>1</v>
      </c>
      <c r="L725" s="47"/>
      <c r="Q725" s="47" t="str">
        <f t="shared" si="301"/>
        <v>RSD_APA3_LI_E02</v>
      </c>
    </row>
    <row r="726" spans="2:17" x14ac:dyDescent="0.25">
      <c r="B726" s="47"/>
      <c r="C726" s="47"/>
      <c r="D726" s="47" t="s">
        <v>579</v>
      </c>
      <c r="E726" s="47"/>
      <c r="F726" s="47" t="str">
        <f t="shared" si="303"/>
        <v>NCAP_AFA</v>
      </c>
      <c r="G726" s="51">
        <f t="shared" si="302"/>
        <v>2018</v>
      </c>
      <c r="H726" s="58">
        <f>IF(VLOOKUP($Q726,'FILL Table'!$A$325:$I$356,RSD_Technologies!H$3)=0,AVERAGE('FILL Table'!$I$325:$I$356),VLOOKUP($Q726,'FILL Table'!$A$325:$I$356,RSD_Technologies!H$3))</f>
        <v>1</v>
      </c>
      <c r="I726" s="58">
        <f>IF(VLOOKUP($Q726,'FILL Table'!$A$325:$J$356,RSD_Technologies!I$3)=0,AVERAGE('FILL Table'!$J$325:$J$356),VLOOKUP($Q726,'FILL Table'!$A$325:$J$356,RSD_Technologies!I$3))</f>
        <v>1</v>
      </c>
      <c r="J726" s="58">
        <f>IF(VLOOKUP($Q726,'FILL Table'!$A$325:$K$356,RSD_Technologies!J$3)=0,AVERAGE('FILL Table'!$K$325:$K$356),VLOOKUP($Q726,'FILL Table'!$A$325:$K$356,RSD_Technologies!J$3))</f>
        <v>1</v>
      </c>
      <c r="K726" s="58">
        <f>IF(VLOOKUP($Q726,'FILL Table'!$A$325:$L$356,RSD_Technologies!K$3)=0,AVERAGE('FILL Table'!$L$325:$L$356),VLOOKUP($Q726,'FILL Table'!$A$325:$L$356,RSD_Technologies!K$3))</f>
        <v>1</v>
      </c>
      <c r="L726" s="47"/>
      <c r="Q726" s="47" t="str">
        <f t="shared" si="301"/>
        <v>RSD_APA3_LI_E03</v>
      </c>
    </row>
    <row r="727" spans="2:17" x14ac:dyDescent="0.25">
      <c r="B727" s="47"/>
      <c r="C727" s="47"/>
      <c r="D727" s="47" t="s">
        <v>580</v>
      </c>
      <c r="E727" s="47"/>
      <c r="F727" s="47" t="str">
        <f t="shared" si="303"/>
        <v>NCAP_AFA</v>
      </c>
      <c r="G727" s="51">
        <f t="shared" si="302"/>
        <v>2018</v>
      </c>
      <c r="H727" s="58">
        <f>IF(VLOOKUP($Q727,'FILL Table'!$A$325:$I$356,RSD_Technologies!H$3)=0,AVERAGE('FILL Table'!$I$325:$I$356),VLOOKUP($Q727,'FILL Table'!$A$325:$I$356,RSD_Technologies!H$3))</f>
        <v>1</v>
      </c>
      <c r="I727" s="58">
        <f>IF(VLOOKUP($Q727,'FILL Table'!$A$325:$J$356,RSD_Technologies!I$3)=0,AVERAGE('FILL Table'!$J$325:$J$356),VLOOKUP($Q727,'FILL Table'!$A$325:$J$356,RSD_Technologies!I$3))</f>
        <v>1</v>
      </c>
      <c r="J727" s="58">
        <f>IF(VLOOKUP($Q727,'FILL Table'!$A$325:$K$356,RSD_Technologies!J$3)=0,AVERAGE('FILL Table'!$K$325:$K$356),VLOOKUP($Q727,'FILL Table'!$A$325:$K$356,RSD_Technologies!J$3))</f>
        <v>1</v>
      </c>
      <c r="K727" s="58">
        <f>IF(VLOOKUP($Q727,'FILL Table'!$A$325:$L$356,RSD_Technologies!K$3)=0,AVERAGE('FILL Table'!$L$325:$L$356),VLOOKUP($Q727,'FILL Table'!$A$325:$L$356,RSD_Technologies!K$3))</f>
        <v>1</v>
      </c>
      <c r="L727" s="47"/>
      <c r="Q727" s="47" t="str">
        <f t="shared" si="301"/>
        <v>RSD_APA3_LI_E04</v>
      </c>
    </row>
    <row r="728" spans="2:17" x14ac:dyDescent="0.25">
      <c r="B728" s="47"/>
      <c r="C728" s="47"/>
      <c r="D728" s="47" t="s">
        <v>525</v>
      </c>
      <c r="E728" s="47"/>
      <c r="F728" s="47" t="str">
        <f t="shared" si="303"/>
        <v>NCAP_AFA</v>
      </c>
      <c r="G728" s="51">
        <f t="shared" si="302"/>
        <v>2018</v>
      </c>
      <c r="H728" s="58">
        <f>IF(VLOOKUP($Q728,'FILL Table'!$A$325:$I$356,RSD_Technologies!H$3)=0,AVERAGE('FILL Table'!$I$325:$I$356),VLOOKUP($Q728,'FILL Table'!$A$325:$I$356,RSD_Technologies!H$3))</f>
        <v>1</v>
      </c>
      <c r="I728" s="58">
        <f>IF(VLOOKUP($Q728,'FILL Table'!$A$325:$J$356,RSD_Technologies!I$3)=0,AVERAGE('FILL Table'!$J$325:$J$356),VLOOKUP($Q728,'FILL Table'!$A$325:$J$356,RSD_Technologies!I$3))</f>
        <v>1</v>
      </c>
      <c r="J728" s="58">
        <f>IF(VLOOKUP($Q728,'FILL Table'!$A$325:$K$356,RSD_Technologies!J$3)=0,AVERAGE('FILL Table'!$K$325:$K$356),VLOOKUP($Q728,'FILL Table'!$A$325:$K$356,RSD_Technologies!J$3))</f>
        <v>1</v>
      </c>
      <c r="K728" s="58">
        <f>IF(VLOOKUP($Q728,'FILL Table'!$A$325:$L$356,RSD_Technologies!K$3)=0,AVERAGE('FILL Table'!$L$325:$L$356),VLOOKUP($Q728,'FILL Table'!$A$325:$L$356,RSD_Technologies!K$3))</f>
        <v>1</v>
      </c>
      <c r="L728" s="47"/>
      <c r="Q728" s="47" t="str">
        <f t="shared" si="301"/>
        <v>RSD_APA4_LI_E01</v>
      </c>
    </row>
    <row r="729" spans="2:17" x14ac:dyDescent="0.25">
      <c r="B729" s="47"/>
      <c r="C729" s="47"/>
      <c r="D729" s="47" t="s">
        <v>526</v>
      </c>
      <c r="E729" s="47"/>
      <c r="F729" s="47" t="str">
        <f t="shared" si="303"/>
        <v>NCAP_AFA</v>
      </c>
      <c r="G729" s="51">
        <f t="shared" si="302"/>
        <v>2018</v>
      </c>
      <c r="H729" s="58">
        <f>IF(VLOOKUP($Q729,'FILL Table'!$A$325:$I$356,RSD_Technologies!H$3)=0,AVERAGE('FILL Table'!$I$325:$I$356),VLOOKUP($Q729,'FILL Table'!$A$325:$I$356,RSD_Technologies!H$3))</f>
        <v>1</v>
      </c>
      <c r="I729" s="58">
        <f>IF(VLOOKUP($Q729,'FILL Table'!$A$325:$J$356,RSD_Technologies!I$3)=0,AVERAGE('FILL Table'!$J$325:$J$356),VLOOKUP($Q729,'FILL Table'!$A$325:$J$356,RSD_Technologies!I$3))</f>
        <v>1</v>
      </c>
      <c r="J729" s="58">
        <f>IF(VLOOKUP($Q729,'FILL Table'!$A$325:$K$356,RSD_Technologies!J$3)=0,AVERAGE('FILL Table'!$K$325:$K$356),VLOOKUP($Q729,'FILL Table'!$A$325:$K$356,RSD_Technologies!J$3))</f>
        <v>1</v>
      </c>
      <c r="K729" s="58">
        <f>IF(VLOOKUP($Q729,'FILL Table'!$A$325:$L$356,RSD_Technologies!K$3)=0,AVERAGE('FILL Table'!$L$325:$L$356),VLOOKUP($Q729,'FILL Table'!$A$325:$L$356,RSD_Technologies!K$3))</f>
        <v>1</v>
      </c>
      <c r="L729" s="47"/>
      <c r="Q729" s="47" t="str">
        <f t="shared" si="301"/>
        <v>RSD_APA4_LI_E02</v>
      </c>
    </row>
    <row r="730" spans="2:17" x14ac:dyDescent="0.25">
      <c r="B730" s="47"/>
      <c r="C730" s="47"/>
      <c r="D730" s="47" t="s">
        <v>527</v>
      </c>
      <c r="E730" s="47"/>
      <c r="F730" s="47" t="str">
        <f t="shared" si="303"/>
        <v>NCAP_AFA</v>
      </c>
      <c r="G730" s="51">
        <f t="shared" si="302"/>
        <v>2018</v>
      </c>
      <c r="H730" s="58">
        <f>IF(VLOOKUP($Q730,'FILL Table'!$A$325:$I$356,RSD_Technologies!H$3)=0,AVERAGE('FILL Table'!$I$325:$I$356),VLOOKUP($Q730,'FILL Table'!$A$325:$I$356,RSD_Technologies!H$3))</f>
        <v>1</v>
      </c>
      <c r="I730" s="58">
        <f>IF(VLOOKUP($Q730,'FILL Table'!$A$325:$J$356,RSD_Technologies!I$3)=0,AVERAGE('FILL Table'!$J$325:$J$356),VLOOKUP($Q730,'FILL Table'!$A$325:$J$356,RSD_Technologies!I$3))</f>
        <v>1</v>
      </c>
      <c r="J730" s="58">
        <f>IF(VLOOKUP($Q730,'FILL Table'!$A$325:$K$356,RSD_Technologies!J$3)=0,AVERAGE('FILL Table'!$K$325:$K$356),VLOOKUP($Q730,'FILL Table'!$A$325:$K$356,RSD_Technologies!J$3))</f>
        <v>1</v>
      </c>
      <c r="K730" s="58">
        <f>IF(VLOOKUP($Q730,'FILL Table'!$A$325:$L$356,RSD_Technologies!K$3)=0,AVERAGE('FILL Table'!$L$325:$L$356),VLOOKUP($Q730,'FILL Table'!$A$325:$L$356,RSD_Technologies!K$3))</f>
        <v>1</v>
      </c>
      <c r="L730" s="47"/>
      <c r="Q730" s="47" t="str">
        <f t="shared" si="301"/>
        <v>RSD_APA4_LI_E03</v>
      </c>
    </row>
    <row r="731" spans="2:17" x14ac:dyDescent="0.25">
      <c r="B731" s="47"/>
      <c r="C731" s="47"/>
      <c r="D731" s="47" t="s">
        <v>528</v>
      </c>
      <c r="E731" s="47"/>
      <c r="F731" s="47" t="str">
        <f t="shared" si="303"/>
        <v>NCAP_AFA</v>
      </c>
      <c r="G731" s="51">
        <f t="shared" si="302"/>
        <v>2018</v>
      </c>
      <c r="H731" s="58">
        <f>IF(VLOOKUP($Q731,'FILL Table'!$A$325:$I$356,RSD_Technologies!H$3)=0,AVERAGE('FILL Table'!$I$325:$I$356),VLOOKUP($Q731,'FILL Table'!$A$325:$I$356,RSD_Technologies!H$3))</f>
        <v>1</v>
      </c>
      <c r="I731" s="58">
        <f>IF(VLOOKUP($Q731,'FILL Table'!$A$325:$J$356,RSD_Technologies!I$3)=0,AVERAGE('FILL Table'!$J$325:$J$356),VLOOKUP($Q731,'FILL Table'!$A$325:$J$356,RSD_Technologies!I$3))</f>
        <v>1</v>
      </c>
      <c r="J731" s="58">
        <f>IF(VLOOKUP($Q731,'FILL Table'!$A$325:$K$356,RSD_Technologies!J$3)=0,AVERAGE('FILL Table'!$K$325:$K$356),VLOOKUP($Q731,'FILL Table'!$A$325:$K$356,RSD_Technologies!J$3))</f>
        <v>1</v>
      </c>
      <c r="K731" s="58">
        <f>IF(VLOOKUP($Q731,'FILL Table'!$A$325:$L$356,RSD_Technologies!K$3)=0,AVERAGE('FILL Table'!$L$325:$L$356),VLOOKUP($Q731,'FILL Table'!$A$325:$L$356,RSD_Technologies!K$3))</f>
        <v>1</v>
      </c>
      <c r="L731" s="47"/>
      <c r="Q731" s="47" t="str">
        <f t="shared" si="301"/>
        <v>RSD_APA4_LI_E04</v>
      </c>
    </row>
    <row r="732" spans="2:17" x14ac:dyDescent="0.25">
      <c r="B732" s="47"/>
      <c r="C732" s="47"/>
      <c r="D732" s="47" t="s">
        <v>286</v>
      </c>
      <c r="E732" s="47"/>
      <c r="F732" s="47" t="str">
        <f t="shared" si="303"/>
        <v>NCAP_AFA</v>
      </c>
      <c r="G732" s="51">
        <f t="shared" si="302"/>
        <v>2018</v>
      </c>
      <c r="H732" s="58">
        <f>IF(VLOOKUP($Q732,'FILL Table'!$A$325:$I$356,RSD_Technologies!H$3)=0,AVERAGE('FILL Table'!$I$325:$I$356),VLOOKUP($Q732,'FILL Table'!$A$325:$I$356,RSD_Technologies!H$3))</f>
        <v>1</v>
      </c>
      <c r="I732" s="58">
        <f>IF(VLOOKUP($Q732,'FILL Table'!$A$325:$J$356,RSD_Technologies!I$3)=0,AVERAGE('FILL Table'!$J$325:$J$356),VLOOKUP($Q732,'FILL Table'!$A$325:$J$356,RSD_Technologies!I$3))</f>
        <v>1</v>
      </c>
      <c r="J732" s="58">
        <f>IF(VLOOKUP($Q732,'FILL Table'!$A$325:$K$356,RSD_Technologies!J$3)=0,AVERAGE('FILL Table'!$K$325:$K$356),VLOOKUP($Q732,'FILL Table'!$A$325:$K$356,RSD_Technologies!J$3))</f>
        <v>1</v>
      </c>
      <c r="K732" s="58">
        <f>IF(VLOOKUP($Q732,'FILL Table'!$A$325:$L$356,RSD_Technologies!K$3)=0,AVERAGE('FILL Table'!$L$325:$L$356),VLOOKUP($Q732,'FILL Table'!$A$325:$L$356,RSD_Technologies!K$3))</f>
        <v>1</v>
      </c>
      <c r="L732" s="47"/>
      <c r="Q732" s="47" t="str">
        <f t="shared" si="301"/>
        <v>RSD_DTA1_LI_E01</v>
      </c>
    </row>
    <row r="733" spans="2:17" x14ac:dyDescent="0.25">
      <c r="B733" s="47"/>
      <c r="C733" s="47"/>
      <c r="D733" s="47" t="s">
        <v>287</v>
      </c>
      <c r="E733" s="47"/>
      <c r="F733" s="47" t="str">
        <f t="shared" si="303"/>
        <v>NCAP_AFA</v>
      </c>
      <c r="G733" s="51">
        <f t="shared" si="302"/>
        <v>2018</v>
      </c>
      <c r="H733" s="58">
        <f>IF(VLOOKUP($Q733,'FILL Table'!$A$325:$I$356,RSD_Technologies!H$3)=0,AVERAGE('FILL Table'!$I$325:$I$356),VLOOKUP($Q733,'FILL Table'!$A$325:$I$356,RSD_Technologies!H$3))</f>
        <v>1</v>
      </c>
      <c r="I733" s="58">
        <f>IF(VLOOKUP($Q733,'FILL Table'!$A$325:$J$356,RSD_Technologies!I$3)=0,AVERAGE('FILL Table'!$J$325:$J$356),VLOOKUP($Q733,'FILL Table'!$A$325:$J$356,RSD_Technologies!I$3))</f>
        <v>1</v>
      </c>
      <c r="J733" s="58">
        <f>IF(VLOOKUP($Q733,'FILL Table'!$A$325:$K$356,RSD_Technologies!J$3)=0,AVERAGE('FILL Table'!$K$325:$K$356),VLOOKUP($Q733,'FILL Table'!$A$325:$K$356,RSD_Technologies!J$3))</f>
        <v>1</v>
      </c>
      <c r="K733" s="58">
        <f>IF(VLOOKUP($Q733,'FILL Table'!$A$325:$L$356,RSD_Technologies!K$3)=0,AVERAGE('FILL Table'!$L$325:$L$356),VLOOKUP($Q733,'FILL Table'!$A$325:$L$356,RSD_Technologies!K$3))</f>
        <v>1</v>
      </c>
      <c r="L733" s="47"/>
      <c r="Q733" s="47" t="str">
        <f t="shared" si="301"/>
        <v>RSD_DTA1_LI_E02</v>
      </c>
    </row>
    <row r="734" spans="2:17" x14ac:dyDescent="0.25">
      <c r="B734" s="47"/>
      <c r="C734" s="47"/>
      <c r="D734" s="47" t="s">
        <v>288</v>
      </c>
      <c r="E734" s="47"/>
      <c r="F734" s="47" t="str">
        <f t="shared" si="303"/>
        <v>NCAP_AFA</v>
      </c>
      <c r="G734" s="51">
        <f t="shared" si="302"/>
        <v>2018</v>
      </c>
      <c r="H734" s="58">
        <f>IF(VLOOKUP($Q734,'FILL Table'!$A$325:$I$356,RSD_Technologies!H$3)=0,AVERAGE('FILL Table'!$I$325:$I$356),VLOOKUP($Q734,'FILL Table'!$A$325:$I$356,RSD_Technologies!H$3))</f>
        <v>1</v>
      </c>
      <c r="I734" s="58">
        <f>IF(VLOOKUP($Q734,'FILL Table'!$A$325:$J$356,RSD_Technologies!I$3)=0,AVERAGE('FILL Table'!$J$325:$J$356),VLOOKUP($Q734,'FILL Table'!$A$325:$J$356,RSD_Technologies!I$3))</f>
        <v>1</v>
      </c>
      <c r="J734" s="58">
        <f>IF(VLOOKUP($Q734,'FILL Table'!$A$325:$K$356,RSD_Technologies!J$3)=0,AVERAGE('FILL Table'!$K$325:$K$356),VLOOKUP($Q734,'FILL Table'!$A$325:$K$356,RSD_Technologies!J$3))</f>
        <v>1</v>
      </c>
      <c r="K734" s="58">
        <f>IF(VLOOKUP($Q734,'FILL Table'!$A$325:$L$356,RSD_Technologies!K$3)=0,AVERAGE('FILL Table'!$L$325:$L$356),VLOOKUP($Q734,'FILL Table'!$A$325:$L$356,RSD_Technologies!K$3))</f>
        <v>1</v>
      </c>
      <c r="L734" s="47"/>
      <c r="Q734" s="47" t="str">
        <f t="shared" si="301"/>
        <v>RSD_DTA1_LI_E03</v>
      </c>
    </row>
    <row r="735" spans="2:17" x14ac:dyDescent="0.25">
      <c r="B735" s="47"/>
      <c r="C735" s="47"/>
      <c r="D735" s="47" t="s">
        <v>289</v>
      </c>
      <c r="E735" s="47"/>
      <c r="F735" s="47" t="str">
        <f t="shared" si="303"/>
        <v>NCAP_AFA</v>
      </c>
      <c r="G735" s="51">
        <f t="shared" si="302"/>
        <v>2018</v>
      </c>
      <c r="H735" s="58">
        <f>IF(VLOOKUP($Q735,'FILL Table'!$A$325:$I$356,RSD_Technologies!H$3)=0,AVERAGE('FILL Table'!$I$325:$I$356),VLOOKUP($Q735,'FILL Table'!$A$325:$I$356,RSD_Technologies!H$3))</f>
        <v>1</v>
      </c>
      <c r="I735" s="58">
        <f>IF(VLOOKUP($Q735,'FILL Table'!$A$325:$J$356,RSD_Technologies!I$3)=0,AVERAGE('FILL Table'!$J$325:$J$356),VLOOKUP($Q735,'FILL Table'!$A$325:$J$356,RSD_Technologies!I$3))</f>
        <v>1</v>
      </c>
      <c r="J735" s="58">
        <f>IF(VLOOKUP($Q735,'FILL Table'!$A$325:$K$356,RSD_Technologies!J$3)=0,AVERAGE('FILL Table'!$K$325:$K$356),VLOOKUP($Q735,'FILL Table'!$A$325:$K$356,RSD_Technologies!J$3))</f>
        <v>1</v>
      </c>
      <c r="K735" s="58">
        <f>IF(VLOOKUP($Q735,'FILL Table'!$A$325:$L$356,RSD_Technologies!K$3)=0,AVERAGE('FILL Table'!$L$325:$L$356),VLOOKUP($Q735,'FILL Table'!$A$325:$L$356,RSD_Technologies!K$3))</f>
        <v>1</v>
      </c>
      <c r="L735" s="47"/>
      <c r="Q735" s="47" t="str">
        <f t="shared" si="301"/>
        <v>RSD_DTA1_LI_E04</v>
      </c>
    </row>
    <row r="736" spans="2:17" x14ac:dyDescent="0.25">
      <c r="B736" s="47"/>
      <c r="C736" s="47"/>
      <c r="D736" s="47" t="s">
        <v>625</v>
      </c>
      <c r="E736" s="47"/>
      <c r="F736" s="47" t="str">
        <f t="shared" si="303"/>
        <v>NCAP_AFA</v>
      </c>
      <c r="G736" s="51">
        <f t="shared" si="302"/>
        <v>2018</v>
      </c>
      <c r="H736" s="58">
        <f>IF(VLOOKUP($Q736,'FILL Table'!$A$325:$I$356,RSD_Technologies!H$3)=0,AVERAGE('FILL Table'!$I$325:$I$356),VLOOKUP($Q736,'FILL Table'!$A$325:$I$356,RSD_Technologies!H$3))</f>
        <v>1</v>
      </c>
      <c r="I736" s="58">
        <f>IF(VLOOKUP($Q736,'FILL Table'!$A$325:$J$356,RSD_Technologies!I$3)=0,AVERAGE('FILL Table'!$J$325:$J$356),VLOOKUP($Q736,'FILL Table'!$A$325:$J$356,RSD_Technologies!I$3))</f>
        <v>1</v>
      </c>
      <c r="J736" s="58">
        <f>IF(VLOOKUP($Q736,'FILL Table'!$A$325:$K$356,RSD_Technologies!J$3)=0,AVERAGE('FILL Table'!$K$325:$K$356),VLOOKUP($Q736,'FILL Table'!$A$325:$K$356,RSD_Technologies!J$3))</f>
        <v>1</v>
      </c>
      <c r="K736" s="58">
        <f>IF(VLOOKUP($Q736,'FILL Table'!$A$325:$L$356,RSD_Technologies!K$3)=0,AVERAGE('FILL Table'!$L$325:$L$356),VLOOKUP($Q736,'FILL Table'!$A$325:$L$356,RSD_Technologies!K$3))</f>
        <v>1</v>
      </c>
      <c r="L736" s="47"/>
      <c r="Q736" s="47" t="str">
        <f t="shared" si="301"/>
        <v>RSD_DTA2_LI_E01</v>
      </c>
    </row>
    <row r="737" spans="1:18" x14ac:dyDescent="0.25">
      <c r="B737" s="47"/>
      <c r="C737" s="47"/>
      <c r="D737" s="47" t="s">
        <v>626</v>
      </c>
      <c r="E737" s="47"/>
      <c r="F737" s="47" t="str">
        <f t="shared" si="303"/>
        <v>NCAP_AFA</v>
      </c>
      <c r="G737" s="51">
        <f t="shared" si="302"/>
        <v>2018</v>
      </c>
      <c r="H737" s="58">
        <f>IF(VLOOKUP($Q737,'FILL Table'!$A$325:$I$356,RSD_Technologies!H$3)=0,AVERAGE('FILL Table'!$I$325:$I$356),VLOOKUP($Q737,'FILL Table'!$A$325:$I$356,RSD_Technologies!H$3))</f>
        <v>1</v>
      </c>
      <c r="I737" s="58">
        <f>IF(VLOOKUP($Q737,'FILL Table'!$A$325:$J$356,RSD_Technologies!I$3)=0,AVERAGE('FILL Table'!$J$325:$J$356),VLOOKUP($Q737,'FILL Table'!$A$325:$J$356,RSD_Technologies!I$3))</f>
        <v>1</v>
      </c>
      <c r="J737" s="58">
        <f>IF(VLOOKUP($Q737,'FILL Table'!$A$325:$K$356,RSD_Technologies!J$3)=0,AVERAGE('FILL Table'!$K$325:$K$356),VLOOKUP($Q737,'FILL Table'!$A$325:$K$356,RSD_Technologies!J$3))</f>
        <v>1</v>
      </c>
      <c r="K737" s="58">
        <f>IF(VLOOKUP($Q737,'FILL Table'!$A$325:$L$356,RSD_Technologies!K$3)=0,AVERAGE('FILL Table'!$L$325:$L$356),VLOOKUP($Q737,'FILL Table'!$A$325:$L$356,RSD_Technologies!K$3))</f>
        <v>1</v>
      </c>
      <c r="L737" s="47"/>
      <c r="Q737" s="47" t="str">
        <f t="shared" si="301"/>
        <v>RSD_DTA2_LI_E02</v>
      </c>
    </row>
    <row r="738" spans="1:18" x14ac:dyDescent="0.25">
      <c r="B738" s="47"/>
      <c r="C738" s="47"/>
      <c r="D738" s="47" t="s">
        <v>627</v>
      </c>
      <c r="E738" s="47"/>
      <c r="F738" s="47" t="str">
        <f t="shared" si="303"/>
        <v>NCAP_AFA</v>
      </c>
      <c r="G738" s="51">
        <f t="shared" si="302"/>
        <v>2018</v>
      </c>
      <c r="H738" s="58">
        <f>IF(VLOOKUP($Q738,'FILL Table'!$A$325:$I$356,RSD_Technologies!H$3)=0,AVERAGE('FILL Table'!$I$325:$I$356),VLOOKUP($Q738,'FILL Table'!$A$325:$I$356,RSD_Technologies!H$3))</f>
        <v>1</v>
      </c>
      <c r="I738" s="58">
        <f>IF(VLOOKUP($Q738,'FILL Table'!$A$325:$J$356,RSD_Technologies!I$3)=0,AVERAGE('FILL Table'!$J$325:$J$356),VLOOKUP($Q738,'FILL Table'!$A$325:$J$356,RSD_Technologies!I$3))</f>
        <v>1</v>
      </c>
      <c r="J738" s="58">
        <f>IF(VLOOKUP($Q738,'FILL Table'!$A$325:$K$356,RSD_Technologies!J$3)=0,AVERAGE('FILL Table'!$K$325:$K$356),VLOOKUP($Q738,'FILL Table'!$A$325:$K$356,RSD_Technologies!J$3))</f>
        <v>1</v>
      </c>
      <c r="K738" s="58">
        <f>IF(VLOOKUP($Q738,'FILL Table'!$A$325:$L$356,RSD_Technologies!K$3)=0,AVERAGE('FILL Table'!$L$325:$L$356),VLOOKUP($Q738,'FILL Table'!$A$325:$L$356,RSD_Technologies!K$3))</f>
        <v>1</v>
      </c>
      <c r="L738" s="47"/>
      <c r="Q738" s="47" t="str">
        <f t="shared" si="301"/>
        <v>RSD_DTA2_LI_E03</v>
      </c>
    </row>
    <row r="739" spans="1:18" x14ac:dyDescent="0.25">
      <c r="B739" s="47"/>
      <c r="C739" s="47"/>
      <c r="D739" s="47" t="s">
        <v>628</v>
      </c>
      <c r="E739" s="47"/>
      <c r="F739" s="47" t="str">
        <f t="shared" si="303"/>
        <v>NCAP_AFA</v>
      </c>
      <c r="G739" s="51">
        <f t="shared" ref="G739:G839" si="304">BASE_YEAR+1</f>
        <v>2018</v>
      </c>
      <c r="H739" s="58">
        <f>IF(VLOOKUP($Q739,'FILL Table'!$A$325:$I$356,RSD_Technologies!H$3)=0,AVERAGE('FILL Table'!$I$325:$I$356),VLOOKUP($Q739,'FILL Table'!$A$325:$I$356,RSD_Technologies!H$3))</f>
        <v>1</v>
      </c>
      <c r="I739" s="58">
        <f>IF(VLOOKUP($Q739,'FILL Table'!$A$325:$J$356,RSD_Technologies!I$3)=0,AVERAGE('FILL Table'!$J$325:$J$356),VLOOKUP($Q739,'FILL Table'!$A$325:$J$356,RSD_Technologies!I$3))</f>
        <v>1</v>
      </c>
      <c r="J739" s="58">
        <f>IF(VLOOKUP($Q739,'FILL Table'!$A$325:$K$356,RSD_Technologies!J$3)=0,AVERAGE('FILL Table'!$K$325:$K$356),VLOOKUP($Q739,'FILL Table'!$A$325:$K$356,RSD_Technologies!J$3))</f>
        <v>1</v>
      </c>
      <c r="K739" s="58">
        <f>IF(VLOOKUP($Q739,'FILL Table'!$A$325:$L$356,RSD_Technologies!K$3)=0,AVERAGE('FILL Table'!$L$325:$L$356),VLOOKUP($Q739,'FILL Table'!$A$325:$L$356,RSD_Technologies!K$3))</f>
        <v>1</v>
      </c>
      <c r="L739" s="47"/>
      <c r="Q739" s="47" t="str">
        <f t="shared" si="301"/>
        <v>RSD_DTA2_LI_E04</v>
      </c>
    </row>
    <row r="740" spans="1:18" x14ac:dyDescent="0.25">
      <c r="B740" s="47"/>
      <c r="C740" s="47"/>
      <c r="D740" s="47" t="s">
        <v>573</v>
      </c>
      <c r="E740" s="47"/>
      <c r="F740" s="47" t="str">
        <f t="shared" si="303"/>
        <v>NCAP_AFA</v>
      </c>
      <c r="G740" s="51">
        <f t="shared" si="304"/>
        <v>2018</v>
      </c>
      <c r="H740" s="58">
        <f>IF(VLOOKUP($Q740,'FILL Table'!$A$325:$I$356,RSD_Technologies!H$3)=0,AVERAGE('FILL Table'!$I$325:$I$356),VLOOKUP($Q740,'FILL Table'!$A$325:$I$356,RSD_Technologies!H$3))</f>
        <v>1</v>
      </c>
      <c r="I740" s="58">
        <f>IF(VLOOKUP($Q740,'FILL Table'!$A$325:$J$356,RSD_Technologies!I$3)=0,AVERAGE('FILL Table'!$J$325:$J$356),VLOOKUP($Q740,'FILL Table'!$A$325:$J$356,RSD_Technologies!I$3))</f>
        <v>1</v>
      </c>
      <c r="J740" s="58">
        <f>IF(VLOOKUP($Q740,'FILL Table'!$A$325:$K$356,RSD_Technologies!J$3)=0,AVERAGE('FILL Table'!$K$325:$K$356),VLOOKUP($Q740,'FILL Table'!$A$325:$K$356,RSD_Technologies!J$3))</f>
        <v>1</v>
      </c>
      <c r="K740" s="58">
        <f>IF(VLOOKUP($Q740,'FILL Table'!$A$325:$L$356,RSD_Technologies!K$3)=0,AVERAGE('FILL Table'!$L$325:$L$356),VLOOKUP($Q740,'FILL Table'!$A$325:$L$356,RSD_Technologies!K$3))</f>
        <v>1</v>
      </c>
      <c r="L740" s="47"/>
      <c r="Q740" s="47" t="str">
        <f t="shared" si="301"/>
        <v>RSD_DTA3_LI_E01</v>
      </c>
    </row>
    <row r="741" spans="1:18" x14ac:dyDescent="0.25">
      <c r="B741" s="47"/>
      <c r="C741" s="47"/>
      <c r="D741" s="47" t="s">
        <v>574</v>
      </c>
      <c r="E741" s="47"/>
      <c r="F741" s="47" t="str">
        <f t="shared" si="303"/>
        <v>NCAP_AFA</v>
      </c>
      <c r="G741" s="51">
        <f t="shared" si="304"/>
        <v>2018</v>
      </c>
      <c r="H741" s="58">
        <f>IF(VLOOKUP($Q741,'FILL Table'!$A$325:$I$356,RSD_Technologies!H$3)=0,AVERAGE('FILL Table'!$I$325:$I$356),VLOOKUP($Q741,'FILL Table'!$A$325:$I$356,RSD_Technologies!H$3))</f>
        <v>1</v>
      </c>
      <c r="I741" s="58">
        <f>IF(VLOOKUP($Q741,'FILL Table'!$A$325:$J$356,RSD_Technologies!I$3)=0,AVERAGE('FILL Table'!$J$325:$J$356),VLOOKUP($Q741,'FILL Table'!$A$325:$J$356,RSD_Technologies!I$3))</f>
        <v>1</v>
      </c>
      <c r="J741" s="58">
        <f>IF(VLOOKUP($Q741,'FILL Table'!$A$325:$K$356,RSD_Technologies!J$3)=0,AVERAGE('FILL Table'!$K$325:$K$356),VLOOKUP($Q741,'FILL Table'!$A$325:$K$356,RSD_Technologies!J$3))</f>
        <v>1</v>
      </c>
      <c r="K741" s="58">
        <f>IF(VLOOKUP($Q741,'FILL Table'!$A$325:$L$356,RSD_Technologies!K$3)=0,AVERAGE('FILL Table'!$L$325:$L$356),VLOOKUP($Q741,'FILL Table'!$A$325:$L$356,RSD_Technologies!K$3))</f>
        <v>1</v>
      </c>
      <c r="L741" s="47"/>
      <c r="Q741" s="47" t="str">
        <f t="shared" si="301"/>
        <v>RSD_DTA3_LI_E02</v>
      </c>
    </row>
    <row r="742" spans="1:18" x14ac:dyDescent="0.25">
      <c r="B742" s="47"/>
      <c r="C742" s="47"/>
      <c r="D742" s="47" t="s">
        <v>575</v>
      </c>
      <c r="E742" s="47"/>
      <c r="F742" s="47" t="str">
        <f t="shared" si="303"/>
        <v>NCAP_AFA</v>
      </c>
      <c r="G742" s="51">
        <f t="shared" si="304"/>
        <v>2018</v>
      </c>
      <c r="H742" s="58">
        <f>IF(VLOOKUP($Q742,'FILL Table'!$A$325:$I$356,RSD_Technologies!H$3)=0,AVERAGE('FILL Table'!$I$325:$I$356),VLOOKUP($Q742,'FILL Table'!$A$325:$I$356,RSD_Technologies!H$3))</f>
        <v>1</v>
      </c>
      <c r="I742" s="58">
        <f>IF(VLOOKUP($Q742,'FILL Table'!$A$325:$J$356,RSD_Technologies!I$3)=0,AVERAGE('FILL Table'!$J$325:$J$356),VLOOKUP($Q742,'FILL Table'!$A$325:$J$356,RSD_Technologies!I$3))</f>
        <v>1</v>
      </c>
      <c r="J742" s="58">
        <f>IF(VLOOKUP($Q742,'FILL Table'!$A$325:$K$356,RSD_Technologies!J$3)=0,AVERAGE('FILL Table'!$K$325:$K$356),VLOOKUP($Q742,'FILL Table'!$A$325:$K$356,RSD_Technologies!J$3))</f>
        <v>1</v>
      </c>
      <c r="K742" s="58">
        <f>IF(VLOOKUP($Q742,'FILL Table'!$A$325:$L$356,RSD_Technologies!K$3)=0,AVERAGE('FILL Table'!$L$325:$L$356),VLOOKUP($Q742,'FILL Table'!$A$325:$L$356,RSD_Technologies!K$3))</f>
        <v>1</v>
      </c>
      <c r="L742" s="47"/>
      <c r="Q742" s="47" t="str">
        <f t="shared" si="301"/>
        <v>RSD_DTA3_LI_E03</v>
      </c>
    </row>
    <row r="743" spans="1:18" x14ac:dyDescent="0.25">
      <c r="B743" s="47"/>
      <c r="C743" s="47"/>
      <c r="D743" s="47" t="s">
        <v>576</v>
      </c>
      <c r="E743" s="47"/>
      <c r="F743" s="47" t="str">
        <f t="shared" si="303"/>
        <v>NCAP_AFA</v>
      </c>
      <c r="G743" s="51">
        <f t="shared" si="304"/>
        <v>2018</v>
      </c>
      <c r="H743" s="58">
        <f>IF(VLOOKUP($Q743,'FILL Table'!$A$325:$I$356,RSD_Technologies!H$3)=0,AVERAGE('FILL Table'!$I$325:$I$356),VLOOKUP($Q743,'FILL Table'!$A$325:$I$356,RSD_Technologies!H$3))</f>
        <v>1</v>
      </c>
      <c r="I743" s="58">
        <f>IF(VLOOKUP($Q743,'FILL Table'!$A$325:$J$356,RSD_Technologies!I$3)=0,AVERAGE('FILL Table'!$J$325:$J$356),VLOOKUP($Q743,'FILL Table'!$A$325:$J$356,RSD_Technologies!I$3))</f>
        <v>1</v>
      </c>
      <c r="J743" s="58">
        <f>IF(VLOOKUP($Q743,'FILL Table'!$A$325:$K$356,RSD_Technologies!J$3)=0,AVERAGE('FILL Table'!$K$325:$K$356),VLOOKUP($Q743,'FILL Table'!$A$325:$K$356,RSD_Technologies!J$3))</f>
        <v>1</v>
      </c>
      <c r="K743" s="58">
        <f>IF(VLOOKUP($Q743,'FILL Table'!$A$325:$L$356,RSD_Technologies!K$3)=0,AVERAGE('FILL Table'!$L$325:$L$356),VLOOKUP($Q743,'FILL Table'!$A$325:$L$356,RSD_Technologies!K$3))</f>
        <v>1</v>
      </c>
      <c r="L743" s="47"/>
      <c r="Q743" s="47" t="str">
        <f t="shared" si="301"/>
        <v>RSD_DTA3_LI_E04</v>
      </c>
    </row>
    <row r="744" spans="1:18" x14ac:dyDescent="0.25">
      <c r="B744" s="47"/>
      <c r="C744" s="47"/>
      <c r="D744" s="47" t="s">
        <v>521</v>
      </c>
      <c r="E744" s="47"/>
      <c r="F744" s="47" t="str">
        <f t="shared" si="303"/>
        <v>NCAP_AFA</v>
      </c>
      <c r="G744" s="51">
        <f t="shared" si="304"/>
        <v>2018</v>
      </c>
      <c r="H744" s="58">
        <f>IF(VLOOKUP($Q744,'FILL Table'!$A$325:$I$356,RSD_Technologies!H$3)=0,AVERAGE('FILL Table'!$I$325:$I$356),VLOOKUP($Q744,'FILL Table'!$A$325:$I$356,RSD_Technologies!H$3))</f>
        <v>1</v>
      </c>
      <c r="I744" s="58">
        <f>IF(VLOOKUP($Q744,'FILL Table'!$A$325:$J$356,RSD_Technologies!I$3)=0,AVERAGE('FILL Table'!$J$325:$J$356),VLOOKUP($Q744,'FILL Table'!$A$325:$J$356,RSD_Technologies!I$3))</f>
        <v>1</v>
      </c>
      <c r="J744" s="58">
        <f>IF(VLOOKUP($Q744,'FILL Table'!$A$325:$K$356,RSD_Technologies!J$3)=0,AVERAGE('FILL Table'!$K$325:$K$356),VLOOKUP($Q744,'FILL Table'!$A$325:$K$356,RSD_Technologies!J$3))</f>
        <v>1</v>
      </c>
      <c r="K744" s="58">
        <f>IF(VLOOKUP($Q744,'FILL Table'!$A$325:$L$356,RSD_Technologies!K$3)=0,AVERAGE('FILL Table'!$L$325:$L$356),VLOOKUP($Q744,'FILL Table'!$A$325:$L$356,RSD_Technologies!K$3))</f>
        <v>1</v>
      </c>
      <c r="L744" s="47"/>
      <c r="Q744" s="47" t="str">
        <f t="shared" si="301"/>
        <v>RSD_DTA4_LI_E01</v>
      </c>
    </row>
    <row r="745" spans="1:18" x14ac:dyDescent="0.25">
      <c r="B745" s="47"/>
      <c r="C745" s="47"/>
      <c r="D745" s="47" t="s">
        <v>522</v>
      </c>
      <c r="E745" s="47"/>
      <c r="F745" s="47" t="str">
        <f t="shared" si="303"/>
        <v>NCAP_AFA</v>
      </c>
      <c r="G745" s="51">
        <f t="shared" si="304"/>
        <v>2018</v>
      </c>
      <c r="H745" s="58">
        <f>IF(VLOOKUP($Q745,'FILL Table'!$A$325:$I$356,RSD_Technologies!H$3)=0,AVERAGE('FILL Table'!$I$325:$I$356),VLOOKUP($Q745,'FILL Table'!$A$325:$I$356,RSD_Technologies!H$3))</f>
        <v>1</v>
      </c>
      <c r="I745" s="58">
        <f>IF(VLOOKUP($Q745,'FILL Table'!$A$325:$J$356,RSD_Technologies!I$3)=0,AVERAGE('FILL Table'!$J$325:$J$356),VLOOKUP($Q745,'FILL Table'!$A$325:$J$356,RSD_Technologies!I$3))</f>
        <v>1</v>
      </c>
      <c r="J745" s="58">
        <f>IF(VLOOKUP($Q745,'FILL Table'!$A$325:$K$356,RSD_Technologies!J$3)=0,AVERAGE('FILL Table'!$K$325:$K$356),VLOOKUP($Q745,'FILL Table'!$A$325:$K$356,RSD_Technologies!J$3))</f>
        <v>1</v>
      </c>
      <c r="K745" s="58">
        <f>IF(VLOOKUP($Q745,'FILL Table'!$A$325:$L$356,RSD_Technologies!K$3)=0,AVERAGE('FILL Table'!$L$325:$L$356),VLOOKUP($Q745,'FILL Table'!$A$325:$L$356,RSD_Technologies!K$3))</f>
        <v>1</v>
      </c>
      <c r="L745" s="47"/>
      <c r="Q745" s="47" t="str">
        <f t="shared" si="301"/>
        <v>RSD_DTA4_LI_E02</v>
      </c>
    </row>
    <row r="746" spans="1:18" x14ac:dyDescent="0.25">
      <c r="B746" s="47"/>
      <c r="C746" s="47"/>
      <c r="D746" s="47" t="s">
        <v>523</v>
      </c>
      <c r="E746" s="47"/>
      <c r="F746" s="47" t="str">
        <f t="shared" si="303"/>
        <v>NCAP_AFA</v>
      </c>
      <c r="G746" s="51">
        <f t="shared" si="304"/>
        <v>2018</v>
      </c>
      <c r="H746" s="58">
        <f>IF(VLOOKUP($Q746,'FILL Table'!$A$325:$I$356,RSD_Technologies!H$3)=0,AVERAGE('FILL Table'!$I$325:$I$356),VLOOKUP($Q746,'FILL Table'!$A$325:$I$356,RSD_Technologies!H$3))</f>
        <v>1</v>
      </c>
      <c r="I746" s="58">
        <f>IF(VLOOKUP($Q746,'FILL Table'!$A$325:$J$356,RSD_Technologies!I$3)=0,AVERAGE('FILL Table'!$J$325:$J$356),VLOOKUP($Q746,'FILL Table'!$A$325:$J$356,RSD_Technologies!I$3))</f>
        <v>1</v>
      </c>
      <c r="J746" s="58">
        <f>IF(VLOOKUP($Q746,'FILL Table'!$A$325:$K$356,RSD_Technologies!J$3)=0,AVERAGE('FILL Table'!$K$325:$K$356),VLOOKUP($Q746,'FILL Table'!$A$325:$K$356,RSD_Technologies!J$3))</f>
        <v>1</v>
      </c>
      <c r="K746" s="58">
        <f>IF(VLOOKUP($Q746,'FILL Table'!$A$325:$L$356,RSD_Technologies!K$3)=0,AVERAGE('FILL Table'!$L$325:$L$356),VLOOKUP($Q746,'FILL Table'!$A$325:$L$356,RSD_Technologies!K$3))</f>
        <v>1</v>
      </c>
      <c r="L746" s="47"/>
      <c r="Q746" s="47" t="str">
        <f t="shared" si="301"/>
        <v>RSD_DTA4_LI_E03</v>
      </c>
    </row>
    <row r="747" spans="1:18" ht="14.4" thickBot="1" x14ac:dyDescent="0.3">
      <c r="A747" s="81"/>
      <c r="B747" s="81"/>
      <c r="C747" s="81"/>
      <c r="D747" s="81" t="s">
        <v>524</v>
      </c>
      <c r="E747" s="81"/>
      <c r="F747" s="81" t="str">
        <f t="shared" si="303"/>
        <v>NCAP_AFA</v>
      </c>
      <c r="G747" s="82">
        <f t="shared" si="304"/>
        <v>2018</v>
      </c>
      <c r="H747" s="83">
        <f>IF(VLOOKUP($Q747,'FILL Table'!$A$325:$I$356,RSD_Technologies!H$3)=0,AVERAGE('FILL Table'!$I$325:$I$356),VLOOKUP($Q747,'FILL Table'!$A$325:$I$356,RSD_Technologies!H$3))</f>
        <v>1</v>
      </c>
      <c r="I747" s="83">
        <f>IF(VLOOKUP($Q747,'FILL Table'!$A$325:$J$356,RSD_Technologies!I$3)=0,AVERAGE('FILL Table'!$J$325:$J$356),VLOOKUP($Q747,'FILL Table'!$A$325:$J$356,RSD_Technologies!I$3))</f>
        <v>1</v>
      </c>
      <c r="J747" s="83">
        <f>IF(VLOOKUP($Q747,'FILL Table'!$A$325:$K$356,RSD_Technologies!J$3)=0,AVERAGE('FILL Table'!$K$325:$K$356),VLOOKUP($Q747,'FILL Table'!$A$325:$K$356,RSD_Technologies!J$3))</f>
        <v>1</v>
      </c>
      <c r="K747" s="83">
        <f>IF(VLOOKUP($Q747,'FILL Table'!$A$325:$L$356,RSD_Technologies!K$3)=0,AVERAGE('FILL Table'!$L$325:$L$356),VLOOKUP($Q747,'FILL Table'!$A$325:$L$356,RSD_Technologies!K$3))</f>
        <v>1</v>
      </c>
      <c r="L747" s="81"/>
      <c r="M747" s="81"/>
      <c r="N747" s="81"/>
      <c r="O747" s="81"/>
      <c r="P747" s="81"/>
      <c r="Q747" s="81" t="str">
        <f t="shared" si="301"/>
        <v>RSD_DTA4_LI_E04</v>
      </c>
    </row>
    <row r="748" spans="1:18" ht="14.4" thickTop="1" x14ac:dyDescent="0.25">
      <c r="D748" s="47" t="s">
        <v>294</v>
      </c>
      <c r="E748" s="47"/>
      <c r="F748" s="47" t="str">
        <f>F739</f>
        <v>NCAP_AFA</v>
      </c>
      <c r="G748" s="51">
        <f t="shared" si="304"/>
        <v>2018</v>
      </c>
      <c r="H748" s="58">
        <f>IF(VLOOKUP($Q748,'FILL Table'!$A$357:$I$388,RSD_Technologies!H$3)=0,AVERAGE('FILL Table'!$I$357:$I$388),VLOOKUP($Q748,'FILL Table'!$A$357:$I$388,RSD_Technologies!H$3))</f>
        <v>1</v>
      </c>
      <c r="I748" s="58">
        <f>IF(VLOOKUP($Q748,'FILL Table'!$A$357:$J$388,RSD_Technologies!I$3)=0,AVERAGE('FILL Table'!$J$357:$J$388),VLOOKUP($Q748,'FILL Table'!$A$357:$J$388,RSD_Technologies!I$3))</f>
        <v>1</v>
      </c>
      <c r="J748" s="58">
        <f>IF(VLOOKUP($Q748,'FILL Table'!$A$357:$K$388,RSD_Technologies!J$3)=0,AVERAGE('FILL Table'!$K$357:$K$388),VLOOKUP($Q748,'FILL Table'!$A$357:$K$388,RSD_Technologies!J$3))</f>
        <v>1</v>
      </c>
      <c r="K748" s="58">
        <f>IF(VLOOKUP($Q748,'FILL Table'!$A$357:$L$388,RSD_Technologies!K$3)=0,AVERAGE('FILL Table'!$L$357:$L$388),VLOOKUP($Q748,'FILL Table'!$A$357:$L$388,RSD_Technologies!K$3))</f>
        <v>1</v>
      </c>
      <c r="Q748" s="47" t="str">
        <f>LEFT(D748,11)</f>
        <v>RSD_DTA1_RF</v>
      </c>
      <c r="R748" s="34" t="s">
        <v>47</v>
      </c>
    </row>
    <row r="749" spans="1:18" x14ac:dyDescent="0.25">
      <c r="D749" s="47" t="s">
        <v>295</v>
      </c>
      <c r="E749" s="47"/>
      <c r="F749" s="47" t="str">
        <f t="shared" ref="F749:F787" si="305">F748</f>
        <v>NCAP_AFA</v>
      </c>
      <c r="G749" s="51">
        <f t="shared" si="304"/>
        <v>2018</v>
      </c>
      <c r="H749" s="58">
        <f>IF(VLOOKUP($Q749,'FILL Table'!$A$357:$I$388,RSD_Technologies!H$3)=0,AVERAGE('FILL Table'!$I$357:$I$388),VLOOKUP($Q749,'FILL Table'!$A$357:$I$388,RSD_Technologies!H$3))</f>
        <v>1</v>
      </c>
      <c r="I749" s="58">
        <f>IF(VLOOKUP($Q749,'FILL Table'!$A$357:$J$388,RSD_Technologies!I$3)=0,AVERAGE('FILL Table'!$J$357:$J$388),VLOOKUP($Q749,'FILL Table'!$A$357:$J$388,RSD_Technologies!I$3))</f>
        <v>1</v>
      </c>
      <c r="J749" s="58">
        <f>IF(VLOOKUP($Q749,'FILL Table'!$A$357:$K$388,RSD_Technologies!J$3)=0,AVERAGE('FILL Table'!$K$357:$K$388),VLOOKUP($Q749,'FILL Table'!$A$357:$K$388,RSD_Technologies!J$3))</f>
        <v>1</v>
      </c>
      <c r="K749" s="58">
        <f>IF(VLOOKUP($Q749,'FILL Table'!$A$357:$L$388,RSD_Technologies!K$3)=0,AVERAGE('FILL Table'!$L$357:$L$388),VLOOKUP($Q749,'FILL Table'!$A$357:$L$388,RSD_Technologies!K$3))</f>
        <v>1</v>
      </c>
      <c r="Q749" s="47" t="str">
        <f t="shared" ref="Q749:Q771" si="306">LEFT(D749,11)</f>
        <v>RSD_DTA1_RF</v>
      </c>
    </row>
    <row r="750" spans="1:18" x14ac:dyDescent="0.25">
      <c r="D750" s="47" t="s">
        <v>296</v>
      </c>
      <c r="E750" s="47"/>
      <c r="F750" s="47" t="str">
        <f t="shared" si="305"/>
        <v>NCAP_AFA</v>
      </c>
      <c r="G750" s="51">
        <f t="shared" si="304"/>
        <v>2018</v>
      </c>
      <c r="H750" s="58">
        <f>IF(VLOOKUP($Q750,'FILL Table'!$A$357:$I$388,RSD_Technologies!H$3)=0,AVERAGE('FILL Table'!$I$357:$I$388),VLOOKUP($Q750,'FILL Table'!$A$357:$I$388,RSD_Technologies!H$3))</f>
        <v>1</v>
      </c>
      <c r="I750" s="58">
        <f>IF(VLOOKUP($Q750,'FILL Table'!$A$357:$J$388,RSD_Technologies!I$3)=0,AVERAGE('FILL Table'!$J$357:$J$388),VLOOKUP($Q750,'FILL Table'!$A$357:$J$388,RSD_Technologies!I$3))</f>
        <v>1</v>
      </c>
      <c r="J750" s="58">
        <f>IF(VLOOKUP($Q750,'FILL Table'!$A$357:$K$388,RSD_Technologies!J$3)=0,AVERAGE('FILL Table'!$K$357:$K$388),VLOOKUP($Q750,'FILL Table'!$A$357:$K$388,RSD_Technologies!J$3))</f>
        <v>1</v>
      </c>
      <c r="K750" s="58">
        <f>IF(VLOOKUP($Q750,'FILL Table'!$A$357:$L$388,RSD_Technologies!K$3)=0,AVERAGE('FILL Table'!$L$357:$L$388),VLOOKUP($Q750,'FILL Table'!$A$357:$L$388,RSD_Technologies!K$3))</f>
        <v>1</v>
      </c>
      <c r="Q750" s="47" t="str">
        <f t="shared" si="306"/>
        <v>RSD_DTA1_RF</v>
      </c>
    </row>
    <row r="751" spans="1:18" x14ac:dyDescent="0.25">
      <c r="D751" s="47" t="s">
        <v>297</v>
      </c>
      <c r="E751" s="47"/>
      <c r="F751" s="47" t="str">
        <f t="shared" si="305"/>
        <v>NCAP_AFA</v>
      </c>
      <c r="G751" s="51">
        <f t="shared" si="304"/>
        <v>2018</v>
      </c>
      <c r="H751" s="58">
        <f>IF(VLOOKUP($Q751,'FILL Table'!$A$357:$I$388,RSD_Technologies!H$3)=0,AVERAGE('FILL Table'!$I$357:$I$388),VLOOKUP($Q751,'FILL Table'!$A$357:$I$388,RSD_Technologies!H$3))</f>
        <v>1</v>
      </c>
      <c r="I751" s="58">
        <f>IF(VLOOKUP($Q751,'FILL Table'!$A$357:$J$388,RSD_Technologies!I$3)=0,AVERAGE('FILL Table'!$J$357:$J$388),VLOOKUP($Q751,'FILL Table'!$A$357:$J$388,RSD_Technologies!I$3))</f>
        <v>1</v>
      </c>
      <c r="J751" s="58">
        <f>IF(VLOOKUP($Q751,'FILL Table'!$A$357:$K$388,RSD_Technologies!J$3)=0,AVERAGE('FILL Table'!$K$357:$K$388),VLOOKUP($Q751,'FILL Table'!$A$357:$K$388,RSD_Technologies!J$3))</f>
        <v>1</v>
      </c>
      <c r="K751" s="58">
        <f>IF(VLOOKUP($Q751,'FILL Table'!$A$357:$L$388,RSD_Technologies!K$3)=0,AVERAGE('FILL Table'!$L$357:$L$388),VLOOKUP($Q751,'FILL Table'!$A$357:$L$388,RSD_Technologies!K$3))</f>
        <v>1</v>
      </c>
      <c r="Q751" s="47" t="str">
        <f t="shared" si="306"/>
        <v>RSD_APA1_RF</v>
      </c>
    </row>
    <row r="752" spans="1:18" x14ac:dyDescent="0.25">
      <c r="D752" s="47" t="s">
        <v>298</v>
      </c>
      <c r="E752" s="47"/>
      <c r="F752" s="47" t="str">
        <f t="shared" si="305"/>
        <v>NCAP_AFA</v>
      </c>
      <c r="G752" s="51">
        <f t="shared" si="304"/>
        <v>2018</v>
      </c>
      <c r="H752" s="58">
        <f>IF(VLOOKUP($Q752,'FILL Table'!$A$357:$I$388,RSD_Technologies!H$3)=0,AVERAGE('FILL Table'!$I$357:$I$388),VLOOKUP($Q752,'FILL Table'!$A$357:$I$388,RSD_Technologies!H$3))</f>
        <v>1</v>
      </c>
      <c r="I752" s="58">
        <f>IF(VLOOKUP($Q752,'FILL Table'!$A$357:$J$388,RSD_Technologies!I$3)=0,AVERAGE('FILL Table'!$J$357:$J$388),VLOOKUP($Q752,'FILL Table'!$A$357:$J$388,RSD_Technologies!I$3))</f>
        <v>1</v>
      </c>
      <c r="J752" s="58">
        <f>IF(VLOOKUP($Q752,'FILL Table'!$A$357:$K$388,RSD_Technologies!J$3)=0,AVERAGE('FILL Table'!$K$357:$K$388),VLOOKUP($Q752,'FILL Table'!$A$357:$K$388,RSD_Technologies!J$3))</f>
        <v>1</v>
      </c>
      <c r="K752" s="58">
        <f>IF(VLOOKUP($Q752,'FILL Table'!$A$357:$L$388,RSD_Technologies!K$3)=0,AVERAGE('FILL Table'!$L$357:$L$388),VLOOKUP($Q752,'FILL Table'!$A$357:$L$388,RSD_Technologies!K$3))</f>
        <v>1</v>
      </c>
      <c r="Q752" s="47" t="str">
        <f t="shared" si="306"/>
        <v>RSD_APA1_RF</v>
      </c>
    </row>
    <row r="753" spans="4:17" x14ac:dyDescent="0.25">
      <c r="D753" s="47" t="s">
        <v>299</v>
      </c>
      <c r="E753" s="47"/>
      <c r="F753" s="47" t="str">
        <f t="shared" si="305"/>
        <v>NCAP_AFA</v>
      </c>
      <c r="G753" s="51">
        <f t="shared" si="304"/>
        <v>2018</v>
      </c>
      <c r="H753" s="58">
        <f>IF(VLOOKUP($Q753,'FILL Table'!$A$357:$I$388,RSD_Technologies!H$3)=0,AVERAGE('FILL Table'!$I$357:$I$388),VLOOKUP($Q753,'FILL Table'!$A$357:$I$388,RSD_Technologies!H$3))</f>
        <v>1</v>
      </c>
      <c r="I753" s="58">
        <f>IF(VLOOKUP($Q753,'FILL Table'!$A$357:$J$388,RSD_Technologies!I$3)=0,AVERAGE('FILL Table'!$J$357:$J$388),VLOOKUP($Q753,'FILL Table'!$A$357:$J$388,RSD_Technologies!I$3))</f>
        <v>1</v>
      </c>
      <c r="J753" s="58">
        <f>IF(VLOOKUP($Q753,'FILL Table'!$A$357:$K$388,RSD_Technologies!J$3)=0,AVERAGE('FILL Table'!$K$357:$K$388),VLOOKUP($Q753,'FILL Table'!$A$357:$K$388,RSD_Technologies!J$3))</f>
        <v>1</v>
      </c>
      <c r="K753" s="58">
        <f>IF(VLOOKUP($Q753,'FILL Table'!$A$357:$L$388,RSD_Technologies!K$3)=0,AVERAGE('FILL Table'!$L$357:$L$388),VLOOKUP($Q753,'FILL Table'!$A$357:$L$388,RSD_Technologies!K$3))</f>
        <v>1</v>
      </c>
      <c r="Q753" s="47" t="str">
        <f t="shared" si="306"/>
        <v>RSD_APA1_RF</v>
      </c>
    </row>
    <row r="754" spans="4:17" x14ac:dyDescent="0.25">
      <c r="D754" s="47" t="s">
        <v>633</v>
      </c>
      <c r="E754" s="47"/>
      <c r="F754" s="47" t="str">
        <f t="shared" si="305"/>
        <v>NCAP_AFA</v>
      </c>
      <c r="G754" s="51">
        <f t="shared" si="304"/>
        <v>2018</v>
      </c>
      <c r="H754" s="58">
        <f>IF(VLOOKUP($Q754,'FILL Table'!$A$357:$I$388,RSD_Technologies!H$3)=0,AVERAGE('FILL Table'!$I$357:$I$388),VLOOKUP($Q754,'FILL Table'!$A$357:$I$388,RSD_Technologies!H$3))</f>
        <v>1</v>
      </c>
      <c r="I754" s="58">
        <f>IF(VLOOKUP($Q754,'FILL Table'!$A$357:$J$388,RSD_Technologies!I$3)=0,AVERAGE('FILL Table'!$J$357:$J$388),VLOOKUP($Q754,'FILL Table'!$A$357:$J$388,RSD_Technologies!I$3))</f>
        <v>1</v>
      </c>
      <c r="J754" s="58">
        <f>IF(VLOOKUP($Q754,'FILL Table'!$A$357:$K$388,RSD_Technologies!J$3)=0,AVERAGE('FILL Table'!$K$357:$K$388),VLOOKUP($Q754,'FILL Table'!$A$357:$K$388,RSD_Technologies!J$3))</f>
        <v>1</v>
      </c>
      <c r="K754" s="58">
        <f>IF(VLOOKUP($Q754,'FILL Table'!$A$357:$L$388,RSD_Technologies!K$3)=0,AVERAGE('FILL Table'!$L$357:$L$388),VLOOKUP($Q754,'FILL Table'!$A$357:$L$388,RSD_Technologies!K$3))</f>
        <v>1</v>
      </c>
      <c r="Q754" s="47" t="str">
        <f t="shared" si="306"/>
        <v>RSD_DTA2_RF</v>
      </c>
    </row>
    <row r="755" spans="4:17" x14ac:dyDescent="0.25">
      <c r="D755" s="47" t="s">
        <v>634</v>
      </c>
      <c r="E755" s="47"/>
      <c r="F755" s="47" t="str">
        <f t="shared" si="305"/>
        <v>NCAP_AFA</v>
      </c>
      <c r="G755" s="51">
        <f t="shared" si="304"/>
        <v>2018</v>
      </c>
      <c r="H755" s="58">
        <f>IF(VLOOKUP($Q755,'FILL Table'!$A$357:$I$388,RSD_Technologies!H$3)=0,AVERAGE('FILL Table'!$I$357:$I$388),VLOOKUP($Q755,'FILL Table'!$A$357:$I$388,RSD_Technologies!H$3))</f>
        <v>1</v>
      </c>
      <c r="I755" s="58">
        <f>IF(VLOOKUP($Q755,'FILL Table'!$A$357:$J$388,RSD_Technologies!I$3)=0,AVERAGE('FILL Table'!$J$357:$J$388),VLOOKUP($Q755,'FILL Table'!$A$357:$J$388,RSD_Technologies!I$3))</f>
        <v>1</v>
      </c>
      <c r="J755" s="58">
        <f>IF(VLOOKUP($Q755,'FILL Table'!$A$357:$K$388,RSD_Technologies!J$3)=0,AVERAGE('FILL Table'!$K$357:$K$388),VLOOKUP($Q755,'FILL Table'!$A$357:$K$388,RSD_Technologies!J$3))</f>
        <v>1</v>
      </c>
      <c r="K755" s="58">
        <f>IF(VLOOKUP($Q755,'FILL Table'!$A$357:$L$388,RSD_Technologies!K$3)=0,AVERAGE('FILL Table'!$L$357:$L$388),VLOOKUP($Q755,'FILL Table'!$A$357:$L$388,RSD_Technologies!K$3))</f>
        <v>1</v>
      </c>
      <c r="Q755" s="47" t="str">
        <f t="shared" si="306"/>
        <v>RSD_DTA2_RF</v>
      </c>
    </row>
    <row r="756" spans="4:17" x14ac:dyDescent="0.25">
      <c r="D756" s="47" t="s">
        <v>635</v>
      </c>
      <c r="E756" s="47"/>
      <c r="F756" s="47" t="str">
        <f t="shared" si="305"/>
        <v>NCAP_AFA</v>
      </c>
      <c r="G756" s="51">
        <f t="shared" si="304"/>
        <v>2018</v>
      </c>
      <c r="H756" s="58">
        <f>IF(VLOOKUP($Q756,'FILL Table'!$A$357:$I$388,RSD_Technologies!H$3)=0,AVERAGE('FILL Table'!$I$357:$I$388),VLOOKUP($Q756,'FILL Table'!$A$357:$I$388,RSD_Technologies!H$3))</f>
        <v>1</v>
      </c>
      <c r="I756" s="58">
        <f>IF(VLOOKUP($Q756,'FILL Table'!$A$357:$J$388,RSD_Technologies!I$3)=0,AVERAGE('FILL Table'!$J$357:$J$388),VLOOKUP($Q756,'FILL Table'!$A$357:$J$388,RSD_Technologies!I$3))</f>
        <v>1</v>
      </c>
      <c r="J756" s="58">
        <f>IF(VLOOKUP($Q756,'FILL Table'!$A$357:$K$388,RSD_Technologies!J$3)=0,AVERAGE('FILL Table'!$K$357:$K$388),VLOOKUP($Q756,'FILL Table'!$A$357:$K$388,RSD_Technologies!J$3))</f>
        <v>1</v>
      </c>
      <c r="K756" s="58">
        <f>IF(VLOOKUP($Q756,'FILL Table'!$A$357:$L$388,RSD_Technologies!K$3)=0,AVERAGE('FILL Table'!$L$357:$L$388),VLOOKUP($Q756,'FILL Table'!$A$357:$L$388,RSD_Technologies!K$3))</f>
        <v>1</v>
      </c>
      <c r="Q756" s="47" t="str">
        <f t="shared" si="306"/>
        <v>RSD_DTA2_RF</v>
      </c>
    </row>
    <row r="757" spans="4:17" x14ac:dyDescent="0.25">
      <c r="D757" s="47" t="s">
        <v>636</v>
      </c>
      <c r="E757" s="47"/>
      <c r="F757" s="47" t="str">
        <f t="shared" si="305"/>
        <v>NCAP_AFA</v>
      </c>
      <c r="G757" s="51">
        <f t="shared" si="304"/>
        <v>2018</v>
      </c>
      <c r="H757" s="58">
        <f>IF(VLOOKUP($Q757,'FILL Table'!$A$357:$I$388,RSD_Technologies!H$3)=0,AVERAGE('FILL Table'!$I$357:$I$388),VLOOKUP($Q757,'FILL Table'!$A$357:$I$388,RSD_Technologies!H$3))</f>
        <v>1</v>
      </c>
      <c r="I757" s="58">
        <f>IF(VLOOKUP($Q757,'FILL Table'!$A$357:$J$388,RSD_Technologies!I$3)=0,AVERAGE('FILL Table'!$J$357:$J$388),VLOOKUP($Q757,'FILL Table'!$A$357:$J$388,RSD_Technologies!I$3))</f>
        <v>1</v>
      </c>
      <c r="J757" s="58">
        <f>IF(VLOOKUP($Q757,'FILL Table'!$A$357:$K$388,RSD_Technologies!J$3)=0,AVERAGE('FILL Table'!$K$357:$K$388),VLOOKUP($Q757,'FILL Table'!$A$357:$K$388,RSD_Technologies!J$3))</f>
        <v>1</v>
      </c>
      <c r="K757" s="58">
        <f>IF(VLOOKUP($Q757,'FILL Table'!$A$357:$L$388,RSD_Technologies!K$3)=0,AVERAGE('FILL Table'!$L$357:$L$388),VLOOKUP($Q757,'FILL Table'!$A$357:$L$388,RSD_Technologies!K$3))</f>
        <v>1</v>
      </c>
      <c r="Q757" s="47" t="str">
        <f t="shared" si="306"/>
        <v>RSD_APA2_RF</v>
      </c>
    </row>
    <row r="758" spans="4:17" x14ac:dyDescent="0.25">
      <c r="D758" s="47" t="s">
        <v>637</v>
      </c>
      <c r="E758" s="47"/>
      <c r="F758" s="47" t="str">
        <f t="shared" si="305"/>
        <v>NCAP_AFA</v>
      </c>
      <c r="G758" s="51">
        <f t="shared" si="304"/>
        <v>2018</v>
      </c>
      <c r="H758" s="58">
        <f>IF(VLOOKUP($Q758,'FILL Table'!$A$357:$I$388,RSD_Technologies!H$3)=0,AVERAGE('FILL Table'!$I$357:$I$388),VLOOKUP($Q758,'FILL Table'!$A$357:$I$388,RSD_Technologies!H$3))</f>
        <v>1</v>
      </c>
      <c r="I758" s="58">
        <f>IF(VLOOKUP($Q758,'FILL Table'!$A$357:$J$388,RSD_Technologies!I$3)=0,AVERAGE('FILL Table'!$J$357:$J$388),VLOOKUP($Q758,'FILL Table'!$A$357:$J$388,RSD_Technologies!I$3))</f>
        <v>1</v>
      </c>
      <c r="J758" s="58">
        <f>IF(VLOOKUP($Q758,'FILL Table'!$A$357:$K$388,RSD_Technologies!J$3)=0,AVERAGE('FILL Table'!$K$357:$K$388),VLOOKUP($Q758,'FILL Table'!$A$357:$K$388,RSD_Technologies!J$3))</f>
        <v>1</v>
      </c>
      <c r="K758" s="58">
        <f>IF(VLOOKUP($Q758,'FILL Table'!$A$357:$L$388,RSD_Technologies!K$3)=0,AVERAGE('FILL Table'!$L$357:$L$388),VLOOKUP($Q758,'FILL Table'!$A$357:$L$388,RSD_Technologies!K$3))</f>
        <v>1</v>
      </c>
      <c r="Q758" s="47" t="str">
        <f t="shared" si="306"/>
        <v>RSD_APA2_RF</v>
      </c>
    </row>
    <row r="759" spans="4:17" x14ac:dyDescent="0.25">
      <c r="D759" s="47" t="s">
        <v>638</v>
      </c>
      <c r="E759" s="47"/>
      <c r="F759" s="47" t="str">
        <f t="shared" si="305"/>
        <v>NCAP_AFA</v>
      </c>
      <c r="G759" s="51">
        <f t="shared" si="304"/>
        <v>2018</v>
      </c>
      <c r="H759" s="58">
        <f>IF(VLOOKUP($Q759,'FILL Table'!$A$357:$I$388,RSD_Technologies!H$3)=0,AVERAGE('FILL Table'!$I$357:$I$388),VLOOKUP($Q759,'FILL Table'!$A$357:$I$388,RSD_Technologies!H$3))</f>
        <v>1</v>
      </c>
      <c r="I759" s="58">
        <f>IF(VLOOKUP($Q759,'FILL Table'!$A$357:$J$388,RSD_Technologies!I$3)=0,AVERAGE('FILL Table'!$J$357:$J$388),VLOOKUP($Q759,'FILL Table'!$A$357:$J$388,RSD_Technologies!I$3))</f>
        <v>1</v>
      </c>
      <c r="J759" s="58">
        <f>IF(VLOOKUP($Q759,'FILL Table'!$A$357:$K$388,RSD_Technologies!J$3)=0,AVERAGE('FILL Table'!$K$357:$K$388),VLOOKUP($Q759,'FILL Table'!$A$357:$K$388,RSD_Technologies!J$3))</f>
        <v>1</v>
      </c>
      <c r="K759" s="58">
        <f>IF(VLOOKUP($Q759,'FILL Table'!$A$357:$L$388,RSD_Technologies!K$3)=0,AVERAGE('FILL Table'!$L$357:$L$388),VLOOKUP($Q759,'FILL Table'!$A$357:$L$388,RSD_Technologies!K$3))</f>
        <v>1</v>
      </c>
      <c r="Q759" s="47" t="str">
        <f t="shared" si="306"/>
        <v>RSD_APA2_RF</v>
      </c>
    </row>
    <row r="760" spans="4:17" x14ac:dyDescent="0.25">
      <c r="D760" s="47" t="s">
        <v>581</v>
      </c>
      <c r="E760" s="47"/>
      <c r="F760" s="47" t="str">
        <f t="shared" si="305"/>
        <v>NCAP_AFA</v>
      </c>
      <c r="G760" s="51">
        <f t="shared" si="304"/>
        <v>2018</v>
      </c>
      <c r="H760" s="58">
        <f>IF(VLOOKUP($Q760,'FILL Table'!$A$357:$I$388,RSD_Technologies!H$3)=0,AVERAGE('FILL Table'!$I$357:$I$388),VLOOKUP($Q760,'FILL Table'!$A$357:$I$388,RSD_Technologies!H$3))</f>
        <v>1</v>
      </c>
      <c r="I760" s="58">
        <f>IF(VLOOKUP($Q760,'FILL Table'!$A$357:$J$388,RSD_Technologies!I$3)=0,AVERAGE('FILL Table'!$J$357:$J$388),VLOOKUP($Q760,'FILL Table'!$A$357:$J$388,RSD_Technologies!I$3))</f>
        <v>1</v>
      </c>
      <c r="J760" s="58">
        <f>IF(VLOOKUP($Q760,'FILL Table'!$A$357:$K$388,RSD_Technologies!J$3)=0,AVERAGE('FILL Table'!$K$357:$K$388),VLOOKUP($Q760,'FILL Table'!$A$357:$K$388,RSD_Technologies!J$3))</f>
        <v>1</v>
      </c>
      <c r="K760" s="58">
        <f>IF(VLOOKUP($Q760,'FILL Table'!$A$357:$L$388,RSD_Technologies!K$3)=0,AVERAGE('FILL Table'!$L$357:$L$388),VLOOKUP($Q760,'FILL Table'!$A$357:$L$388,RSD_Technologies!K$3))</f>
        <v>1</v>
      </c>
      <c r="Q760" s="47" t="str">
        <f t="shared" si="306"/>
        <v>RSD_DTA3_RF</v>
      </c>
    </row>
    <row r="761" spans="4:17" x14ac:dyDescent="0.25">
      <c r="D761" s="47" t="s">
        <v>582</v>
      </c>
      <c r="E761" s="47"/>
      <c r="F761" s="47" t="str">
        <f t="shared" si="305"/>
        <v>NCAP_AFA</v>
      </c>
      <c r="G761" s="51">
        <f t="shared" si="304"/>
        <v>2018</v>
      </c>
      <c r="H761" s="58">
        <f>IF(VLOOKUP($Q761,'FILL Table'!$A$357:$I$388,RSD_Technologies!H$3)=0,AVERAGE('FILL Table'!$I$357:$I$388),VLOOKUP($Q761,'FILL Table'!$A$357:$I$388,RSD_Technologies!H$3))</f>
        <v>1</v>
      </c>
      <c r="I761" s="58">
        <f>IF(VLOOKUP($Q761,'FILL Table'!$A$357:$J$388,RSD_Technologies!I$3)=0,AVERAGE('FILL Table'!$J$357:$J$388),VLOOKUP($Q761,'FILL Table'!$A$357:$J$388,RSD_Technologies!I$3))</f>
        <v>1</v>
      </c>
      <c r="J761" s="58">
        <f>IF(VLOOKUP($Q761,'FILL Table'!$A$357:$K$388,RSD_Technologies!J$3)=0,AVERAGE('FILL Table'!$K$357:$K$388),VLOOKUP($Q761,'FILL Table'!$A$357:$K$388,RSD_Technologies!J$3))</f>
        <v>1</v>
      </c>
      <c r="K761" s="58">
        <f>IF(VLOOKUP($Q761,'FILL Table'!$A$357:$L$388,RSD_Technologies!K$3)=0,AVERAGE('FILL Table'!$L$357:$L$388),VLOOKUP($Q761,'FILL Table'!$A$357:$L$388,RSD_Technologies!K$3))</f>
        <v>1</v>
      </c>
      <c r="Q761" s="47" t="str">
        <f t="shared" si="306"/>
        <v>RSD_DTA3_RF</v>
      </c>
    </row>
    <row r="762" spans="4:17" x14ac:dyDescent="0.25">
      <c r="D762" s="47" t="s">
        <v>583</v>
      </c>
      <c r="E762" s="47"/>
      <c r="F762" s="47" t="str">
        <f t="shared" si="305"/>
        <v>NCAP_AFA</v>
      </c>
      <c r="G762" s="51">
        <f t="shared" si="304"/>
        <v>2018</v>
      </c>
      <c r="H762" s="58">
        <f>IF(VLOOKUP($Q762,'FILL Table'!$A$357:$I$388,RSD_Technologies!H$3)=0,AVERAGE('FILL Table'!$I$357:$I$388),VLOOKUP($Q762,'FILL Table'!$A$357:$I$388,RSD_Technologies!H$3))</f>
        <v>1</v>
      </c>
      <c r="I762" s="58">
        <f>IF(VLOOKUP($Q762,'FILL Table'!$A$357:$J$388,RSD_Technologies!I$3)=0,AVERAGE('FILL Table'!$J$357:$J$388),VLOOKUP($Q762,'FILL Table'!$A$357:$J$388,RSD_Technologies!I$3))</f>
        <v>1</v>
      </c>
      <c r="J762" s="58">
        <f>IF(VLOOKUP($Q762,'FILL Table'!$A$357:$K$388,RSD_Technologies!J$3)=0,AVERAGE('FILL Table'!$K$357:$K$388),VLOOKUP($Q762,'FILL Table'!$A$357:$K$388,RSD_Technologies!J$3))</f>
        <v>1</v>
      </c>
      <c r="K762" s="58">
        <f>IF(VLOOKUP($Q762,'FILL Table'!$A$357:$L$388,RSD_Technologies!K$3)=0,AVERAGE('FILL Table'!$L$357:$L$388),VLOOKUP($Q762,'FILL Table'!$A$357:$L$388,RSD_Technologies!K$3))</f>
        <v>1</v>
      </c>
      <c r="Q762" s="47" t="str">
        <f t="shared" si="306"/>
        <v>RSD_DTA3_RF</v>
      </c>
    </row>
    <row r="763" spans="4:17" x14ac:dyDescent="0.25">
      <c r="D763" s="47" t="s">
        <v>584</v>
      </c>
      <c r="E763" s="47"/>
      <c r="F763" s="47" t="str">
        <f t="shared" si="305"/>
        <v>NCAP_AFA</v>
      </c>
      <c r="G763" s="51">
        <f t="shared" si="304"/>
        <v>2018</v>
      </c>
      <c r="H763" s="58">
        <f>IF(VLOOKUP($Q763,'FILL Table'!$A$357:$I$388,RSD_Technologies!H$3)=0,AVERAGE('FILL Table'!$I$357:$I$388),VLOOKUP($Q763,'FILL Table'!$A$357:$I$388,RSD_Technologies!H$3))</f>
        <v>1</v>
      </c>
      <c r="I763" s="58">
        <f>IF(VLOOKUP($Q763,'FILL Table'!$A$357:$J$388,RSD_Technologies!I$3)=0,AVERAGE('FILL Table'!$J$357:$J$388),VLOOKUP($Q763,'FILL Table'!$A$357:$J$388,RSD_Technologies!I$3))</f>
        <v>1</v>
      </c>
      <c r="J763" s="58">
        <f>IF(VLOOKUP($Q763,'FILL Table'!$A$357:$K$388,RSD_Technologies!J$3)=0,AVERAGE('FILL Table'!$K$357:$K$388),VLOOKUP($Q763,'FILL Table'!$A$357:$K$388,RSD_Technologies!J$3))</f>
        <v>1</v>
      </c>
      <c r="K763" s="58">
        <f>IF(VLOOKUP($Q763,'FILL Table'!$A$357:$L$388,RSD_Technologies!K$3)=0,AVERAGE('FILL Table'!$L$357:$L$388),VLOOKUP($Q763,'FILL Table'!$A$357:$L$388,RSD_Technologies!K$3))</f>
        <v>1</v>
      </c>
      <c r="Q763" s="47" t="str">
        <f t="shared" si="306"/>
        <v>RSD_APA3_RF</v>
      </c>
    </row>
    <row r="764" spans="4:17" x14ac:dyDescent="0.25">
      <c r="D764" s="47" t="s">
        <v>585</v>
      </c>
      <c r="E764" s="47"/>
      <c r="F764" s="47" t="str">
        <f t="shared" si="305"/>
        <v>NCAP_AFA</v>
      </c>
      <c r="G764" s="51">
        <f t="shared" si="304"/>
        <v>2018</v>
      </c>
      <c r="H764" s="58">
        <f>IF(VLOOKUP($Q764,'FILL Table'!$A$357:$I$388,RSD_Technologies!H$3)=0,AVERAGE('FILL Table'!$I$357:$I$388),VLOOKUP($Q764,'FILL Table'!$A$357:$I$388,RSD_Technologies!H$3))</f>
        <v>1</v>
      </c>
      <c r="I764" s="58">
        <f>IF(VLOOKUP($Q764,'FILL Table'!$A$357:$J$388,RSD_Technologies!I$3)=0,AVERAGE('FILL Table'!$J$357:$J$388),VLOOKUP($Q764,'FILL Table'!$A$357:$J$388,RSD_Technologies!I$3))</f>
        <v>1</v>
      </c>
      <c r="J764" s="58">
        <f>IF(VLOOKUP($Q764,'FILL Table'!$A$357:$K$388,RSD_Technologies!J$3)=0,AVERAGE('FILL Table'!$K$357:$K$388),VLOOKUP($Q764,'FILL Table'!$A$357:$K$388,RSD_Technologies!J$3))</f>
        <v>1</v>
      </c>
      <c r="K764" s="58">
        <f>IF(VLOOKUP($Q764,'FILL Table'!$A$357:$L$388,RSD_Technologies!K$3)=0,AVERAGE('FILL Table'!$L$357:$L$388),VLOOKUP($Q764,'FILL Table'!$A$357:$L$388,RSD_Technologies!K$3))</f>
        <v>1</v>
      </c>
      <c r="Q764" s="47" t="str">
        <f t="shared" si="306"/>
        <v>RSD_APA3_RF</v>
      </c>
    </row>
    <row r="765" spans="4:17" x14ac:dyDescent="0.25">
      <c r="D765" s="47" t="s">
        <v>586</v>
      </c>
      <c r="E765" s="47"/>
      <c r="F765" s="47" t="str">
        <f t="shared" si="305"/>
        <v>NCAP_AFA</v>
      </c>
      <c r="G765" s="51">
        <f t="shared" si="304"/>
        <v>2018</v>
      </c>
      <c r="H765" s="58">
        <f>IF(VLOOKUP($Q765,'FILL Table'!$A$357:$I$388,RSD_Technologies!H$3)=0,AVERAGE('FILL Table'!$I$357:$I$388),VLOOKUP($Q765,'FILL Table'!$A$357:$I$388,RSD_Technologies!H$3))</f>
        <v>1</v>
      </c>
      <c r="I765" s="58">
        <f>IF(VLOOKUP($Q765,'FILL Table'!$A$357:$J$388,RSD_Technologies!I$3)=0,AVERAGE('FILL Table'!$J$357:$J$388),VLOOKUP($Q765,'FILL Table'!$A$357:$J$388,RSD_Technologies!I$3))</f>
        <v>1</v>
      </c>
      <c r="J765" s="58">
        <f>IF(VLOOKUP($Q765,'FILL Table'!$A$357:$K$388,RSD_Technologies!J$3)=0,AVERAGE('FILL Table'!$K$357:$K$388),VLOOKUP($Q765,'FILL Table'!$A$357:$K$388,RSD_Technologies!J$3))</f>
        <v>1</v>
      </c>
      <c r="K765" s="58">
        <f>IF(VLOOKUP($Q765,'FILL Table'!$A$357:$L$388,RSD_Technologies!K$3)=0,AVERAGE('FILL Table'!$L$357:$L$388),VLOOKUP($Q765,'FILL Table'!$A$357:$L$388,RSD_Technologies!K$3))</f>
        <v>1</v>
      </c>
      <c r="Q765" s="47" t="str">
        <f t="shared" si="306"/>
        <v>RSD_APA3_RF</v>
      </c>
    </row>
    <row r="766" spans="4:17" x14ac:dyDescent="0.25">
      <c r="D766" s="47" t="s">
        <v>529</v>
      </c>
      <c r="E766" s="47"/>
      <c r="F766" s="47" t="str">
        <f t="shared" si="305"/>
        <v>NCAP_AFA</v>
      </c>
      <c r="G766" s="51">
        <f t="shared" si="304"/>
        <v>2018</v>
      </c>
      <c r="H766" s="58">
        <f>IF(VLOOKUP($Q766,'FILL Table'!$A$357:$I$388,RSD_Technologies!H$3)=0,AVERAGE('FILL Table'!$I$357:$I$388),VLOOKUP($Q766,'FILL Table'!$A$357:$I$388,RSD_Technologies!H$3))</f>
        <v>1</v>
      </c>
      <c r="I766" s="58">
        <f>IF(VLOOKUP($Q766,'FILL Table'!$A$357:$J$388,RSD_Technologies!I$3)=0,AVERAGE('FILL Table'!$J$357:$J$388),VLOOKUP($Q766,'FILL Table'!$A$357:$J$388,RSD_Technologies!I$3))</f>
        <v>1</v>
      </c>
      <c r="J766" s="58">
        <f>IF(VLOOKUP($Q766,'FILL Table'!$A$357:$K$388,RSD_Technologies!J$3)=0,AVERAGE('FILL Table'!$K$357:$K$388),VLOOKUP($Q766,'FILL Table'!$A$357:$K$388,RSD_Technologies!J$3))</f>
        <v>1</v>
      </c>
      <c r="K766" s="58">
        <f>IF(VLOOKUP($Q766,'FILL Table'!$A$357:$L$388,RSD_Technologies!K$3)=0,AVERAGE('FILL Table'!$L$357:$L$388),VLOOKUP($Q766,'FILL Table'!$A$357:$L$388,RSD_Technologies!K$3))</f>
        <v>1</v>
      </c>
      <c r="Q766" s="47" t="str">
        <f t="shared" si="306"/>
        <v>RSD_DTA4_RF</v>
      </c>
    </row>
    <row r="767" spans="4:17" x14ac:dyDescent="0.25">
      <c r="D767" s="47" t="s">
        <v>530</v>
      </c>
      <c r="E767" s="47"/>
      <c r="F767" s="47" t="str">
        <f t="shared" si="305"/>
        <v>NCAP_AFA</v>
      </c>
      <c r="G767" s="51">
        <f t="shared" si="304"/>
        <v>2018</v>
      </c>
      <c r="H767" s="58">
        <f>IF(VLOOKUP($Q767,'FILL Table'!$A$357:$I$388,RSD_Technologies!H$3)=0,AVERAGE('FILL Table'!$I$357:$I$388),VLOOKUP($Q767,'FILL Table'!$A$357:$I$388,RSD_Technologies!H$3))</f>
        <v>1</v>
      </c>
      <c r="I767" s="58">
        <f>IF(VLOOKUP($Q767,'FILL Table'!$A$357:$J$388,RSD_Technologies!I$3)=0,AVERAGE('FILL Table'!$J$357:$J$388),VLOOKUP($Q767,'FILL Table'!$A$357:$J$388,RSD_Technologies!I$3))</f>
        <v>1</v>
      </c>
      <c r="J767" s="58">
        <f>IF(VLOOKUP($Q767,'FILL Table'!$A$357:$K$388,RSD_Technologies!J$3)=0,AVERAGE('FILL Table'!$K$357:$K$388),VLOOKUP($Q767,'FILL Table'!$A$357:$K$388,RSD_Technologies!J$3))</f>
        <v>1</v>
      </c>
      <c r="K767" s="58">
        <f>IF(VLOOKUP($Q767,'FILL Table'!$A$357:$L$388,RSD_Technologies!K$3)=0,AVERAGE('FILL Table'!$L$357:$L$388),VLOOKUP($Q767,'FILL Table'!$A$357:$L$388,RSD_Technologies!K$3))</f>
        <v>1</v>
      </c>
      <c r="Q767" s="47" t="str">
        <f t="shared" si="306"/>
        <v>RSD_DTA4_RF</v>
      </c>
    </row>
    <row r="768" spans="4:17" x14ac:dyDescent="0.25">
      <c r="D768" s="47" t="s">
        <v>531</v>
      </c>
      <c r="E768" s="47"/>
      <c r="F768" s="47" t="str">
        <f t="shared" si="305"/>
        <v>NCAP_AFA</v>
      </c>
      <c r="G768" s="51">
        <f t="shared" si="304"/>
        <v>2018</v>
      </c>
      <c r="H768" s="58">
        <f>IF(VLOOKUP($Q768,'FILL Table'!$A$357:$I$388,RSD_Technologies!H$3)=0,AVERAGE('FILL Table'!$I$357:$I$388),VLOOKUP($Q768,'FILL Table'!$A$357:$I$388,RSD_Technologies!H$3))</f>
        <v>1</v>
      </c>
      <c r="I768" s="58">
        <f>IF(VLOOKUP($Q768,'FILL Table'!$A$357:$J$388,RSD_Technologies!I$3)=0,AVERAGE('FILL Table'!$J$357:$J$388),VLOOKUP($Q768,'FILL Table'!$A$357:$J$388,RSD_Technologies!I$3))</f>
        <v>1</v>
      </c>
      <c r="J768" s="58">
        <f>IF(VLOOKUP($Q768,'FILL Table'!$A$357:$K$388,RSD_Technologies!J$3)=0,AVERAGE('FILL Table'!$K$357:$K$388),VLOOKUP($Q768,'FILL Table'!$A$357:$K$388,RSD_Technologies!J$3))</f>
        <v>1</v>
      </c>
      <c r="K768" s="58">
        <f>IF(VLOOKUP($Q768,'FILL Table'!$A$357:$L$388,RSD_Technologies!K$3)=0,AVERAGE('FILL Table'!$L$357:$L$388),VLOOKUP($Q768,'FILL Table'!$A$357:$L$388,RSD_Technologies!K$3))</f>
        <v>1</v>
      </c>
      <c r="Q768" s="47" t="str">
        <f t="shared" si="306"/>
        <v>RSD_DTA4_RF</v>
      </c>
    </row>
    <row r="769" spans="1:17" x14ac:dyDescent="0.25">
      <c r="D769" s="47" t="s">
        <v>532</v>
      </c>
      <c r="E769" s="47"/>
      <c r="F769" s="47" t="str">
        <f t="shared" si="305"/>
        <v>NCAP_AFA</v>
      </c>
      <c r="G769" s="51">
        <f t="shared" si="304"/>
        <v>2018</v>
      </c>
      <c r="H769" s="58">
        <f>IF(VLOOKUP($Q769,'FILL Table'!$A$357:$I$388,RSD_Technologies!H$3)=0,AVERAGE('FILL Table'!$I$357:$I$388),VLOOKUP($Q769,'FILL Table'!$A$357:$I$388,RSD_Technologies!H$3))</f>
        <v>1</v>
      </c>
      <c r="I769" s="58">
        <f>IF(VLOOKUP($Q769,'FILL Table'!$A$357:$J$388,RSD_Technologies!I$3)=0,AVERAGE('FILL Table'!$J$357:$J$388),VLOOKUP($Q769,'FILL Table'!$A$357:$J$388,RSD_Technologies!I$3))</f>
        <v>1</v>
      </c>
      <c r="J769" s="58">
        <f>IF(VLOOKUP($Q769,'FILL Table'!$A$357:$K$388,RSD_Technologies!J$3)=0,AVERAGE('FILL Table'!$K$357:$K$388),VLOOKUP($Q769,'FILL Table'!$A$357:$K$388,RSD_Technologies!J$3))</f>
        <v>1</v>
      </c>
      <c r="K769" s="58">
        <f>IF(VLOOKUP($Q769,'FILL Table'!$A$357:$L$388,RSD_Technologies!K$3)=0,AVERAGE('FILL Table'!$L$357:$L$388),VLOOKUP($Q769,'FILL Table'!$A$357:$L$388,RSD_Technologies!K$3))</f>
        <v>1</v>
      </c>
      <c r="Q769" s="47" t="str">
        <f t="shared" si="306"/>
        <v>RSD_APA4_RF</v>
      </c>
    </row>
    <row r="770" spans="1:17" x14ac:dyDescent="0.25">
      <c r="D770" s="47" t="s">
        <v>533</v>
      </c>
      <c r="E770" s="47"/>
      <c r="F770" s="47" t="str">
        <f t="shared" si="305"/>
        <v>NCAP_AFA</v>
      </c>
      <c r="G770" s="51">
        <f t="shared" si="304"/>
        <v>2018</v>
      </c>
      <c r="H770" s="58">
        <f>IF(VLOOKUP($Q770,'FILL Table'!$A$357:$I$388,RSD_Technologies!H$3)=0,AVERAGE('FILL Table'!$I$357:$I$388),VLOOKUP($Q770,'FILL Table'!$A$357:$I$388,RSD_Technologies!H$3))</f>
        <v>1</v>
      </c>
      <c r="I770" s="58">
        <f>IF(VLOOKUP($Q770,'FILL Table'!$A$357:$J$388,RSD_Technologies!I$3)=0,AVERAGE('FILL Table'!$J$357:$J$388),VLOOKUP($Q770,'FILL Table'!$A$357:$J$388,RSD_Technologies!I$3))</f>
        <v>1</v>
      </c>
      <c r="J770" s="58">
        <f>IF(VLOOKUP($Q770,'FILL Table'!$A$357:$K$388,RSD_Technologies!J$3)=0,AVERAGE('FILL Table'!$K$357:$K$388),VLOOKUP($Q770,'FILL Table'!$A$357:$K$388,RSD_Technologies!J$3))</f>
        <v>1</v>
      </c>
      <c r="K770" s="58">
        <f>IF(VLOOKUP($Q770,'FILL Table'!$A$357:$L$388,RSD_Technologies!K$3)=0,AVERAGE('FILL Table'!$L$357:$L$388),VLOOKUP($Q770,'FILL Table'!$A$357:$L$388,RSD_Technologies!K$3))</f>
        <v>1</v>
      </c>
      <c r="Q770" s="47" t="str">
        <f t="shared" si="306"/>
        <v>RSD_APA4_RF</v>
      </c>
    </row>
    <row r="771" spans="1:17" ht="14.4" thickBot="1" x14ac:dyDescent="0.3">
      <c r="A771" s="81"/>
      <c r="B771" s="81"/>
      <c r="C771" s="81"/>
      <c r="D771" s="81" t="s">
        <v>534</v>
      </c>
      <c r="E771" s="81"/>
      <c r="F771" s="81" t="str">
        <f t="shared" si="305"/>
        <v>NCAP_AFA</v>
      </c>
      <c r="G771" s="82">
        <f t="shared" si="304"/>
        <v>2018</v>
      </c>
      <c r="H771" s="83">
        <f>IF(VLOOKUP($Q771,'FILL Table'!$A$357:$I$388,RSD_Technologies!H$3)=0,AVERAGE('FILL Table'!$I$357:$I$388),VLOOKUP($Q771,'FILL Table'!$A$357:$I$388,RSD_Technologies!H$3))</f>
        <v>1</v>
      </c>
      <c r="I771" s="83">
        <f>IF(VLOOKUP($Q771,'FILL Table'!$A$357:$J$388,RSD_Technologies!I$3)=0,AVERAGE('FILL Table'!$J$357:$J$388),VLOOKUP($Q771,'FILL Table'!$A$357:$J$388,RSD_Technologies!I$3))</f>
        <v>1</v>
      </c>
      <c r="J771" s="83">
        <f>IF(VLOOKUP($Q771,'FILL Table'!$A$357:$K$388,RSD_Technologies!J$3)=0,AVERAGE('FILL Table'!$K$357:$K$388),VLOOKUP($Q771,'FILL Table'!$A$357:$K$388,RSD_Technologies!J$3))</f>
        <v>1</v>
      </c>
      <c r="K771" s="83">
        <f>IF(VLOOKUP($Q771,'FILL Table'!$A$357:$L$388,RSD_Technologies!K$3)=0,AVERAGE('FILL Table'!$L$357:$L$388),VLOOKUP($Q771,'FILL Table'!$A$357:$L$388,RSD_Technologies!K$3))</f>
        <v>1</v>
      </c>
      <c r="L771" s="81"/>
      <c r="M771" s="81"/>
      <c r="N771" s="81"/>
      <c r="O771" s="81"/>
      <c r="P771" s="81"/>
      <c r="Q771" s="81" t="str">
        <f t="shared" si="306"/>
        <v>RSD_APA4_RF</v>
      </c>
    </row>
    <row r="772" spans="1:17" ht="14.4" thickTop="1" x14ac:dyDescent="0.25">
      <c r="D772" s="47" t="s">
        <v>300</v>
      </c>
      <c r="E772" s="47"/>
      <c r="F772" s="47" t="str">
        <f>F765</f>
        <v>NCAP_AFA</v>
      </c>
      <c r="G772" s="51">
        <f t="shared" si="304"/>
        <v>2018</v>
      </c>
      <c r="H772" s="58">
        <f>IF(VLOOKUP($Q772,'FILL Table'!$A$357:$I$388,RSD_Technologies!H$3)=0,AVERAGE('FILL Table'!$I$357:$I$388),VLOOKUP($Q772,'FILL Table'!$A$357:$I$388,RSD_Technologies!H$3))</f>
        <v>1</v>
      </c>
      <c r="I772" s="58">
        <f>IF(VLOOKUP($Q772,'FILL Table'!$A$357:$J$388,RSD_Technologies!I$3)=0,AVERAGE('FILL Table'!$J$357:$J$388),VLOOKUP($Q772,'FILL Table'!$A$357:$J$388,RSD_Technologies!I$3))</f>
        <v>1</v>
      </c>
      <c r="J772" s="58">
        <f>IF(VLOOKUP($Q772,'FILL Table'!$A$357:$K$388,RSD_Technologies!J$3)=0,AVERAGE('FILL Table'!$K$357:$K$388),VLOOKUP($Q772,'FILL Table'!$A$357:$K$388,RSD_Technologies!J$3))</f>
        <v>1</v>
      </c>
      <c r="K772" s="58">
        <f>IF(VLOOKUP($Q772,'FILL Table'!$A$357:$L$388,RSD_Technologies!K$3)=0,AVERAGE('FILL Table'!$L$357:$L$388),VLOOKUP($Q772,'FILL Table'!$A$357:$L$388,RSD_Technologies!K$3))</f>
        <v>1</v>
      </c>
      <c r="Q772" s="47" t="str">
        <f>LEFT(D772,11)</f>
        <v>RSD_DTA1_CW</v>
      </c>
    </row>
    <row r="773" spans="1:17" x14ac:dyDescent="0.25">
      <c r="D773" s="47" t="s">
        <v>301</v>
      </c>
      <c r="E773" s="47"/>
      <c r="F773" s="47" t="str">
        <f t="shared" si="305"/>
        <v>NCAP_AFA</v>
      </c>
      <c r="G773" s="51">
        <f t="shared" si="304"/>
        <v>2018</v>
      </c>
      <c r="H773" s="58">
        <f>IF(VLOOKUP($Q773,'FILL Table'!$A$357:$I$388,RSD_Technologies!H$3)=0,AVERAGE('FILL Table'!$I$357:$I$388),VLOOKUP($Q773,'FILL Table'!$A$357:$I$388,RSD_Technologies!H$3))</f>
        <v>1</v>
      </c>
      <c r="I773" s="58">
        <f>IF(VLOOKUP($Q773,'FILL Table'!$A$357:$J$388,RSD_Technologies!I$3)=0,AVERAGE('FILL Table'!$J$357:$J$388),VLOOKUP($Q773,'FILL Table'!$A$357:$J$388,RSD_Technologies!I$3))</f>
        <v>1</v>
      </c>
      <c r="J773" s="58">
        <f>IF(VLOOKUP($Q773,'FILL Table'!$A$357:$K$388,RSD_Technologies!J$3)=0,AVERAGE('FILL Table'!$K$357:$K$388),VLOOKUP($Q773,'FILL Table'!$A$357:$K$388,RSD_Technologies!J$3))</f>
        <v>1</v>
      </c>
      <c r="K773" s="58">
        <f>IF(VLOOKUP($Q773,'FILL Table'!$A$357:$L$388,RSD_Technologies!K$3)=0,AVERAGE('FILL Table'!$L$357:$L$388),VLOOKUP($Q773,'FILL Table'!$A$357:$L$388,RSD_Technologies!K$3))</f>
        <v>1</v>
      </c>
      <c r="Q773" s="47" t="str">
        <f t="shared" ref="Q773:Q803" si="307">LEFT(D773,11)</f>
        <v>RSD_DTA1_CW</v>
      </c>
    </row>
    <row r="774" spans="1:17" x14ac:dyDescent="0.25">
      <c r="D774" s="47" t="s">
        <v>302</v>
      </c>
      <c r="E774" s="47"/>
      <c r="F774" s="47" t="str">
        <f t="shared" si="305"/>
        <v>NCAP_AFA</v>
      </c>
      <c r="G774" s="51">
        <f t="shared" si="304"/>
        <v>2018</v>
      </c>
      <c r="H774" s="58">
        <f>IF(VLOOKUP($Q774,'FILL Table'!$A$357:$I$388,RSD_Technologies!H$3)=0,AVERAGE('FILL Table'!$I$357:$I$388),VLOOKUP($Q774,'FILL Table'!$A$357:$I$388,RSD_Technologies!H$3))</f>
        <v>1</v>
      </c>
      <c r="I774" s="58">
        <f>IF(VLOOKUP($Q774,'FILL Table'!$A$357:$J$388,RSD_Technologies!I$3)=0,AVERAGE('FILL Table'!$J$357:$J$388),VLOOKUP($Q774,'FILL Table'!$A$357:$J$388,RSD_Technologies!I$3))</f>
        <v>1</v>
      </c>
      <c r="J774" s="58">
        <f>IF(VLOOKUP($Q774,'FILL Table'!$A$357:$K$388,RSD_Technologies!J$3)=0,AVERAGE('FILL Table'!$K$357:$K$388),VLOOKUP($Q774,'FILL Table'!$A$357:$K$388,RSD_Technologies!J$3))</f>
        <v>1</v>
      </c>
      <c r="K774" s="58">
        <f>IF(VLOOKUP($Q774,'FILL Table'!$A$357:$L$388,RSD_Technologies!K$3)=0,AVERAGE('FILL Table'!$L$357:$L$388),VLOOKUP($Q774,'FILL Table'!$A$357:$L$388,RSD_Technologies!K$3))</f>
        <v>1</v>
      </c>
      <c r="Q774" s="47" t="str">
        <f t="shared" si="307"/>
        <v>RSD_DTA1_CW</v>
      </c>
    </row>
    <row r="775" spans="1:17" x14ac:dyDescent="0.25">
      <c r="D775" s="47" t="s">
        <v>303</v>
      </c>
      <c r="E775" s="47"/>
      <c r="F775" s="47" t="str">
        <f t="shared" si="305"/>
        <v>NCAP_AFA</v>
      </c>
      <c r="G775" s="51">
        <f t="shared" si="304"/>
        <v>2018</v>
      </c>
      <c r="H775" s="58">
        <f>IF(VLOOKUP($Q775,'FILL Table'!$A$357:$I$388,RSD_Technologies!H$3)=0,AVERAGE('FILL Table'!$I$357:$I$388),VLOOKUP($Q775,'FILL Table'!$A$357:$I$388,RSD_Technologies!H$3))</f>
        <v>1</v>
      </c>
      <c r="I775" s="58">
        <f>IF(VLOOKUP($Q775,'FILL Table'!$A$357:$J$388,RSD_Technologies!I$3)=0,AVERAGE('FILL Table'!$J$357:$J$388),VLOOKUP($Q775,'FILL Table'!$A$357:$J$388,RSD_Technologies!I$3))</f>
        <v>1</v>
      </c>
      <c r="J775" s="58">
        <f>IF(VLOOKUP($Q775,'FILL Table'!$A$357:$K$388,RSD_Technologies!J$3)=0,AVERAGE('FILL Table'!$K$357:$K$388),VLOOKUP($Q775,'FILL Table'!$A$357:$K$388,RSD_Technologies!J$3))</f>
        <v>1</v>
      </c>
      <c r="K775" s="58">
        <f>IF(VLOOKUP($Q775,'FILL Table'!$A$357:$L$388,RSD_Technologies!K$3)=0,AVERAGE('FILL Table'!$L$357:$L$388),VLOOKUP($Q775,'FILL Table'!$A$357:$L$388,RSD_Technologies!K$3))</f>
        <v>1</v>
      </c>
      <c r="Q775" s="47" t="str">
        <f t="shared" si="307"/>
        <v>RSD_DTA1_CW</v>
      </c>
    </row>
    <row r="776" spans="1:17" x14ac:dyDescent="0.25">
      <c r="D776" s="47" t="s">
        <v>304</v>
      </c>
      <c r="E776" s="47"/>
      <c r="F776" s="47" t="str">
        <f t="shared" si="305"/>
        <v>NCAP_AFA</v>
      </c>
      <c r="G776" s="51">
        <f t="shared" si="304"/>
        <v>2018</v>
      </c>
      <c r="H776" s="58">
        <f>IF(VLOOKUP($Q776,'FILL Table'!$A$357:$I$388,RSD_Technologies!H$3)=0,AVERAGE('FILL Table'!$I$357:$I$388),VLOOKUP($Q776,'FILL Table'!$A$357:$I$388,RSD_Technologies!H$3))</f>
        <v>1</v>
      </c>
      <c r="I776" s="58">
        <f>IF(VLOOKUP($Q776,'FILL Table'!$A$357:$J$388,RSD_Technologies!I$3)=0,AVERAGE('FILL Table'!$J$357:$J$388),VLOOKUP($Q776,'FILL Table'!$A$357:$J$388,RSD_Technologies!I$3))</f>
        <v>1</v>
      </c>
      <c r="J776" s="58">
        <f>IF(VLOOKUP($Q776,'FILL Table'!$A$357:$K$388,RSD_Technologies!J$3)=0,AVERAGE('FILL Table'!$K$357:$K$388),VLOOKUP($Q776,'FILL Table'!$A$357:$K$388,RSD_Technologies!J$3))</f>
        <v>1</v>
      </c>
      <c r="K776" s="58">
        <f>IF(VLOOKUP($Q776,'FILL Table'!$A$357:$L$388,RSD_Technologies!K$3)=0,AVERAGE('FILL Table'!$L$357:$L$388),VLOOKUP($Q776,'FILL Table'!$A$357:$L$388,RSD_Technologies!K$3))</f>
        <v>1</v>
      </c>
      <c r="Q776" s="47" t="str">
        <f t="shared" si="307"/>
        <v>RSD_APA1_CW</v>
      </c>
    </row>
    <row r="777" spans="1:17" x14ac:dyDescent="0.25">
      <c r="D777" s="47" t="s">
        <v>305</v>
      </c>
      <c r="E777" s="47"/>
      <c r="F777" s="47" t="str">
        <f t="shared" si="305"/>
        <v>NCAP_AFA</v>
      </c>
      <c r="G777" s="51">
        <f t="shared" si="304"/>
        <v>2018</v>
      </c>
      <c r="H777" s="58">
        <f>IF(VLOOKUP($Q777,'FILL Table'!$A$357:$I$388,RSD_Technologies!H$3)=0,AVERAGE('FILL Table'!$I$357:$I$388),VLOOKUP($Q777,'FILL Table'!$A$357:$I$388,RSD_Technologies!H$3))</f>
        <v>1</v>
      </c>
      <c r="I777" s="58">
        <f>IF(VLOOKUP($Q777,'FILL Table'!$A$357:$J$388,RSD_Technologies!I$3)=0,AVERAGE('FILL Table'!$J$357:$J$388),VLOOKUP($Q777,'FILL Table'!$A$357:$J$388,RSD_Technologies!I$3))</f>
        <v>1</v>
      </c>
      <c r="J777" s="58">
        <f>IF(VLOOKUP($Q777,'FILL Table'!$A$357:$K$388,RSD_Technologies!J$3)=0,AVERAGE('FILL Table'!$K$357:$K$388),VLOOKUP($Q777,'FILL Table'!$A$357:$K$388,RSD_Technologies!J$3))</f>
        <v>1</v>
      </c>
      <c r="K777" s="58">
        <f>IF(VLOOKUP($Q777,'FILL Table'!$A$357:$L$388,RSD_Technologies!K$3)=0,AVERAGE('FILL Table'!$L$357:$L$388),VLOOKUP($Q777,'FILL Table'!$A$357:$L$388,RSD_Technologies!K$3))</f>
        <v>1</v>
      </c>
      <c r="Q777" s="47" t="str">
        <f t="shared" si="307"/>
        <v>RSD_APA1_CW</v>
      </c>
    </row>
    <row r="778" spans="1:17" x14ac:dyDescent="0.25">
      <c r="D778" s="47" t="s">
        <v>306</v>
      </c>
      <c r="E778" s="47"/>
      <c r="F778" s="47" t="str">
        <f t="shared" si="305"/>
        <v>NCAP_AFA</v>
      </c>
      <c r="G778" s="51">
        <f t="shared" si="304"/>
        <v>2018</v>
      </c>
      <c r="H778" s="58">
        <f>IF(VLOOKUP($Q778,'FILL Table'!$A$357:$I$388,RSD_Technologies!H$3)=0,AVERAGE('FILL Table'!$I$357:$I$388),VLOOKUP($Q778,'FILL Table'!$A$357:$I$388,RSD_Technologies!H$3))</f>
        <v>1</v>
      </c>
      <c r="I778" s="58">
        <f>IF(VLOOKUP($Q778,'FILL Table'!$A$357:$J$388,RSD_Technologies!I$3)=0,AVERAGE('FILL Table'!$J$357:$J$388),VLOOKUP($Q778,'FILL Table'!$A$357:$J$388,RSD_Technologies!I$3))</f>
        <v>1</v>
      </c>
      <c r="J778" s="58">
        <f>IF(VLOOKUP($Q778,'FILL Table'!$A$357:$K$388,RSD_Technologies!J$3)=0,AVERAGE('FILL Table'!$K$357:$K$388),VLOOKUP($Q778,'FILL Table'!$A$357:$K$388,RSD_Technologies!J$3))</f>
        <v>1</v>
      </c>
      <c r="K778" s="58">
        <f>IF(VLOOKUP($Q778,'FILL Table'!$A$357:$L$388,RSD_Technologies!K$3)=0,AVERAGE('FILL Table'!$L$357:$L$388),VLOOKUP($Q778,'FILL Table'!$A$357:$L$388,RSD_Technologies!K$3))</f>
        <v>1</v>
      </c>
      <c r="Q778" s="47" t="str">
        <f t="shared" si="307"/>
        <v>RSD_APA1_CW</v>
      </c>
    </row>
    <row r="779" spans="1:17" x14ac:dyDescent="0.25">
      <c r="D779" s="47" t="s">
        <v>307</v>
      </c>
      <c r="E779" s="47"/>
      <c r="F779" s="47" t="str">
        <f t="shared" si="305"/>
        <v>NCAP_AFA</v>
      </c>
      <c r="G779" s="51">
        <f t="shared" si="304"/>
        <v>2018</v>
      </c>
      <c r="H779" s="58">
        <f>IF(VLOOKUP($Q779,'FILL Table'!$A$357:$I$388,RSD_Technologies!H$3)=0,AVERAGE('FILL Table'!$I$357:$I$388),VLOOKUP($Q779,'FILL Table'!$A$357:$I$388,RSD_Technologies!H$3))</f>
        <v>1</v>
      </c>
      <c r="I779" s="58">
        <f>IF(VLOOKUP($Q779,'FILL Table'!$A$357:$J$388,RSD_Technologies!I$3)=0,AVERAGE('FILL Table'!$J$357:$J$388),VLOOKUP($Q779,'FILL Table'!$A$357:$J$388,RSD_Technologies!I$3))</f>
        <v>1</v>
      </c>
      <c r="J779" s="58">
        <f>IF(VLOOKUP($Q779,'FILL Table'!$A$357:$K$388,RSD_Technologies!J$3)=0,AVERAGE('FILL Table'!$K$357:$K$388),VLOOKUP($Q779,'FILL Table'!$A$357:$K$388,RSD_Technologies!J$3))</f>
        <v>1</v>
      </c>
      <c r="K779" s="58">
        <f>IF(VLOOKUP($Q779,'FILL Table'!$A$357:$L$388,RSD_Technologies!K$3)=0,AVERAGE('FILL Table'!$L$357:$L$388),VLOOKUP($Q779,'FILL Table'!$A$357:$L$388,RSD_Technologies!K$3))</f>
        <v>1</v>
      </c>
      <c r="Q779" s="47" t="str">
        <f t="shared" si="307"/>
        <v>RSD_APA1_CW</v>
      </c>
    </row>
    <row r="780" spans="1:17" x14ac:dyDescent="0.25">
      <c r="D780" s="47" t="s">
        <v>639</v>
      </c>
      <c r="E780" s="47"/>
      <c r="F780" s="47" t="str">
        <f t="shared" si="305"/>
        <v>NCAP_AFA</v>
      </c>
      <c r="G780" s="51">
        <f t="shared" si="304"/>
        <v>2018</v>
      </c>
      <c r="H780" s="58">
        <f>IF(VLOOKUP($Q780,'FILL Table'!$A$357:$I$388,RSD_Technologies!H$3)=0,AVERAGE('FILL Table'!$I$357:$I$388),VLOOKUP($Q780,'FILL Table'!$A$357:$I$388,RSD_Technologies!H$3))</f>
        <v>1</v>
      </c>
      <c r="I780" s="58">
        <f>IF(VLOOKUP($Q780,'FILL Table'!$A$357:$J$388,RSD_Technologies!I$3)=0,AVERAGE('FILL Table'!$J$357:$J$388),VLOOKUP($Q780,'FILL Table'!$A$357:$J$388,RSD_Technologies!I$3))</f>
        <v>1</v>
      </c>
      <c r="J780" s="58">
        <f>IF(VLOOKUP($Q780,'FILL Table'!$A$357:$K$388,RSD_Technologies!J$3)=0,AVERAGE('FILL Table'!$K$357:$K$388),VLOOKUP($Q780,'FILL Table'!$A$357:$K$388,RSD_Technologies!J$3))</f>
        <v>1</v>
      </c>
      <c r="K780" s="58">
        <f>IF(VLOOKUP($Q780,'FILL Table'!$A$357:$L$388,RSD_Technologies!K$3)=0,AVERAGE('FILL Table'!$L$357:$L$388),VLOOKUP($Q780,'FILL Table'!$A$357:$L$388,RSD_Technologies!K$3))</f>
        <v>1</v>
      </c>
      <c r="Q780" s="47" t="str">
        <f t="shared" si="307"/>
        <v>RSD_DTA2_CW</v>
      </c>
    </row>
    <row r="781" spans="1:17" x14ac:dyDescent="0.25">
      <c r="D781" s="47" t="s">
        <v>640</v>
      </c>
      <c r="E781" s="47"/>
      <c r="F781" s="47" t="str">
        <f t="shared" si="305"/>
        <v>NCAP_AFA</v>
      </c>
      <c r="G781" s="51">
        <f t="shared" si="304"/>
        <v>2018</v>
      </c>
      <c r="H781" s="58">
        <f>IF(VLOOKUP($Q781,'FILL Table'!$A$357:$I$388,RSD_Technologies!H$3)=0,AVERAGE('FILL Table'!$I$357:$I$388),VLOOKUP($Q781,'FILL Table'!$A$357:$I$388,RSD_Technologies!H$3))</f>
        <v>1</v>
      </c>
      <c r="I781" s="58">
        <f>IF(VLOOKUP($Q781,'FILL Table'!$A$357:$J$388,RSD_Technologies!I$3)=0,AVERAGE('FILL Table'!$J$357:$J$388),VLOOKUP($Q781,'FILL Table'!$A$357:$J$388,RSD_Technologies!I$3))</f>
        <v>1</v>
      </c>
      <c r="J781" s="58">
        <f>IF(VLOOKUP($Q781,'FILL Table'!$A$357:$K$388,RSD_Technologies!J$3)=0,AVERAGE('FILL Table'!$K$357:$K$388),VLOOKUP($Q781,'FILL Table'!$A$357:$K$388,RSD_Technologies!J$3))</f>
        <v>1</v>
      </c>
      <c r="K781" s="58">
        <f>IF(VLOOKUP($Q781,'FILL Table'!$A$357:$L$388,RSD_Technologies!K$3)=0,AVERAGE('FILL Table'!$L$357:$L$388),VLOOKUP($Q781,'FILL Table'!$A$357:$L$388,RSD_Technologies!K$3))</f>
        <v>1</v>
      </c>
      <c r="Q781" s="47" t="str">
        <f t="shared" si="307"/>
        <v>RSD_DTA2_CW</v>
      </c>
    </row>
    <row r="782" spans="1:17" x14ac:dyDescent="0.25">
      <c r="D782" s="47" t="s">
        <v>641</v>
      </c>
      <c r="E782" s="47"/>
      <c r="F782" s="47" t="str">
        <f t="shared" si="305"/>
        <v>NCAP_AFA</v>
      </c>
      <c r="G782" s="51">
        <f t="shared" si="304"/>
        <v>2018</v>
      </c>
      <c r="H782" s="58">
        <f>IF(VLOOKUP($Q782,'FILL Table'!$A$357:$I$388,RSD_Technologies!H$3)=0,AVERAGE('FILL Table'!$I$357:$I$388),VLOOKUP($Q782,'FILL Table'!$A$357:$I$388,RSD_Technologies!H$3))</f>
        <v>1</v>
      </c>
      <c r="I782" s="58">
        <f>IF(VLOOKUP($Q782,'FILL Table'!$A$357:$J$388,RSD_Technologies!I$3)=0,AVERAGE('FILL Table'!$J$357:$J$388),VLOOKUP($Q782,'FILL Table'!$A$357:$J$388,RSD_Technologies!I$3))</f>
        <v>1</v>
      </c>
      <c r="J782" s="58">
        <f>IF(VLOOKUP($Q782,'FILL Table'!$A$357:$K$388,RSD_Technologies!J$3)=0,AVERAGE('FILL Table'!$K$357:$K$388),VLOOKUP($Q782,'FILL Table'!$A$357:$K$388,RSD_Technologies!J$3))</f>
        <v>1</v>
      </c>
      <c r="K782" s="58">
        <f>IF(VLOOKUP($Q782,'FILL Table'!$A$357:$L$388,RSD_Technologies!K$3)=0,AVERAGE('FILL Table'!$L$357:$L$388),VLOOKUP($Q782,'FILL Table'!$A$357:$L$388,RSD_Technologies!K$3))</f>
        <v>1</v>
      </c>
      <c r="Q782" s="47" t="str">
        <f t="shared" si="307"/>
        <v>RSD_DTA2_CW</v>
      </c>
    </row>
    <row r="783" spans="1:17" x14ac:dyDescent="0.25">
      <c r="D783" s="47" t="s">
        <v>642</v>
      </c>
      <c r="E783" s="47"/>
      <c r="F783" s="47" t="str">
        <f t="shared" si="305"/>
        <v>NCAP_AFA</v>
      </c>
      <c r="G783" s="51">
        <f t="shared" si="304"/>
        <v>2018</v>
      </c>
      <c r="H783" s="58">
        <f>IF(VLOOKUP($Q783,'FILL Table'!$A$357:$I$388,RSD_Technologies!H$3)=0,AVERAGE('FILL Table'!$I$357:$I$388),VLOOKUP($Q783,'FILL Table'!$A$357:$I$388,RSD_Technologies!H$3))</f>
        <v>1</v>
      </c>
      <c r="I783" s="58">
        <f>IF(VLOOKUP($Q783,'FILL Table'!$A$357:$J$388,RSD_Technologies!I$3)=0,AVERAGE('FILL Table'!$J$357:$J$388),VLOOKUP($Q783,'FILL Table'!$A$357:$J$388,RSD_Technologies!I$3))</f>
        <v>1</v>
      </c>
      <c r="J783" s="58">
        <f>IF(VLOOKUP($Q783,'FILL Table'!$A$357:$K$388,RSD_Technologies!J$3)=0,AVERAGE('FILL Table'!$K$357:$K$388),VLOOKUP($Q783,'FILL Table'!$A$357:$K$388,RSD_Technologies!J$3))</f>
        <v>1</v>
      </c>
      <c r="K783" s="58">
        <f>IF(VLOOKUP($Q783,'FILL Table'!$A$357:$L$388,RSD_Technologies!K$3)=0,AVERAGE('FILL Table'!$L$357:$L$388),VLOOKUP($Q783,'FILL Table'!$A$357:$L$388,RSD_Technologies!K$3))</f>
        <v>1</v>
      </c>
      <c r="Q783" s="47" t="str">
        <f t="shared" si="307"/>
        <v>RSD_DTA2_CW</v>
      </c>
    </row>
    <row r="784" spans="1:17" x14ac:dyDescent="0.25">
      <c r="D784" s="47" t="s">
        <v>643</v>
      </c>
      <c r="E784" s="47"/>
      <c r="F784" s="47" t="str">
        <f t="shared" si="305"/>
        <v>NCAP_AFA</v>
      </c>
      <c r="G784" s="51">
        <f t="shared" si="304"/>
        <v>2018</v>
      </c>
      <c r="H784" s="58">
        <f>IF(VLOOKUP($Q784,'FILL Table'!$A$357:$I$388,RSD_Technologies!H$3)=0,AVERAGE('FILL Table'!$I$357:$I$388),VLOOKUP($Q784,'FILL Table'!$A$357:$I$388,RSD_Technologies!H$3))</f>
        <v>1</v>
      </c>
      <c r="I784" s="58">
        <f>IF(VLOOKUP($Q784,'FILL Table'!$A$357:$J$388,RSD_Technologies!I$3)=0,AVERAGE('FILL Table'!$J$357:$J$388),VLOOKUP($Q784,'FILL Table'!$A$357:$J$388,RSD_Technologies!I$3))</f>
        <v>1</v>
      </c>
      <c r="J784" s="58">
        <f>IF(VLOOKUP($Q784,'FILL Table'!$A$357:$K$388,RSD_Technologies!J$3)=0,AVERAGE('FILL Table'!$K$357:$K$388),VLOOKUP($Q784,'FILL Table'!$A$357:$K$388,RSD_Technologies!J$3))</f>
        <v>1</v>
      </c>
      <c r="K784" s="58">
        <f>IF(VLOOKUP($Q784,'FILL Table'!$A$357:$L$388,RSD_Technologies!K$3)=0,AVERAGE('FILL Table'!$L$357:$L$388),VLOOKUP($Q784,'FILL Table'!$A$357:$L$388,RSD_Technologies!K$3))</f>
        <v>1</v>
      </c>
      <c r="Q784" s="47" t="str">
        <f t="shared" si="307"/>
        <v>RSD_APA2_CW</v>
      </c>
    </row>
    <row r="785" spans="4:17" x14ac:dyDescent="0.25">
      <c r="D785" s="47" t="s">
        <v>644</v>
      </c>
      <c r="E785" s="47"/>
      <c r="F785" s="47" t="str">
        <f t="shared" si="305"/>
        <v>NCAP_AFA</v>
      </c>
      <c r="G785" s="51">
        <f t="shared" si="304"/>
        <v>2018</v>
      </c>
      <c r="H785" s="58">
        <f>IF(VLOOKUP($Q785,'FILL Table'!$A$357:$I$388,RSD_Technologies!H$3)=0,AVERAGE('FILL Table'!$I$357:$I$388),VLOOKUP($Q785,'FILL Table'!$A$357:$I$388,RSD_Technologies!H$3))</f>
        <v>1</v>
      </c>
      <c r="I785" s="58">
        <f>IF(VLOOKUP($Q785,'FILL Table'!$A$357:$J$388,RSD_Technologies!I$3)=0,AVERAGE('FILL Table'!$J$357:$J$388),VLOOKUP($Q785,'FILL Table'!$A$357:$J$388,RSD_Technologies!I$3))</f>
        <v>1</v>
      </c>
      <c r="J785" s="58">
        <f>IF(VLOOKUP($Q785,'FILL Table'!$A$357:$K$388,RSD_Technologies!J$3)=0,AVERAGE('FILL Table'!$K$357:$K$388),VLOOKUP($Q785,'FILL Table'!$A$357:$K$388,RSD_Technologies!J$3))</f>
        <v>1</v>
      </c>
      <c r="K785" s="58">
        <f>IF(VLOOKUP($Q785,'FILL Table'!$A$357:$L$388,RSD_Technologies!K$3)=0,AVERAGE('FILL Table'!$L$357:$L$388),VLOOKUP($Q785,'FILL Table'!$A$357:$L$388,RSD_Technologies!K$3))</f>
        <v>1</v>
      </c>
      <c r="Q785" s="47" t="str">
        <f t="shared" si="307"/>
        <v>RSD_APA2_CW</v>
      </c>
    </row>
    <row r="786" spans="4:17" x14ac:dyDescent="0.25">
      <c r="D786" s="47" t="s">
        <v>645</v>
      </c>
      <c r="E786" s="47"/>
      <c r="F786" s="47" t="str">
        <f t="shared" si="305"/>
        <v>NCAP_AFA</v>
      </c>
      <c r="G786" s="51">
        <f t="shared" si="304"/>
        <v>2018</v>
      </c>
      <c r="H786" s="58">
        <f>IF(VLOOKUP($Q786,'FILL Table'!$A$357:$I$388,RSD_Technologies!H$3)=0,AVERAGE('FILL Table'!$I$357:$I$388),VLOOKUP($Q786,'FILL Table'!$A$357:$I$388,RSD_Technologies!H$3))</f>
        <v>1</v>
      </c>
      <c r="I786" s="58">
        <f>IF(VLOOKUP($Q786,'FILL Table'!$A$357:$J$388,RSD_Technologies!I$3)=0,AVERAGE('FILL Table'!$J$357:$J$388),VLOOKUP($Q786,'FILL Table'!$A$357:$J$388,RSD_Technologies!I$3))</f>
        <v>1</v>
      </c>
      <c r="J786" s="58">
        <f>IF(VLOOKUP($Q786,'FILL Table'!$A$357:$K$388,RSD_Technologies!J$3)=0,AVERAGE('FILL Table'!$K$357:$K$388),VLOOKUP($Q786,'FILL Table'!$A$357:$K$388,RSD_Technologies!J$3))</f>
        <v>1</v>
      </c>
      <c r="K786" s="58">
        <f>IF(VLOOKUP($Q786,'FILL Table'!$A$357:$L$388,RSD_Technologies!K$3)=0,AVERAGE('FILL Table'!$L$357:$L$388),VLOOKUP($Q786,'FILL Table'!$A$357:$L$388,RSD_Technologies!K$3))</f>
        <v>1</v>
      </c>
      <c r="Q786" s="47" t="str">
        <f t="shared" si="307"/>
        <v>RSD_APA2_CW</v>
      </c>
    </row>
    <row r="787" spans="4:17" x14ac:dyDescent="0.25">
      <c r="D787" s="47" t="s">
        <v>646</v>
      </c>
      <c r="E787" s="47"/>
      <c r="F787" s="47" t="str">
        <f t="shared" si="305"/>
        <v>NCAP_AFA</v>
      </c>
      <c r="G787" s="51">
        <f t="shared" si="304"/>
        <v>2018</v>
      </c>
      <c r="H787" s="58">
        <f>IF(VLOOKUP($Q787,'FILL Table'!$A$357:$I$388,RSD_Technologies!H$3)=0,AVERAGE('FILL Table'!$I$357:$I$388),VLOOKUP($Q787,'FILL Table'!$A$357:$I$388,RSD_Technologies!H$3))</f>
        <v>1</v>
      </c>
      <c r="I787" s="58">
        <f>IF(VLOOKUP($Q787,'FILL Table'!$A$357:$J$388,RSD_Technologies!I$3)=0,AVERAGE('FILL Table'!$J$357:$J$388),VLOOKUP($Q787,'FILL Table'!$A$357:$J$388,RSD_Technologies!I$3))</f>
        <v>1</v>
      </c>
      <c r="J787" s="58">
        <f>IF(VLOOKUP($Q787,'FILL Table'!$A$357:$K$388,RSD_Technologies!J$3)=0,AVERAGE('FILL Table'!$K$357:$K$388),VLOOKUP($Q787,'FILL Table'!$A$357:$K$388,RSD_Technologies!J$3))</f>
        <v>1</v>
      </c>
      <c r="K787" s="58">
        <f>IF(VLOOKUP($Q787,'FILL Table'!$A$357:$L$388,RSD_Technologies!K$3)=0,AVERAGE('FILL Table'!$L$357:$L$388),VLOOKUP($Q787,'FILL Table'!$A$357:$L$388,RSD_Technologies!K$3))</f>
        <v>1</v>
      </c>
      <c r="Q787" s="47" t="str">
        <f t="shared" si="307"/>
        <v>RSD_APA2_CW</v>
      </c>
    </row>
    <row r="788" spans="4:17" x14ac:dyDescent="0.25">
      <c r="D788" s="47" t="s">
        <v>587</v>
      </c>
      <c r="E788" s="47"/>
      <c r="F788" s="47" t="str">
        <f t="shared" ref="F788:F851" si="308">F787</f>
        <v>NCAP_AFA</v>
      </c>
      <c r="G788" s="51">
        <f t="shared" si="304"/>
        <v>2018</v>
      </c>
      <c r="H788" s="58">
        <f>IF(VLOOKUP($Q788,'FILL Table'!$A$357:$I$388,RSD_Technologies!H$3)=0,AVERAGE('FILL Table'!$I$357:$I$388),VLOOKUP($Q788,'FILL Table'!$A$357:$I$388,RSD_Technologies!H$3))</f>
        <v>1</v>
      </c>
      <c r="I788" s="58">
        <f>IF(VLOOKUP($Q788,'FILL Table'!$A$357:$J$388,RSD_Technologies!I$3)=0,AVERAGE('FILL Table'!$J$357:$J$388),VLOOKUP($Q788,'FILL Table'!$A$357:$J$388,RSD_Technologies!I$3))</f>
        <v>1</v>
      </c>
      <c r="J788" s="58">
        <f>IF(VLOOKUP($Q788,'FILL Table'!$A$357:$K$388,RSD_Technologies!J$3)=0,AVERAGE('FILL Table'!$K$357:$K$388),VLOOKUP($Q788,'FILL Table'!$A$357:$K$388,RSD_Technologies!J$3))</f>
        <v>1</v>
      </c>
      <c r="K788" s="58">
        <f>IF(VLOOKUP($Q788,'FILL Table'!$A$357:$L$388,RSD_Technologies!K$3)=0,AVERAGE('FILL Table'!$L$357:$L$388),VLOOKUP($Q788,'FILL Table'!$A$357:$L$388,RSD_Technologies!K$3))</f>
        <v>1</v>
      </c>
      <c r="Q788" s="47" t="str">
        <f t="shared" si="307"/>
        <v>RSD_DTA3_CW</v>
      </c>
    </row>
    <row r="789" spans="4:17" x14ac:dyDescent="0.25">
      <c r="D789" s="47" t="s">
        <v>588</v>
      </c>
      <c r="E789" s="47"/>
      <c r="F789" s="47" t="str">
        <f t="shared" si="308"/>
        <v>NCAP_AFA</v>
      </c>
      <c r="G789" s="51">
        <f t="shared" si="304"/>
        <v>2018</v>
      </c>
      <c r="H789" s="58">
        <f>IF(VLOOKUP($Q789,'FILL Table'!$A$357:$I$388,RSD_Technologies!H$3)=0,AVERAGE('FILL Table'!$I$357:$I$388),VLOOKUP($Q789,'FILL Table'!$A$357:$I$388,RSD_Technologies!H$3))</f>
        <v>1</v>
      </c>
      <c r="I789" s="58">
        <f>IF(VLOOKUP($Q789,'FILL Table'!$A$357:$J$388,RSD_Technologies!I$3)=0,AVERAGE('FILL Table'!$J$357:$J$388),VLOOKUP($Q789,'FILL Table'!$A$357:$J$388,RSD_Technologies!I$3))</f>
        <v>1</v>
      </c>
      <c r="J789" s="58">
        <f>IF(VLOOKUP($Q789,'FILL Table'!$A$357:$K$388,RSD_Technologies!J$3)=0,AVERAGE('FILL Table'!$K$357:$K$388),VLOOKUP($Q789,'FILL Table'!$A$357:$K$388,RSD_Technologies!J$3))</f>
        <v>1</v>
      </c>
      <c r="K789" s="58">
        <f>IF(VLOOKUP($Q789,'FILL Table'!$A$357:$L$388,RSD_Technologies!K$3)=0,AVERAGE('FILL Table'!$L$357:$L$388),VLOOKUP($Q789,'FILL Table'!$A$357:$L$388,RSD_Technologies!K$3))</f>
        <v>1</v>
      </c>
      <c r="Q789" s="47" t="str">
        <f t="shared" si="307"/>
        <v>RSD_DTA3_CW</v>
      </c>
    </row>
    <row r="790" spans="4:17" x14ac:dyDescent="0.25">
      <c r="D790" s="47" t="s">
        <v>589</v>
      </c>
      <c r="E790" s="47"/>
      <c r="F790" s="47" t="str">
        <f t="shared" si="308"/>
        <v>NCAP_AFA</v>
      </c>
      <c r="G790" s="51">
        <f t="shared" si="304"/>
        <v>2018</v>
      </c>
      <c r="H790" s="58">
        <f>IF(VLOOKUP($Q790,'FILL Table'!$A$357:$I$388,RSD_Technologies!H$3)=0,AVERAGE('FILL Table'!$I$357:$I$388),VLOOKUP($Q790,'FILL Table'!$A$357:$I$388,RSD_Technologies!H$3))</f>
        <v>1</v>
      </c>
      <c r="I790" s="58">
        <f>IF(VLOOKUP($Q790,'FILL Table'!$A$357:$J$388,RSD_Technologies!I$3)=0,AVERAGE('FILL Table'!$J$357:$J$388),VLOOKUP($Q790,'FILL Table'!$A$357:$J$388,RSD_Technologies!I$3))</f>
        <v>1</v>
      </c>
      <c r="J790" s="58">
        <f>IF(VLOOKUP($Q790,'FILL Table'!$A$357:$K$388,RSD_Technologies!J$3)=0,AVERAGE('FILL Table'!$K$357:$K$388),VLOOKUP($Q790,'FILL Table'!$A$357:$K$388,RSD_Technologies!J$3))</f>
        <v>1</v>
      </c>
      <c r="K790" s="58">
        <f>IF(VLOOKUP($Q790,'FILL Table'!$A$357:$L$388,RSD_Technologies!K$3)=0,AVERAGE('FILL Table'!$L$357:$L$388),VLOOKUP($Q790,'FILL Table'!$A$357:$L$388,RSD_Technologies!K$3))</f>
        <v>1</v>
      </c>
      <c r="Q790" s="47" t="str">
        <f t="shared" si="307"/>
        <v>RSD_DTA3_CW</v>
      </c>
    </row>
    <row r="791" spans="4:17" x14ac:dyDescent="0.25">
      <c r="D791" s="47" t="s">
        <v>590</v>
      </c>
      <c r="E791" s="47"/>
      <c r="F791" s="47" t="str">
        <f t="shared" si="308"/>
        <v>NCAP_AFA</v>
      </c>
      <c r="G791" s="51">
        <f t="shared" si="304"/>
        <v>2018</v>
      </c>
      <c r="H791" s="58">
        <f>IF(VLOOKUP($Q791,'FILL Table'!$A$357:$I$388,RSD_Technologies!H$3)=0,AVERAGE('FILL Table'!$I$357:$I$388),VLOOKUP($Q791,'FILL Table'!$A$357:$I$388,RSD_Technologies!H$3))</f>
        <v>1</v>
      </c>
      <c r="I791" s="58">
        <f>IF(VLOOKUP($Q791,'FILL Table'!$A$357:$J$388,RSD_Technologies!I$3)=0,AVERAGE('FILL Table'!$J$357:$J$388),VLOOKUP($Q791,'FILL Table'!$A$357:$J$388,RSD_Technologies!I$3))</f>
        <v>1</v>
      </c>
      <c r="J791" s="58">
        <f>IF(VLOOKUP($Q791,'FILL Table'!$A$357:$K$388,RSD_Technologies!J$3)=0,AVERAGE('FILL Table'!$K$357:$K$388),VLOOKUP($Q791,'FILL Table'!$A$357:$K$388,RSD_Technologies!J$3))</f>
        <v>1</v>
      </c>
      <c r="K791" s="58">
        <f>IF(VLOOKUP($Q791,'FILL Table'!$A$357:$L$388,RSD_Technologies!K$3)=0,AVERAGE('FILL Table'!$L$357:$L$388),VLOOKUP($Q791,'FILL Table'!$A$357:$L$388,RSD_Technologies!K$3))</f>
        <v>1</v>
      </c>
      <c r="Q791" s="47" t="str">
        <f t="shared" si="307"/>
        <v>RSD_DTA3_CW</v>
      </c>
    </row>
    <row r="792" spans="4:17" x14ac:dyDescent="0.25">
      <c r="D792" s="47" t="s">
        <v>591</v>
      </c>
      <c r="E792" s="47"/>
      <c r="F792" s="47" t="str">
        <f t="shared" si="308"/>
        <v>NCAP_AFA</v>
      </c>
      <c r="G792" s="51">
        <f t="shared" si="304"/>
        <v>2018</v>
      </c>
      <c r="H792" s="58">
        <f>IF(VLOOKUP($Q792,'FILL Table'!$A$357:$I$388,RSD_Technologies!H$3)=0,AVERAGE('FILL Table'!$I$357:$I$388),VLOOKUP($Q792,'FILL Table'!$A$357:$I$388,RSD_Technologies!H$3))</f>
        <v>1</v>
      </c>
      <c r="I792" s="58">
        <f>IF(VLOOKUP($Q792,'FILL Table'!$A$357:$J$388,RSD_Technologies!I$3)=0,AVERAGE('FILL Table'!$J$357:$J$388),VLOOKUP($Q792,'FILL Table'!$A$357:$J$388,RSD_Technologies!I$3))</f>
        <v>1</v>
      </c>
      <c r="J792" s="58">
        <f>IF(VLOOKUP($Q792,'FILL Table'!$A$357:$K$388,RSD_Technologies!J$3)=0,AVERAGE('FILL Table'!$K$357:$K$388),VLOOKUP($Q792,'FILL Table'!$A$357:$K$388,RSD_Technologies!J$3))</f>
        <v>1</v>
      </c>
      <c r="K792" s="58">
        <f>IF(VLOOKUP($Q792,'FILL Table'!$A$357:$L$388,RSD_Technologies!K$3)=0,AVERAGE('FILL Table'!$L$357:$L$388),VLOOKUP($Q792,'FILL Table'!$A$357:$L$388,RSD_Technologies!K$3))</f>
        <v>1</v>
      </c>
      <c r="Q792" s="47" t="str">
        <f t="shared" si="307"/>
        <v>RSD_APA3_CW</v>
      </c>
    </row>
    <row r="793" spans="4:17" x14ac:dyDescent="0.25">
      <c r="D793" s="47" t="s">
        <v>592</v>
      </c>
      <c r="E793" s="47"/>
      <c r="F793" s="47" t="str">
        <f t="shared" si="308"/>
        <v>NCAP_AFA</v>
      </c>
      <c r="G793" s="51">
        <f t="shared" si="304"/>
        <v>2018</v>
      </c>
      <c r="H793" s="58">
        <f>IF(VLOOKUP($Q793,'FILL Table'!$A$357:$I$388,RSD_Technologies!H$3)=0,AVERAGE('FILL Table'!$I$357:$I$388),VLOOKUP($Q793,'FILL Table'!$A$357:$I$388,RSD_Technologies!H$3))</f>
        <v>1</v>
      </c>
      <c r="I793" s="58">
        <f>IF(VLOOKUP($Q793,'FILL Table'!$A$357:$J$388,RSD_Technologies!I$3)=0,AVERAGE('FILL Table'!$J$357:$J$388),VLOOKUP($Q793,'FILL Table'!$A$357:$J$388,RSD_Technologies!I$3))</f>
        <v>1</v>
      </c>
      <c r="J793" s="58">
        <f>IF(VLOOKUP($Q793,'FILL Table'!$A$357:$K$388,RSD_Technologies!J$3)=0,AVERAGE('FILL Table'!$K$357:$K$388),VLOOKUP($Q793,'FILL Table'!$A$357:$K$388,RSD_Technologies!J$3))</f>
        <v>1</v>
      </c>
      <c r="K793" s="58">
        <f>IF(VLOOKUP($Q793,'FILL Table'!$A$357:$L$388,RSD_Technologies!K$3)=0,AVERAGE('FILL Table'!$L$357:$L$388),VLOOKUP($Q793,'FILL Table'!$A$357:$L$388,RSD_Technologies!K$3))</f>
        <v>1</v>
      </c>
      <c r="Q793" s="47" t="str">
        <f t="shared" si="307"/>
        <v>RSD_APA3_CW</v>
      </c>
    </row>
    <row r="794" spans="4:17" x14ac:dyDescent="0.25">
      <c r="D794" s="47" t="s">
        <v>593</v>
      </c>
      <c r="E794" s="47"/>
      <c r="F794" s="47" t="str">
        <f t="shared" si="308"/>
        <v>NCAP_AFA</v>
      </c>
      <c r="G794" s="51">
        <f t="shared" si="304"/>
        <v>2018</v>
      </c>
      <c r="H794" s="58">
        <f>IF(VLOOKUP($Q794,'FILL Table'!$A$357:$I$388,RSD_Technologies!H$3)=0,AVERAGE('FILL Table'!$I$357:$I$388),VLOOKUP($Q794,'FILL Table'!$A$357:$I$388,RSD_Technologies!H$3))</f>
        <v>1</v>
      </c>
      <c r="I794" s="58">
        <f>IF(VLOOKUP($Q794,'FILL Table'!$A$357:$J$388,RSD_Technologies!I$3)=0,AVERAGE('FILL Table'!$J$357:$J$388),VLOOKUP($Q794,'FILL Table'!$A$357:$J$388,RSD_Technologies!I$3))</f>
        <v>1</v>
      </c>
      <c r="J794" s="58">
        <f>IF(VLOOKUP($Q794,'FILL Table'!$A$357:$K$388,RSD_Technologies!J$3)=0,AVERAGE('FILL Table'!$K$357:$K$388),VLOOKUP($Q794,'FILL Table'!$A$357:$K$388,RSD_Technologies!J$3))</f>
        <v>1</v>
      </c>
      <c r="K794" s="58">
        <f>IF(VLOOKUP($Q794,'FILL Table'!$A$357:$L$388,RSD_Technologies!K$3)=0,AVERAGE('FILL Table'!$L$357:$L$388),VLOOKUP($Q794,'FILL Table'!$A$357:$L$388,RSD_Technologies!K$3))</f>
        <v>1</v>
      </c>
      <c r="Q794" s="47" t="str">
        <f t="shared" si="307"/>
        <v>RSD_APA3_CW</v>
      </c>
    </row>
    <row r="795" spans="4:17" x14ac:dyDescent="0.25">
      <c r="D795" s="47" t="s">
        <v>594</v>
      </c>
      <c r="E795" s="47"/>
      <c r="F795" s="47" t="str">
        <f t="shared" si="308"/>
        <v>NCAP_AFA</v>
      </c>
      <c r="G795" s="51">
        <f t="shared" si="304"/>
        <v>2018</v>
      </c>
      <c r="H795" s="58">
        <f>IF(VLOOKUP($Q795,'FILL Table'!$A$357:$I$388,RSD_Technologies!H$3)=0,AVERAGE('FILL Table'!$I$357:$I$388),VLOOKUP($Q795,'FILL Table'!$A$357:$I$388,RSD_Technologies!H$3))</f>
        <v>1</v>
      </c>
      <c r="I795" s="58">
        <f>IF(VLOOKUP($Q795,'FILL Table'!$A$357:$J$388,RSD_Technologies!I$3)=0,AVERAGE('FILL Table'!$J$357:$J$388),VLOOKUP($Q795,'FILL Table'!$A$357:$J$388,RSD_Technologies!I$3))</f>
        <v>1</v>
      </c>
      <c r="J795" s="58">
        <f>IF(VLOOKUP($Q795,'FILL Table'!$A$357:$K$388,RSD_Technologies!J$3)=0,AVERAGE('FILL Table'!$K$357:$K$388),VLOOKUP($Q795,'FILL Table'!$A$357:$K$388,RSD_Technologies!J$3))</f>
        <v>1</v>
      </c>
      <c r="K795" s="58">
        <f>IF(VLOOKUP($Q795,'FILL Table'!$A$357:$L$388,RSD_Technologies!K$3)=0,AVERAGE('FILL Table'!$L$357:$L$388),VLOOKUP($Q795,'FILL Table'!$A$357:$L$388,RSD_Technologies!K$3))</f>
        <v>1</v>
      </c>
      <c r="Q795" s="47" t="str">
        <f t="shared" si="307"/>
        <v>RSD_APA3_CW</v>
      </c>
    </row>
    <row r="796" spans="4:17" x14ac:dyDescent="0.25">
      <c r="D796" s="47" t="s">
        <v>535</v>
      </c>
      <c r="E796" s="47"/>
      <c r="F796" s="47" t="str">
        <f t="shared" si="308"/>
        <v>NCAP_AFA</v>
      </c>
      <c r="G796" s="51">
        <f t="shared" si="304"/>
        <v>2018</v>
      </c>
      <c r="H796" s="58">
        <f>IF(VLOOKUP($Q796,'FILL Table'!$A$357:$I$388,RSD_Technologies!H$3)=0,AVERAGE('FILL Table'!$I$357:$I$388),VLOOKUP($Q796,'FILL Table'!$A$357:$I$388,RSD_Technologies!H$3))</f>
        <v>1</v>
      </c>
      <c r="I796" s="58">
        <f>IF(VLOOKUP($Q796,'FILL Table'!$A$357:$J$388,RSD_Technologies!I$3)=0,AVERAGE('FILL Table'!$J$357:$J$388),VLOOKUP($Q796,'FILL Table'!$A$357:$J$388,RSD_Technologies!I$3))</f>
        <v>1</v>
      </c>
      <c r="J796" s="58">
        <f>IF(VLOOKUP($Q796,'FILL Table'!$A$357:$K$388,RSD_Technologies!J$3)=0,AVERAGE('FILL Table'!$K$357:$K$388),VLOOKUP($Q796,'FILL Table'!$A$357:$K$388,RSD_Technologies!J$3))</f>
        <v>1</v>
      </c>
      <c r="K796" s="58">
        <f>IF(VLOOKUP($Q796,'FILL Table'!$A$357:$L$388,RSD_Technologies!K$3)=0,AVERAGE('FILL Table'!$L$357:$L$388),VLOOKUP($Q796,'FILL Table'!$A$357:$L$388,RSD_Technologies!K$3))</f>
        <v>1</v>
      </c>
      <c r="Q796" s="47" t="str">
        <f t="shared" si="307"/>
        <v>RSD_DTA4_CW</v>
      </c>
    </row>
    <row r="797" spans="4:17" x14ac:dyDescent="0.25">
      <c r="D797" s="47" t="s">
        <v>536</v>
      </c>
      <c r="E797" s="47"/>
      <c r="F797" s="47" t="str">
        <f t="shared" si="308"/>
        <v>NCAP_AFA</v>
      </c>
      <c r="G797" s="51">
        <f t="shared" si="304"/>
        <v>2018</v>
      </c>
      <c r="H797" s="58">
        <f>IF(VLOOKUP($Q797,'FILL Table'!$A$357:$I$388,RSD_Technologies!H$3)=0,AVERAGE('FILL Table'!$I$357:$I$388),VLOOKUP($Q797,'FILL Table'!$A$357:$I$388,RSD_Technologies!H$3))</f>
        <v>1</v>
      </c>
      <c r="I797" s="58">
        <f>IF(VLOOKUP($Q797,'FILL Table'!$A$357:$J$388,RSD_Technologies!I$3)=0,AVERAGE('FILL Table'!$J$357:$J$388),VLOOKUP($Q797,'FILL Table'!$A$357:$J$388,RSD_Technologies!I$3))</f>
        <v>1</v>
      </c>
      <c r="J797" s="58">
        <f>IF(VLOOKUP($Q797,'FILL Table'!$A$357:$K$388,RSD_Technologies!J$3)=0,AVERAGE('FILL Table'!$K$357:$K$388),VLOOKUP($Q797,'FILL Table'!$A$357:$K$388,RSD_Technologies!J$3))</f>
        <v>1</v>
      </c>
      <c r="K797" s="58">
        <f>IF(VLOOKUP($Q797,'FILL Table'!$A$357:$L$388,RSD_Technologies!K$3)=0,AVERAGE('FILL Table'!$L$357:$L$388),VLOOKUP($Q797,'FILL Table'!$A$357:$L$388,RSD_Technologies!K$3))</f>
        <v>1</v>
      </c>
      <c r="Q797" s="47" t="str">
        <f t="shared" si="307"/>
        <v>RSD_DTA4_CW</v>
      </c>
    </row>
    <row r="798" spans="4:17" x14ac:dyDescent="0.25">
      <c r="D798" s="47" t="s">
        <v>537</v>
      </c>
      <c r="E798" s="47"/>
      <c r="F798" s="47" t="str">
        <f t="shared" si="308"/>
        <v>NCAP_AFA</v>
      </c>
      <c r="G798" s="51">
        <f t="shared" si="304"/>
        <v>2018</v>
      </c>
      <c r="H798" s="58">
        <f>IF(VLOOKUP($Q798,'FILL Table'!$A$357:$I$388,RSD_Technologies!H$3)=0,AVERAGE('FILL Table'!$I$357:$I$388),VLOOKUP($Q798,'FILL Table'!$A$357:$I$388,RSD_Technologies!H$3))</f>
        <v>1</v>
      </c>
      <c r="I798" s="58">
        <f>IF(VLOOKUP($Q798,'FILL Table'!$A$357:$J$388,RSD_Technologies!I$3)=0,AVERAGE('FILL Table'!$J$357:$J$388),VLOOKUP($Q798,'FILL Table'!$A$357:$J$388,RSD_Technologies!I$3))</f>
        <v>1</v>
      </c>
      <c r="J798" s="58">
        <f>IF(VLOOKUP($Q798,'FILL Table'!$A$357:$K$388,RSD_Technologies!J$3)=0,AVERAGE('FILL Table'!$K$357:$K$388),VLOOKUP($Q798,'FILL Table'!$A$357:$K$388,RSD_Technologies!J$3))</f>
        <v>1</v>
      </c>
      <c r="K798" s="58">
        <f>IF(VLOOKUP($Q798,'FILL Table'!$A$357:$L$388,RSD_Technologies!K$3)=0,AVERAGE('FILL Table'!$L$357:$L$388),VLOOKUP($Q798,'FILL Table'!$A$357:$L$388,RSD_Technologies!K$3))</f>
        <v>1</v>
      </c>
      <c r="Q798" s="47" t="str">
        <f t="shared" si="307"/>
        <v>RSD_DTA4_CW</v>
      </c>
    </row>
    <row r="799" spans="4:17" x14ac:dyDescent="0.25">
      <c r="D799" s="47" t="s">
        <v>538</v>
      </c>
      <c r="E799" s="47"/>
      <c r="F799" s="47" t="str">
        <f t="shared" si="308"/>
        <v>NCAP_AFA</v>
      </c>
      <c r="G799" s="51">
        <f t="shared" si="304"/>
        <v>2018</v>
      </c>
      <c r="H799" s="58">
        <f>IF(VLOOKUP($Q799,'FILL Table'!$A$357:$I$388,RSD_Technologies!H$3)=0,AVERAGE('FILL Table'!$I$357:$I$388),VLOOKUP($Q799,'FILL Table'!$A$357:$I$388,RSD_Technologies!H$3))</f>
        <v>1</v>
      </c>
      <c r="I799" s="58">
        <f>IF(VLOOKUP($Q799,'FILL Table'!$A$357:$J$388,RSD_Technologies!I$3)=0,AVERAGE('FILL Table'!$J$357:$J$388),VLOOKUP($Q799,'FILL Table'!$A$357:$J$388,RSD_Technologies!I$3))</f>
        <v>1</v>
      </c>
      <c r="J799" s="58">
        <f>IF(VLOOKUP($Q799,'FILL Table'!$A$357:$K$388,RSD_Technologies!J$3)=0,AVERAGE('FILL Table'!$K$357:$K$388),VLOOKUP($Q799,'FILL Table'!$A$357:$K$388,RSD_Technologies!J$3))</f>
        <v>1</v>
      </c>
      <c r="K799" s="58">
        <f>IF(VLOOKUP($Q799,'FILL Table'!$A$357:$L$388,RSD_Technologies!K$3)=0,AVERAGE('FILL Table'!$L$357:$L$388),VLOOKUP($Q799,'FILL Table'!$A$357:$L$388,RSD_Technologies!K$3))</f>
        <v>1</v>
      </c>
      <c r="Q799" s="47" t="str">
        <f t="shared" si="307"/>
        <v>RSD_DTA4_CW</v>
      </c>
    </row>
    <row r="800" spans="4:17" x14ac:dyDescent="0.25">
      <c r="D800" s="47" t="s">
        <v>539</v>
      </c>
      <c r="E800" s="47"/>
      <c r="F800" s="47" t="str">
        <f t="shared" si="308"/>
        <v>NCAP_AFA</v>
      </c>
      <c r="G800" s="51">
        <f t="shared" si="304"/>
        <v>2018</v>
      </c>
      <c r="H800" s="58">
        <f>IF(VLOOKUP($Q800,'FILL Table'!$A$357:$I$388,RSD_Technologies!H$3)=0,AVERAGE('FILL Table'!$I$357:$I$388),VLOOKUP($Q800,'FILL Table'!$A$357:$I$388,RSD_Technologies!H$3))</f>
        <v>1</v>
      </c>
      <c r="I800" s="58">
        <f>IF(VLOOKUP($Q800,'FILL Table'!$A$357:$J$388,RSD_Technologies!I$3)=0,AVERAGE('FILL Table'!$J$357:$J$388),VLOOKUP($Q800,'FILL Table'!$A$357:$J$388,RSD_Technologies!I$3))</f>
        <v>1</v>
      </c>
      <c r="J800" s="58">
        <f>IF(VLOOKUP($Q800,'FILL Table'!$A$357:$K$388,RSD_Technologies!J$3)=0,AVERAGE('FILL Table'!$K$357:$K$388),VLOOKUP($Q800,'FILL Table'!$A$357:$K$388,RSD_Technologies!J$3))</f>
        <v>1</v>
      </c>
      <c r="K800" s="58">
        <f>IF(VLOOKUP($Q800,'FILL Table'!$A$357:$L$388,RSD_Technologies!K$3)=0,AVERAGE('FILL Table'!$L$357:$L$388),VLOOKUP($Q800,'FILL Table'!$A$357:$L$388,RSD_Technologies!K$3))</f>
        <v>1</v>
      </c>
      <c r="Q800" s="47" t="str">
        <f t="shared" si="307"/>
        <v>RSD_APA4_CW</v>
      </c>
    </row>
    <row r="801" spans="1:18" x14ac:dyDescent="0.25">
      <c r="D801" s="47" t="s">
        <v>540</v>
      </c>
      <c r="E801" s="47"/>
      <c r="F801" s="47" t="str">
        <f t="shared" si="308"/>
        <v>NCAP_AFA</v>
      </c>
      <c r="G801" s="51">
        <f t="shared" si="304"/>
        <v>2018</v>
      </c>
      <c r="H801" s="58">
        <f>IF(VLOOKUP($Q801,'FILL Table'!$A$357:$I$388,RSD_Technologies!H$3)=0,AVERAGE('FILL Table'!$I$357:$I$388),VLOOKUP($Q801,'FILL Table'!$A$357:$I$388,RSD_Technologies!H$3))</f>
        <v>1</v>
      </c>
      <c r="I801" s="58">
        <f>IF(VLOOKUP($Q801,'FILL Table'!$A$357:$J$388,RSD_Technologies!I$3)=0,AVERAGE('FILL Table'!$J$357:$J$388),VLOOKUP($Q801,'FILL Table'!$A$357:$J$388,RSD_Technologies!I$3))</f>
        <v>1</v>
      </c>
      <c r="J801" s="58">
        <f>IF(VLOOKUP($Q801,'FILL Table'!$A$357:$K$388,RSD_Technologies!J$3)=0,AVERAGE('FILL Table'!$K$357:$K$388),VLOOKUP($Q801,'FILL Table'!$A$357:$K$388,RSD_Technologies!J$3))</f>
        <v>1</v>
      </c>
      <c r="K801" s="58">
        <f>IF(VLOOKUP($Q801,'FILL Table'!$A$357:$L$388,RSD_Technologies!K$3)=0,AVERAGE('FILL Table'!$L$357:$L$388),VLOOKUP($Q801,'FILL Table'!$A$357:$L$388,RSD_Technologies!K$3))</f>
        <v>1</v>
      </c>
      <c r="Q801" s="47" t="str">
        <f t="shared" si="307"/>
        <v>RSD_APA4_CW</v>
      </c>
    </row>
    <row r="802" spans="1:18" x14ac:dyDescent="0.25">
      <c r="D802" s="47" t="s">
        <v>541</v>
      </c>
      <c r="E802" s="47"/>
      <c r="F802" s="47" t="str">
        <f t="shared" si="308"/>
        <v>NCAP_AFA</v>
      </c>
      <c r="G802" s="51">
        <f t="shared" si="304"/>
        <v>2018</v>
      </c>
      <c r="H802" s="58">
        <f>IF(VLOOKUP($Q802,'FILL Table'!$A$357:$I$388,RSD_Technologies!H$3)=0,AVERAGE('FILL Table'!$I$357:$I$388),VLOOKUP($Q802,'FILL Table'!$A$357:$I$388,RSD_Technologies!H$3))</f>
        <v>1</v>
      </c>
      <c r="I802" s="58">
        <f>IF(VLOOKUP($Q802,'FILL Table'!$A$357:$J$388,RSD_Technologies!I$3)=0,AVERAGE('FILL Table'!$J$357:$J$388),VLOOKUP($Q802,'FILL Table'!$A$357:$J$388,RSD_Technologies!I$3))</f>
        <v>1</v>
      </c>
      <c r="J802" s="58">
        <f>IF(VLOOKUP($Q802,'FILL Table'!$A$357:$K$388,RSD_Technologies!J$3)=0,AVERAGE('FILL Table'!$K$357:$K$388),VLOOKUP($Q802,'FILL Table'!$A$357:$K$388,RSD_Technologies!J$3))</f>
        <v>1</v>
      </c>
      <c r="K802" s="58">
        <f>IF(VLOOKUP($Q802,'FILL Table'!$A$357:$L$388,RSD_Technologies!K$3)=0,AVERAGE('FILL Table'!$L$357:$L$388),VLOOKUP($Q802,'FILL Table'!$A$357:$L$388,RSD_Technologies!K$3))</f>
        <v>1</v>
      </c>
      <c r="Q802" s="47" t="str">
        <f t="shared" si="307"/>
        <v>RSD_APA4_CW</v>
      </c>
    </row>
    <row r="803" spans="1:18" ht="14.4" thickBot="1" x14ac:dyDescent="0.3">
      <c r="A803" s="81"/>
      <c r="B803" s="81"/>
      <c r="C803" s="81"/>
      <c r="D803" s="81" t="s">
        <v>542</v>
      </c>
      <c r="E803" s="81"/>
      <c r="F803" s="81" t="str">
        <f t="shared" si="308"/>
        <v>NCAP_AFA</v>
      </c>
      <c r="G803" s="82">
        <f t="shared" si="304"/>
        <v>2018</v>
      </c>
      <c r="H803" s="83">
        <f>IF(VLOOKUP($Q803,'FILL Table'!$A$357:$I$388,RSD_Technologies!H$3)=0,AVERAGE('FILL Table'!$I$357:$I$388),VLOOKUP($Q803,'FILL Table'!$A$357:$I$388,RSD_Technologies!H$3))</f>
        <v>1</v>
      </c>
      <c r="I803" s="83">
        <f>IF(VLOOKUP($Q803,'FILL Table'!$A$357:$J$388,RSD_Technologies!I$3)=0,AVERAGE('FILL Table'!$J$357:$J$388),VLOOKUP($Q803,'FILL Table'!$A$357:$J$388,RSD_Technologies!I$3))</f>
        <v>1</v>
      </c>
      <c r="J803" s="83">
        <f>IF(VLOOKUP($Q803,'FILL Table'!$A$357:$K$388,RSD_Technologies!J$3)=0,AVERAGE('FILL Table'!$K$357:$K$388),VLOOKUP($Q803,'FILL Table'!$A$357:$K$388,RSD_Technologies!J$3))</f>
        <v>1</v>
      </c>
      <c r="K803" s="83">
        <f>IF(VLOOKUP($Q803,'FILL Table'!$A$357:$L$388,RSD_Technologies!K$3)=0,AVERAGE('FILL Table'!$L$357:$L$388),VLOOKUP($Q803,'FILL Table'!$A$357:$L$388,RSD_Technologies!K$3))</f>
        <v>1</v>
      </c>
      <c r="L803" s="81"/>
      <c r="M803" s="81"/>
      <c r="N803" s="81"/>
      <c r="O803" s="81"/>
      <c r="P803" s="81"/>
      <c r="Q803" s="81" t="str">
        <f t="shared" si="307"/>
        <v>RSD_APA4_CW</v>
      </c>
      <c r="R803" s="81"/>
    </row>
    <row r="804" spans="1:18" ht="14.4" thickTop="1" x14ac:dyDescent="0.25">
      <c r="D804" s="47" t="s">
        <v>308</v>
      </c>
      <c r="E804" s="47"/>
      <c r="F804" s="47" t="str">
        <f>F795</f>
        <v>NCAP_AFA</v>
      </c>
      <c r="G804" s="51">
        <f t="shared" si="304"/>
        <v>2018</v>
      </c>
      <c r="H804" s="58">
        <f>IF(VLOOKUP($Q804,'FILL Table'!$A$357:$I$388,RSD_Technologies!H$3)=0,AVERAGE('FILL Table'!$I$357:$I$388),VLOOKUP($Q804,'FILL Table'!$A$357:$I$388,RSD_Technologies!H$3))</f>
        <v>1</v>
      </c>
      <c r="I804" s="58">
        <f>IF(VLOOKUP($Q804,'FILL Table'!$A$357:$J$388,RSD_Technologies!I$3)=0,AVERAGE('FILL Table'!$J$357:$J$388),VLOOKUP($Q804,'FILL Table'!$A$357:$J$388,RSD_Technologies!I$3))</f>
        <v>1</v>
      </c>
      <c r="J804" s="58">
        <f>IF(VLOOKUP($Q804,'FILL Table'!$A$357:$K$388,RSD_Technologies!J$3)=0,AVERAGE('FILL Table'!$K$357:$K$388),VLOOKUP($Q804,'FILL Table'!$A$357:$K$388,RSD_Technologies!J$3))</f>
        <v>1</v>
      </c>
      <c r="K804" s="58">
        <f>IF(VLOOKUP($Q804,'FILL Table'!$A$357:$L$388,RSD_Technologies!K$3)=0,AVERAGE('FILL Table'!$L$357:$L$388),VLOOKUP($Q804,'FILL Table'!$A$357:$L$388,RSD_Technologies!K$3))</f>
        <v>1</v>
      </c>
      <c r="Q804" s="47" t="str">
        <f>LEFT(D804,11)</f>
        <v>RSD_DTA1_DW</v>
      </c>
    </row>
    <row r="805" spans="1:18" x14ac:dyDescent="0.25">
      <c r="D805" s="47" t="s">
        <v>309</v>
      </c>
      <c r="E805" s="47"/>
      <c r="F805" s="47" t="str">
        <f t="shared" si="308"/>
        <v>NCAP_AFA</v>
      </c>
      <c r="G805" s="51">
        <f t="shared" si="304"/>
        <v>2018</v>
      </c>
      <c r="H805" s="58">
        <f>IF(VLOOKUP($Q805,'FILL Table'!$A$357:$I$388,RSD_Technologies!H$3)=0,AVERAGE('FILL Table'!$I$357:$I$388),VLOOKUP($Q805,'FILL Table'!$A$357:$I$388,RSD_Technologies!H$3))</f>
        <v>1</v>
      </c>
      <c r="I805" s="58">
        <f>IF(VLOOKUP($Q805,'FILL Table'!$A$357:$J$388,RSD_Technologies!I$3)=0,AVERAGE('FILL Table'!$J$357:$J$388),VLOOKUP($Q805,'FILL Table'!$A$357:$J$388,RSD_Technologies!I$3))</f>
        <v>1</v>
      </c>
      <c r="J805" s="58">
        <f>IF(VLOOKUP($Q805,'FILL Table'!$A$357:$K$388,RSD_Technologies!J$3)=0,AVERAGE('FILL Table'!$K$357:$K$388),VLOOKUP($Q805,'FILL Table'!$A$357:$K$388,RSD_Technologies!J$3))</f>
        <v>1</v>
      </c>
      <c r="K805" s="58">
        <f>IF(VLOOKUP($Q805,'FILL Table'!$A$357:$L$388,RSD_Technologies!K$3)=0,AVERAGE('FILL Table'!$L$357:$L$388),VLOOKUP($Q805,'FILL Table'!$A$357:$L$388,RSD_Technologies!K$3))</f>
        <v>1</v>
      </c>
      <c r="Q805" s="47" t="str">
        <f t="shared" ref="Q805:Q827" si="309">LEFT(D805,11)</f>
        <v>RSD_DTA1_DW</v>
      </c>
    </row>
    <row r="806" spans="1:18" x14ac:dyDescent="0.25">
      <c r="D806" s="47" t="s">
        <v>310</v>
      </c>
      <c r="E806" s="47"/>
      <c r="F806" s="47" t="str">
        <f t="shared" si="308"/>
        <v>NCAP_AFA</v>
      </c>
      <c r="G806" s="51">
        <f t="shared" si="304"/>
        <v>2018</v>
      </c>
      <c r="H806" s="58">
        <f>IF(VLOOKUP($Q806,'FILL Table'!$A$357:$I$388,RSD_Technologies!H$3)=0,AVERAGE('FILL Table'!$I$357:$I$388),VLOOKUP($Q806,'FILL Table'!$A$357:$I$388,RSD_Technologies!H$3))</f>
        <v>1</v>
      </c>
      <c r="I806" s="58">
        <f>IF(VLOOKUP($Q806,'FILL Table'!$A$357:$J$388,RSD_Technologies!I$3)=0,AVERAGE('FILL Table'!$J$357:$J$388),VLOOKUP($Q806,'FILL Table'!$A$357:$J$388,RSD_Technologies!I$3))</f>
        <v>1</v>
      </c>
      <c r="J806" s="58">
        <f>IF(VLOOKUP($Q806,'FILL Table'!$A$357:$K$388,RSD_Technologies!J$3)=0,AVERAGE('FILL Table'!$K$357:$K$388),VLOOKUP($Q806,'FILL Table'!$A$357:$K$388,RSD_Technologies!J$3))</f>
        <v>1</v>
      </c>
      <c r="K806" s="58">
        <f>IF(VLOOKUP($Q806,'FILL Table'!$A$357:$L$388,RSD_Technologies!K$3)=0,AVERAGE('FILL Table'!$L$357:$L$388),VLOOKUP($Q806,'FILL Table'!$A$357:$L$388,RSD_Technologies!K$3))</f>
        <v>1</v>
      </c>
      <c r="Q806" s="47" t="str">
        <f t="shared" si="309"/>
        <v>RSD_DTA1_DW</v>
      </c>
    </row>
    <row r="807" spans="1:18" x14ac:dyDescent="0.25">
      <c r="D807" s="47" t="s">
        <v>311</v>
      </c>
      <c r="E807" s="47"/>
      <c r="F807" s="47" t="str">
        <f t="shared" si="308"/>
        <v>NCAP_AFA</v>
      </c>
      <c r="G807" s="51">
        <f t="shared" si="304"/>
        <v>2018</v>
      </c>
      <c r="H807" s="58">
        <f>IF(VLOOKUP($Q807,'FILL Table'!$A$357:$I$388,RSD_Technologies!H$3)=0,AVERAGE('FILL Table'!$I$357:$I$388),VLOOKUP($Q807,'FILL Table'!$A$357:$I$388,RSD_Technologies!H$3))</f>
        <v>1</v>
      </c>
      <c r="I807" s="58">
        <f>IF(VLOOKUP($Q807,'FILL Table'!$A$357:$J$388,RSD_Technologies!I$3)=0,AVERAGE('FILL Table'!$J$357:$J$388),VLOOKUP($Q807,'FILL Table'!$A$357:$J$388,RSD_Technologies!I$3))</f>
        <v>1</v>
      </c>
      <c r="J807" s="58">
        <f>IF(VLOOKUP($Q807,'FILL Table'!$A$357:$K$388,RSD_Technologies!J$3)=0,AVERAGE('FILL Table'!$K$357:$K$388),VLOOKUP($Q807,'FILL Table'!$A$357:$K$388,RSD_Technologies!J$3))</f>
        <v>1</v>
      </c>
      <c r="K807" s="58">
        <f>IF(VLOOKUP($Q807,'FILL Table'!$A$357:$L$388,RSD_Technologies!K$3)=0,AVERAGE('FILL Table'!$L$357:$L$388),VLOOKUP($Q807,'FILL Table'!$A$357:$L$388,RSD_Technologies!K$3))</f>
        <v>1</v>
      </c>
      <c r="Q807" s="47" t="str">
        <f t="shared" si="309"/>
        <v>RSD_APA1_DW</v>
      </c>
    </row>
    <row r="808" spans="1:18" x14ac:dyDescent="0.25">
      <c r="D808" s="47" t="s">
        <v>312</v>
      </c>
      <c r="E808" s="47"/>
      <c r="F808" s="47" t="str">
        <f t="shared" si="308"/>
        <v>NCAP_AFA</v>
      </c>
      <c r="G808" s="51">
        <f t="shared" si="304"/>
        <v>2018</v>
      </c>
      <c r="H808" s="58">
        <f>IF(VLOOKUP($Q808,'FILL Table'!$A$357:$I$388,RSD_Technologies!H$3)=0,AVERAGE('FILL Table'!$I$357:$I$388),VLOOKUP($Q808,'FILL Table'!$A$357:$I$388,RSD_Technologies!H$3))</f>
        <v>1</v>
      </c>
      <c r="I808" s="58">
        <f>IF(VLOOKUP($Q808,'FILL Table'!$A$357:$J$388,RSD_Technologies!I$3)=0,AVERAGE('FILL Table'!$J$357:$J$388),VLOOKUP($Q808,'FILL Table'!$A$357:$J$388,RSD_Technologies!I$3))</f>
        <v>1</v>
      </c>
      <c r="J808" s="58">
        <f>IF(VLOOKUP($Q808,'FILL Table'!$A$357:$K$388,RSD_Technologies!J$3)=0,AVERAGE('FILL Table'!$K$357:$K$388),VLOOKUP($Q808,'FILL Table'!$A$357:$K$388,RSD_Technologies!J$3))</f>
        <v>1</v>
      </c>
      <c r="K808" s="58">
        <f>IF(VLOOKUP($Q808,'FILL Table'!$A$357:$L$388,RSD_Technologies!K$3)=0,AVERAGE('FILL Table'!$L$357:$L$388),VLOOKUP($Q808,'FILL Table'!$A$357:$L$388,RSD_Technologies!K$3))</f>
        <v>1</v>
      </c>
      <c r="Q808" s="47" t="str">
        <f t="shared" si="309"/>
        <v>RSD_APA1_DW</v>
      </c>
    </row>
    <row r="809" spans="1:18" x14ac:dyDescent="0.25">
      <c r="D809" s="47" t="s">
        <v>313</v>
      </c>
      <c r="E809" s="47"/>
      <c r="F809" s="47" t="str">
        <f t="shared" si="308"/>
        <v>NCAP_AFA</v>
      </c>
      <c r="G809" s="51">
        <f t="shared" si="304"/>
        <v>2018</v>
      </c>
      <c r="H809" s="58">
        <f>IF(VLOOKUP($Q809,'FILL Table'!$A$357:$I$388,RSD_Technologies!H$3)=0,AVERAGE('FILL Table'!$I$357:$I$388),VLOOKUP($Q809,'FILL Table'!$A$357:$I$388,RSD_Technologies!H$3))</f>
        <v>1</v>
      </c>
      <c r="I809" s="58">
        <f>IF(VLOOKUP($Q809,'FILL Table'!$A$357:$J$388,RSD_Technologies!I$3)=0,AVERAGE('FILL Table'!$J$357:$J$388),VLOOKUP($Q809,'FILL Table'!$A$357:$J$388,RSD_Technologies!I$3))</f>
        <v>1</v>
      </c>
      <c r="J809" s="58">
        <f>IF(VLOOKUP($Q809,'FILL Table'!$A$357:$K$388,RSD_Technologies!J$3)=0,AVERAGE('FILL Table'!$K$357:$K$388),VLOOKUP($Q809,'FILL Table'!$A$357:$K$388,RSD_Technologies!J$3))</f>
        <v>1</v>
      </c>
      <c r="K809" s="58">
        <f>IF(VLOOKUP($Q809,'FILL Table'!$A$357:$L$388,RSD_Technologies!K$3)=0,AVERAGE('FILL Table'!$L$357:$L$388),VLOOKUP($Q809,'FILL Table'!$A$357:$L$388,RSD_Technologies!K$3))</f>
        <v>1</v>
      </c>
      <c r="Q809" s="47" t="str">
        <f t="shared" si="309"/>
        <v>RSD_APA1_DW</v>
      </c>
    </row>
    <row r="810" spans="1:18" x14ac:dyDescent="0.25">
      <c r="D810" s="47" t="s">
        <v>647</v>
      </c>
      <c r="E810" s="47"/>
      <c r="F810" s="47" t="str">
        <f t="shared" si="308"/>
        <v>NCAP_AFA</v>
      </c>
      <c r="G810" s="51">
        <f t="shared" si="304"/>
        <v>2018</v>
      </c>
      <c r="H810" s="58">
        <f>IF(VLOOKUP($Q810,'FILL Table'!$A$357:$I$388,RSD_Technologies!H$3)=0,AVERAGE('FILL Table'!$I$357:$I$388),VLOOKUP($Q810,'FILL Table'!$A$357:$I$388,RSD_Technologies!H$3))</f>
        <v>1</v>
      </c>
      <c r="I810" s="58">
        <f>IF(VLOOKUP($Q810,'FILL Table'!$A$357:$J$388,RSD_Technologies!I$3)=0,AVERAGE('FILL Table'!$J$357:$J$388),VLOOKUP($Q810,'FILL Table'!$A$357:$J$388,RSD_Technologies!I$3))</f>
        <v>1</v>
      </c>
      <c r="J810" s="58">
        <f>IF(VLOOKUP($Q810,'FILL Table'!$A$357:$K$388,RSD_Technologies!J$3)=0,AVERAGE('FILL Table'!$K$357:$K$388),VLOOKUP($Q810,'FILL Table'!$A$357:$K$388,RSD_Technologies!J$3))</f>
        <v>1</v>
      </c>
      <c r="K810" s="58">
        <f>IF(VLOOKUP($Q810,'FILL Table'!$A$357:$L$388,RSD_Technologies!K$3)=0,AVERAGE('FILL Table'!$L$357:$L$388),VLOOKUP($Q810,'FILL Table'!$A$357:$L$388,RSD_Technologies!K$3))</f>
        <v>1</v>
      </c>
      <c r="Q810" s="47" t="str">
        <f t="shared" si="309"/>
        <v>RSD_DTA2_DW</v>
      </c>
    </row>
    <row r="811" spans="1:18" x14ac:dyDescent="0.25">
      <c r="D811" s="47" t="s">
        <v>648</v>
      </c>
      <c r="E811" s="47"/>
      <c r="F811" s="47" t="str">
        <f t="shared" si="308"/>
        <v>NCAP_AFA</v>
      </c>
      <c r="G811" s="51">
        <f t="shared" si="304"/>
        <v>2018</v>
      </c>
      <c r="H811" s="58">
        <f>IF(VLOOKUP($Q811,'FILL Table'!$A$357:$I$388,RSD_Technologies!H$3)=0,AVERAGE('FILL Table'!$I$357:$I$388),VLOOKUP($Q811,'FILL Table'!$A$357:$I$388,RSD_Technologies!H$3))</f>
        <v>1</v>
      </c>
      <c r="I811" s="58">
        <f>IF(VLOOKUP($Q811,'FILL Table'!$A$357:$J$388,RSD_Technologies!I$3)=0,AVERAGE('FILL Table'!$J$357:$J$388),VLOOKUP($Q811,'FILL Table'!$A$357:$J$388,RSD_Technologies!I$3))</f>
        <v>1</v>
      </c>
      <c r="J811" s="58">
        <f>IF(VLOOKUP($Q811,'FILL Table'!$A$357:$K$388,RSD_Technologies!J$3)=0,AVERAGE('FILL Table'!$K$357:$K$388),VLOOKUP($Q811,'FILL Table'!$A$357:$K$388,RSD_Technologies!J$3))</f>
        <v>1</v>
      </c>
      <c r="K811" s="58">
        <f>IF(VLOOKUP($Q811,'FILL Table'!$A$357:$L$388,RSD_Technologies!K$3)=0,AVERAGE('FILL Table'!$L$357:$L$388),VLOOKUP($Q811,'FILL Table'!$A$357:$L$388,RSD_Technologies!K$3))</f>
        <v>1</v>
      </c>
      <c r="Q811" s="47" t="str">
        <f t="shared" si="309"/>
        <v>RSD_DTA2_DW</v>
      </c>
    </row>
    <row r="812" spans="1:18" x14ac:dyDescent="0.25">
      <c r="D812" s="47" t="s">
        <v>649</v>
      </c>
      <c r="E812" s="47"/>
      <c r="F812" s="47" t="str">
        <f t="shared" si="308"/>
        <v>NCAP_AFA</v>
      </c>
      <c r="G812" s="51">
        <f t="shared" si="304"/>
        <v>2018</v>
      </c>
      <c r="H812" s="58">
        <f>IF(VLOOKUP($Q812,'FILL Table'!$A$357:$I$388,RSD_Technologies!H$3)=0,AVERAGE('FILL Table'!$I$357:$I$388),VLOOKUP($Q812,'FILL Table'!$A$357:$I$388,RSD_Technologies!H$3))</f>
        <v>1</v>
      </c>
      <c r="I812" s="58">
        <f>IF(VLOOKUP($Q812,'FILL Table'!$A$357:$J$388,RSD_Technologies!I$3)=0,AVERAGE('FILL Table'!$J$357:$J$388),VLOOKUP($Q812,'FILL Table'!$A$357:$J$388,RSD_Technologies!I$3))</f>
        <v>1</v>
      </c>
      <c r="J812" s="58">
        <f>IF(VLOOKUP($Q812,'FILL Table'!$A$357:$K$388,RSD_Technologies!J$3)=0,AVERAGE('FILL Table'!$K$357:$K$388),VLOOKUP($Q812,'FILL Table'!$A$357:$K$388,RSD_Technologies!J$3))</f>
        <v>1</v>
      </c>
      <c r="K812" s="58">
        <f>IF(VLOOKUP($Q812,'FILL Table'!$A$357:$L$388,RSD_Technologies!K$3)=0,AVERAGE('FILL Table'!$L$357:$L$388),VLOOKUP($Q812,'FILL Table'!$A$357:$L$388,RSD_Technologies!K$3))</f>
        <v>1</v>
      </c>
      <c r="Q812" s="47" t="str">
        <f t="shared" si="309"/>
        <v>RSD_DTA2_DW</v>
      </c>
    </row>
    <row r="813" spans="1:18" x14ac:dyDescent="0.25">
      <c r="D813" s="47" t="s">
        <v>650</v>
      </c>
      <c r="E813" s="47"/>
      <c r="F813" s="47" t="str">
        <f t="shared" si="308"/>
        <v>NCAP_AFA</v>
      </c>
      <c r="G813" s="51">
        <f t="shared" si="304"/>
        <v>2018</v>
      </c>
      <c r="H813" s="58">
        <f>IF(VLOOKUP($Q813,'FILL Table'!$A$357:$I$388,RSD_Technologies!H$3)=0,AVERAGE('FILL Table'!$I$357:$I$388),VLOOKUP($Q813,'FILL Table'!$A$357:$I$388,RSD_Technologies!H$3))</f>
        <v>1</v>
      </c>
      <c r="I813" s="58">
        <f>IF(VLOOKUP($Q813,'FILL Table'!$A$357:$J$388,RSD_Technologies!I$3)=0,AVERAGE('FILL Table'!$J$357:$J$388),VLOOKUP($Q813,'FILL Table'!$A$357:$J$388,RSD_Technologies!I$3))</f>
        <v>1</v>
      </c>
      <c r="J813" s="58">
        <f>IF(VLOOKUP($Q813,'FILL Table'!$A$357:$K$388,RSD_Technologies!J$3)=0,AVERAGE('FILL Table'!$K$357:$K$388),VLOOKUP($Q813,'FILL Table'!$A$357:$K$388,RSD_Technologies!J$3))</f>
        <v>1</v>
      </c>
      <c r="K813" s="58">
        <f>IF(VLOOKUP($Q813,'FILL Table'!$A$357:$L$388,RSD_Technologies!K$3)=0,AVERAGE('FILL Table'!$L$357:$L$388),VLOOKUP($Q813,'FILL Table'!$A$357:$L$388,RSD_Technologies!K$3))</f>
        <v>1</v>
      </c>
      <c r="Q813" s="47" t="str">
        <f t="shared" si="309"/>
        <v>RSD_APA2_DW</v>
      </c>
    </row>
    <row r="814" spans="1:18" x14ac:dyDescent="0.25">
      <c r="D814" s="47" t="s">
        <v>651</v>
      </c>
      <c r="E814" s="47"/>
      <c r="F814" s="47" t="str">
        <f t="shared" si="308"/>
        <v>NCAP_AFA</v>
      </c>
      <c r="G814" s="51">
        <f t="shared" si="304"/>
        <v>2018</v>
      </c>
      <c r="H814" s="58">
        <f>IF(VLOOKUP($Q814,'FILL Table'!$A$357:$I$388,RSD_Technologies!H$3)=0,AVERAGE('FILL Table'!$I$357:$I$388),VLOOKUP($Q814,'FILL Table'!$A$357:$I$388,RSD_Technologies!H$3))</f>
        <v>1</v>
      </c>
      <c r="I814" s="58">
        <f>IF(VLOOKUP($Q814,'FILL Table'!$A$357:$J$388,RSD_Technologies!I$3)=0,AVERAGE('FILL Table'!$J$357:$J$388),VLOOKUP($Q814,'FILL Table'!$A$357:$J$388,RSD_Technologies!I$3))</f>
        <v>1</v>
      </c>
      <c r="J814" s="58">
        <f>IF(VLOOKUP($Q814,'FILL Table'!$A$357:$K$388,RSD_Technologies!J$3)=0,AVERAGE('FILL Table'!$K$357:$K$388),VLOOKUP($Q814,'FILL Table'!$A$357:$K$388,RSD_Technologies!J$3))</f>
        <v>1</v>
      </c>
      <c r="K814" s="58">
        <f>IF(VLOOKUP($Q814,'FILL Table'!$A$357:$L$388,RSD_Technologies!K$3)=0,AVERAGE('FILL Table'!$L$357:$L$388),VLOOKUP($Q814,'FILL Table'!$A$357:$L$388,RSD_Technologies!K$3))</f>
        <v>1</v>
      </c>
      <c r="Q814" s="47" t="str">
        <f t="shared" si="309"/>
        <v>RSD_APA2_DW</v>
      </c>
    </row>
    <row r="815" spans="1:18" x14ac:dyDescent="0.25">
      <c r="D815" s="47" t="s">
        <v>652</v>
      </c>
      <c r="E815" s="47"/>
      <c r="F815" s="47" t="str">
        <f t="shared" si="308"/>
        <v>NCAP_AFA</v>
      </c>
      <c r="G815" s="51">
        <f t="shared" si="304"/>
        <v>2018</v>
      </c>
      <c r="H815" s="58">
        <f>IF(VLOOKUP($Q815,'FILL Table'!$A$357:$I$388,RSD_Technologies!H$3)=0,AVERAGE('FILL Table'!$I$357:$I$388),VLOOKUP($Q815,'FILL Table'!$A$357:$I$388,RSD_Technologies!H$3))</f>
        <v>1</v>
      </c>
      <c r="I815" s="58">
        <f>IF(VLOOKUP($Q815,'FILL Table'!$A$357:$J$388,RSD_Technologies!I$3)=0,AVERAGE('FILL Table'!$J$357:$J$388),VLOOKUP($Q815,'FILL Table'!$A$357:$J$388,RSD_Technologies!I$3))</f>
        <v>1</v>
      </c>
      <c r="J815" s="58">
        <f>IF(VLOOKUP($Q815,'FILL Table'!$A$357:$K$388,RSD_Technologies!J$3)=0,AVERAGE('FILL Table'!$K$357:$K$388),VLOOKUP($Q815,'FILL Table'!$A$357:$K$388,RSD_Technologies!J$3))</f>
        <v>1</v>
      </c>
      <c r="K815" s="58">
        <f>IF(VLOOKUP($Q815,'FILL Table'!$A$357:$L$388,RSD_Technologies!K$3)=0,AVERAGE('FILL Table'!$L$357:$L$388),VLOOKUP($Q815,'FILL Table'!$A$357:$L$388,RSD_Technologies!K$3))</f>
        <v>1</v>
      </c>
      <c r="Q815" s="47" t="str">
        <f t="shared" si="309"/>
        <v>RSD_APA2_DW</v>
      </c>
    </row>
    <row r="816" spans="1:18" x14ac:dyDescent="0.25">
      <c r="D816" s="47" t="s">
        <v>595</v>
      </c>
      <c r="E816" s="47"/>
      <c r="F816" s="47" t="str">
        <f t="shared" si="308"/>
        <v>NCAP_AFA</v>
      </c>
      <c r="G816" s="51">
        <f t="shared" si="304"/>
        <v>2018</v>
      </c>
      <c r="H816" s="58">
        <f>IF(VLOOKUP($Q816,'FILL Table'!$A$357:$I$388,RSD_Technologies!H$3)=0,AVERAGE('FILL Table'!$I$357:$I$388),VLOOKUP($Q816,'FILL Table'!$A$357:$I$388,RSD_Technologies!H$3))</f>
        <v>1</v>
      </c>
      <c r="I816" s="58">
        <f>IF(VLOOKUP($Q816,'FILL Table'!$A$357:$J$388,RSD_Technologies!I$3)=0,AVERAGE('FILL Table'!$J$357:$J$388),VLOOKUP($Q816,'FILL Table'!$A$357:$J$388,RSD_Technologies!I$3))</f>
        <v>1</v>
      </c>
      <c r="J816" s="58">
        <f>IF(VLOOKUP($Q816,'FILL Table'!$A$357:$K$388,RSD_Technologies!J$3)=0,AVERAGE('FILL Table'!$K$357:$K$388),VLOOKUP($Q816,'FILL Table'!$A$357:$K$388,RSD_Technologies!J$3))</f>
        <v>1</v>
      </c>
      <c r="K816" s="58">
        <f>IF(VLOOKUP($Q816,'FILL Table'!$A$357:$L$388,RSD_Technologies!K$3)=0,AVERAGE('FILL Table'!$L$357:$L$388),VLOOKUP($Q816,'FILL Table'!$A$357:$L$388,RSD_Technologies!K$3))</f>
        <v>1</v>
      </c>
      <c r="Q816" s="47" t="str">
        <f t="shared" si="309"/>
        <v>RSD_DTA3_DW</v>
      </c>
    </row>
    <row r="817" spans="2:17" x14ac:dyDescent="0.25">
      <c r="D817" s="47" t="s">
        <v>596</v>
      </c>
      <c r="E817" s="47"/>
      <c r="F817" s="47" t="str">
        <f t="shared" si="308"/>
        <v>NCAP_AFA</v>
      </c>
      <c r="G817" s="51">
        <f t="shared" si="304"/>
        <v>2018</v>
      </c>
      <c r="H817" s="58">
        <f>IF(VLOOKUP($Q817,'FILL Table'!$A$357:$I$388,RSD_Technologies!H$3)=0,AVERAGE('FILL Table'!$I$357:$I$388),VLOOKUP($Q817,'FILL Table'!$A$357:$I$388,RSD_Technologies!H$3))</f>
        <v>1</v>
      </c>
      <c r="I817" s="58">
        <f>IF(VLOOKUP($Q817,'FILL Table'!$A$357:$J$388,RSD_Technologies!I$3)=0,AVERAGE('FILL Table'!$J$357:$J$388),VLOOKUP($Q817,'FILL Table'!$A$357:$J$388,RSD_Technologies!I$3))</f>
        <v>1</v>
      </c>
      <c r="J817" s="58">
        <f>IF(VLOOKUP($Q817,'FILL Table'!$A$357:$K$388,RSD_Technologies!J$3)=0,AVERAGE('FILL Table'!$K$357:$K$388),VLOOKUP($Q817,'FILL Table'!$A$357:$K$388,RSD_Technologies!J$3))</f>
        <v>1</v>
      </c>
      <c r="K817" s="58">
        <f>IF(VLOOKUP($Q817,'FILL Table'!$A$357:$L$388,RSD_Technologies!K$3)=0,AVERAGE('FILL Table'!$L$357:$L$388),VLOOKUP($Q817,'FILL Table'!$A$357:$L$388,RSD_Technologies!K$3))</f>
        <v>1</v>
      </c>
      <c r="Q817" s="47" t="str">
        <f t="shared" si="309"/>
        <v>RSD_DTA3_DW</v>
      </c>
    </row>
    <row r="818" spans="2:17" x14ac:dyDescent="0.25">
      <c r="D818" s="47" t="s">
        <v>597</v>
      </c>
      <c r="E818" s="47"/>
      <c r="F818" s="47" t="str">
        <f t="shared" si="308"/>
        <v>NCAP_AFA</v>
      </c>
      <c r="G818" s="51">
        <f t="shared" si="304"/>
        <v>2018</v>
      </c>
      <c r="H818" s="58">
        <f>IF(VLOOKUP($Q818,'FILL Table'!$A$357:$I$388,RSD_Technologies!H$3)=0,AVERAGE('FILL Table'!$I$357:$I$388),VLOOKUP($Q818,'FILL Table'!$A$357:$I$388,RSD_Technologies!H$3))</f>
        <v>1</v>
      </c>
      <c r="I818" s="58">
        <f>IF(VLOOKUP($Q818,'FILL Table'!$A$357:$J$388,RSD_Technologies!I$3)=0,AVERAGE('FILL Table'!$J$357:$J$388),VLOOKUP($Q818,'FILL Table'!$A$357:$J$388,RSD_Technologies!I$3))</f>
        <v>1</v>
      </c>
      <c r="J818" s="58">
        <f>IF(VLOOKUP($Q818,'FILL Table'!$A$357:$K$388,RSD_Technologies!J$3)=0,AVERAGE('FILL Table'!$K$357:$K$388),VLOOKUP($Q818,'FILL Table'!$A$357:$K$388,RSD_Technologies!J$3))</f>
        <v>1</v>
      </c>
      <c r="K818" s="58">
        <f>IF(VLOOKUP($Q818,'FILL Table'!$A$357:$L$388,RSD_Technologies!K$3)=0,AVERAGE('FILL Table'!$L$357:$L$388),VLOOKUP($Q818,'FILL Table'!$A$357:$L$388,RSD_Technologies!K$3))</f>
        <v>1</v>
      </c>
      <c r="Q818" s="47" t="str">
        <f t="shared" si="309"/>
        <v>RSD_DTA3_DW</v>
      </c>
    </row>
    <row r="819" spans="2:17" x14ac:dyDescent="0.25">
      <c r="D819" s="47" t="s">
        <v>598</v>
      </c>
      <c r="E819" s="47"/>
      <c r="F819" s="47" t="str">
        <f t="shared" si="308"/>
        <v>NCAP_AFA</v>
      </c>
      <c r="G819" s="51">
        <f t="shared" si="304"/>
        <v>2018</v>
      </c>
      <c r="H819" s="58">
        <f>IF(VLOOKUP($Q819,'FILL Table'!$A$357:$I$388,RSD_Technologies!H$3)=0,AVERAGE('FILL Table'!$I$357:$I$388),VLOOKUP($Q819,'FILL Table'!$A$357:$I$388,RSD_Technologies!H$3))</f>
        <v>1</v>
      </c>
      <c r="I819" s="58">
        <f>IF(VLOOKUP($Q819,'FILL Table'!$A$357:$J$388,RSD_Technologies!I$3)=0,AVERAGE('FILL Table'!$J$357:$J$388),VLOOKUP($Q819,'FILL Table'!$A$357:$J$388,RSD_Technologies!I$3))</f>
        <v>1</v>
      </c>
      <c r="J819" s="58">
        <f>IF(VLOOKUP($Q819,'FILL Table'!$A$357:$K$388,RSD_Technologies!J$3)=0,AVERAGE('FILL Table'!$K$357:$K$388),VLOOKUP($Q819,'FILL Table'!$A$357:$K$388,RSD_Technologies!J$3))</f>
        <v>1</v>
      </c>
      <c r="K819" s="58">
        <f>IF(VLOOKUP($Q819,'FILL Table'!$A$357:$L$388,RSD_Technologies!K$3)=0,AVERAGE('FILL Table'!$L$357:$L$388),VLOOKUP($Q819,'FILL Table'!$A$357:$L$388,RSD_Technologies!K$3))</f>
        <v>1</v>
      </c>
      <c r="Q819" s="47" t="str">
        <f t="shared" si="309"/>
        <v>RSD_APA3_DW</v>
      </c>
    </row>
    <row r="820" spans="2:17" x14ac:dyDescent="0.25">
      <c r="D820" s="47" t="s">
        <v>599</v>
      </c>
      <c r="E820" s="47"/>
      <c r="F820" s="47" t="str">
        <f t="shared" si="308"/>
        <v>NCAP_AFA</v>
      </c>
      <c r="G820" s="51">
        <f t="shared" si="304"/>
        <v>2018</v>
      </c>
      <c r="H820" s="58">
        <f>IF(VLOOKUP($Q820,'FILL Table'!$A$357:$I$388,RSD_Technologies!H$3)=0,AVERAGE('FILL Table'!$I$357:$I$388),VLOOKUP($Q820,'FILL Table'!$A$357:$I$388,RSD_Technologies!H$3))</f>
        <v>1</v>
      </c>
      <c r="I820" s="58">
        <f>IF(VLOOKUP($Q820,'FILL Table'!$A$357:$J$388,RSD_Technologies!I$3)=0,AVERAGE('FILL Table'!$J$357:$J$388),VLOOKUP($Q820,'FILL Table'!$A$357:$J$388,RSD_Technologies!I$3))</f>
        <v>1</v>
      </c>
      <c r="J820" s="58">
        <f>IF(VLOOKUP($Q820,'FILL Table'!$A$357:$K$388,RSD_Technologies!J$3)=0,AVERAGE('FILL Table'!$K$357:$K$388),VLOOKUP($Q820,'FILL Table'!$A$357:$K$388,RSD_Technologies!J$3))</f>
        <v>1</v>
      </c>
      <c r="K820" s="58">
        <f>IF(VLOOKUP($Q820,'FILL Table'!$A$357:$L$388,RSD_Technologies!K$3)=0,AVERAGE('FILL Table'!$L$357:$L$388),VLOOKUP($Q820,'FILL Table'!$A$357:$L$388,RSD_Technologies!K$3))</f>
        <v>1</v>
      </c>
      <c r="Q820" s="47" t="str">
        <f t="shared" si="309"/>
        <v>RSD_APA3_DW</v>
      </c>
    </row>
    <row r="821" spans="2:17" x14ac:dyDescent="0.25">
      <c r="D821" s="47" t="s">
        <v>600</v>
      </c>
      <c r="E821" s="47"/>
      <c r="F821" s="47" t="str">
        <f t="shared" si="308"/>
        <v>NCAP_AFA</v>
      </c>
      <c r="G821" s="51">
        <f t="shared" si="304"/>
        <v>2018</v>
      </c>
      <c r="H821" s="58">
        <f>IF(VLOOKUP($Q821,'FILL Table'!$A$357:$I$388,RSD_Technologies!H$3)=0,AVERAGE('FILL Table'!$I$357:$I$388),VLOOKUP($Q821,'FILL Table'!$A$357:$I$388,RSD_Technologies!H$3))</f>
        <v>1</v>
      </c>
      <c r="I821" s="58">
        <f>IF(VLOOKUP($Q821,'FILL Table'!$A$357:$J$388,RSD_Technologies!I$3)=0,AVERAGE('FILL Table'!$J$357:$J$388),VLOOKUP($Q821,'FILL Table'!$A$357:$J$388,RSD_Technologies!I$3))</f>
        <v>1</v>
      </c>
      <c r="J821" s="58">
        <f>IF(VLOOKUP($Q821,'FILL Table'!$A$357:$K$388,RSD_Technologies!J$3)=0,AVERAGE('FILL Table'!$K$357:$K$388),VLOOKUP($Q821,'FILL Table'!$A$357:$K$388,RSD_Technologies!J$3))</f>
        <v>1</v>
      </c>
      <c r="K821" s="58">
        <f>IF(VLOOKUP($Q821,'FILL Table'!$A$357:$L$388,RSD_Technologies!K$3)=0,AVERAGE('FILL Table'!$L$357:$L$388),VLOOKUP($Q821,'FILL Table'!$A$357:$L$388,RSD_Technologies!K$3))</f>
        <v>1</v>
      </c>
      <c r="Q821" s="47" t="str">
        <f t="shared" si="309"/>
        <v>RSD_APA3_DW</v>
      </c>
    </row>
    <row r="822" spans="2:17" x14ac:dyDescent="0.25">
      <c r="D822" s="47" t="s">
        <v>543</v>
      </c>
      <c r="E822" s="47"/>
      <c r="F822" s="47" t="str">
        <f t="shared" si="308"/>
        <v>NCAP_AFA</v>
      </c>
      <c r="G822" s="51">
        <f t="shared" si="304"/>
        <v>2018</v>
      </c>
      <c r="H822" s="58">
        <f>IF(VLOOKUP($Q822,'FILL Table'!$A$357:$I$388,RSD_Technologies!H$3)=0,AVERAGE('FILL Table'!$I$357:$I$388),VLOOKUP($Q822,'FILL Table'!$A$357:$I$388,RSD_Technologies!H$3))</f>
        <v>1</v>
      </c>
      <c r="I822" s="58">
        <f>IF(VLOOKUP($Q822,'FILL Table'!$A$357:$J$388,RSD_Technologies!I$3)=0,AVERAGE('FILL Table'!$J$357:$J$388),VLOOKUP($Q822,'FILL Table'!$A$357:$J$388,RSD_Technologies!I$3))</f>
        <v>1</v>
      </c>
      <c r="J822" s="58">
        <f>IF(VLOOKUP($Q822,'FILL Table'!$A$357:$K$388,RSD_Technologies!J$3)=0,AVERAGE('FILL Table'!$K$357:$K$388),VLOOKUP($Q822,'FILL Table'!$A$357:$K$388,RSD_Technologies!J$3))</f>
        <v>1</v>
      </c>
      <c r="K822" s="58">
        <f>IF(VLOOKUP($Q822,'FILL Table'!$A$357:$L$388,RSD_Technologies!K$3)=0,AVERAGE('FILL Table'!$L$357:$L$388),VLOOKUP($Q822,'FILL Table'!$A$357:$L$388,RSD_Technologies!K$3))</f>
        <v>1</v>
      </c>
      <c r="Q822" s="47" t="str">
        <f t="shared" si="309"/>
        <v>RSD_DTA4_DW</v>
      </c>
    </row>
    <row r="823" spans="2:17" x14ac:dyDescent="0.25">
      <c r="D823" s="47" t="s">
        <v>544</v>
      </c>
      <c r="E823" s="47"/>
      <c r="F823" s="47" t="str">
        <f t="shared" si="308"/>
        <v>NCAP_AFA</v>
      </c>
      <c r="G823" s="51">
        <f t="shared" si="304"/>
        <v>2018</v>
      </c>
      <c r="H823" s="58">
        <f>IF(VLOOKUP($Q823,'FILL Table'!$A$357:$I$388,RSD_Technologies!H$3)=0,AVERAGE('FILL Table'!$I$357:$I$388),VLOOKUP($Q823,'FILL Table'!$A$357:$I$388,RSD_Technologies!H$3))</f>
        <v>1</v>
      </c>
      <c r="I823" s="58">
        <f>IF(VLOOKUP($Q823,'FILL Table'!$A$357:$J$388,RSD_Technologies!I$3)=0,AVERAGE('FILL Table'!$J$357:$J$388),VLOOKUP($Q823,'FILL Table'!$A$357:$J$388,RSD_Technologies!I$3))</f>
        <v>1</v>
      </c>
      <c r="J823" s="58">
        <f>IF(VLOOKUP($Q823,'FILL Table'!$A$357:$K$388,RSD_Technologies!J$3)=0,AVERAGE('FILL Table'!$K$357:$K$388),VLOOKUP($Q823,'FILL Table'!$A$357:$K$388,RSD_Technologies!J$3))</f>
        <v>1</v>
      </c>
      <c r="K823" s="58">
        <f>IF(VLOOKUP($Q823,'FILL Table'!$A$357:$L$388,RSD_Technologies!K$3)=0,AVERAGE('FILL Table'!$L$357:$L$388),VLOOKUP($Q823,'FILL Table'!$A$357:$L$388,RSD_Technologies!K$3))</f>
        <v>1</v>
      </c>
      <c r="Q823" s="47" t="str">
        <f t="shared" si="309"/>
        <v>RSD_DTA4_DW</v>
      </c>
    </row>
    <row r="824" spans="2:17" x14ac:dyDescent="0.25">
      <c r="D824" s="47" t="s">
        <v>545</v>
      </c>
      <c r="E824" s="47"/>
      <c r="F824" s="47" t="str">
        <f t="shared" si="308"/>
        <v>NCAP_AFA</v>
      </c>
      <c r="G824" s="51">
        <f t="shared" si="304"/>
        <v>2018</v>
      </c>
      <c r="H824" s="58">
        <f>IF(VLOOKUP($Q824,'FILL Table'!$A$357:$I$388,RSD_Technologies!H$3)=0,AVERAGE('FILL Table'!$I$357:$I$388),VLOOKUP($Q824,'FILL Table'!$A$357:$I$388,RSD_Technologies!H$3))</f>
        <v>1</v>
      </c>
      <c r="I824" s="58">
        <f>IF(VLOOKUP($Q824,'FILL Table'!$A$357:$J$388,RSD_Technologies!I$3)=0,AVERAGE('FILL Table'!$J$357:$J$388),VLOOKUP($Q824,'FILL Table'!$A$357:$J$388,RSD_Technologies!I$3))</f>
        <v>1</v>
      </c>
      <c r="J824" s="58">
        <f>IF(VLOOKUP($Q824,'FILL Table'!$A$357:$K$388,RSD_Technologies!J$3)=0,AVERAGE('FILL Table'!$K$357:$K$388),VLOOKUP($Q824,'FILL Table'!$A$357:$K$388,RSD_Technologies!J$3))</f>
        <v>1</v>
      </c>
      <c r="K824" s="58">
        <f>IF(VLOOKUP($Q824,'FILL Table'!$A$357:$L$388,RSD_Technologies!K$3)=0,AVERAGE('FILL Table'!$L$357:$L$388),VLOOKUP($Q824,'FILL Table'!$A$357:$L$388,RSD_Technologies!K$3))</f>
        <v>1</v>
      </c>
      <c r="Q824" s="47" t="str">
        <f t="shared" si="309"/>
        <v>RSD_DTA4_DW</v>
      </c>
    </row>
    <row r="825" spans="2:17" x14ac:dyDescent="0.25">
      <c r="D825" s="47" t="s">
        <v>546</v>
      </c>
      <c r="E825" s="47"/>
      <c r="F825" s="47" t="str">
        <f t="shared" si="308"/>
        <v>NCAP_AFA</v>
      </c>
      <c r="G825" s="51">
        <f t="shared" si="304"/>
        <v>2018</v>
      </c>
      <c r="H825" s="58">
        <f>IF(VLOOKUP($Q825,'FILL Table'!$A$357:$I$388,RSD_Technologies!H$3)=0,AVERAGE('FILL Table'!$I$357:$I$388),VLOOKUP($Q825,'FILL Table'!$A$357:$I$388,RSD_Technologies!H$3))</f>
        <v>1</v>
      </c>
      <c r="I825" s="58">
        <f>IF(VLOOKUP($Q825,'FILL Table'!$A$357:$J$388,RSD_Technologies!I$3)=0,AVERAGE('FILL Table'!$J$357:$J$388),VLOOKUP($Q825,'FILL Table'!$A$357:$J$388,RSD_Technologies!I$3))</f>
        <v>1</v>
      </c>
      <c r="J825" s="58">
        <f>IF(VLOOKUP($Q825,'FILL Table'!$A$357:$K$388,RSD_Technologies!J$3)=0,AVERAGE('FILL Table'!$K$357:$K$388),VLOOKUP($Q825,'FILL Table'!$A$357:$K$388,RSD_Technologies!J$3))</f>
        <v>1</v>
      </c>
      <c r="K825" s="58">
        <f>IF(VLOOKUP($Q825,'FILL Table'!$A$357:$L$388,RSD_Technologies!K$3)=0,AVERAGE('FILL Table'!$L$357:$L$388),VLOOKUP($Q825,'FILL Table'!$A$357:$L$388,RSD_Technologies!K$3))</f>
        <v>1</v>
      </c>
      <c r="Q825" s="47" t="str">
        <f t="shared" si="309"/>
        <v>RSD_APA4_DW</v>
      </c>
    </row>
    <row r="826" spans="2:17" x14ac:dyDescent="0.25">
      <c r="D826" s="47" t="s">
        <v>547</v>
      </c>
      <c r="E826" s="47"/>
      <c r="F826" s="47" t="str">
        <f t="shared" si="308"/>
        <v>NCAP_AFA</v>
      </c>
      <c r="G826" s="51">
        <f t="shared" si="304"/>
        <v>2018</v>
      </c>
      <c r="H826" s="58">
        <f>IF(VLOOKUP($Q826,'FILL Table'!$A$357:$I$388,RSD_Technologies!H$3)=0,AVERAGE('FILL Table'!$I$357:$I$388),VLOOKUP($Q826,'FILL Table'!$A$357:$I$388,RSD_Technologies!H$3))</f>
        <v>1</v>
      </c>
      <c r="I826" s="58">
        <f>IF(VLOOKUP($Q826,'FILL Table'!$A$357:$J$388,RSD_Technologies!I$3)=0,AVERAGE('FILL Table'!$J$357:$J$388),VLOOKUP($Q826,'FILL Table'!$A$357:$J$388,RSD_Technologies!I$3))</f>
        <v>1</v>
      </c>
      <c r="J826" s="58">
        <f>IF(VLOOKUP($Q826,'FILL Table'!$A$357:$K$388,RSD_Technologies!J$3)=0,AVERAGE('FILL Table'!$K$357:$K$388),VLOOKUP($Q826,'FILL Table'!$A$357:$K$388,RSD_Technologies!J$3))</f>
        <v>1</v>
      </c>
      <c r="K826" s="58">
        <f>IF(VLOOKUP($Q826,'FILL Table'!$A$357:$L$388,RSD_Technologies!K$3)=0,AVERAGE('FILL Table'!$L$357:$L$388),VLOOKUP($Q826,'FILL Table'!$A$357:$L$388,RSD_Technologies!K$3))</f>
        <v>1</v>
      </c>
      <c r="Q826" s="47" t="str">
        <f t="shared" si="309"/>
        <v>RSD_APA4_DW</v>
      </c>
    </row>
    <row r="827" spans="2:17" ht="14.4" thickBot="1" x14ac:dyDescent="0.3">
      <c r="B827" s="81"/>
      <c r="C827" s="81"/>
      <c r="D827" s="81" t="s">
        <v>548</v>
      </c>
      <c r="E827" s="81"/>
      <c r="F827" s="81" t="str">
        <f t="shared" si="308"/>
        <v>NCAP_AFA</v>
      </c>
      <c r="G827" s="82">
        <f t="shared" si="304"/>
        <v>2018</v>
      </c>
      <c r="H827" s="83">
        <f>IF(VLOOKUP($Q827,'FILL Table'!$A$357:$I$388,RSD_Technologies!H$3)=0,AVERAGE('FILL Table'!$I$357:$I$388),VLOOKUP($Q827,'FILL Table'!$A$357:$I$388,RSD_Technologies!H$3))</f>
        <v>1</v>
      </c>
      <c r="I827" s="83">
        <f>IF(VLOOKUP($Q827,'FILL Table'!$A$357:$J$388,RSD_Technologies!I$3)=0,AVERAGE('FILL Table'!$J$357:$J$388),VLOOKUP($Q827,'FILL Table'!$A$357:$J$388,RSD_Technologies!I$3))</f>
        <v>1</v>
      </c>
      <c r="J827" s="83">
        <f>IF(VLOOKUP($Q827,'FILL Table'!$A$357:$K$388,RSD_Technologies!J$3)=0,AVERAGE('FILL Table'!$K$357:$K$388),VLOOKUP($Q827,'FILL Table'!$A$357:$K$388,RSD_Technologies!J$3))</f>
        <v>1</v>
      </c>
      <c r="K827" s="83">
        <f>IF(VLOOKUP($Q827,'FILL Table'!$A$357:$L$388,RSD_Technologies!K$3)=0,AVERAGE('FILL Table'!$L$357:$L$388),VLOOKUP($Q827,'FILL Table'!$A$357:$L$388,RSD_Technologies!K$3))</f>
        <v>1</v>
      </c>
      <c r="L827" s="81"/>
      <c r="M827" s="81"/>
      <c r="N827" s="81"/>
      <c r="O827" s="81"/>
      <c r="P827" s="81"/>
      <c r="Q827" s="81" t="str">
        <f t="shared" si="309"/>
        <v>RSD_APA4_DW</v>
      </c>
    </row>
    <row r="828" spans="2:17" ht="14.4" thickTop="1" x14ac:dyDescent="0.25">
      <c r="B828" s="47"/>
      <c r="C828" s="47"/>
      <c r="D828" s="47" t="s">
        <v>319</v>
      </c>
      <c r="E828" s="47"/>
      <c r="F828" s="47" t="str">
        <f t="shared" ref="F828:F836" si="310">F812</f>
        <v>NCAP_AFA</v>
      </c>
      <c r="G828" s="51">
        <f t="shared" si="304"/>
        <v>2018</v>
      </c>
      <c r="H828" s="58">
        <f>IF(VLOOKUP($Q828,'FILL Table'!$A$357:$I$388,RSD_Technologies!H$3)=0,AVERAGE('FILL Table'!$I$357:$I$388),VLOOKUP($Q828,'FILL Table'!$A$357:$I$388,RSD_Technologies!H$3))</f>
        <v>1</v>
      </c>
      <c r="I828" s="58">
        <f>IF(VLOOKUP($Q828,'FILL Table'!$A$357:$J$388,RSD_Technologies!I$3)=0,AVERAGE('FILL Table'!$J$357:$J$388),VLOOKUP($Q828,'FILL Table'!$A$357:$J$388,RSD_Technologies!I$3))</f>
        <v>1</v>
      </c>
      <c r="J828" s="58">
        <f>IF(VLOOKUP($Q828,'FILL Table'!$A$357:$K$388,RSD_Technologies!J$3)=0,AVERAGE('FILL Table'!$K$357:$K$388),VLOOKUP($Q828,'FILL Table'!$A$357:$K$388,RSD_Technologies!J$3))</f>
        <v>1</v>
      </c>
      <c r="K828" s="58">
        <f>IF(VLOOKUP($Q828,'FILL Table'!$A$357:$L$388,RSD_Technologies!K$3)=0,AVERAGE('FILL Table'!$L$357:$L$388),VLOOKUP($Q828,'FILL Table'!$A$357:$L$388,RSD_Technologies!K$3))</f>
        <v>1</v>
      </c>
      <c r="L828" s="47"/>
      <c r="M828" s="47"/>
      <c r="N828" s="47"/>
      <c r="O828" s="47"/>
      <c r="P828" s="47"/>
      <c r="Q828" s="47" t="str">
        <f>LEFT(D828,11)</f>
        <v>RSD_APA1_AP</v>
      </c>
    </row>
    <row r="829" spans="2:17" x14ac:dyDescent="0.25">
      <c r="B829" s="47"/>
      <c r="C829" s="47"/>
      <c r="D829" s="47" t="s">
        <v>318</v>
      </c>
      <c r="E829" s="47"/>
      <c r="F829" s="47" t="str">
        <f t="shared" si="310"/>
        <v>NCAP_AFA</v>
      </c>
      <c r="G829" s="51">
        <f t="shared" si="304"/>
        <v>2018</v>
      </c>
      <c r="H829" s="58">
        <f>IF(VLOOKUP($Q829,'FILL Table'!$A$357:$I$388,RSD_Technologies!H$3)=0,AVERAGE('FILL Table'!$I$357:$I$388),VLOOKUP($Q829,'FILL Table'!$A$357:$I$388,RSD_Technologies!H$3))</f>
        <v>1</v>
      </c>
      <c r="I829" s="58">
        <f>IF(VLOOKUP($Q829,'FILL Table'!$A$357:$J$388,RSD_Technologies!I$3)=0,AVERAGE('FILL Table'!$J$357:$J$388),VLOOKUP($Q829,'FILL Table'!$A$357:$J$388,RSD_Technologies!I$3))</f>
        <v>1</v>
      </c>
      <c r="J829" s="58">
        <f>IF(VLOOKUP($Q829,'FILL Table'!$A$357:$K$388,RSD_Technologies!J$3)=0,AVERAGE('FILL Table'!$K$357:$K$388),VLOOKUP($Q829,'FILL Table'!$A$357:$K$388,RSD_Technologies!J$3))</f>
        <v>1</v>
      </c>
      <c r="K829" s="58">
        <f>IF(VLOOKUP($Q829,'FILL Table'!$A$357:$L$388,RSD_Technologies!K$3)=0,AVERAGE('FILL Table'!$L$357:$L$388),VLOOKUP($Q829,'FILL Table'!$A$357:$L$388,RSD_Technologies!K$3))</f>
        <v>1</v>
      </c>
      <c r="L829" s="47"/>
      <c r="M829" s="47"/>
      <c r="N829" s="47"/>
      <c r="O829" s="47"/>
      <c r="P829" s="47"/>
      <c r="Q829" s="47" t="str">
        <f t="shared" ref="Q829:Q851" si="311">LEFT(D829,11)</f>
        <v>RSD_APA1_AP</v>
      </c>
    </row>
    <row r="830" spans="2:17" x14ac:dyDescent="0.25">
      <c r="B830" s="47"/>
      <c r="C830" s="47"/>
      <c r="D830" s="47" t="s">
        <v>317</v>
      </c>
      <c r="E830" s="47"/>
      <c r="F830" s="47" t="str">
        <f t="shared" si="310"/>
        <v>NCAP_AFA</v>
      </c>
      <c r="G830" s="51">
        <f t="shared" si="304"/>
        <v>2018</v>
      </c>
      <c r="H830" s="58">
        <f>IF(VLOOKUP($Q830,'FILL Table'!$A$357:$I$388,RSD_Technologies!H$3)=0,AVERAGE('FILL Table'!$I$357:$I$388),VLOOKUP($Q830,'FILL Table'!$A$357:$I$388,RSD_Technologies!H$3))</f>
        <v>1</v>
      </c>
      <c r="I830" s="58">
        <f>IF(VLOOKUP($Q830,'FILL Table'!$A$357:$J$388,RSD_Technologies!I$3)=0,AVERAGE('FILL Table'!$J$357:$J$388),VLOOKUP($Q830,'FILL Table'!$A$357:$J$388,RSD_Technologies!I$3))</f>
        <v>1</v>
      </c>
      <c r="J830" s="58">
        <f>IF(VLOOKUP($Q830,'FILL Table'!$A$357:$K$388,RSD_Technologies!J$3)=0,AVERAGE('FILL Table'!$K$357:$K$388),VLOOKUP($Q830,'FILL Table'!$A$357:$K$388,RSD_Technologies!J$3))</f>
        <v>1</v>
      </c>
      <c r="K830" s="58">
        <f>IF(VLOOKUP($Q830,'FILL Table'!$A$357:$L$388,RSD_Technologies!K$3)=0,AVERAGE('FILL Table'!$L$357:$L$388),VLOOKUP($Q830,'FILL Table'!$A$357:$L$388,RSD_Technologies!K$3))</f>
        <v>1</v>
      </c>
      <c r="L830" s="47"/>
      <c r="M830" s="47"/>
      <c r="N830" s="47"/>
      <c r="O830" s="47"/>
      <c r="P830" s="47"/>
      <c r="Q830" s="47" t="str">
        <f t="shared" si="311"/>
        <v>RSD_APA1_AP</v>
      </c>
    </row>
    <row r="831" spans="2:17" x14ac:dyDescent="0.25">
      <c r="B831" s="47"/>
      <c r="C831" s="47"/>
      <c r="D831" s="47" t="s">
        <v>658</v>
      </c>
      <c r="E831" s="47"/>
      <c r="F831" s="47" t="str">
        <f t="shared" si="310"/>
        <v>NCAP_AFA</v>
      </c>
      <c r="G831" s="51">
        <f t="shared" si="304"/>
        <v>2018</v>
      </c>
      <c r="H831" s="58">
        <f>IF(VLOOKUP($Q831,'FILL Table'!$A$357:$I$388,RSD_Technologies!H$3)=0,AVERAGE('FILL Table'!$I$357:$I$388),VLOOKUP($Q831,'FILL Table'!$A$357:$I$388,RSD_Technologies!H$3))</f>
        <v>1</v>
      </c>
      <c r="I831" s="58">
        <f>IF(VLOOKUP($Q831,'FILL Table'!$A$357:$J$388,RSD_Technologies!I$3)=0,AVERAGE('FILL Table'!$J$357:$J$388),VLOOKUP($Q831,'FILL Table'!$A$357:$J$388,RSD_Technologies!I$3))</f>
        <v>1</v>
      </c>
      <c r="J831" s="58">
        <f>IF(VLOOKUP($Q831,'FILL Table'!$A$357:$K$388,RSD_Technologies!J$3)=0,AVERAGE('FILL Table'!$K$357:$K$388),VLOOKUP($Q831,'FILL Table'!$A$357:$K$388,RSD_Technologies!J$3))</f>
        <v>1</v>
      </c>
      <c r="K831" s="58">
        <f>IF(VLOOKUP($Q831,'FILL Table'!$A$357:$L$388,RSD_Technologies!K$3)=0,AVERAGE('FILL Table'!$L$357:$L$388),VLOOKUP($Q831,'FILL Table'!$A$357:$L$388,RSD_Technologies!K$3))</f>
        <v>1</v>
      </c>
      <c r="L831" s="47"/>
      <c r="M831" s="47"/>
      <c r="N831" s="47"/>
      <c r="O831" s="47"/>
      <c r="P831" s="47"/>
      <c r="Q831" s="47" t="str">
        <f t="shared" si="311"/>
        <v>RSD_APA2_AP</v>
      </c>
    </row>
    <row r="832" spans="2:17" x14ac:dyDescent="0.25">
      <c r="B832" s="47"/>
      <c r="C832" s="47"/>
      <c r="D832" s="47" t="s">
        <v>657</v>
      </c>
      <c r="E832" s="47"/>
      <c r="F832" s="47" t="str">
        <f t="shared" si="310"/>
        <v>NCAP_AFA</v>
      </c>
      <c r="G832" s="51">
        <f t="shared" si="304"/>
        <v>2018</v>
      </c>
      <c r="H832" s="58">
        <f>IF(VLOOKUP($Q832,'FILL Table'!$A$357:$I$388,RSD_Technologies!H$3)=0,AVERAGE('FILL Table'!$I$357:$I$388),VLOOKUP($Q832,'FILL Table'!$A$357:$I$388,RSD_Technologies!H$3))</f>
        <v>1</v>
      </c>
      <c r="I832" s="58">
        <f>IF(VLOOKUP($Q832,'FILL Table'!$A$357:$J$388,RSD_Technologies!I$3)=0,AVERAGE('FILL Table'!$J$357:$J$388),VLOOKUP($Q832,'FILL Table'!$A$357:$J$388,RSD_Technologies!I$3))</f>
        <v>1</v>
      </c>
      <c r="J832" s="58">
        <f>IF(VLOOKUP($Q832,'FILL Table'!$A$357:$K$388,RSD_Technologies!J$3)=0,AVERAGE('FILL Table'!$K$357:$K$388),VLOOKUP($Q832,'FILL Table'!$A$357:$K$388,RSD_Technologies!J$3))</f>
        <v>1</v>
      </c>
      <c r="K832" s="58">
        <f>IF(VLOOKUP($Q832,'FILL Table'!$A$357:$L$388,RSD_Technologies!K$3)=0,AVERAGE('FILL Table'!$L$357:$L$388),VLOOKUP($Q832,'FILL Table'!$A$357:$L$388,RSD_Technologies!K$3))</f>
        <v>1</v>
      </c>
      <c r="L832" s="47"/>
      <c r="M832" s="47"/>
      <c r="N832" s="47"/>
      <c r="O832" s="47"/>
      <c r="P832" s="47"/>
      <c r="Q832" s="47" t="str">
        <f t="shared" si="311"/>
        <v>RSD_APA2_AP</v>
      </c>
    </row>
    <row r="833" spans="2:17" x14ac:dyDescent="0.25">
      <c r="B833" s="47"/>
      <c r="C833" s="47"/>
      <c r="D833" s="47" t="s">
        <v>656</v>
      </c>
      <c r="E833" s="47"/>
      <c r="F833" s="47" t="str">
        <f t="shared" si="310"/>
        <v>NCAP_AFA</v>
      </c>
      <c r="G833" s="51">
        <f t="shared" si="304"/>
        <v>2018</v>
      </c>
      <c r="H833" s="58">
        <f>IF(VLOOKUP($Q833,'FILL Table'!$A$357:$I$388,RSD_Technologies!H$3)=0,AVERAGE('FILL Table'!$I$357:$I$388),VLOOKUP($Q833,'FILL Table'!$A$357:$I$388,RSD_Technologies!H$3))</f>
        <v>1</v>
      </c>
      <c r="I833" s="58">
        <f>IF(VLOOKUP($Q833,'FILL Table'!$A$357:$J$388,RSD_Technologies!I$3)=0,AVERAGE('FILL Table'!$J$357:$J$388),VLOOKUP($Q833,'FILL Table'!$A$357:$J$388,RSD_Technologies!I$3))</f>
        <v>1</v>
      </c>
      <c r="J833" s="58">
        <f>IF(VLOOKUP($Q833,'FILL Table'!$A$357:$K$388,RSD_Technologies!J$3)=0,AVERAGE('FILL Table'!$K$357:$K$388),VLOOKUP($Q833,'FILL Table'!$A$357:$K$388,RSD_Technologies!J$3))</f>
        <v>1</v>
      </c>
      <c r="K833" s="58">
        <f>IF(VLOOKUP($Q833,'FILL Table'!$A$357:$L$388,RSD_Technologies!K$3)=0,AVERAGE('FILL Table'!$L$357:$L$388),VLOOKUP($Q833,'FILL Table'!$A$357:$L$388,RSD_Technologies!K$3))</f>
        <v>1</v>
      </c>
      <c r="L833" s="47"/>
      <c r="M833" s="47"/>
      <c r="N833" s="47"/>
      <c r="O833" s="47"/>
      <c r="P833" s="47"/>
      <c r="Q833" s="47" t="str">
        <f t="shared" si="311"/>
        <v>RSD_APA2_AP</v>
      </c>
    </row>
    <row r="834" spans="2:17" x14ac:dyDescent="0.25">
      <c r="D834" s="47" t="s">
        <v>606</v>
      </c>
      <c r="E834" s="47"/>
      <c r="F834" s="47" t="str">
        <f t="shared" si="310"/>
        <v>NCAP_AFA</v>
      </c>
      <c r="G834" s="51">
        <f t="shared" si="304"/>
        <v>2018</v>
      </c>
      <c r="H834" s="58">
        <f>IF(VLOOKUP($Q834,'FILL Table'!$A$357:$I$388,RSD_Technologies!H$3)=0,AVERAGE('FILL Table'!$I$357:$I$388),VLOOKUP($Q834,'FILL Table'!$A$357:$I$388,RSD_Technologies!H$3))</f>
        <v>1</v>
      </c>
      <c r="I834" s="58">
        <f>IF(VLOOKUP($Q834,'FILL Table'!$A$357:$J$388,RSD_Technologies!I$3)=0,AVERAGE('FILL Table'!$J$357:$J$388),VLOOKUP($Q834,'FILL Table'!$A$357:$J$388,RSD_Technologies!I$3))</f>
        <v>1</v>
      </c>
      <c r="J834" s="58">
        <f>IF(VLOOKUP($Q834,'FILL Table'!$A$357:$K$388,RSD_Technologies!J$3)=0,AVERAGE('FILL Table'!$K$357:$K$388),VLOOKUP($Q834,'FILL Table'!$A$357:$K$388,RSD_Technologies!J$3))</f>
        <v>1</v>
      </c>
      <c r="K834" s="58">
        <f>IF(VLOOKUP($Q834,'FILL Table'!$A$357:$L$388,RSD_Technologies!K$3)=0,AVERAGE('FILL Table'!$L$357:$L$388),VLOOKUP($Q834,'FILL Table'!$A$357:$L$388,RSD_Technologies!K$3))</f>
        <v>1</v>
      </c>
      <c r="Q834" s="47" t="str">
        <f t="shared" si="311"/>
        <v>RSD_APA3_AP</v>
      </c>
    </row>
    <row r="835" spans="2:17" x14ac:dyDescent="0.25">
      <c r="D835" s="47" t="s">
        <v>605</v>
      </c>
      <c r="E835" s="47"/>
      <c r="F835" s="47" t="str">
        <f t="shared" si="310"/>
        <v>NCAP_AFA</v>
      </c>
      <c r="G835" s="51">
        <f t="shared" si="304"/>
        <v>2018</v>
      </c>
      <c r="H835" s="58">
        <f>IF(VLOOKUP($Q835,'FILL Table'!$A$357:$I$388,RSD_Technologies!H$3)=0,AVERAGE('FILL Table'!$I$357:$I$388),VLOOKUP($Q835,'FILL Table'!$A$357:$I$388,RSD_Technologies!H$3))</f>
        <v>1</v>
      </c>
      <c r="I835" s="58">
        <f>IF(VLOOKUP($Q835,'FILL Table'!$A$357:$J$388,RSD_Technologies!I$3)=0,AVERAGE('FILL Table'!$J$357:$J$388),VLOOKUP($Q835,'FILL Table'!$A$357:$J$388,RSD_Technologies!I$3))</f>
        <v>1</v>
      </c>
      <c r="J835" s="58">
        <f>IF(VLOOKUP($Q835,'FILL Table'!$A$357:$K$388,RSD_Technologies!J$3)=0,AVERAGE('FILL Table'!$K$357:$K$388),VLOOKUP($Q835,'FILL Table'!$A$357:$K$388,RSD_Technologies!J$3))</f>
        <v>1</v>
      </c>
      <c r="K835" s="58">
        <f>IF(VLOOKUP($Q835,'FILL Table'!$A$357:$L$388,RSD_Technologies!K$3)=0,AVERAGE('FILL Table'!$L$357:$L$388),VLOOKUP($Q835,'FILL Table'!$A$357:$L$388,RSD_Technologies!K$3))</f>
        <v>1</v>
      </c>
      <c r="Q835" s="47" t="str">
        <f t="shared" si="311"/>
        <v>RSD_APA3_AP</v>
      </c>
    </row>
    <row r="836" spans="2:17" x14ac:dyDescent="0.25">
      <c r="D836" s="47" t="s">
        <v>604</v>
      </c>
      <c r="E836" s="47"/>
      <c r="F836" s="47" t="str">
        <f t="shared" si="310"/>
        <v>NCAP_AFA</v>
      </c>
      <c r="G836" s="51">
        <f t="shared" si="304"/>
        <v>2018</v>
      </c>
      <c r="H836" s="58">
        <f>IF(VLOOKUP($Q836,'FILL Table'!$A$357:$I$388,RSD_Technologies!H$3)=0,AVERAGE('FILL Table'!$I$357:$I$388),VLOOKUP($Q836,'FILL Table'!$A$357:$I$388,RSD_Technologies!H$3))</f>
        <v>1</v>
      </c>
      <c r="I836" s="58">
        <f>IF(VLOOKUP($Q836,'FILL Table'!$A$357:$J$388,RSD_Technologies!I$3)=0,AVERAGE('FILL Table'!$J$357:$J$388),VLOOKUP($Q836,'FILL Table'!$A$357:$J$388,RSD_Technologies!I$3))</f>
        <v>1</v>
      </c>
      <c r="J836" s="58">
        <f>IF(VLOOKUP($Q836,'FILL Table'!$A$357:$K$388,RSD_Technologies!J$3)=0,AVERAGE('FILL Table'!$K$357:$K$388),VLOOKUP($Q836,'FILL Table'!$A$357:$K$388,RSD_Technologies!J$3))</f>
        <v>1</v>
      </c>
      <c r="K836" s="58">
        <f>IF(VLOOKUP($Q836,'FILL Table'!$A$357:$L$388,RSD_Technologies!K$3)=0,AVERAGE('FILL Table'!$L$357:$L$388),VLOOKUP($Q836,'FILL Table'!$A$357:$L$388,RSD_Technologies!K$3))</f>
        <v>1</v>
      </c>
      <c r="Q836" s="47" t="str">
        <f t="shared" si="311"/>
        <v>RSD_APA3_AP</v>
      </c>
    </row>
    <row r="837" spans="2:17" x14ac:dyDescent="0.25">
      <c r="D837" s="47" t="s">
        <v>554</v>
      </c>
      <c r="E837" s="47"/>
      <c r="F837" s="47" t="str">
        <f>F821</f>
        <v>NCAP_AFA</v>
      </c>
      <c r="G837" s="51">
        <f t="shared" si="304"/>
        <v>2018</v>
      </c>
      <c r="H837" s="58">
        <f>IF(VLOOKUP($Q837,'FILL Table'!$A$357:$I$388,RSD_Technologies!H$3)=0,AVERAGE('FILL Table'!$I$357:$I$388),VLOOKUP($Q837,'FILL Table'!$A$357:$I$388,RSD_Technologies!H$3))</f>
        <v>1</v>
      </c>
      <c r="I837" s="58">
        <f>IF(VLOOKUP($Q837,'FILL Table'!$A$357:$J$388,RSD_Technologies!I$3)=0,AVERAGE('FILL Table'!$J$357:$J$388),VLOOKUP($Q837,'FILL Table'!$A$357:$J$388,RSD_Technologies!I$3))</f>
        <v>1</v>
      </c>
      <c r="J837" s="58">
        <f>IF(VLOOKUP($Q837,'FILL Table'!$A$357:$K$388,RSD_Technologies!J$3)=0,AVERAGE('FILL Table'!$K$357:$K$388),VLOOKUP($Q837,'FILL Table'!$A$357:$K$388,RSD_Technologies!J$3))</f>
        <v>1</v>
      </c>
      <c r="K837" s="58">
        <f>IF(VLOOKUP($Q837,'FILL Table'!$A$357:$L$388,RSD_Technologies!K$3)=0,AVERAGE('FILL Table'!$L$357:$L$388),VLOOKUP($Q837,'FILL Table'!$A$357:$L$388,RSD_Technologies!K$3))</f>
        <v>1</v>
      </c>
      <c r="Q837" s="47" t="str">
        <f t="shared" si="311"/>
        <v>RSD_APA4_AP</v>
      </c>
    </row>
    <row r="838" spans="2:17" x14ac:dyDescent="0.25">
      <c r="D838" s="47" t="s">
        <v>553</v>
      </c>
      <c r="E838" s="47"/>
      <c r="F838" s="47" t="str">
        <f t="shared" si="308"/>
        <v>NCAP_AFA</v>
      </c>
      <c r="G838" s="51">
        <f t="shared" si="304"/>
        <v>2018</v>
      </c>
      <c r="H838" s="58">
        <f>IF(VLOOKUP($Q838,'FILL Table'!$A$357:$I$388,RSD_Technologies!H$3)=0,AVERAGE('FILL Table'!$I$357:$I$388),VLOOKUP($Q838,'FILL Table'!$A$357:$I$388,RSD_Technologies!H$3))</f>
        <v>1</v>
      </c>
      <c r="I838" s="58">
        <f>IF(VLOOKUP($Q838,'FILL Table'!$A$357:$J$388,RSD_Technologies!I$3)=0,AVERAGE('FILL Table'!$J$357:$J$388),VLOOKUP($Q838,'FILL Table'!$A$357:$J$388,RSD_Technologies!I$3))</f>
        <v>1</v>
      </c>
      <c r="J838" s="58">
        <f>IF(VLOOKUP($Q838,'FILL Table'!$A$357:$K$388,RSD_Technologies!J$3)=0,AVERAGE('FILL Table'!$K$357:$K$388),VLOOKUP($Q838,'FILL Table'!$A$357:$K$388,RSD_Technologies!J$3))</f>
        <v>1</v>
      </c>
      <c r="K838" s="58">
        <f>IF(VLOOKUP($Q838,'FILL Table'!$A$357:$L$388,RSD_Technologies!K$3)=0,AVERAGE('FILL Table'!$L$357:$L$388),VLOOKUP($Q838,'FILL Table'!$A$357:$L$388,RSD_Technologies!K$3))</f>
        <v>1</v>
      </c>
      <c r="Q838" s="47" t="str">
        <f t="shared" si="311"/>
        <v>RSD_APA4_AP</v>
      </c>
    </row>
    <row r="839" spans="2:17" x14ac:dyDescent="0.25">
      <c r="D839" s="47" t="s">
        <v>552</v>
      </c>
      <c r="E839" s="47"/>
      <c r="F839" s="47" t="str">
        <f t="shared" si="308"/>
        <v>NCAP_AFA</v>
      </c>
      <c r="G839" s="51">
        <f t="shared" si="304"/>
        <v>2018</v>
      </c>
      <c r="H839" s="58">
        <f>IF(VLOOKUP($Q839,'FILL Table'!$A$357:$I$388,RSD_Technologies!H$3)=0,AVERAGE('FILL Table'!$I$357:$I$388),VLOOKUP($Q839,'FILL Table'!$A$357:$I$388,RSD_Technologies!H$3))</f>
        <v>1</v>
      </c>
      <c r="I839" s="58">
        <f>IF(VLOOKUP($Q839,'FILL Table'!$A$357:$J$388,RSD_Technologies!I$3)=0,AVERAGE('FILL Table'!$J$357:$J$388),VLOOKUP($Q839,'FILL Table'!$A$357:$J$388,RSD_Technologies!I$3))</f>
        <v>1</v>
      </c>
      <c r="J839" s="58">
        <f>IF(VLOOKUP($Q839,'FILL Table'!$A$357:$K$388,RSD_Technologies!J$3)=0,AVERAGE('FILL Table'!$K$357:$K$388),VLOOKUP($Q839,'FILL Table'!$A$357:$K$388,RSD_Technologies!J$3))</f>
        <v>1</v>
      </c>
      <c r="K839" s="58">
        <f>IF(VLOOKUP($Q839,'FILL Table'!$A$357:$L$388,RSD_Technologies!K$3)=0,AVERAGE('FILL Table'!$L$357:$L$388),VLOOKUP($Q839,'FILL Table'!$A$357:$L$388,RSD_Technologies!K$3))</f>
        <v>1</v>
      </c>
      <c r="Q839" s="47" t="str">
        <f t="shared" si="311"/>
        <v>RSD_APA4_AP</v>
      </c>
    </row>
    <row r="840" spans="2:17" x14ac:dyDescent="0.25">
      <c r="D840" s="47" t="s">
        <v>316</v>
      </c>
      <c r="E840" s="47"/>
      <c r="F840" s="47" t="str">
        <f t="shared" si="308"/>
        <v>NCAP_AFA</v>
      </c>
      <c r="G840" s="51">
        <f t="shared" ref="G840:G851" si="312">BASE_YEAR+1</f>
        <v>2018</v>
      </c>
      <c r="H840" s="58">
        <f>IF(VLOOKUP($Q840,'FILL Table'!$A$357:$I$388,RSD_Technologies!H$3)=0,AVERAGE('FILL Table'!$I$357:$I$388),VLOOKUP($Q840,'FILL Table'!$A$357:$I$388,RSD_Technologies!H$3))</f>
        <v>1</v>
      </c>
      <c r="I840" s="58">
        <f>IF(VLOOKUP($Q840,'FILL Table'!$A$357:$J$388,RSD_Technologies!I$3)=0,AVERAGE('FILL Table'!$J$357:$J$388),VLOOKUP($Q840,'FILL Table'!$A$357:$J$388,RSD_Technologies!I$3))</f>
        <v>1</v>
      </c>
      <c r="J840" s="58">
        <f>IF(VLOOKUP($Q840,'FILL Table'!$A$357:$K$388,RSD_Technologies!J$3)=0,AVERAGE('FILL Table'!$K$357:$K$388),VLOOKUP($Q840,'FILL Table'!$A$357:$K$388,RSD_Technologies!J$3))</f>
        <v>1</v>
      </c>
      <c r="K840" s="58">
        <f>IF(VLOOKUP($Q840,'FILL Table'!$A$357:$L$388,RSD_Technologies!K$3)=0,AVERAGE('FILL Table'!$L$357:$L$388),VLOOKUP($Q840,'FILL Table'!$A$357:$L$388,RSD_Technologies!K$3))</f>
        <v>1</v>
      </c>
      <c r="Q840" s="47" t="str">
        <f t="shared" si="311"/>
        <v>RSD_DTA1_AP</v>
      </c>
    </row>
    <row r="841" spans="2:17" x14ac:dyDescent="0.25">
      <c r="D841" s="47" t="s">
        <v>315</v>
      </c>
      <c r="E841" s="47"/>
      <c r="F841" s="47" t="str">
        <f t="shared" si="308"/>
        <v>NCAP_AFA</v>
      </c>
      <c r="G841" s="51">
        <f t="shared" si="312"/>
        <v>2018</v>
      </c>
      <c r="H841" s="58">
        <f>IF(VLOOKUP($Q841,'FILL Table'!$A$357:$I$388,RSD_Technologies!H$3)=0,AVERAGE('FILL Table'!$I$357:$I$388),VLOOKUP($Q841,'FILL Table'!$A$357:$I$388,RSD_Technologies!H$3))</f>
        <v>1</v>
      </c>
      <c r="I841" s="58">
        <f>IF(VLOOKUP($Q841,'FILL Table'!$A$357:$J$388,RSD_Technologies!I$3)=0,AVERAGE('FILL Table'!$J$357:$J$388),VLOOKUP($Q841,'FILL Table'!$A$357:$J$388,RSD_Technologies!I$3))</f>
        <v>1</v>
      </c>
      <c r="J841" s="58">
        <f>IF(VLOOKUP($Q841,'FILL Table'!$A$357:$K$388,RSD_Technologies!J$3)=0,AVERAGE('FILL Table'!$K$357:$K$388),VLOOKUP($Q841,'FILL Table'!$A$357:$K$388,RSD_Technologies!J$3))</f>
        <v>1</v>
      </c>
      <c r="K841" s="58">
        <f>IF(VLOOKUP($Q841,'FILL Table'!$A$357:$L$388,RSD_Technologies!K$3)=0,AVERAGE('FILL Table'!$L$357:$L$388),VLOOKUP($Q841,'FILL Table'!$A$357:$L$388,RSD_Technologies!K$3))</f>
        <v>1</v>
      </c>
      <c r="Q841" s="47" t="str">
        <f t="shared" si="311"/>
        <v>RSD_DTA1_AP</v>
      </c>
    </row>
    <row r="842" spans="2:17" x14ac:dyDescent="0.25">
      <c r="D842" s="47" t="s">
        <v>314</v>
      </c>
      <c r="E842" s="47"/>
      <c r="F842" s="47" t="str">
        <f t="shared" si="308"/>
        <v>NCAP_AFA</v>
      </c>
      <c r="G842" s="51">
        <f t="shared" si="312"/>
        <v>2018</v>
      </c>
      <c r="H842" s="58">
        <f>IF(VLOOKUP($Q842,'FILL Table'!$A$357:$I$388,RSD_Technologies!H$3)=0,AVERAGE('FILL Table'!$I$357:$I$388),VLOOKUP($Q842,'FILL Table'!$A$357:$I$388,RSD_Technologies!H$3))</f>
        <v>1</v>
      </c>
      <c r="I842" s="58">
        <f>IF(VLOOKUP($Q842,'FILL Table'!$A$357:$J$388,RSD_Technologies!I$3)=0,AVERAGE('FILL Table'!$J$357:$J$388),VLOOKUP($Q842,'FILL Table'!$A$357:$J$388,RSD_Technologies!I$3))</f>
        <v>1</v>
      </c>
      <c r="J842" s="58">
        <f>IF(VLOOKUP($Q842,'FILL Table'!$A$357:$K$388,RSD_Technologies!J$3)=0,AVERAGE('FILL Table'!$K$357:$K$388),VLOOKUP($Q842,'FILL Table'!$A$357:$K$388,RSD_Technologies!J$3))</f>
        <v>1</v>
      </c>
      <c r="K842" s="58">
        <f>IF(VLOOKUP($Q842,'FILL Table'!$A$357:$L$388,RSD_Technologies!K$3)=0,AVERAGE('FILL Table'!$L$357:$L$388),VLOOKUP($Q842,'FILL Table'!$A$357:$L$388,RSD_Technologies!K$3))</f>
        <v>1</v>
      </c>
      <c r="Q842" s="47" t="str">
        <f t="shared" si="311"/>
        <v>RSD_DTA1_AP</v>
      </c>
    </row>
    <row r="843" spans="2:17" x14ac:dyDescent="0.25">
      <c r="D843" s="47" t="s">
        <v>655</v>
      </c>
      <c r="E843" s="47"/>
      <c r="F843" s="47" t="str">
        <f t="shared" si="308"/>
        <v>NCAP_AFA</v>
      </c>
      <c r="G843" s="51">
        <f t="shared" si="312"/>
        <v>2018</v>
      </c>
      <c r="H843" s="58">
        <f>IF(VLOOKUP($Q843,'FILL Table'!$A$357:$I$388,RSD_Technologies!H$3)=0,AVERAGE('FILL Table'!$I$357:$I$388),VLOOKUP($Q843,'FILL Table'!$A$357:$I$388,RSD_Technologies!H$3))</f>
        <v>1</v>
      </c>
      <c r="I843" s="58">
        <f>IF(VLOOKUP($Q843,'FILL Table'!$A$357:$J$388,RSD_Technologies!I$3)=0,AVERAGE('FILL Table'!$J$357:$J$388),VLOOKUP($Q843,'FILL Table'!$A$357:$J$388,RSD_Technologies!I$3))</f>
        <v>1</v>
      </c>
      <c r="J843" s="58">
        <f>IF(VLOOKUP($Q843,'FILL Table'!$A$357:$K$388,RSD_Technologies!J$3)=0,AVERAGE('FILL Table'!$K$357:$K$388),VLOOKUP($Q843,'FILL Table'!$A$357:$K$388,RSD_Technologies!J$3))</f>
        <v>1</v>
      </c>
      <c r="K843" s="58">
        <f>IF(VLOOKUP($Q843,'FILL Table'!$A$357:$L$388,RSD_Technologies!K$3)=0,AVERAGE('FILL Table'!$L$357:$L$388),VLOOKUP($Q843,'FILL Table'!$A$357:$L$388,RSD_Technologies!K$3))</f>
        <v>1</v>
      </c>
      <c r="Q843" s="47" t="str">
        <f t="shared" si="311"/>
        <v>RSD_DTA2_AP</v>
      </c>
    </row>
    <row r="844" spans="2:17" x14ac:dyDescent="0.25">
      <c r="D844" s="47" t="s">
        <v>654</v>
      </c>
      <c r="E844" s="47"/>
      <c r="F844" s="47" t="str">
        <f t="shared" si="308"/>
        <v>NCAP_AFA</v>
      </c>
      <c r="G844" s="51">
        <f t="shared" si="312"/>
        <v>2018</v>
      </c>
      <c r="H844" s="58">
        <f>IF(VLOOKUP($Q844,'FILL Table'!$A$357:$I$388,RSD_Technologies!H$3)=0,AVERAGE('FILL Table'!$I$357:$I$388),VLOOKUP($Q844,'FILL Table'!$A$357:$I$388,RSD_Technologies!H$3))</f>
        <v>1</v>
      </c>
      <c r="I844" s="58">
        <f>IF(VLOOKUP($Q844,'FILL Table'!$A$357:$J$388,RSD_Technologies!I$3)=0,AVERAGE('FILL Table'!$J$357:$J$388),VLOOKUP($Q844,'FILL Table'!$A$357:$J$388,RSD_Technologies!I$3))</f>
        <v>1</v>
      </c>
      <c r="J844" s="58">
        <f>IF(VLOOKUP($Q844,'FILL Table'!$A$357:$K$388,RSD_Technologies!J$3)=0,AVERAGE('FILL Table'!$K$357:$K$388),VLOOKUP($Q844,'FILL Table'!$A$357:$K$388,RSD_Technologies!J$3))</f>
        <v>1</v>
      </c>
      <c r="K844" s="58">
        <f>IF(VLOOKUP($Q844,'FILL Table'!$A$357:$L$388,RSD_Technologies!K$3)=0,AVERAGE('FILL Table'!$L$357:$L$388),VLOOKUP($Q844,'FILL Table'!$A$357:$L$388,RSD_Technologies!K$3))</f>
        <v>1</v>
      </c>
      <c r="Q844" s="47" t="str">
        <f t="shared" si="311"/>
        <v>RSD_DTA2_AP</v>
      </c>
    </row>
    <row r="845" spans="2:17" x14ac:dyDescent="0.25">
      <c r="D845" s="47" t="s">
        <v>653</v>
      </c>
      <c r="E845" s="47"/>
      <c r="F845" s="47" t="str">
        <f t="shared" si="308"/>
        <v>NCAP_AFA</v>
      </c>
      <c r="G845" s="51">
        <f t="shared" si="312"/>
        <v>2018</v>
      </c>
      <c r="H845" s="58">
        <f>IF(VLOOKUP($Q845,'FILL Table'!$A$357:$I$388,RSD_Technologies!H$3)=0,AVERAGE('FILL Table'!$I$357:$I$388),VLOOKUP($Q845,'FILL Table'!$A$357:$I$388,RSD_Technologies!H$3))</f>
        <v>1</v>
      </c>
      <c r="I845" s="58">
        <f>IF(VLOOKUP($Q845,'FILL Table'!$A$357:$J$388,RSD_Technologies!I$3)=0,AVERAGE('FILL Table'!$J$357:$J$388),VLOOKUP($Q845,'FILL Table'!$A$357:$J$388,RSD_Technologies!I$3))</f>
        <v>1</v>
      </c>
      <c r="J845" s="58">
        <f>IF(VLOOKUP($Q845,'FILL Table'!$A$357:$K$388,RSD_Technologies!J$3)=0,AVERAGE('FILL Table'!$K$357:$K$388),VLOOKUP($Q845,'FILL Table'!$A$357:$K$388,RSD_Technologies!J$3))</f>
        <v>1</v>
      </c>
      <c r="K845" s="58">
        <f>IF(VLOOKUP($Q845,'FILL Table'!$A$357:$L$388,RSD_Technologies!K$3)=0,AVERAGE('FILL Table'!$L$357:$L$388),VLOOKUP($Q845,'FILL Table'!$A$357:$L$388,RSD_Technologies!K$3))</f>
        <v>1</v>
      </c>
      <c r="Q845" s="47" t="str">
        <f t="shared" si="311"/>
        <v>RSD_DTA2_AP</v>
      </c>
    </row>
    <row r="846" spans="2:17" x14ac:dyDescent="0.25">
      <c r="D846" s="47" t="s">
        <v>603</v>
      </c>
      <c r="E846" s="47"/>
      <c r="F846" s="47" t="str">
        <f t="shared" si="308"/>
        <v>NCAP_AFA</v>
      </c>
      <c r="G846" s="51">
        <f t="shared" si="312"/>
        <v>2018</v>
      </c>
      <c r="H846" s="58">
        <f>IF(VLOOKUP($Q846,'FILL Table'!$A$357:$I$388,RSD_Technologies!H$3)=0,AVERAGE('FILL Table'!$I$357:$I$388),VLOOKUP($Q846,'FILL Table'!$A$357:$I$388,RSD_Technologies!H$3))</f>
        <v>1</v>
      </c>
      <c r="I846" s="58">
        <f>IF(VLOOKUP($Q846,'FILL Table'!$A$357:$J$388,RSD_Technologies!I$3)=0,AVERAGE('FILL Table'!$J$357:$J$388),VLOOKUP($Q846,'FILL Table'!$A$357:$J$388,RSD_Technologies!I$3))</f>
        <v>1</v>
      </c>
      <c r="J846" s="58">
        <f>IF(VLOOKUP($Q846,'FILL Table'!$A$357:$K$388,RSD_Technologies!J$3)=0,AVERAGE('FILL Table'!$K$357:$K$388),VLOOKUP($Q846,'FILL Table'!$A$357:$K$388,RSD_Technologies!J$3))</f>
        <v>1</v>
      </c>
      <c r="K846" s="58">
        <f>IF(VLOOKUP($Q846,'FILL Table'!$A$357:$L$388,RSD_Technologies!K$3)=0,AVERAGE('FILL Table'!$L$357:$L$388),VLOOKUP($Q846,'FILL Table'!$A$357:$L$388,RSD_Technologies!K$3))</f>
        <v>1</v>
      </c>
      <c r="Q846" s="47" t="str">
        <f t="shared" si="311"/>
        <v>RSD_DTA3_AP</v>
      </c>
    </row>
    <row r="847" spans="2:17" x14ac:dyDescent="0.25">
      <c r="D847" s="47" t="s">
        <v>602</v>
      </c>
      <c r="E847" s="47"/>
      <c r="F847" s="47" t="str">
        <f t="shared" si="308"/>
        <v>NCAP_AFA</v>
      </c>
      <c r="G847" s="51">
        <f t="shared" si="312"/>
        <v>2018</v>
      </c>
      <c r="H847" s="58">
        <f>IF(VLOOKUP($Q847,'FILL Table'!$A$357:$I$388,RSD_Technologies!H$3)=0,AVERAGE('FILL Table'!$I$357:$I$388),VLOOKUP($Q847,'FILL Table'!$A$357:$I$388,RSD_Technologies!H$3))</f>
        <v>1</v>
      </c>
      <c r="I847" s="58">
        <f>IF(VLOOKUP($Q847,'FILL Table'!$A$357:$J$388,RSD_Technologies!I$3)=0,AVERAGE('FILL Table'!$J$357:$J$388),VLOOKUP($Q847,'FILL Table'!$A$357:$J$388,RSD_Technologies!I$3))</f>
        <v>1</v>
      </c>
      <c r="J847" s="58">
        <f>IF(VLOOKUP($Q847,'FILL Table'!$A$357:$K$388,RSD_Technologies!J$3)=0,AVERAGE('FILL Table'!$K$357:$K$388),VLOOKUP($Q847,'FILL Table'!$A$357:$K$388,RSD_Technologies!J$3))</f>
        <v>1</v>
      </c>
      <c r="K847" s="58">
        <f>IF(VLOOKUP($Q847,'FILL Table'!$A$357:$L$388,RSD_Technologies!K$3)=0,AVERAGE('FILL Table'!$L$357:$L$388),VLOOKUP($Q847,'FILL Table'!$A$357:$L$388,RSD_Technologies!K$3))</f>
        <v>1</v>
      </c>
      <c r="Q847" s="47" t="str">
        <f t="shared" si="311"/>
        <v>RSD_DTA3_AP</v>
      </c>
    </row>
    <row r="848" spans="2:17" x14ac:dyDescent="0.25">
      <c r="D848" s="47" t="s">
        <v>601</v>
      </c>
      <c r="E848" s="47"/>
      <c r="F848" s="47" t="str">
        <f t="shared" si="308"/>
        <v>NCAP_AFA</v>
      </c>
      <c r="G848" s="51">
        <f t="shared" si="312"/>
        <v>2018</v>
      </c>
      <c r="H848" s="58">
        <f>IF(VLOOKUP($Q848,'FILL Table'!$A$357:$I$388,RSD_Technologies!H$3)=0,AVERAGE('FILL Table'!$I$357:$I$388),VLOOKUP($Q848,'FILL Table'!$A$357:$I$388,RSD_Technologies!H$3))</f>
        <v>1</v>
      </c>
      <c r="I848" s="58">
        <f>IF(VLOOKUP($Q848,'FILL Table'!$A$357:$J$388,RSD_Technologies!I$3)=0,AVERAGE('FILL Table'!$J$357:$J$388),VLOOKUP($Q848,'FILL Table'!$A$357:$J$388,RSD_Technologies!I$3))</f>
        <v>1</v>
      </c>
      <c r="J848" s="58">
        <f>IF(VLOOKUP($Q848,'FILL Table'!$A$357:$K$388,RSD_Technologies!J$3)=0,AVERAGE('FILL Table'!$K$357:$K$388),VLOOKUP($Q848,'FILL Table'!$A$357:$K$388,RSD_Technologies!J$3))</f>
        <v>1</v>
      </c>
      <c r="K848" s="58">
        <f>IF(VLOOKUP($Q848,'FILL Table'!$A$357:$L$388,RSD_Technologies!K$3)=0,AVERAGE('FILL Table'!$L$357:$L$388),VLOOKUP($Q848,'FILL Table'!$A$357:$L$388,RSD_Technologies!K$3))</f>
        <v>1</v>
      </c>
      <c r="Q848" s="47" t="str">
        <f t="shared" si="311"/>
        <v>RSD_DTA3_AP</v>
      </c>
    </row>
    <row r="849" spans="2:17" x14ac:dyDescent="0.25">
      <c r="D849" s="47" t="s">
        <v>551</v>
      </c>
      <c r="E849" s="47"/>
      <c r="F849" s="47" t="str">
        <f t="shared" si="308"/>
        <v>NCAP_AFA</v>
      </c>
      <c r="G849" s="51">
        <f t="shared" si="312"/>
        <v>2018</v>
      </c>
      <c r="H849" s="58">
        <f>IF(VLOOKUP($Q849,'FILL Table'!$A$357:$I$388,RSD_Technologies!H$3)=0,AVERAGE('FILL Table'!$I$357:$I$388),VLOOKUP($Q849,'FILL Table'!$A$357:$I$388,RSD_Technologies!H$3))</f>
        <v>1</v>
      </c>
      <c r="I849" s="58">
        <f>IF(VLOOKUP($Q849,'FILL Table'!$A$357:$J$388,RSD_Technologies!I$3)=0,AVERAGE('FILL Table'!$J$357:$J$388),VLOOKUP($Q849,'FILL Table'!$A$357:$J$388,RSD_Technologies!I$3))</f>
        <v>1</v>
      </c>
      <c r="J849" s="58">
        <f>IF(VLOOKUP($Q849,'FILL Table'!$A$357:$K$388,RSD_Technologies!J$3)=0,AVERAGE('FILL Table'!$K$357:$K$388),VLOOKUP($Q849,'FILL Table'!$A$357:$K$388,RSD_Technologies!J$3))</f>
        <v>1</v>
      </c>
      <c r="K849" s="58">
        <f>IF(VLOOKUP($Q849,'FILL Table'!$A$357:$L$388,RSD_Technologies!K$3)=0,AVERAGE('FILL Table'!$L$357:$L$388),VLOOKUP($Q849,'FILL Table'!$A$357:$L$388,RSD_Technologies!K$3))</f>
        <v>1</v>
      </c>
      <c r="Q849" s="47" t="str">
        <f t="shared" si="311"/>
        <v>RSD_DTA4_AP</v>
      </c>
    </row>
    <row r="850" spans="2:17" x14ac:dyDescent="0.25">
      <c r="D850" s="47" t="s">
        <v>550</v>
      </c>
      <c r="E850" s="47"/>
      <c r="F850" s="47" t="str">
        <f t="shared" si="308"/>
        <v>NCAP_AFA</v>
      </c>
      <c r="G850" s="51">
        <f t="shared" si="312"/>
        <v>2018</v>
      </c>
      <c r="H850" s="58">
        <f>IF(VLOOKUP($Q850,'FILL Table'!$A$357:$I$388,RSD_Technologies!H$3)=0,AVERAGE('FILL Table'!$I$357:$I$388),VLOOKUP($Q850,'FILL Table'!$A$357:$I$388,RSD_Technologies!H$3))</f>
        <v>1</v>
      </c>
      <c r="I850" s="58">
        <f>IF(VLOOKUP($Q850,'FILL Table'!$A$357:$J$388,RSD_Technologies!I$3)=0,AVERAGE('FILL Table'!$J$357:$J$388),VLOOKUP($Q850,'FILL Table'!$A$357:$J$388,RSD_Technologies!I$3))</f>
        <v>1</v>
      </c>
      <c r="J850" s="58">
        <f>IF(VLOOKUP($Q850,'FILL Table'!$A$357:$K$388,RSD_Technologies!J$3)=0,AVERAGE('FILL Table'!$K$357:$K$388),VLOOKUP($Q850,'FILL Table'!$A$357:$K$388,RSD_Technologies!J$3))</f>
        <v>1</v>
      </c>
      <c r="K850" s="58">
        <f>IF(VLOOKUP($Q850,'FILL Table'!$A$357:$L$388,RSD_Technologies!K$3)=0,AVERAGE('FILL Table'!$L$357:$L$388),VLOOKUP($Q850,'FILL Table'!$A$357:$L$388,RSD_Technologies!K$3))</f>
        <v>1</v>
      </c>
      <c r="Q850" s="47" t="str">
        <f t="shared" si="311"/>
        <v>RSD_DTA4_AP</v>
      </c>
    </row>
    <row r="851" spans="2:17" ht="14.4" thickBot="1" x14ac:dyDescent="0.3">
      <c r="B851" s="81"/>
      <c r="C851" s="81"/>
      <c r="D851" s="81" t="s">
        <v>549</v>
      </c>
      <c r="E851" s="81"/>
      <c r="F851" s="81" t="str">
        <f t="shared" si="308"/>
        <v>NCAP_AFA</v>
      </c>
      <c r="G851" s="82">
        <f t="shared" si="312"/>
        <v>2018</v>
      </c>
      <c r="H851" s="83">
        <f>IF(VLOOKUP($Q851,'FILL Table'!$A$357:$I$388,RSD_Technologies!H$3)=0,AVERAGE('FILL Table'!$I$357:$I$388),VLOOKUP($Q851,'FILL Table'!$A$357:$I$388,RSD_Technologies!H$3))</f>
        <v>1</v>
      </c>
      <c r="I851" s="83">
        <f>IF(VLOOKUP($Q851,'FILL Table'!$A$357:$J$388,RSD_Technologies!I$3)=0,AVERAGE('FILL Table'!$J$357:$J$388),VLOOKUP($Q851,'FILL Table'!$A$357:$J$388,RSD_Technologies!I$3))</f>
        <v>1</v>
      </c>
      <c r="J851" s="83">
        <f>IF(VLOOKUP($Q851,'FILL Table'!$A$357:$K$388,RSD_Technologies!J$3)=0,AVERAGE('FILL Table'!$K$357:$K$388),VLOOKUP($Q851,'FILL Table'!$A$357:$K$388,RSD_Technologies!J$3))</f>
        <v>1</v>
      </c>
      <c r="K851" s="83">
        <f>IF(VLOOKUP($Q851,'FILL Table'!$A$357:$L$388,RSD_Technologies!K$3)=0,AVERAGE('FILL Table'!$L$357:$L$388),VLOOKUP($Q851,'FILL Table'!$A$357:$L$388,RSD_Technologies!K$3))</f>
        <v>1</v>
      </c>
      <c r="L851" s="81"/>
      <c r="M851" s="81"/>
      <c r="N851" s="81"/>
      <c r="O851" s="81"/>
      <c r="P851" s="81"/>
      <c r="Q851" s="81" t="str">
        <f t="shared" si="311"/>
        <v>RSD_DTA4_AP</v>
      </c>
    </row>
    <row r="852" spans="2:17" ht="14.4" thickTop="1" x14ac:dyDescent="0.25">
      <c r="D852" s="34" t="s">
        <v>285</v>
      </c>
      <c r="F852" s="47" t="s">
        <v>72</v>
      </c>
      <c r="G852" s="51"/>
      <c r="H852" s="58">
        <f>IF(VLOOKUP($Q852,'FILL Table'!$A$389:$I$420,RSD_Technologies!H$3)=0,AVERAGE('FILL Table'!$I$389:$I$420),VLOOKUP($Q852,'FILL Table'!$A$389:$I$420,RSD_Technologies!H$3))</f>
        <v>1.34</v>
      </c>
      <c r="I852" s="58">
        <f>IF(VLOOKUP($Q852,'FILL Table'!$A$389:$J$420,RSD_Technologies!I$3)=0,AVERAGE('FILL Table'!$J$389:$J$420),VLOOKUP($Q852,'FILL Table'!$A$389:$J$420,RSD_Technologies!I$3))</f>
        <v>1.34</v>
      </c>
      <c r="J852" s="58">
        <f>IF(VLOOKUP($Q852,'FILL Table'!$A$389:$K$420,RSD_Technologies!J$3)=0,AVERAGE('FILL Table'!$K$389:$K$420),VLOOKUP($Q852,'FILL Table'!$A$389:$K$420,RSD_Technologies!J$3))</f>
        <v>1.34</v>
      </c>
      <c r="K852" s="58">
        <f>IF(VLOOKUP($Q852,'FILL Table'!$A$389:$L$420,RSD_Technologies!K$3)=0,AVERAGE('FILL Table'!$L$389:$L$420),VLOOKUP($Q852,'FILL Table'!$A$389:$L$420,RSD_Technologies!K$3))</f>
        <v>1.34</v>
      </c>
      <c r="Q852" s="47" t="str">
        <f>LEFT(D852,15)</f>
        <v>RSD_APA1_CK_ELC</v>
      </c>
    </row>
    <row r="853" spans="2:17" x14ac:dyDescent="0.25">
      <c r="D853" s="34" t="s">
        <v>284</v>
      </c>
      <c r="F853" s="47" t="str">
        <f>F852</f>
        <v>PRC_CAPACT</v>
      </c>
      <c r="G853" s="51"/>
      <c r="H853" s="58">
        <f>IF(VLOOKUP($Q853,'FILL Table'!$A$389:$I$420,RSD_Technologies!H$3)=0,AVERAGE('FILL Table'!$I$389:$I$420),VLOOKUP($Q853,'FILL Table'!$A$389:$I$420,RSD_Technologies!H$3))</f>
        <v>1.34</v>
      </c>
      <c r="I853" s="58">
        <f>IF(VLOOKUP($Q853,'FILL Table'!$A$389:$J$420,RSD_Technologies!I$3)=0,AVERAGE('FILL Table'!$J$389:$J$420),VLOOKUP($Q853,'FILL Table'!$A$389:$J$420,RSD_Technologies!I$3))</f>
        <v>1.34</v>
      </c>
      <c r="J853" s="58">
        <f>IF(VLOOKUP($Q853,'FILL Table'!$A$389:$K$420,RSD_Technologies!J$3)=0,AVERAGE('FILL Table'!$K$389:$K$420),VLOOKUP($Q853,'FILL Table'!$A$389:$K$420,RSD_Technologies!J$3))</f>
        <v>1.34</v>
      </c>
      <c r="K853" s="58">
        <f>IF(VLOOKUP($Q853,'FILL Table'!$A$389:$L$420,RSD_Technologies!K$3)=0,AVERAGE('FILL Table'!$L$389:$L$420),VLOOKUP($Q853,'FILL Table'!$A$389:$L$420,RSD_Technologies!K$3))</f>
        <v>1.34</v>
      </c>
      <c r="Q853" s="47" t="str">
        <f t="shared" ref="Q853:Q916" si="313">LEFT(D853,15)</f>
        <v>RSD_APA1_CK_ELC</v>
      </c>
    </row>
    <row r="854" spans="2:17" x14ac:dyDescent="0.25">
      <c r="D854" s="34" t="s">
        <v>283</v>
      </c>
      <c r="F854" s="47" t="str">
        <f t="shared" ref="F854:F917" si="314">F853</f>
        <v>PRC_CAPACT</v>
      </c>
      <c r="G854" s="51"/>
      <c r="H854" s="58">
        <f>IF(VLOOKUP($Q854,'FILL Table'!$A$389:$I$420,RSD_Technologies!H$3)=0,AVERAGE('FILL Table'!$I$389:$I$420),VLOOKUP($Q854,'FILL Table'!$A$389:$I$420,RSD_Technologies!H$3))</f>
        <v>1.34</v>
      </c>
      <c r="I854" s="58">
        <f>IF(VLOOKUP($Q854,'FILL Table'!$A$389:$J$420,RSD_Technologies!I$3)=0,AVERAGE('FILL Table'!$J$389:$J$420),VLOOKUP($Q854,'FILL Table'!$A$389:$J$420,RSD_Technologies!I$3))</f>
        <v>1.34</v>
      </c>
      <c r="J854" s="58">
        <f>IF(VLOOKUP($Q854,'FILL Table'!$A$389:$K$420,RSD_Technologies!J$3)=0,AVERAGE('FILL Table'!$K$389:$K$420),VLOOKUP($Q854,'FILL Table'!$A$389:$K$420,RSD_Technologies!J$3))</f>
        <v>1.34</v>
      </c>
      <c r="K854" s="58">
        <f>IF(VLOOKUP($Q854,'FILL Table'!$A$389:$L$420,RSD_Technologies!K$3)=0,AVERAGE('FILL Table'!$L$389:$L$420),VLOOKUP($Q854,'FILL Table'!$A$389:$L$420,RSD_Technologies!K$3))</f>
        <v>1.34</v>
      </c>
      <c r="Q854" s="47" t="str">
        <f t="shared" si="313"/>
        <v>RSD_APA1_CK_ELC</v>
      </c>
    </row>
    <row r="855" spans="2:17" x14ac:dyDescent="0.25">
      <c r="D855" s="34" t="s">
        <v>279</v>
      </c>
      <c r="F855" s="47" t="str">
        <f t="shared" si="314"/>
        <v>PRC_CAPACT</v>
      </c>
      <c r="G855" s="51"/>
      <c r="H855" s="58">
        <f>IF(VLOOKUP($Q855,'FILL Table'!$A$389:$I$420,RSD_Technologies!H$3)=0,AVERAGE('FILL Table'!$I$389:$I$420),VLOOKUP($Q855,'FILL Table'!$A$389:$I$420,RSD_Technologies!H$3))</f>
        <v>1</v>
      </c>
      <c r="I855" s="58">
        <f>IF(VLOOKUP($Q855,'FILL Table'!$A$389:$J$420,RSD_Technologies!I$3)=0,AVERAGE('FILL Table'!$J$389:$J$420),VLOOKUP($Q855,'FILL Table'!$A$389:$J$420,RSD_Technologies!I$3))</f>
        <v>1</v>
      </c>
      <c r="J855" s="58">
        <f>IF(VLOOKUP($Q855,'FILL Table'!$A$389:$K$420,RSD_Technologies!J$3)=0,AVERAGE('FILL Table'!$K$389:$K$420),VLOOKUP($Q855,'FILL Table'!$A$389:$K$420,RSD_Technologies!J$3))</f>
        <v>1</v>
      </c>
      <c r="K855" s="58">
        <f>IF(VLOOKUP($Q855,'FILL Table'!$A$389:$L$420,RSD_Technologies!K$3)=0,AVERAGE('FILL Table'!$L$389:$L$420),VLOOKUP($Q855,'FILL Table'!$A$389:$L$420,RSD_Technologies!K$3))</f>
        <v>1</v>
      </c>
      <c r="Q855" s="47" t="str">
        <f t="shared" si="313"/>
        <v>RSD_APA1_CK_GAS</v>
      </c>
    </row>
    <row r="856" spans="2:17" x14ac:dyDescent="0.25">
      <c r="D856" s="34" t="s">
        <v>278</v>
      </c>
      <c r="F856" s="47" t="str">
        <f t="shared" si="314"/>
        <v>PRC_CAPACT</v>
      </c>
      <c r="G856" s="51"/>
      <c r="H856" s="58">
        <f>IF(VLOOKUP($Q856,'FILL Table'!$A$389:$I$420,RSD_Technologies!H$3)=0,AVERAGE('FILL Table'!$I$389:$I$420),VLOOKUP($Q856,'FILL Table'!$A$389:$I$420,RSD_Technologies!H$3))</f>
        <v>1</v>
      </c>
      <c r="I856" s="58">
        <f>IF(VLOOKUP($Q856,'FILL Table'!$A$389:$J$420,RSD_Technologies!I$3)=0,AVERAGE('FILL Table'!$J$389:$J$420),VLOOKUP($Q856,'FILL Table'!$A$389:$J$420,RSD_Technologies!I$3))</f>
        <v>1</v>
      </c>
      <c r="J856" s="58">
        <f>IF(VLOOKUP($Q856,'FILL Table'!$A$389:$K$420,RSD_Technologies!J$3)=0,AVERAGE('FILL Table'!$K$389:$K$420),VLOOKUP($Q856,'FILL Table'!$A$389:$K$420,RSD_Technologies!J$3))</f>
        <v>1</v>
      </c>
      <c r="K856" s="58">
        <f>IF(VLOOKUP($Q856,'FILL Table'!$A$389:$L$420,RSD_Technologies!K$3)=0,AVERAGE('FILL Table'!$L$389:$L$420),VLOOKUP($Q856,'FILL Table'!$A$389:$L$420,RSD_Technologies!K$3))</f>
        <v>1</v>
      </c>
      <c r="Q856" s="47" t="str">
        <f t="shared" si="313"/>
        <v>RSD_APA1_CK_GAS</v>
      </c>
    </row>
    <row r="857" spans="2:17" x14ac:dyDescent="0.25">
      <c r="D857" s="34" t="s">
        <v>277</v>
      </c>
      <c r="F857" s="47" t="str">
        <f t="shared" si="314"/>
        <v>PRC_CAPACT</v>
      </c>
      <c r="G857" s="51"/>
      <c r="H857" s="58">
        <f>IF(VLOOKUP($Q857,'FILL Table'!$A$389:$I$420,RSD_Technologies!H$3)=0,AVERAGE('FILL Table'!$I$389:$I$420),VLOOKUP($Q857,'FILL Table'!$A$389:$I$420,RSD_Technologies!H$3))</f>
        <v>1</v>
      </c>
      <c r="I857" s="58">
        <f>IF(VLOOKUP($Q857,'FILL Table'!$A$389:$J$420,RSD_Technologies!I$3)=0,AVERAGE('FILL Table'!$J$389:$J$420),VLOOKUP($Q857,'FILL Table'!$A$389:$J$420,RSD_Technologies!I$3))</f>
        <v>1</v>
      </c>
      <c r="J857" s="58">
        <f>IF(VLOOKUP($Q857,'FILL Table'!$A$389:$K$420,RSD_Technologies!J$3)=0,AVERAGE('FILL Table'!$K$389:$K$420),VLOOKUP($Q857,'FILL Table'!$A$389:$K$420,RSD_Technologies!J$3))</f>
        <v>1</v>
      </c>
      <c r="K857" s="58">
        <f>IF(VLOOKUP($Q857,'FILL Table'!$A$389:$L$420,RSD_Technologies!K$3)=0,AVERAGE('FILL Table'!$L$389:$L$420),VLOOKUP($Q857,'FILL Table'!$A$389:$L$420,RSD_Technologies!K$3))</f>
        <v>1</v>
      </c>
      <c r="Q857" s="47" t="str">
        <f t="shared" si="313"/>
        <v>RSD_APA1_CK_GAS</v>
      </c>
    </row>
    <row r="858" spans="2:17" x14ac:dyDescent="0.25">
      <c r="D858" s="34" t="s">
        <v>282</v>
      </c>
      <c r="F858" s="47" t="str">
        <f t="shared" si="314"/>
        <v>PRC_CAPACT</v>
      </c>
      <c r="G858" s="51"/>
      <c r="H858" s="58">
        <f>IF(VLOOKUP($Q858,'FILL Table'!$A$389:$I$420,RSD_Technologies!H$3)=0,AVERAGE('FILL Table'!$I$389:$I$420),VLOOKUP($Q858,'FILL Table'!$A$389:$I$420,RSD_Technologies!H$3))</f>
        <v>1</v>
      </c>
      <c r="I858" s="58">
        <f>IF(VLOOKUP($Q858,'FILL Table'!$A$389:$J$420,RSD_Technologies!I$3)=0,AVERAGE('FILL Table'!$J$389:$J$420),VLOOKUP($Q858,'FILL Table'!$A$389:$J$420,RSD_Technologies!I$3))</f>
        <v>1</v>
      </c>
      <c r="J858" s="58">
        <f>IF(VLOOKUP($Q858,'FILL Table'!$A$389:$K$420,RSD_Technologies!J$3)=0,AVERAGE('FILL Table'!$K$389:$K$420),VLOOKUP($Q858,'FILL Table'!$A$389:$K$420,RSD_Technologies!J$3))</f>
        <v>1</v>
      </c>
      <c r="K858" s="58">
        <f>IF(VLOOKUP($Q858,'FILL Table'!$A$389:$L$420,RSD_Technologies!K$3)=0,AVERAGE('FILL Table'!$L$389:$L$420),VLOOKUP($Q858,'FILL Table'!$A$389:$L$420,RSD_Technologies!K$3))</f>
        <v>1</v>
      </c>
      <c r="Q858" s="47" t="str">
        <f t="shared" si="313"/>
        <v>RSD_APA1_CK_LPG</v>
      </c>
    </row>
    <row r="859" spans="2:17" x14ac:dyDescent="0.25">
      <c r="D859" s="34" t="s">
        <v>281</v>
      </c>
      <c r="F859" s="47" t="str">
        <f t="shared" si="314"/>
        <v>PRC_CAPACT</v>
      </c>
      <c r="G859" s="51"/>
      <c r="H859" s="58">
        <f>IF(VLOOKUP($Q859,'FILL Table'!$A$389:$I$420,RSD_Technologies!H$3)=0,AVERAGE('FILL Table'!$I$389:$I$420),VLOOKUP($Q859,'FILL Table'!$A$389:$I$420,RSD_Technologies!H$3))</f>
        <v>1</v>
      </c>
      <c r="I859" s="58">
        <f>IF(VLOOKUP($Q859,'FILL Table'!$A$389:$J$420,RSD_Technologies!I$3)=0,AVERAGE('FILL Table'!$J$389:$J$420),VLOOKUP($Q859,'FILL Table'!$A$389:$J$420,RSD_Technologies!I$3))</f>
        <v>1</v>
      </c>
      <c r="J859" s="58">
        <f>IF(VLOOKUP($Q859,'FILL Table'!$A$389:$K$420,RSD_Technologies!J$3)=0,AVERAGE('FILL Table'!$K$389:$K$420),VLOOKUP($Q859,'FILL Table'!$A$389:$K$420,RSD_Technologies!J$3))</f>
        <v>1</v>
      </c>
      <c r="K859" s="58">
        <f>IF(VLOOKUP($Q859,'FILL Table'!$A$389:$L$420,RSD_Technologies!K$3)=0,AVERAGE('FILL Table'!$L$389:$L$420),VLOOKUP($Q859,'FILL Table'!$A$389:$L$420,RSD_Technologies!K$3))</f>
        <v>1</v>
      </c>
      <c r="Q859" s="47" t="str">
        <f t="shared" si="313"/>
        <v>RSD_APA1_CK_LPG</v>
      </c>
    </row>
    <row r="860" spans="2:17" x14ac:dyDescent="0.25">
      <c r="D860" s="34" t="s">
        <v>280</v>
      </c>
      <c r="F860" s="47" t="str">
        <f t="shared" si="314"/>
        <v>PRC_CAPACT</v>
      </c>
      <c r="G860" s="51"/>
      <c r="H860" s="58">
        <f>IF(VLOOKUP($Q860,'FILL Table'!$A$389:$I$420,RSD_Technologies!H$3)=0,AVERAGE('FILL Table'!$I$389:$I$420),VLOOKUP($Q860,'FILL Table'!$A$389:$I$420,RSD_Technologies!H$3))</f>
        <v>1</v>
      </c>
      <c r="I860" s="58">
        <f>IF(VLOOKUP($Q860,'FILL Table'!$A$389:$J$420,RSD_Technologies!I$3)=0,AVERAGE('FILL Table'!$J$389:$J$420),VLOOKUP($Q860,'FILL Table'!$A$389:$J$420,RSD_Technologies!I$3))</f>
        <v>1</v>
      </c>
      <c r="J860" s="58">
        <f>IF(VLOOKUP($Q860,'FILL Table'!$A$389:$K$420,RSD_Technologies!J$3)=0,AVERAGE('FILL Table'!$K$389:$K$420),VLOOKUP($Q860,'FILL Table'!$A$389:$K$420,RSD_Technologies!J$3))</f>
        <v>1</v>
      </c>
      <c r="K860" s="58">
        <f>IF(VLOOKUP($Q860,'FILL Table'!$A$389:$L$420,RSD_Technologies!K$3)=0,AVERAGE('FILL Table'!$L$389:$L$420),VLOOKUP($Q860,'FILL Table'!$A$389:$L$420,RSD_Technologies!K$3))</f>
        <v>1</v>
      </c>
      <c r="Q860" s="47" t="str">
        <f t="shared" si="313"/>
        <v>RSD_APA1_CK_LPG</v>
      </c>
    </row>
    <row r="861" spans="2:17" x14ac:dyDescent="0.25">
      <c r="D861" s="34" t="s">
        <v>624</v>
      </c>
      <c r="F861" s="47" t="str">
        <f t="shared" si="314"/>
        <v>PRC_CAPACT</v>
      </c>
      <c r="G861" s="51"/>
      <c r="H861" s="58">
        <f>IF(VLOOKUP($Q861,'FILL Table'!$A$389:$I$420,RSD_Technologies!H$3)=0,AVERAGE('FILL Table'!$I$389:$I$420),VLOOKUP($Q861,'FILL Table'!$A$389:$I$420,RSD_Technologies!H$3))</f>
        <v>1.34</v>
      </c>
      <c r="I861" s="58">
        <f>IF(VLOOKUP($Q861,'FILL Table'!$A$389:$J$420,RSD_Technologies!I$3)=0,AVERAGE('FILL Table'!$J$389:$J$420),VLOOKUP($Q861,'FILL Table'!$A$389:$J$420,RSD_Technologies!I$3))</f>
        <v>1.085</v>
      </c>
      <c r="J861" s="58">
        <f>IF(VLOOKUP($Q861,'FILL Table'!$A$389:$K$420,RSD_Technologies!J$3)=0,AVERAGE('FILL Table'!$K$389:$K$420),VLOOKUP($Q861,'FILL Table'!$A$389:$K$420,RSD_Technologies!J$3))</f>
        <v>1.085</v>
      </c>
      <c r="K861" s="58">
        <f>IF(VLOOKUP($Q861,'FILL Table'!$A$389:$L$420,RSD_Technologies!K$3)=0,AVERAGE('FILL Table'!$L$389:$L$420),VLOOKUP($Q861,'FILL Table'!$A$389:$L$420,RSD_Technologies!K$3))</f>
        <v>1.085</v>
      </c>
      <c r="Q861" s="47" t="str">
        <f t="shared" si="313"/>
        <v>RSD_APA2_CK_ELC</v>
      </c>
    </row>
    <row r="862" spans="2:17" x14ac:dyDescent="0.25">
      <c r="D862" s="34" t="s">
        <v>623</v>
      </c>
      <c r="F862" s="47" t="str">
        <f t="shared" si="314"/>
        <v>PRC_CAPACT</v>
      </c>
      <c r="G862" s="51"/>
      <c r="H862" s="58">
        <f>IF(VLOOKUP($Q862,'FILL Table'!$A$389:$I$420,RSD_Technologies!H$3)=0,AVERAGE('FILL Table'!$I$389:$I$420),VLOOKUP($Q862,'FILL Table'!$A$389:$I$420,RSD_Technologies!H$3))</f>
        <v>1.34</v>
      </c>
      <c r="I862" s="58">
        <f>IF(VLOOKUP($Q862,'FILL Table'!$A$389:$J$420,RSD_Technologies!I$3)=0,AVERAGE('FILL Table'!$J$389:$J$420),VLOOKUP($Q862,'FILL Table'!$A$389:$J$420,RSD_Technologies!I$3))</f>
        <v>1.085</v>
      </c>
      <c r="J862" s="58">
        <f>IF(VLOOKUP($Q862,'FILL Table'!$A$389:$K$420,RSD_Technologies!J$3)=0,AVERAGE('FILL Table'!$K$389:$K$420),VLOOKUP($Q862,'FILL Table'!$A$389:$K$420,RSD_Technologies!J$3))</f>
        <v>1.085</v>
      </c>
      <c r="K862" s="58">
        <f>IF(VLOOKUP($Q862,'FILL Table'!$A$389:$L$420,RSD_Technologies!K$3)=0,AVERAGE('FILL Table'!$L$389:$L$420),VLOOKUP($Q862,'FILL Table'!$A$389:$L$420,RSD_Technologies!K$3))</f>
        <v>1.085</v>
      </c>
      <c r="Q862" s="47" t="str">
        <f t="shared" si="313"/>
        <v>RSD_APA2_CK_ELC</v>
      </c>
    </row>
    <row r="863" spans="2:17" x14ac:dyDescent="0.25">
      <c r="D863" s="34" t="s">
        <v>622</v>
      </c>
      <c r="F863" s="47" t="str">
        <f t="shared" si="314"/>
        <v>PRC_CAPACT</v>
      </c>
      <c r="G863" s="51"/>
      <c r="H863" s="58">
        <f>IF(VLOOKUP($Q863,'FILL Table'!$A$389:$I$420,RSD_Technologies!H$3)=0,AVERAGE('FILL Table'!$I$389:$I$420),VLOOKUP($Q863,'FILL Table'!$A$389:$I$420,RSD_Technologies!H$3))</f>
        <v>1.34</v>
      </c>
      <c r="I863" s="58">
        <f>IF(VLOOKUP($Q863,'FILL Table'!$A$389:$J$420,RSD_Technologies!I$3)=0,AVERAGE('FILL Table'!$J$389:$J$420),VLOOKUP($Q863,'FILL Table'!$A$389:$J$420,RSD_Technologies!I$3))</f>
        <v>1.085</v>
      </c>
      <c r="J863" s="58">
        <f>IF(VLOOKUP($Q863,'FILL Table'!$A$389:$K$420,RSD_Technologies!J$3)=0,AVERAGE('FILL Table'!$K$389:$K$420),VLOOKUP($Q863,'FILL Table'!$A$389:$K$420,RSD_Technologies!J$3))</f>
        <v>1.085</v>
      </c>
      <c r="K863" s="58">
        <f>IF(VLOOKUP($Q863,'FILL Table'!$A$389:$L$420,RSD_Technologies!K$3)=0,AVERAGE('FILL Table'!$L$389:$L$420),VLOOKUP($Q863,'FILL Table'!$A$389:$L$420,RSD_Technologies!K$3))</f>
        <v>1.085</v>
      </c>
      <c r="Q863" s="47" t="str">
        <f t="shared" si="313"/>
        <v>RSD_APA2_CK_ELC</v>
      </c>
    </row>
    <row r="864" spans="2:17" x14ac:dyDescent="0.25">
      <c r="D864" s="34" t="s">
        <v>618</v>
      </c>
      <c r="F864" s="47" t="str">
        <f t="shared" si="314"/>
        <v>PRC_CAPACT</v>
      </c>
      <c r="G864" s="51"/>
      <c r="H864" s="58">
        <f>IF(VLOOKUP($Q864,'FILL Table'!$A$389:$I$420,RSD_Technologies!H$3)=0,AVERAGE('FILL Table'!$I$389:$I$420),VLOOKUP($Q864,'FILL Table'!$A$389:$I$420,RSD_Technologies!H$3))</f>
        <v>1</v>
      </c>
      <c r="I864" s="58">
        <f>IF(VLOOKUP($Q864,'FILL Table'!$A$389:$J$420,RSD_Technologies!I$3)=0,AVERAGE('FILL Table'!$J$389:$J$420),VLOOKUP($Q864,'FILL Table'!$A$389:$J$420,RSD_Technologies!I$3))</f>
        <v>1.085</v>
      </c>
      <c r="J864" s="58">
        <f>IF(VLOOKUP($Q864,'FILL Table'!$A$389:$K$420,RSD_Technologies!J$3)=0,AVERAGE('FILL Table'!$K$389:$K$420),VLOOKUP($Q864,'FILL Table'!$A$389:$K$420,RSD_Technologies!J$3))</f>
        <v>1.085</v>
      </c>
      <c r="K864" s="58">
        <f>IF(VLOOKUP($Q864,'FILL Table'!$A$389:$L$420,RSD_Technologies!K$3)=0,AVERAGE('FILL Table'!$L$389:$L$420),VLOOKUP($Q864,'FILL Table'!$A$389:$L$420,RSD_Technologies!K$3))</f>
        <v>1.085</v>
      </c>
      <c r="Q864" s="47" t="str">
        <f t="shared" si="313"/>
        <v>RSD_APA2_CK_GAS</v>
      </c>
    </row>
    <row r="865" spans="4:17" x14ac:dyDescent="0.25">
      <c r="D865" s="34" t="s">
        <v>617</v>
      </c>
      <c r="F865" s="47" t="str">
        <f t="shared" si="314"/>
        <v>PRC_CAPACT</v>
      </c>
      <c r="G865" s="51"/>
      <c r="H865" s="58">
        <f>IF(VLOOKUP($Q865,'FILL Table'!$A$389:$I$420,RSD_Technologies!H$3)=0,AVERAGE('FILL Table'!$I$389:$I$420),VLOOKUP($Q865,'FILL Table'!$A$389:$I$420,RSD_Technologies!H$3))</f>
        <v>1</v>
      </c>
      <c r="I865" s="58">
        <f>IF(VLOOKUP($Q865,'FILL Table'!$A$389:$J$420,RSD_Technologies!I$3)=0,AVERAGE('FILL Table'!$J$389:$J$420),VLOOKUP($Q865,'FILL Table'!$A$389:$J$420,RSD_Technologies!I$3))</f>
        <v>1.085</v>
      </c>
      <c r="J865" s="58">
        <f>IF(VLOOKUP($Q865,'FILL Table'!$A$389:$K$420,RSD_Technologies!J$3)=0,AVERAGE('FILL Table'!$K$389:$K$420),VLOOKUP($Q865,'FILL Table'!$A$389:$K$420,RSD_Technologies!J$3))</f>
        <v>1.085</v>
      </c>
      <c r="K865" s="58">
        <f>IF(VLOOKUP($Q865,'FILL Table'!$A$389:$L$420,RSD_Technologies!K$3)=0,AVERAGE('FILL Table'!$L$389:$L$420),VLOOKUP($Q865,'FILL Table'!$A$389:$L$420,RSD_Technologies!K$3))</f>
        <v>1.085</v>
      </c>
      <c r="Q865" s="47" t="str">
        <f t="shared" si="313"/>
        <v>RSD_APA2_CK_GAS</v>
      </c>
    </row>
    <row r="866" spans="4:17" x14ac:dyDescent="0.25">
      <c r="D866" s="34" t="s">
        <v>616</v>
      </c>
      <c r="F866" s="47" t="str">
        <f t="shared" si="314"/>
        <v>PRC_CAPACT</v>
      </c>
      <c r="G866" s="51"/>
      <c r="H866" s="58">
        <f>IF(VLOOKUP($Q866,'FILL Table'!$A$389:$I$420,RSD_Technologies!H$3)=0,AVERAGE('FILL Table'!$I$389:$I$420),VLOOKUP($Q866,'FILL Table'!$A$389:$I$420,RSD_Technologies!H$3))</f>
        <v>1</v>
      </c>
      <c r="I866" s="58">
        <f>IF(VLOOKUP($Q866,'FILL Table'!$A$389:$J$420,RSD_Technologies!I$3)=0,AVERAGE('FILL Table'!$J$389:$J$420),VLOOKUP($Q866,'FILL Table'!$A$389:$J$420,RSD_Technologies!I$3))</f>
        <v>1.085</v>
      </c>
      <c r="J866" s="58">
        <f>IF(VLOOKUP($Q866,'FILL Table'!$A$389:$K$420,RSD_Technologies!J$3)=0,AVERAGE('FILL Table'!$K$389:$K$420),VLOOKUP($Q866,'FILL Table'!$A$389:$K$420,RSD_Technologies!J$3))</f>
        <v>1.085</v>
      </c>
      <c r="K866" s="58">
        <f>IF(VLOOKUP($Q866,'FILL Table'!$A$389:$L$420,RSD_Technologies!K$3)=0,AVERAGE('FILL Table'!$L$389:$L$420),VLOOKUP($Q866,'FILL Table'!$A$389:$L$420,RSD_Technologies!K$3))</f>
        <v>1.085</v>
      </c>
      <c r="Q866" s="47" t="str">
        <f t="shared" si="313"/>
        <v>RSD_APA2_CK_GAS</v>
      </c>
    </row>
    <row r="867" spans="4:17" x14ac:dyDescent="0.25">
      <c r="D867" s="34" t="s">
        <v>621</v>
      </c>
      <c r="F867" s="47" t="str">
        <f t="shared" si="314"/>
        <v>PRC_CAPACT</v>
      </c>
      <c r="G867" s="51"/>
      <c r="H867" s="58">
        <f>IF(VLOOKUP($Q867,'FILL Table'!$A$389:$I$420,RSD_Technologies!H$3)=0,AVERAGE('FILL Table'!$I$389:$I$420),VLOOKUP($Q867,'FILL Table'!$A$389:$I$420,RSD_Technologies!H$3))</f>
        <v>1</v>
      </c>
      <c r="I867" s="58">
        <f>IF(VLOOKUP($Q867,'FILL Table'!$A$389:$J$420,RSD_Technologies!I$3)=0,AVERAGE('FILL Table'!$J$389:$J$420),VLOOKUP($Q867,'FILL Table'!$A$389:$J$420,RSD_Technologies!I$3))</f>
        <v>1.085</v>
      </c>
      <c r="J867" s="58">
        <f>IF(VLOOKUP($Q867,'FILL Table'!$A$389:$K$420,RSD_Technologies!J$3)=0,AVERAGE('FILL Table'!$K$389:$K$420),VLOOKUP($Q867,'FILL Table'!$A$389:$K$420,RSD_Technologies!J$3))</f>
        <v>1.085</v>
      </c>
      <c r="K867" s="58">
        <f>IF(VLOOKUP($Q867,'FILL Table'!$A$389:$L$420,RSD_Technologies!K$3)=0,AVERAGE('FILL Table'!$L$389:$L$420),VLOOKUP($Q867,'FILL Table'!$A$389:$L$420,RSD_Technologies!K$3))</f>
        <v>1.085</v>
      </c>
      <c r="Q867" s="47" t="str">
        <f t="shared" si="313"/>
        <v>RSD_APA2_CK_LPG</v>
      </c>
    </row>
    <row r="868" spans="4:17" x14ac:dyDescent="0.25">
      <c r="D868" s="34" t="s">
        <v>620</v>
      </c>
      <c r="F868" s="47" t="str">
        <f t="shared" si="314"/>
        <v>PRC_CAPACT</v>
      </c>
      <c r="G868" s="51"/>
      <c r="H868" s="58">
        <f>IF(VLOOKUP($Q868,'FILL Table'!$A$389:$I$420,RSD_Technologies!H$3)=0,AVERAGE('FILL Table'!$I$389:$I$420),VLOOKUP($Q868,'FILL Table'!$A$389:$I$420,RSD_Technologies!H$3))</f>
        <v>1</v>
      </c>
      <c r="I868" s="58">
        <f>IF(VLOOKUP($Q868,'FILL Table'!$A$389:$J$420,RSD_Technologies!I$3)=0,AVERAGE('FILL Table'!$J$389:$J$420),VLOOKUP($Q868,'FILL Table'!$A$389:$J$420,RSD_Technologies!I$3))</f>
        <v>1.085</v>
      </c>
      <c r="J868" s="58">
        <f>IF(VLOOKUP($Q868,'FILL Table'!$A$389:$K$420,RSD_Technologies!J$3)=0,AVERAGE('FILL Table'!$K$389:$K$420),VLOOKUP($Q868,'FILL Table'!$A$389:$K$420,RSD_Technologies!J$3))</f>
        <v>1.085</v>
      </c>
      <c r="K868" s="58">
        <f>IF(VLOOKUP($Q868,'FILL Table'!$A$389:$L$420,RSD_Technologies!K$3)=0,AVERAGE('FILL Table'!$L$389:$L$420),VLOOKUP($Q868,'FILL Table'!$A$389:$L$420,RSD_Technologies!K$3))</f>
        <v>1.085</v>
      </c>
      <c r="Q868" s="47" t="str">
        <f t="shared" si="313"/>
        <v>RSD_APA2_CK_LPG</v>
      </c>
    </row>
    <row r="869" spans="4:17" x14ac:dyDescent="0.25">
      <c r="D869" s="34" t="s">
        <v>619</v>
      </c>
      <c r="F869" s="47" t="str">
        <f t="shared" si="314"/>
        <v>PRC_CAPACT</v>
      </c>
      <c r="G869" s="51"/>
      <c r="H869" s="58">
        <f>IF(VLOOKUP($Q869,'FILL Table'!$A$389:$I$420,RSD_Technologies!H$3)=0,AVERAGE('FILL Table'!$I$389:$I$420),VLOOKUP($Q869,'FILL Table'!$A$389:$I$420,RSD_Technologies!H$3))</f>
        <v>1</v>
      </c>
      <c r="I869" s="58">
        <f>IF(VLOOKUP($Q869,'FILL Table'!$A$389:$J$420,RSD_Technologies!I$3)=0,AVERAGE('FILL Table'!$J$389:$J$420),VLOOKUP($Q869,'FILL Table'!$A$389:$J$420,RSD_Technologies!I$3))</f>
        <v>1.085</v>
      </c>
      <c r="J869" s="58">
        <f>IF(VLOOKUP($Q869,'FILL Table'!$A$389:$K$420,RSD_Technologies!J$3)=0,AVERAGE('FILL Table'!$K$389:$K$420),VLOOKUP($Q869,'FILL Table'!$A$389:$K$420,RSD_Technologies!J$3))</f>
        <v>1.085</v>
      </c>
      <c r="K869" s="58">
        <f>IF(VLOOKUP($Q869,'FILL Table'!$A$389:$L$420,RSD_Technologies!K$3)=0,AVERAGE('FILL Table'!$L$389:$L$420),VLOOKUP($Q869,'FILL Table'!$A$389:$L$420,RSD_Technologies!K$3))</f>
        <v>1.085</v>
      </c>
      <c r="Q869" s="47" t="str">
        <f t="shared" si="313"/>
        <v>RSD_APA2_CK_LPG</v>
      </c>
    </row>
    <row r="870" spans="4:17" x14ac:dyDescent="0.25">
      <c r="D870" s="34" t="s">
        <v>572</v>
      </c>
      <c r="F870" s="47" t="str">
        <f t="shared" si="314"/>
        <v>PRC_CAPACT</v>
      </c>
      <c r="G870" s="51"/>
      <c r="H870" s="58">
        <f>IF(VLOOKUP($Q870,'FILL Table'!$A$389:$I$420,RSD_Technologies!H$3)=0,AVERAGE('FILL Table'!$I$389:$I$420),VLOOKUP($Q870,'FILL Table'!$A$389:$I$420,RSD_Technologies!H$3))</f>
        <v>1.34</v>
      </c>
      <c r="I870" s="58">
        <f>IF(VLOOKUP($Q870,'FILL Table'!$A$389:$J$420,RSD_Technologies!I$3)=0,AVERAGE('FILL Table'!$J$389:$J$420),VLOOKUP($Q870,'FILL Table'!$A$389:$J$420,RSD_Technologies!I$3))</f>
        <v>1.085</v>
      </c>
      <c r="J870" s="58">
        <f>IF(VLOOKUP($Q870,'FILL Table'!$A$389:$K$420,RSD_Technologies!J$3)=0,AVERAGE('FILL Table'!$K$389:$K$420),VLOOKUP($Q870,'FILL Table'!$A$389:$K$420,RSD_Technologies!J$3))</f>
        <v>1.085</v>
      </c>
      <c r="K870" s="58">
        <f>IF(VLOOKUP($Q870,'FILL Table'!$A$389:$L$420,RSD_Technologies!K$3)=0,AVERAGE('FILL Table'!$L$389:$L$420),VLOOKUP($Q870,'FILL Table'!$A$389:$L$420,RSD_Technologies!K$3))</f>
        <v>1.085</v>
      </c>
      <c r="Q870" s="47" t="str">
        <f t="shared" si="313"/>
        <v>RSD_APA3_CK_ELC</v>
      </c>
    </row>
    <row r="871" spans="4:17" x14ac:dyDescent="0.25">
      <c r="D871" s="34" t="s">
        <v>571</v>
      </c>
      <c r="F871" s="47" t="str">
        <f t="shared" si="314"/>
        <v>PRC_CAPACT</v>
      </c>
      <c r="G871" s="51"/>
      <c r="H871" s="58">
        <f>IF(VLOOKUP($Q871,'FILL Table'!$A$389:$I$420,RSD_Technologies!H$3)=0,AVERAGE('FILL Table'!$I$389:$I$420),VLOOKUP($Q871,'FILL Table'!$A$389:$I$420,RSD_Technologies!H$3))</f>
        <v>1.34</v>
      </c>
      <c r="I871" s="58">
        <f>IF(VLOOKUP($Q871,'FILL Table'!$A$389:$J$420,RSD_Technologies!I$3)=0,AVERAGE('FILL Table'!$J$389:$J$420),VLOOKUP($Q871,'FILL Table'!$A$389:$J$420,RSD_Technologies!I$3))</f>
        <v>1.085</v>
      </c>
      <c r="J871" s="58">
        <f>IF(VLOOKUP($Q871,'FILL Table'!$A$389:$K$420,RSD_Technologies!J$3)=0,AVERAGE('FILL Table'!$K$389:$K$420),VLOOKUP($Q871,'FILL Table'!$A$389:$K$420,RSD_Technologies!J$3))</f>
        <v>1.085</v>
      </c>
      <c r="K871" s="58">
        <f>IF(VLOOKUP($Q871,'FILL Table'!$A$389:$L$420,RSD_Technologies!K$3)=0,AVERAGE('FILL Table'!$L$389:$L$420),VLOOKUP($Q871,'FILL Table'!$A$389:$L$420,RSD_Technologies!K$3))</f>
        <v>1.085</v>
      </c>
      <c r="Q871" s="47" t="str">
        <f t="shared" si="313"/>
        <v>RSD_APA3_CK_ELC</v>
      </c>
    </row>
    <row r="872" spans="4:17" x14ac:dyDescent="0.25">
      <c r="D872" s="34" t="s">
        <v>570</v>
      </c>
      <c r="F872" s="47" t="str">
        <f t="shared" si="314"/>
        <v>PRC_CAPACT</v>
      </c>
      <c r="G872" s="51"/>
      <c r="H872" s="58">
        <f>IF(VLOOKUP($Q872,'FILL Table'!$A$389:$I$420,RSD_Technologies!H$3)=0,AVERAGE('FILL Table'!$I$389:$I$420),VLOOKUP($Q872,'FILL Table'!$A$389:$I$420,RSD_Technologies!H$3))</f>
        <v>1.34</v>
      </c>
      <c r="I872" s="58">
        <f>IF(VLOOKUP($Q872,'FILL Table'!$A$389:$J$420,RSD_Technologies!I$3)=0,AVERAGE('FILL Table'!$J$389:$J$420),VLOOKUP($Q872,'FILL Table'!$A$389:$J$420,RSD_Technologies!I$3))</f>
        <v>1.085</v>
      </c>
      <c r="J872" s="58">
        <f>IF(VLOOKUP($Q872,'FILL Table'!$A$389:$K$420,RSD_Technologies!J$3)=0,AVERAGE('FILL Table'!$K$389:$K$420),VLOOKUP($Q872,'FILL Table'!$A$389:$K$420,RSD_Technologies!J$3))</f>
        <v>1.085</v>
      </c>
      <c r="K872" s="58">
        <f>IF(VLOOKUP($Q872,'FILL Table'!$A$389:$L$420,RSD_Technologies!K$3)=0,AVERAGE('FILL Table'!$L$389:$L$420),VLOOKUP($Q872,'FILL Table'!$A$389:$L$420,RSD_Technologies!K$3))</f>
        <v>1.085</v>
      </c>
      <c r="Q872" s="47" t="str">
        <f t="shared" si="313"/>
        <v>RSD_APA3_CK_ELC</v>
      </c>
    </row>
    <row r="873" spans="4:17" x14ac:dyDescent="0.25">
      <c r="D873" s="34" t="s">
        <v>566</v>
      </c>
      <c r="F873" s="47" t="str">
        <f t="shared" si="314"/>
        <v>PRC_CAPACT</v>
      </c>
      <c r="G873" s="51"/>
      <c r="H873" s="58">
        <f>IF(VLOOKUP($Q873,'FILL Table'!$A$389:$I$420,RSD_Technologies!H$3)=0,AVERAGE('FILL Table'!$I$389:$I$420),VLOOKUP($Q873,'FILL Table'!$A$389:$I$420,RSD_Technologies!H$3))</f>
        <v>1</v>
      </c>
      <c r="I873" s="58">
        <f>IF(VLOOKUP($Q873,'FILL Table'!$A$389:$J$420,RSD_Technologies!I$3)=0,AVERAGE('FILL Table'!$J$389:$J$420),VLOOKUP($Q873,'FILL Table'!$A$389:$J$420,RSD_Technologies!I$3))</f>
        <v>1.085</v>
      </c>
      <c r="J873" s="58">
        <f>IF(VLOOKUP($Q873,'FILL Table'!$A$389:$K$420,RSD_Technologies!J$3)=0,AVERAGE('FILL Table'!$K$389:$K$420),VLOOKUP($Q873,'FILL Table'!$A$389:$K$420,RSD_Technologies!J$3))</f>
        <v>1.085</v>
      </c>
      <c r="K873" s="58">
        <f>IF(VLOOKUP($Q873,'FILL Table'!$A$389:$L$420,RSD_Technologies!K$3)=0,AVERAGE('FILL Table'!$L$389:$L$420),VLOOKUP($Q873,'FILL Table'!$A$389:$L$420,RSD_Technologies!K$3))</f>
        <v>1.085</v>
      </c>
      <c r="Q873" s="47" t="str">
        <f t="shared" si="313"/>
        <v>RSD_APA3_CK_GAS</v>
      </c>
    </row>
    <row r="874" spans="4:17" x14ac:dyDescent="0.25">
      <c r="D874" s="34" t="s">
        <v>565</v>
      </c>
      <c r="F874" s="47" t="str">
        <f t="shared" si="314"/>
        <v>PRC_CAPACT</v>
      </c>
      <c r="G874" s="51"/>
      <c r="H874" s="58">
        <f>IF(VLOOKUP($Q874,'FILL Table'!$A$389:$I$420,RSD_Technologies!H$3)=0,AVERAGE('FILL Table'!$I$389:$I$420),VLOOKUP($Q874,'FILL Table'!$A$389:$I$420,RSD_Technologies!H$3))</f>
        <v>1</v>
      </c>
      <c r="I874" s="58">
        <f>IF(VLOOKUP($Q874,'FILL Table'!$A$389:$J$420,RSD_Technologies!I$3)=0,AVERAGE('FILL Table'!$J$389:$J$420),VLOOKUP($Q874,'FILL Table'!$A$389:$J$420,RSD_Technologies!I$3))</f>
        <v>1.085</v>
      </c>
      <c r="J874" s="58">
        <f>IF(VLOOKUP($Q874,'FILL Table'!$A$389:$K$420,RSD_Technologies!J$3)=0,AVERAGE('FILL Table'!$K$389:$K$420),VLOOKUP($Q874,'FILL Table'!$A$389:$K$420,RSD_Technologies!J$3))</f>
        <v>1.085</v>
      </c>
      <c r="K874" s="58">
        <f>IF(VLOOKUP($Q874,'FILL Table'!$A$389:$L$420,RSD_Technologies!K$3)=0,AVERAGE('FILL Table'!$L$389:$L$420),VLOOKUP($Q874,'FILL Table'!$A$389:$L$420,RSD_Technologies!K$3))</f>
        <v>1.085</v>
      </c>
      <c r="Q874" s="47" t="str">
        <f t="shared" si="313"/>
        <v>RSD_APA3_CK_GAS</v>
      </c>
    </row>
    <row r="875" spans="4:17" x14ac:dyDescent="0.25">
      <c r="D875" s="34" t="s">
        <v>564</v>
      </c>
      <c r="F875" s="47" t="str">
        <f t="shared" si="314"/>
        <v>PRC_CAPACT</v>
      </c>
      <c r="G875" s="51"/>
      <c r="H875" s="58">
        <f>IF(VLOOKUP($Q875,'FILL Table'!$A$389:$I$420,RSD_Technologies!H$3)=0,AVERAGE('FILL Table'!$I$389:$I$420),VLOOKUP($Q875,'FILL Table'!$A$389:$I$420,RSD_Technologies!H$3))</f>
        <v>1</v>
      </c>
      <c r="I875" s="58">
        <f>IF(VLOOKUP($Q875,'FILL Table'!$A$389:$J$420,RSD_Technologies!I$3)=0,AVERAGE('FILL Table'!$J$389:$J$420),VLOOKUP($Q875,'FILL Table'!$A$389:$J$420,RSD_Technologies!I$3))</f>
        <v>1.085</v>
      </c>
      <c r="J875" s="58">
        <f>IF(VLOOKUP($Q875,'FILL Table'!$A$389:$K$420,RSD_Technologies!J$3)=0,AVERAGE('FILL Table'!$K$389:$K$420),VLOOKUP($Q875,'FILL Table'!$A$389:$K$420,RSD_Technologies!J$3))</f>
        <v>1.085</v>
      </c>
      <c r="K875" s="58">
        <f>IF(VLOOKUP($Q875,'FILL Table'!$A$389:$L$420,RSD_Technologies!K$3)=0,AVERAGE('FILL Table'!$L$389:$L$420),VLOOKUP($Q875,'FILL Table'!$A$389:$L$420,RSD_Technologies!K$3))</f>
        <v>1.085</v>
      </c>
      <c r="Q875" s="47" t="str">
        <f t="shared" si="313"/>
        <v>RSD_APA3_CK_GAS</v>
      </c>
    </row>
    <row r="876" spans="4:17" x14ac:dyDescent="0.25">
      <c r="D876" s="34" t="s">
        <v>569</v>
      </c>
      <c r="F876" s="47" t="str">
        <f t="shared" si="314"/>
        <v>PRC_CAPACT</v>
      </c>
      <c r="G876" s="51"/>
      <c r="H876" s="58">
        <f>IF(VLOOKUP($Q876,'FILL Table'!$A$389:$I$420,RSD_Technologies!H$3)=0,AVERAGE('FILL Table'!$I$389:$I$420),VLOOKUP($Q876,'FILL Table'!$A$389:$I$420,RSD_Technologies!H$3))</f>
        <v>1</v>
      </c>
      <c r="I876" s="58">
        <f>IF(VLOOKUP($Q876,'FILL Table'!$A$389:$J$420,RSD_Technologies!I$3)=0,AVERAGE('FILL Table'!$J$389:$J$420),VLOOKUP($Q876,'FILL Table'!$A$389:$J$420,RSD_Technologies!I$3))</f>
        <v>1.085</v>
      </c>
      <c r="J876" s="58">
        <f>IF(VLOOKUP($Q876,'FILL Table'!$A$389:$K$420,RSD_Technologies!J$3)=0,AVERAGE('FILL Table'!$K$389:$K$420),VLOOKUP($Q876,'FILL Table'!$A$389:$K$420,RSD_Technologies!J$3))</f>
        <v>1.085</v>
      </c>
      <c r="K876" s="58">
        <f>IF(VLOOKUP($Q876,'FILL Table'!$A$389:$L$420,RSD_Technologies!K$3)=0,AVERAGE('FILL Table'!$L$389:$L$420),VLOOKUP($Q876,'FILL Table'!$A$389:$L$420,RSD_Technologies!K$3))</f>
        <v>1.085</v>
      </c>
      <c r="Q876" s="47" t="str">
        <f t="shared" si="313"/>
        <v>RSD_APA3_CK_LPG</v>
      </c>
    </row>
    <row r="877" spans="4:17" x14ac:dyDescent="0.25">
      <c r="D877" s="34" t="s">
        <v>568</v>
      </c>
      <c r="F877" s="47" t="str">
        <f t="shared" si="314"/>
        <v>PRC_CAPACT</v>
      </c>
      <c r="G877" s="51"/>
      <c r="H877" s="58">
        <f>IF(VLOOKUP($Q877,'FILL Table'!$A$389:$I$420,RSD_Technologies!H$3)=0,AVERAGE('FILL Table'!$I$389:$I$420),VLOOKUP($Q877,'FILL Table'!$A$389:$I$420,RSD_Technologies!H$3))</f>
        <v>1</v>
      </c>
      <c r="I877" s="58">
        <f>IF(VLOOKUP($Q877,'FILL Table'!$A$389:$J$420,RSD_Technologies!I$3)=0,AVERAGE('FILL Table'!$J$389:$J$420),VLOOKUP($Q877,'FILL Table'!$A$389:$J$420,RSD_Technologies!I$3))</f>
        <v>1.085</v>
      </c>
      <c r="J877" s="58">
        <f>IF(VLOOKUP($Q877,'FILL Table'!$A$389:$K$420,RSD_Technologies!J$3)=0,AVERAGE('FILL Table'!$K$389:$K$420),VLOOKUP($Q877,'FILL Table'!$A$389:$K$420,RSD_Technologies!J$3))</f>
        <v>1.085</v>
      </c>
      <c r="K877" s="58">
        <f>IF(VLOOKUP($Q877,'FILL Table'!$A$389:$L$420,RSD_Technologies!K$3)=0,AVERAGE('FILL Table'!$L$389:$L$420),VLOOKUP($Q877,'FILL Table'!$A$389:$L$420,RSD_Technologies!K$3))</f>
        <v>1.085</v>
      </c>
      <c r="Q877" s="47" t="str">
        <f t="shared" si="313"/>
        <v>RSD_APA3_CK_LPG</v>
      </c>
    </row>
    <row r="878" spans="4:17" x14ac:dyDescent="0.25">
      <c r="D878" s="34" t="s">
        <v>567</v>
      </c>
      <c r="F878" s="47" t="str">
        <f t="shared" si="314"/>
        <v>PRC_CAPACT</v>
      </c>
      <c r="G878" s="51"/>
      <c r="H878" s="58">
        <f>IF(VLOOKUP($Q878,'FILL Table'!$A$389:$I$420,RSD_Technologies!H$3)=0,AVERAGE('FILL Table'!$I$389:$I$420),VLOOKUP($Q878,'FILL Table'!$A$389:$I$420,RSD_Technologies!H$3))</f>
        <v>1</v>
      </c>
      <c r="I878" s="58">
        <f>IF(VLOOKUP($Q878,'FILL Table'!$A$389:$J$420,RSD_Technologies!I$3)=0,AVERAGE('FILL Table'!$J$389:$J$420),VLOOKUP($Q878,'FILL Table'!$A$389:$J$420,RSD_Technologies!I$3))</f>
        <v>1.085</v>
      </c>
      <c r="J878" s="58">
        <f>IF(VLOOKUP($Q878,'FILL Table'!$A$389:$K$420,RSD_Technologies!J$3)=0,AVERAGE('FILL Table'!$K$389:$K$420),VLOOKUP($Q878,'FILL Table'!$A$389:$K$420,RSD_Technologies!J$3))</f>
        <v>1.085</v>
      </c>
      <c r="K878" s="58">
        <f>IF(VLOOKUP($Q878,'FILL Table'!$A$389:$L$420,RSD_Technologies!K$3)=0,AVERAGE('FILL Table'!$L$389:$L$420),VLOOKUP($Q878,'FILL Table'!$A$389:$L$420,RSD_Technologies!K$3))</f>
        <v>1.085</v>
      </c>
      <c r="Q878" s="47" t="str">
        <f t="shared" si="313"/>
        <v>RSD_APA3_CK_LPG</v>
      </c>
    </row>
    <row r="879" spans="4:17" x14ac:dyDescent="0.25">
      <c r="D879" s="47" t="s">
        <v>520</v>
      </c>
      <c r="F879" s="47" t="str">
        <f t="shared" si="314"/>
        <v>PRC_CAPACT</v>
      </c>
      <c r="G879" s="51"/>
      <c r="H879" s="58">
        <f>IF(VLOOKUP($Q879,'FILL Table'!$A$389:$I$420,RSD_Technologies!H$3)=0,AVERAGE('FILL Table'!$I$389:$I$420),VLOOKUP($Q879,'FILL Table'!$A$389:$I$420,RSD_Technologies!H$3))</f>
        <v>1.34</v>
      </c>
      <c r="I879" s="58">
        <f>IF(VLOOKUP($Q879,'FILL Table'!$A$389:$J$420,RSD_Technologies!I$3)=0,AVERAGE('FILL Table'!$J$389:$J$420),VLOOKUP($Q879,'FILL Table'!$A$389:$J$420,RSD_Technologies!I$3))</f>
        <v>1.085</v>
      </c>
      <c r="J879" s="58">
        <f>IF(VLOOKUP($Q879,'FILL Table'!$A$389:$K$420,RSD_Technologies!J$3)=0,AVERAGE('FILL Table'!$K$389:$K$420),VLOOKUP($Q879,'FILL Table'!$A$389:$K$420,RSD_Technologies!J$3))</f>
        <v>1.085</v>
      </c>
      <c r="K879" s="58">
        <f>IF(VLOOKUP($Q879,'FILL Table'!$A$389:$L$420,RSD_Technologies!K$3)=0,AVERAGE('FILL Table'!$L$389:$L$420),VLOOKUP($Q879,'FILL Table'!$A$389:$L$420,RSD_Technologies!K$3))</f>
        <v>1.085</v>
      </c>
      <c r="Q879" s="47" t="str">
        <f t="shared" si="313"/>
        <v>RSD_APA4_CK_ELC</v>
      </c>
    </row>
    <row r="880" spans="4:17" x14ac:dyDescent="0.25">
      <c r="D880" s="34" t="s">
        <v>519</v>
      </c>
      <c r="F880" s="47" t="str">
        <f t="shared" si="314"/>
        <v>PRC_CAPACT</v>
      </c>
      <c r="G880" s="51"/>
      <c r="H880" s="58">
        <f>IF(VLOOKUP($Q880,'FILL Table'!$A$389:$I$420,RSD_Technologies!H$3)=0,AVERAGE('FILL Table'!$I$389:$I$420),VLOOKUP($Q880,'FILL Table'!$A$389:$I$420,RSD_Technologies!H$3))</f>
        <v>1.34</v>
      </c>
      <c r="I880" s="58">
        <f>IF(VLOOKUP($Q880,'FILL Table'!$A$389:$J$420,RSD_Technologies!I$3)=0,AVERAGE('FILL Table'!$J$389:$J$420),VLOOKUP($Q880,'FILL Table'!$A$389:$J$420,RSD_Technologies!I$3))</f>
        <v>1.085</v>
      </c>
      <c r="J880" s="58">
        <f>IF(VLOOKUP($Q880,'FILL Table'!$A$389:$K$420,RSD_Technologies!J$3)=0,AVERAGE('FILL Table'!$K$389:$K$420),VLOOKUP($Q880,'FILL Table'!$A$389:$K$420,RSD_Technologies!J$3))</f>
        <v>1.085</v>
      </c>
      <c r="K880" s="58">
        <f>IF(VLOOKUP($Q880,'FILL Table'!$A$389:$L$420,RSD_Technologies!K$3)=0,AVERAGE('FILL Table'!$L$389:$L$420),VLOOKUP($Q880,'FILL Table'!$A$389:$L$420,RSD_Technologies!K$3))</f>
        <v>1.085</v>
      </c>
      <c r="Q880" s="47" t="str">
        <f t="shared" si="313"/>
        <v>RSD_APA4_CK_ELC</v>
      </c>
    </row>
    <row r="881" spans="4:17" x14ac:dyDescent="0.25">
      <c r="D881" s="34" t="s">
        <v>518</v>
      </c>
      <c r="F881" s="47" t="str">
        <f t="shared" si="314"/>
        <v>PRC_CAPACT</v>
      </c>
      <c r="G881" s="51"/>
      <c r="H881" s="58">
        <f>IF(VLOOKUP($Q881,'FILL Table'!$A$389:$I$420,RSD_Technologies!H$3)=0,AVERAGE('FILL Table'!$I$389:$I$420),VLOOKUP($Q881,'FILL Table'!$A$389:$I$420,RSD_Technologies!H$3))</f>
        <v>1.34</v>
      </c>
      <c r="I881" s="58">
        <f>IF(VLOOKUP($Q881,'FILL Table'!$A$389:$J$420,RSD_Technologies!I$3)=0,AVERAGE('FILL Table'!$J$389:$J$420),VLOOKUP($Q881,'FILL Table'!$A$389:$J$420,RSD_Technologies!I$3))</f>
        <v>1.085</v>
      </c>
      <c r="J881" s="58">
        <f>IF(VLOOKUP($Q881,'FILL Table'!$A$389:$K$420,RSD_Technologies!J$3)=0,AVERAGE('FILL Table'!$K$389:$K$420),VLOOKUP($Q881,'FILL Table'!$A$389:$K$420,RSD_Technologies!J$3))</f>
        <v>1.085</v>
      </c>
      <c r="K881" s="58">
        <f>IF(VLOOKUP($Q881,'FILL Table'!$A$389:$L$420,RSD_Technologies!K$3)=0,AVERAGE('FILL Table'!$L$389:$L$420),VLOOKUP($Q881,'FILL Table'!$A$389:$L$420,RSD_Technologies!K$3))</f>
        <v>1.085</v>
      </c>
      <c r="Q881" s="47" t="str">
        <f t="shared" si="313"/>
        <v>RSD_APA4_CK_ELC</v>
      </c>
    </row>
    <row r="882" spans="4:17" x14ac:dyDescent="0.25">
      <c r="D882" s="34" t="s">
        <v>514</v>
      </c>
      <c r="F882" s="47" t="str">
        <f t="shared" si="314"/>
        <v>PRC_CAPACT</v>
      </c>
      <c r="G882" s="51"/>
      <c r="H882" s="58">
        <f>IF(VLOOKUP($Q882,'FILL Table'!$A$389:$I$420,RSD_Technologies!H$3)=0,AVERAGE('FILL Table'!$I$389:$I$420),VLOOKUP($Q882,'FILL Table'!$A$389:$I$420,RSD_Technologies!H$3))</f>
        <v>1</v>
      </c>
      <c r="I882" s="58">
        <f>IF(VLOOKUP($Q882,'FILL Table'!$A$389:$J$420,RSD_Technologies!I$3)=0,AVERAGE('FILL Table'!$J$389:$J$420),VLOOKUP($Q882,'FILL Table'!$A$389:$J$420,RSD_Technologies!I$3))</f>
        <v>1.085</v>
      </c>
      <c r="J882" s="58">
        <f>IF(VLOOKUP($Q882,'FILL Table'!$A$389:$K$420,RSD_Technologies!J$3)=0,AVERAGE('FILL Table'!$K$389:$K$420),VLOOKUP($Q882,'FILL Table'!$A$389:$K$420,RSD_Technologies!J$3))</f>
        <v>1.085</v>
      </c>
      <c r="K882" s="58">
        <f>IF(VLOOKUP($Q882,'FILL Table'!$A$389:$L$420,RSD_Technologies!K$3)=0,AVERAGE('FILL Table'!$L$389:$L$420),VLOOKUP($Q882,'FILL Table'!$A$389:$L$420,RSD_Technologies!K$3))</f>
        <v>1.085</v>
      </c>
      <c r="Q882" s="47" t="str">
        <f t="shared" si="313"/>
        <v>RSD_APA4_CK_GAS</v>
      </c>
    </row>
    <row r="883" spans="4:17" x14ac:dyDescent="0.25">
      <c r="D883" s="34" t="s">
        <v>513</v>
      </c>
      <c r="F883" s="47" t="str">
        <f t="shared" si="314"/>
        <v>PRC_CAPACT</v>
      </c>
      <c r="G883" s="51"/>
      <c r="H883" s="58">
        <f>IF(VLOOKUP($Q883,'FILL Table'!$A$389:$I$420,RSD_Technologies!H$3)=0,AVERAGE('FILL Table'!$I$389:$I$420),VLOOKUP($Q883,'FILL Table'!$A$389:$I$420,RSD_Technologies!H$3))</f>
        <v>1</v>
      </c>
      <c r="I883" s="58">
        <f>IF(VLOOKUP($Q883,'FILL Table'!$A$389:$J$420,RSD_Technologies!I$3)=0,AVERAGE('FILL Table'!$J$389:$J$420),VLOOKUP($Q883,'FILL Table'!$A$389:$J$420,RSD_Technologies!I$3))</f>
        <v>1.085</v>
      </c>
      <c r="J883" s="58">
        <f>IF(VLOOKUP($Q883,'FILL Table'!$A$389:$K$420,RSD_Technologies!J$3)=0,AVERAGE('FILL Table'!$K$389:$K$420),VLOOKUP($Q883,'FILL Table'!$A$389:$K$420,RSD_Technologies!J$3))</f>
        <v>1.085</v>
      </c>
      <c r="K883" s="58">
        <f>IF(VLOOKUP($Q883,'FILL Table'!$A$389:$L$420,RSD_Technologies!K$3)=0,AVERAGE('FILL Table'!$L$389:$L$420),VLOOKUP($Q883,'FILL Table'!$A$389:$L$420,RSD_Technologies!K$3))</f>
        <v>1.085</v>
      </c>
      <c r="Q883" s="47" t="str">
        <f t="shared" si="313"/>
        <v>RSD_APA4_CK_GAS</v>
      </c>
    </row>
    <row r="884" spans="4:17" x14ac:dyDescent="0.25">
      <c r="D884" s="34" t="s">
        <v>512</v>
      </c>
      <c r="F884" s="47" t="str">
        <f t="shared" si="314"/>
        <v>PRC_CAPACT</v>
      </c>
      <c r="G884" s="51"/>
      <c r="H884" s="58">
        <f>IF(VLOOKUP($Q884,'FILL Table'!$A$389:$I$420,RSD_Technologies!H$3)=0,AVERAGE('FILL Table'!$I$389:$I$420),VLOOKUP($Q884,'FILL Table'!$A$389:$I$420,RSD_Technologies!H$3))</f>
        <v>1</v>
      </c>
      <c r="I884" s="58">
        <f>IF(VLOOKUP($Q884,'FILL Table'!$A$389:$J$420,RSD_Technologies!I$3)=0,AVERAGE('FILL Table'!$J$389:$J$420),VLOOKUP($Q884,'FILL Table'!$A$389:$J$420,RSD_Technologies!I$3))</f>
        <v>1.085</v>
      </c>
      <c r="J884" s="58">
        <f>IF(VLOOKUP($Q884,'FILL Table'!$A$389:$K$420,RSD_Technologies!J$3)=0,AVERAGE('FILL Table'!$K$389:$K$420),VLOOKUP($Q884,'FILL Table'!$A$389:$K$420,RSD_Technologies!J$3))</f>
        <v>1.085</v>
      </c>
      <c r="K884" s="58">
        <f>IF(VLOOKUP($Q884,'FILL Table'!$A$389:$L$420,RSD_Technologies!K$3)=0,AVERAGE('FILL Table'!$L$389:$L$420),VLOOKUP($Q884,'FILL Table'!$A$389:$L$420,RSD_Technologies!K$3))</f>
        <v>1.085</v>
      </c>
      <c r="Q884" s="47" t="str">
        <f t="shared" si="313"/>
        <v>RSD_APA4_CK_GAS</v>
      </c>
    </row>
    <row r="885" spans="4:17" x14ac:dyDescent="0.25">
      <c r="D885" s="34" t="s">
        <v>517</v>
      </c>
      <c r="F885" s="47" t="str">
        <f t="shared" si="314"/>
        <v>PRC_CAPACT</v>
      </c>
      <c r="G885" s="51"/>
      <c r="H885" s="58">
        <f>IF(VLOOKUP($Q885,'FILL Table'!$A$389:$I$420,RSD_Technologies!H$3)=0,AVERAGE('FILL Table'!$I$389:$I$420),VLOOKUP($Q885,'FILL Table'!$A$389:$I$420,RSD_Technologies!H$3))</f>
        <v>1</v>
      </c>
      <c r="I885" s="58">
        <f>IF(VLOOKUP($Q885,'FILL Table'!$A$389:$J$420,RSD_Technologies!I$3)=0,AVERAGE('FILL Table'!$J$389:$J$420),VLOOKUP($Q885,'FILL Table'!$A$389:$J$420,RSD_Technologies!I$3))</f>
        <v>1.085</v>
      </c>
      <c r="J885" s="58">
        <f>IF(VLOOKUP($Q885,'FILL Table'!$A$389:$K$420,RSD_Technologies!J$3)=0,AVERAGE('FILL Table'!$K$389:$K$420),VLOOKUP($Q885,'FILL Table'!$A$389:$K$420,RSD_Technologies!J$3))</f>
        <v>1.085</v>
      </c>
      <c r="K885" s="58">
        <f>IF(VLOOKUP($Q885,'FILL Table'!$A$389:$L$420,RSD_Technologies!K$3)=0,AVERAGE('FILL Table'!$L$389:$L$420),VLOOKUP($Q885,'FILL Table'!$A$389:$L$420,RSD_Technologies!K$3))</f>
        <v>1.085</v>
      </c>
      <c r="Q885" s="47" t="str">
        <f t="shared" si="313"/>
        <v>RSD_APA4_CK_LPG</v>
      </c>
    </row>
    <row r="886" spans="4:17" x14ac:dyDescent="0.25">
      <c r="D886" s="34" t="s">
        <v>516</v>
      </c>
      <c r="F886" s="47" t="str">
        <f t="shared" si="314"/>
        <v>PRC_CAPACT</v>
      </c>
      <c r="G886" s="51"/>
      <c r="H886" s="58">
        <f>IF(VLOOKUP($Q886,'FILL Table'!$A$389:$I$420,RSD_Technologies!H$3)=0,AVERAGE('FILL Table'!$I$389:$I$420),VLOOKUP($Q886,'FILL Table'!$A$389:$I$420,RSD_Technologies!H$3))</f>
        <v>1</v>
      </c>
      <c r="I886" s="58">
        <f>IF(VLOOKUP($Q886,'FILL Table'!$A$389:$J$420,RSD_Technologies!I$3)=0,AVERAGE('FILL Table'!$J$389:$J$420),VLOOKUP($Q886,'FILL Table'!$A$389:$J$420,RSD_Technologies!I$3))</f>
        <v>1.085</v>
      </c>
      <c r="J886" s="58">
        <f>IF(VLOOKUP($Q886,'FILL Table'!$A$389:$K$420,RSD_Technologies!J$3)=0,AVERAGE('FILL Table'!$K$389:$K$420),VLOOKUP($Q886,'FILL Table'!$A$389:$K$420,RSD_Technologies!J$3))</f>
        <v>1.085</v>
      </c>
      <c r="K886" s="58">
        <f>IF(VLOOKUP($Q886,'FILL Table'!$A$389:$L$420,RSD_Technologies!K$3)=0,AVERAGE('FILL Table'!$L$389:$L$420),VLOOKUP($Q886,'FILL Table'!$A$389:$L$420,RSD_Technologies!K$3))</f>
        <v>1.085</v>
      </c>
      <c r="Q886" s="47" t="str">
        <f t="shared" si="313"/>
        <v>RSD_APA4_CK_LPG</v>
      </c>
    </row>
    <row r="887" spans="4:17" x14ac:dyDescent="0.25">
      <c r="D887" s="34" t="s">
        <v>515</v>
      </c>
      <c r="F887" s="47" t="str">
        <f t="shared" si="314"/>
        <v>PRC_CAPACT</v>
      </c>
      <c r="G887" s="51"/>
      <c r="H887" s="58">
        <f>IF(VLOOKUP($Q887,'FILL Table'!$A$389:$I$420,RSD_Technologies!H$3)=0,AVERAGE('FILL Table'!$I$389:$I$420),VLOOKUP($Q887,'FILL Table'!$A$389:$I$420,RSD_Technologies!H$3))</f>
        <v>1</v>
      </c>
      <c r="I887" s="58">
        <f>IF(VLOOKUP($Q887,'FILL Table'!$A$389:$J$420,RSD_Technologies!I$3)=0,AVERAGE('FILL Table'!$J$389:$J$420),VLOOKUP($Q887,'FILL Table'!$A$389:$J$420,RSD_Technologies!I$3))</f>
        <v>1.085</v>
      </c>
      <c r="J887" s="58">
        <f>IF(VLOOKUP($Q887,'FILL Table'!$A$389:$K$420,RSD_Technologies!J$3)=0,AVERAGE('FILL Table'!$K$389:$K$420),VLOOKUP($Q887,'FILL Table'!$A$389:$K$420,RSD_Technologies!J$3))</f>
        <v>1.085</v>
      </c>
      <c r="K887" s="58">
        <f>IF(VLOOKUP($Q887,'FILL Table'!$A$389:$L$420,RSD_Technologies!K$3)=0,AVERAGE('FILL Table'!$L$389:$L$420),VLOOKUP($Q887,'FILL Table'!$A$389:$L$420,RSD_Technologies!K$3))</f>
        <v>1.085</v>
      </c>
      <c r="Q887" s="47" t="str">
        <f t="shared" si="313"/>
        <v>RSD_APA4_CK_LPG</v>
      </c>
    </row>
    <row r="888" spans="4:17" x14ac:dyDescent="0.25">
      <c r="D888" s="34" t="s">
        <v>276</v>
      </c>
      <c r="F888" s="47" t="str">
        <f t="shared" si="314"/>
        <v>PRC_CAPACT</v>
      </c>
      <c r="G888" s="51"/>
      <c r="H888" s="58">
        <f>IF(VLOOKUP($Q888,'FILL Table'!$A$389:$I$420,RSD_Technologies!H$3)=0,AVERAGE('FILL Table'!$I$389:$I$420),VLOOKUP($Q888,'FILL Table'!$A$389:$I$420,RSD_Technologies!H$3))</f>
        <v>1.34</v>
      </c>
      <c r="I888" s="58">
        <f>IF(VLOOKUP($Q888,'FILL Table'!$A$389:$J$420,RSD_Technologies!I$3)=0,AVERAGE('FILL Table'!$J$389:$J$420),VLOOKUP($Q888,'FILL Table'!$A$389:$J$420,RSD_Technologies!I$3))</f>
        <v>1.34</v>
      </c>
      <c r="J888" s="58">
        <f>IF(VLOOKUP($Q888,'FILL Table'!$A$389:$K$420,RSD_Technologies!J$3)=0,AVERAGE('FILL Table'!$K$389:$K$420),VLOOKUP($Q888,'FILL Table'!$A$389:$K$420,RSD_Technologies!J$3))</f>
        <v>1.34</v>
      </c>
      <c r="K888" s="58">
        <f>IF(VLOOKUP($Q888,'FILL Table'!$A$389:$L$420,RSD_Technologies!K$3)=0,AVERAGE('FILL Table'!$L$389:$L$420),VLOOKUP($Q888,'FILL Table'!$A$389:$L$420,RSD_Technologies!K$3))</f>
        <v>1.34</v>
      </c>
      <c r="Q888" s="47" t="str">
        <f t="shared" si="313"/>
        <v>RSD_DTA1_CK_ELC</v>
      </c>
    </row>
    <row r="889" spans="4:17" x14ac:dyDescent="0.25">
      <c r="D889" s="34" t="s">
        <v>275</v>
      </c>
      <c r="F889" s="47" t="str">
        <f t="shared" si="314"/>
        <v>PRC_CAPACT</v>
      </c>
      <c r="G889" s="51"/>
      <c r="H889" s="58">
        <f>IF(VLOOKUP($Q889,'FILL Table'!$A$389:$I$420,RSD_Technologies!H$3)=0,AVERAGE('FILL Table'!$I$389:$I$420),VLOOKUP($Q889,'FILL Table'!$A$389:$I$420,RSD_Technologies!H$3))</f>
        <v>1.34</v>
      </c>
      <c r="I889" s="58">
        <f>IF(VLOOKUP($Q889,'FILL Table'!$A$389:$J$420,RSD_Technologies!I$3)=0,AVERAGE('FILL Table'!$J$389:$J$420),VLOOKUP($Q889,'FILL Table'!$A$389:$J$420,RSD_Technologies!I$3))</f>
        <v>1.34</v>
      </c>
      <c r="J889" s="58">
        <f>IF(VLOOKUP($Q889,'FILL Table'!$A$389:$K$420,RSD_Technologies!J$3)=0,AVERAGE('FILL Table'!$K$389:$K$420),VLOOKUP($Q889,'FILL Table'!$A$389:$K$420,RSD_Technologies!J$3))</f>
        <v>1.34</v>
      </c>
      <c r="K889" s="58">
        <f>IF(VLOOKUP($Q889,'FILL Table'!$A$389:$L$420,RSD_Technologies!K$3)=0,AVERAGE('FILL Table'!$L$389:$L$420),VLOOKUP($Q889,'FILL Table'!$A$389:$L$420,RSD_Technologies!K$3))</f>
        <v>1.34</v>
      </c>
      <c r="Q889" s="47" t="str">
        <f t="shared" si="313"/>
        <v>RSD_DTA1_CK_ELC</v>
      </c>
    </row>
    <row r="890" spans="4:17" x14ac:dyDescent="0.25">
      <c r="D890" s="34" t="s">
        <v>274</v>
      </c>
      <c r="F890" s="47" t="str">
        <f t="shared" si="314"/>
        <v>PRC_CAPACT</v>
      </c>
      <c r="G890" s="51"/>
      <c r="H890" s="58">
        <f>IF(VLOOKUP($Q890,'FILL Table'!$A$389:$I$420,RSD_Technologies!H$3)=0,AVERAGE('FILL Table'!$I$389:$I$420),VLOOKUP($Q890,'FILL Table'!$A$389:$I$420,RSD_Technologies!H$3))</f>
        <v>1.34</v>
      </c>
      <c r="I890" s="58">
        <f>IF(VLOOKUP($Q890,'FILL Table'!$A$389:$J$420,RSD_Technologies!I$3)=0,AVERAGE('FILL Table'!$J$389:$J$420),VLOOKUP($Q890,'FILL Table'!$A$389:$J$420,RSD_Technologies!I$3))</f>
        <v>1.34</v>
      </c>
      <c r="J890" s="58">
        <f>IF(VLOOKUP($Q890,'FILL Table'!$A$389:$K$420,RSD_Technologies!J$3)=0,AVERAGE('FILL Table'!$K$389:$K$420),VLOOKUP($Q890,'FILL Table'!$A$389:$K$420,RSD_Technologies!J$3))</f>
        <v>1.34</v>
      </c>
      <c r="K890" s="58">
        <f>IF(VLOOKUP($Q890,'FILL Table'!$A$389:$L$420,RSD_Technologies!K$3)=0,AVERAGE('FILL Table'!$L$389:$L$420),VLOOKUP($Q890,'FILL Table'!$A$389:$L$420,RSD_Technologies!K$3))</f>
        <v>1.34</v>
      </c>
      <c r="Q890" s="47" t="str">
        <f t="shared" si="313"/>
        <v>RSD_DTA1_CK_ELC</v>
      </c>
    </row>
    <row r="891" spans="4:17" x14ac:dyDescent="0.25">
      <c r="D891" s="34" t="s">
        <v>270</v>
      </c>
      <c r="F891" s="47" t="str">
        <f t="shared" si="314"/>
        <v>PRC_CAPACT</v>
      </c>
      <c r="G891" s="51"/>
      <c r="H891" s="58">
        <f>IF(VLOOKUP($Q891,'FILL Table'!$A$389:$I$420,RSD_Technologies!H$3)=0,AVERAGE('FILL Table'!$I$389:$I$420),VLOOKUP($Q891,'FILL Table'!$A$389:$I$420,RSD_Technologies!H$3))</f>
        <v>1</v>
      </c>
      <c r="I891" s="58">
        <f>IF(VLOOKUP($Q891,'FILL Table'!$A$389:$J$420,RSD_Technologies!I$3)=0,AVERAGE('FILL Table'!$J$389:$J$420),VLOOKUP($Q891,'FILL Table'!$A$389:$J$420,RSD_Technologies!I$3))</f>
        <v>1</v>
      </c>
      <c r="J891" s="58">
        <f>IF(VLOOKUP($Q891,'FILL Table'!$A$389:$K$420,RSD_Technologies!J$3)=0,AVERAGE('FILL Table'!$K$389:$K$420),VLOOKUP($Q891,'FILL Table'!$A$389:$K$420,RSD_Technologies!J$3))</f>
        <v>1</v>
      </c>
      <c r="K891" s="58">
        <f>IF(VLOOKUP($Q891,'FILL Table'!$A$389:$L$420,RSD_Technologies!K$3)=0,AVERAGE('FILL Table'!$L$389:$L$420),VLOOKUP($Q891,'FILL Table'!$A$389:$L$420,RSD_Technologies!K$3))</f>
        <v>1</v>
      </c>
      <c r="Q891" s="47" t="str">
        <f t="shared" si="313"/>
        <v>RSD_DTA1_CK_GAS</v>
      </c>
    </row>
    <row r="892" spans="4:17" x14ac:dyDescent="0.25">
      <c r="D892" s="34" t="s">
        <v>269</v>
      </c>
      <c r="F892" s="47" t="str">
        <f t="shared" si="314"/>
        <v>PRC_CAPACT</v>
      </c>
      <c r="G892" s="51"/>
      <c r="H892" s="58">
        <f>IF(VLOOKUP($Q892,'FILL Table'!$A$389:$I$420,RSD_Technologies!H$3)=0,AVERAGE('FILL Table'!$I$389:$I$420),VLOOKUP($Q892,'FILL Table'!$A$389:$I$420,RSD_Technologies!H$3))</f>
        <v>1</v>
      </c>
      <c r="I892" s="58">
        <f>IF(VLOOKUP($Q892,'FILL Table'!$A$389:$J$420,RSD_Technologies!I$3)=0,AVERAGE('FILL Table'!$J$389:$J$420),VLOOKUP($Q892,'FILL Table'!$A$389:$J$420,RSD_Technologies!I$3))</f>
        <v>1</v>
      </c>
      <c r="J892" s="58">
        <f>IF(VLOOKUP($Q892,'FILL Table'!$A$389:$K$420,RSD_Technologies!J$3)=0,AVERAGE('FILL Table'!$K$389:$K$420),VLOOKUP($Q892,'FILL Table'!$A$389:$K$420,RSD_Technologies!J$3))</f>
        <v>1</v>
      </c>
      <c r="K892" s="58">
        <f>IF(VLOOKUP($Q892,'FILL Table'!$A$389:$L$420,RSD_Technologies!K$3)=0,AVERAGE('FILL Table'!$L$389:$L$420),VLOOKUP($Q892,'FILL Table'!$A$389:$L$420,RSD_Technologies!K$3))</f>
        <v>1</v>
      </c>
      <c r="Q892" s="47" t="str">
        <f t="shared" si="313"/>
        <v>RSD_DTA1_CK_GAS</v>
      </c>
    </row>
    <row r="893" spans="4:17" x14ac:dyDescent="0.25">
      <c r="D893" s="34" t="s">
        <v>268</v>
      </c>
      <c r="F893" s="47" t="str">
        <f t="shared" si="314"/>
        <v>PRC_CAPACT</v>
      </c>
      <c r="G893" s="51"/>
      <c r="H893" s="58">
        <f>IF(VLOOKUP($Q893,'FILL Table'!$A$389:$I$420,RSD_Technologies!H$3)=0,AVERAGE('FILL Table'!$I$389:$I$420),VLOOKUP($Q893,'FILL Table'!$A$389:$I$420,RSD_Technologies!H$3))</f>
        <v>1</v>
      </c>
      <c r="I893" s="58">
        <f>IF(VLOOKUP($Q893,'FILL Table'!$A$389:$J$420,RSD_Technologies!I$3)=0,AVERAGE('FILL Table'!$J$389:$J$420),VLOOKUP($Q893,'FILL Table'!$A$389:$J$420,RSD_Technologies!I$3))</f>
        <v>1</v>
      </c>
      <c r="J893" s="58">
        <f>IF(VLOOKUP($Q893,'FILL Table'!$A$389:$K$420,RSD_Technologies!J$3)=0,AVERAGE('FILL Table'!$K$389:$K$420),VLOOKUP($Q893,'FILL Table'!$A$389:$K$420,RSD_Technologies!J$3))</f>
        <v>1</v>
      </c>
      <c r="K893" s="58">
        <f>IF(VLOOKUP($Q893,'FILL Table'!$A$389:$L$420,RSD_Technologies!K$3)=0,AVERAGE('FILL Table'!$L$389:$L$420),VLOOKUP($Q893,'FILL Table'!$A$389:$L$420,RSD_Technologies!K$3))</f>
        <v>1</v>
      </c>
      <c r="Q893" s="47" t="str">
        <f t="shared" si="313"/>
        <v>RSD_DTA1_CK_GAS</v>
      </c>
    </row>
    <row r="894" spans="4:17" x14ac:dyDescent="0.25">
      <c r="D894" s="34" t="s">
        <v>273</v>
      </c>
      <c r="F894" s="47" t="str">
        <f t="shared" si="314"/>
        <v>PRC_CAPACT</v>
      </c>
      <c r="G894" s="51"/>
      <c r="H894" s="58">
        <f>IF(VLOOKUP($Q894,'FILL Table'!$A$389:$I$420,RSD_Technologies!H$3)=0,AVERAGE('FILL Table'!$I$389:$I$420),VLOOKUP($Q894,'FILL Table'!$A$389:$I$420,RSD_Technologies!H$3))</f>
        <v>1</v>
      </c>
      <c r="I894" s="58">
        <f>IF(VLOOKUP($Q894,'FILL Table'!$A$389:$J$420,RSD_Technologies!I$3)=0,AVERAGE('FILL Table'!$J$389:$J$420),VLOOKUP($Q894,'FILL Table'!$A$389:$J$420,RSD_Technologies!I$3))</f>
        <v>1</v>
      </c>
      <c r="J894" s="58">
        <f>IF(VLOOKUP($Q894,'FILL Table'!$A$389:$K$420,RSD_Technologies!J$3)=0,AVERAGE('FILL Table'!$K$389:$K$420),VLOOKUP($Q894,'FILL Table'!$A$389:$K$420,RSD_Technologies!J$3))</f>
        <v>1</v>
      </c>
      <c r="K894" s="58">
        <f>IF(VLOOKUP($Q894,'FILL Table'!$A$389:$L$420,RSD_Technologies!K$3)=0,AVERAGE('FILL Table'!$L$389:$L$420),VLOOKUP($Q894,'FILL Table'!$A$389:$L$420,RSD_Technologies!K$3))</f>
        <v>1</v>
      </c>
      <c r="Q894" s="47" t="str">
        <f t="shared" si="313"/>
        <v>RSD_DTA1_CK_LPG</v>
      </c>
    </row>
    <row r="895" spans="4:17" x14ac:dyDescent="0.25">
      <c r="D895" s="34" t="s">
        <v>272</v>
      </c>
      <c r="F895" s="47" t="str">
        <f t="shared" si="314"/>
        <v>PRC_CAPACT</v>
      </c>
      <c r="G895" s="51"/>
      <c r="H895" s="58">
        <f>IF(VLOOKUP($Q895,'FILL Table'!$A$389:$I$420,RSD_Technologies!H$3)=0,AVERAGE('FILL Table'!$I$389:$I$420),VLOOKUP($Q895,'FILL Table'!$A$389:$I$420,RSD_Technologies!H$3))</f>
        <v>1</v>
      </c>
      <c r="I895" s="58">
        <f>IF(VLOOKUP($Q895,'FILL Table'!$A$389:$J$420,RSD_Technologies!I$3)=0,AVERAGE('FILL Table'!$J$389:$J$420),VLOOKUP($Q895,'FILL Table'!$A$389:$J$420,RSD_Technologies!I$3))</f>
        <v>1</v>
      </c>
      <c r="J895" s="58">
        <f>IF(VLOOKUP($Q895,'FILL Table'!$A$389:$K$420,RSD_Technologies!J$3)=0,AVERAGE('FILL Table'!$K$389:$K$420),VLOOKUP($Q895,'FILL Table'!$A$389:$K$420,RSD_Technologies!J$3))</f>
        <v>1</v>
      </c>
      <c r="K895" s="58">
        <f>IF(VLOOKUP($Q895,'FILL Table'!$A$389:$L$420,RSD_Technologies!K$3)=0,AVERAGE('FILL Table'!$L$389:$L$420),VLOOKUP($Q895,'FILL Table'!$A$389:$L$420,RSD_Technologies!K$3))</f>
        <v>1</v>
      </c>
      <c r="Q895" s="47" t="str">
        <f t="shared" si="313"/>
        <v>RSD_DTA1_CK_LPG</v>
      </c>
    </row>
    <row r="896" spans="4:17" x14ac:dyDescent="0.25">
      <c r="D896" s="34" t="s">
        <v>271</v>
      </c>
      <c r="F896" s="47" t="str">
        <f t="shared" si="314"/>
        <v>PRC_CAPACT</v>
      </c>
      <c r="G896" s="51"/>
      <c r="H896" s="58">
        <f>IF(VLOOKUP($Q896,'FILL Table'!$A$389:$I$420,RSD_Technologies!H$3)=0,AVERAGE('FILL Table'!$I$389:$I$420),VLOOKUP($Q896,'FILL Table'!$A$389:$I$420,RSD_Technologies!H$3))</f>
        <v>1</v>
      </c>
      <c r="I896" s="58">
        <f>IF(VLOOKUP($Q896,'FILL Table'!$A$389:$J$420,RSD_Technologies!I$3)=0,AVERAGE('FILL Table'!$J$389:$J$420),VLOOKUP($Q896,'FILL Table'!$A$389:$J$420,RSD_Technologies!I$3))</f>
        <v>1</v>
      </c>
      <c r="J896" s="58">
        <f>IF(VLOOKUP($Q896,'FILL Table'!$A$389:$K$420,RSD_Technologies!J$3)=0,AVERAGE('FILL Table'!$K$389:$K$420),VLOOKUP($Q896,'FILL Table'!$A$389:$K$420,RSD_Technologies!J$3))</f>
        <v>1</v>
      </c>
      <c r="K896" s="58">
        <f>IF(VLOOKUP($Q896,'FILL Table'!$A$389:$L$420,RSD_Technologies!K$3)=0,AVERAGE('FILL Table'!$L$389:$L$420),VLOOKUP($Q896,'FILL Table'!$A$389:$L$420,RSD_Technologies!K$3))</f>
        <v>1</v>
      </c>
      <c r="Q896" s="47" t="str">
        <f t="shared" si="313"/>
        <v>RSD_DTA1_CK_LPG</v>
      </c>
    </row>
    <row r="897" spans="4:17" x14ac:dyDescent="0.25">
      <c r="D897" s="34" t="s">
        <v>615</v>
      </c>
      <c r="F897" s="34" t="str">
        <f t="shared" si="314"/>
        <v>PRC_CAPACT</v>
      </c>
      <c r="H897" s="58">
        <f>IF(VLOOKUP($Q897,'FILL Table'!$A$389:$I$420,RSD_Technologies!H$3)=0,AVERAGE('FILL Table'!$I$389:$I$420),VLOOKUP($Q897,'FILL Table'!$A$389:$I$420,RSD_Technologies!H$3))</f>
        <v>1.34</v>
      </c>
      <c r="I897" s="58">
        <f>IF(VLOOKUP($Q897,'FILL Table'!$A$389:$J$420,RSD_Technologies!I$3)=0,AVERAGE('FILL Table'!$J$389:$J$420),VLOOKUP($Q897,'FILL Table'!$A$389:$J$420,RSD_Technologies!I$3))</f>
        <v>1.085</v>
      </c>
      <c r="J897" s="58">
        <f>IF(VLOOKUP($Q897,'FILL Table'!$A$389:$K$420,RSD_Technologies!J$3)=0,AVERAGE('FILL Table'!$K$389:$K$420),VLOOKUP($Q897,'FILL Table'!$A$389:$K$420,RSD_Technologies!J$3))</f>
        <v>1.085</v>
      </c>
      <c r="K897" s="58">
        <f>IF(VLOOKUP($Q897,'FILL Table'!$A$389:$L$420,RSD_Technologies!K$3)=0,AVERAGE('FILL Table'!$L$389:$L$420),VLOOKUP($Q897,'FILL Table'!$A$389:$L$420,RSD_Technologies!K$3))</f>
        <v>1.085</v>
      </c>
      <c r="Q897" s="47" t="str">
        <f t="shared" si="313"/>
        <v>RSD_DTA2_CK_ELC</v>
      </c>
    </row>
    <row r="898" spans="4:17" x14ac:dyDescent="0.25">
      <c r="D898" s="34" t="s">
        <v>614</v>
      </c>
      <c r="F898" s="34" t="str">
        <f t="shared" si="314"/>
        <v>PRC_CAPACT</v>
      </c>
      <c r="H898" s="58">
        <f>IF(VLOOKUP($Q898,'FILL Table'!$A$389:$I$420,RSD_Technologies!H$3)=0,AVERAGE('FILL Table'!$I$389:$I$420),VLOOKUP($Q898,'FILL Table'!$A$389:$I$420,RSD_Technologies!H$3))</f>
        <v>1.34</v>
      </c>
      <c r="I898" s="58">
        <f>IF(VLOOKUP($Q898,'FILL Table'!$A$389:$J$420,RSD_Technologies!I$3)=0,AVERAGE('FILL Table'!$J$389:$J$420),VLOOKUP($Q898,'FILL Table'!$A$389:$J$420,RSD_Technologies!I$3))</f>
        <v>1.085</v>
      </c>
      <c r="J898" s="58">
        <f>IF(VLOOKUP($Q898,'FILL Table'!$A$389:$K$420,RSD_Technologies!J$3)=0,AVERAGE('FILL Table'!$K$389:$K$420),VLOOKUP($Q898,'FILL Table'!$A$389:$K$420,RSD_Technologies!J$3))</f>
        <v>1.085</v>
      </c>
      <c r="K898" s="58">
        <f>IF(VLOOKUP($Q898,'FILL Table'!$A$389:$L$420,RSD_Technologies!K$3)=0,AVERAGE('FILL Table'!$L$389:$L$420),VLOOKUP($Q898,'FILL Table'!$A$389:$L$420,RSD_Technologies!K$3))</f>
        <v>1.085</v>
      </c>
      <c r="Q898" s="47" t="str">
        <f t="shared" si="313"/>
        <v>RSD_DTA2_CK_ELC</v>
      </c>
    </row>
    <row r="899" spans="4:17" x14ac:dyDescent="0.25">
      <c r="D899" s="34" t="s">
        <v>613</v>
      </c>
      <c r="F899" s="34" t="str">
        <f t="shared" si="314"/>
        <v>PRC_CAPACT</v>
      </c>
      <c r="H899" s="58">
        <f>IF(VLOOKUP($Q899,'FILL Table'!$A$389:$I$420,RSD_Technologies!H$3)=0,AVERAGE('FILL Table'!$I$389:$I$420),VLOOKUP($Q899,'FILL Table'!$A$389:$I$420,RSD_Technologies!H$3))</f>
        <v>1.34</v>
      </c>
      <c r="I899" s="58">
        <f>IF(VLOOKUP($Q899,'FILL Table'!$A$389:$J$420,RSD_Technologies!I$3)=0,AVERAGE('FILL Table'!$J$389:$J$420),VLOOKUP($Q899,'FILL Table'!$A$389:$J$420,RSD_Technologies!I$3))</f>
        <v>1.085</v>
      </c>
      <c r="J899" s="58">
        <f>IF(VLOOKUP($Q899,'FILL Table'!$A$389:$K$420,RSD_Technologies!J$3)=0,AVERAGE('FILL Table'!$K$389:$K$420),VLOOKUP($Q899,'FILL Table'!$A$389:$K$420,RSD_Technologies!J$3))</f>
        <v>1.085</v>
      </c>
      <c r="K899" s="58">
        <f>IF(VLOOKUP($Q899,'FILL Table'!$A$389:$L$420,RSD_Technologies!K$3)=0,AVERAGE('FILL Table'!$L$389:$L$420),VLOOKUP($Q899,'FILL Table'!$A$389:$L$420,RSD_Technologies!K$3))</f>
        <v>1.085</v>
      </c>
      <c r="Q899" s="47" t="str">
        <f t="shared" si="313"/>
        <v>RSD_DTA2_CK_ELC</v>
      </c>
    </row>
    <row r="900" spans="4:17" x14ac:dyDescent="0.25">
      <c r="D900" s="34" t="s">
        <v>609</v>
      </c>
      <c r="F900" s="34" t="str">
        <f t="shared" si="314"/>
        <v>PRC_CAPACT</v>
      </c>
      <c r="H900" s="58">
        <f>IF(VLOOKUP($Q900,'FILL Table'!$A$389:$I$420,RSD_Technologies!H$3)=0,AVERAGE('FILL Table'!$I$389:$I$420),VLOOKUP($Q900,'FILL Table'!$A$389:$I$420,RSD_Technologies!H$3))</f>
        <v>1</v>
      </c>
      <c r="I900" s="58">
        <f>IF(VLOOKUP($Q900,'FILL Table'!$A$389:$J$420,RSD_Technologies!I$3)=0,AVERAGE('FILL Table'!$J$389:$J$420),VLOOKUP($Q900,'FILL Table'!$A$389:$J$420,RSD_Technologies!I$3))</f>
        <v>1.085</v>
      </c>
      <c r="J900" s="58">
        <f>IF(VLOOKUP($Q900,'FILL Table'!$A$389:$K$420,RSD_Technologies!J$3)=0,AVERAGE('FILL Table'!$K$389:$K$420),VLOOKUP($Q900,'FILL Table'!$A$389:$K$420,RSD_Technologies!J$3))</f>
        <v>1.085</v>
      </c>
      <c r="K900" s="58">
        <f>IF(VLOOKUP($Q900,'FILL Table'!$A$389:$L$420,RSD_Technologies!K$3)=0,AVERAGE('FILL Table'!$L$389:$L$420),VLOOKUP($Q900,'FILL Table'!$A$389:$L$420,RSD_Technologies!K$3))</f>
        <v>1.085</v>
      </c>
      <c r="Q900" s="47" t="str">
        <f t="shared" si="313"/>
        <v>RSD_DTA2_CK_GAS</v>
      </c>
    </row>
    <row r="901" spans="4:17" x14ac:dyDescent="0.25">
      <c r="D901" s="34" t="s">
        <v>608</v>
      </c>
      <c r="F901" s="34" t="str">
        <f t="shared" si="314"/>
        <v>PRC_CAPACT</v>
      </c>
      <c r="H901" s="58">
        <f>IF(VLOOKUP($Q901,'FILL Table'!$A$389:$I$420,RSD_Technologies!H$3)=0,AVERAGE('FILL Table'!$I$389:$I$420),VLOOKUP($Q901,'FILL Table'!$A$389:$I$420,RSD_Technologies!H$3))</f>
        <v>1</v>
      </c>
      <c r="I901" s="58">
        <f>IF(VLOOKUP($Q901,'FILL Table'!$A$389:$J$420,RSD_Technologies!I$3)=0,AVERAGE('FILL Table'!$J$389:$J$420),VLOOKUP($Q901,'FILL Table'!$A$389:$J$420,RSD_Technologies!I$3))</f>
        <v>1.085</v>
      </c>
      <c r="J901" s="58">
        <f>IF(VLOOKUP($Q901,'FILL Table'!$A$389:$K$420,RSD_Technologies!J$3)=0,AVERAGE('FILL Table'!$K$389:$K$420),VLOOKUP($Q901,'FILL Table'!$A$389:$K$420,RSD_Technologies!J$3))</f>
        <v>1.085</v>
      </c>
      <c r="K901" s="58">
        <f>IF(VLOOKUP($Q901,'FILL Table'!$A$389:$L$420,RSD_Technologies!K$3)=0,AVERAGE('FILL Table'!$L$389:$L$420),VLOOKUP($Q901,'FILL Table'!$A$389:$L$420,RSD_Technologies!K$3))</f>
        <v>1.085</v>
      </c>
      <c r="Q901" s="47" t="str">
        <f t="shared" si="313"/>
        <v>RSD_DTA2_CK_GAS</v>
      </c>
    </row>
    <row r="902" spans="4:17" x14ac:dyDescent="0.25">
      <c r="D902" s="34" t="s">
        <v>607</v>
      </c>
      <c r="F902" s="34" t="str">
        <f t="shared" si="314"/>
        <v>PRC_CAPACT</v>
      </c>
      <c r="H902" s="58">
        <f>IF(VLOOKUP($Q902,'FILL Table'!$A$389:$I$420,RSD_Technologies!H$3)=0,AVERAGE('FILL Table'!$I$389:$I$420),VLOOKUP($Q902,'FILL Table'!$A$389:$I$420,RSD_Technologies!H$3))</f>
        <v>1</v>
      </c>
      <c r="I902" s="58">
        <f>IF(VLOOKUP($Q902,'FILL Table'!$A$389:$J$420,RSD_Technologies!I$3)=0,AVERAGE('FILL Table'!$J$389:$J$420),VLOOKUP($Q902,'FILL Table'!$A$389:$J$420,RSD_Technologies!I$3))</f>
        <v>1.085</v>
      </c>
      <c r="J902" s="58">
        <f>IF(VLOOKUP($Q902,'FILL Table'!$A$389:$K$420,RSD_Technologies!J$3)=0,AVERAGE('FILL Table'!$K$389:$K$420),VLOOKUP($Q902,'FILL Table'!$A$389:$K$420,RSD_Technologies!J$3))</f>
        <v>1.085</v>
      </c>
      <c r="K902" s="58">
        <f>IF(VLOOKUP($Q902,'FILL Table'!$A$389:$L$420,RSD_Technologies!K$3)=0,AVERAGE('FILL Table'!$L$389:$L$420),VLOOKUP($Q902,'FILL Table'!$A$389:$L$420,RSD_Technologies!K$3))</f>
        <v>1.085</v>
      </c>
      <c r="Q902" s="47" t="str">
        <f t="shared" si="313"/>
        <v>RSD_DTA2_CK_GAS</v>
      </c>
    </row>
    <row r="903" spans="4:17" x14ac:dyDescent="0.25">
      <c r="D903" s="34" t="s">
        <v>612</v>
      </c>
      <c r="F903" s="34" t="str">
        <f t="shared" si="314"/>
        <v>PRC_CAPACT</v>
      </c>
      <c r="H903" s="58">
        <f>IF(VLOOKUP($Q903,'FILL Table'!$A$389:$I$420,RSD_Technologies!H$3)=0,AVERAGE('FILL Table'!$I$389:$I$420),VLOOKUP($Q903,'FILL Table'!$A$389:$I$420,RSD_Technologies!H$3))</f>
        <v>1</v>
      </c>
      <c r="I903" s="58">
        <f>IF(VLOOKUP($Q903,'FILL Table'!$A$389:$J$420,RSD_Technologies!I$3)=0,AVERAGE('FILL Table'!$J$389:$J$420),VLOOKUP($Q903,'FILL Table'!$A$389:$J$420,RSD_Technologies!I$3))</f>
        <v>1.085</v>
      </c>
      <c r="J903" s="58">
        <f>IF(VLOOKUP($Q903,'FILL Table'!$A$389:$K$420,RSD_Technologies!J$3)=0,AVERAGE('FILL Table'!$K$389:$K$420),VLOOKUP($Q903,'FILL Table'!$A$389:$K$420,RSD_Technologies!J$3))</f>
        <v>1.085</v>
      </c>
      <c r="K903" s="58">
        <f>IF(VLOOKUP($Q903,'FILL Table'!$A$389:$L$420,RSD_Technologies!K$3)=0,AVERAGE('FILL Table'!$L$389:$L$420),VLOOKUP($Q903,'FILL Table'!$A$389:$L$420,RSD_Technologies!K$3))</f>
        <v>1.085</v>
      </c>
      <c r="Q903" s="47" t="str">
        <f t="shared" si="313"/>
        <v>RSD_DTA2_CK_LPG</v>
      </c>
    </row>
    <row r="904" spans="4:17" x14ac:dyDescent="0.25">
      <c r="D904" s="34" t="s">
        <v>611</v>
      </c>
      <c r="F904" s="34" t="str">
        <f t="shared" si="314"/>
        <v>PRC_CAPACT</v>
      </c>
      <c r="H904" s="58">
        <f>IF(VLOOKUP($Q904,'FILL Table'!$A$389:$I$420,RSD_Technologies!H$3)=0,AVERAGE('FILL Table'!$I$389:$I$420),VLOOKUP($Q904,'FILL Table'!$A$389:$I$420,RSD_Technologies!H$3))</f>
        <v>1</v>
      </c>
      <c r="I904" s="58">
        <f>IF(VLOOKUP($Q904,'FILL Table'!$A$389:$J$420,RSD_Technologies!I$3)=0,AVERAGE('FILL Table'!$J$389:$J$420),VLOOKUP($Q904,'FILL Table'!$A$389:$J$420,RSD_Technologies!I$3))</f>
        <v>1.085</v>
      </c>
      <c r="J904" s="58">
        <f>IF(VLOOKUP($Q904,'FILL Table'!$A$389:$K$420,RSD_Technologies!J$3)=0,AVERAGE('FILL Table'!$K$389:$K$420),VLOOKUP($Q904,'FILL Table'!$A$389:$K$420,RSD_Technologies!J$3))</f>
        <v>1.085</v>
      </c>
      <c r="K904" s="58">
        <f>IF(VLOOKUP($Q904,'FILL Table'!$A$389:$L$420,RSD_Technologies!K$3)=0,AVERAGE('FILL Table'!$L$389:$L$420),VLOOKUP($Q904,'FILL Table'!$A$389:$L$420,RSD_Technologies!K$3))</f>
        <v>1.085</v>
      </c>
      <c r="Q904" s="47" t="str">
        <f t="shared" si="313"/>
        <v>RSD_DTA2_CK_LPG</v>
      </c>
    </row>
    <row r="905" spans="4:17" x14ac:dyDescent="0.25">
      <c r="D905" s="34" t="s">
        <v>610</v>
      </c>
      <c r="F905" s="34" t="str">
        <f t="shared" si="314"/>
        <v>PRC_CAPACT</v>
      </c>
      <c r="H905" s="58">
        <f>IF(VLOOKUP($Q905,'FILL Table'!$A$389:$I$420,RSD_Technologies!H$3)=0,AVERAGE('FILL Table'!$I$389:$I$420),VLOOKUP($Q905,'FILL Table'!$A$389:$I$420,RSD_Technologies!H$3))</f>
        <v>1</v>
      </c>
      <c r="I905" s="58">
        <f>IF(VLOOKUP($Q905,'FILL Table'!$A$389:$J$420,RSD_Technologies!I$3)=0,AVERAGE('FILL Table'!$J$389:$J$420),VLOOKUP($Q905,'FILL Table'!$A$389:$J$420,RSD_Technologies!I$3))</f>
        <v>1.085</v>
      </c>
      <c r="J905" s="58">
        <f>IF(VLOOKUP($Q905,'FILL Table'!$A$389:$K$420,RSD_Technologies!J$3)=0,AVERAGE('FILL Table'!$K$389:$K$420),VLOOKUP($Q905,'FILL Table'!$A$389:$K$420,RSD_Technologies!J$3))</f>
        <v>1.085</v>
      </c>
      <c r="K905" s="58">
        <f>IF(VLOOKUP($Q905,'FILL Table'!$A$389:$L$420,RSD_Technologies!K$3)=0,AVERAGE('FILL Table'!$L$389:$L$420),VLOOKUP($Q905,'FILL Table'!$A$389:$L$420,RSD_Technologies!K$3))</f>
        <v>1.085</v>
      </c>
      <c r="Q905" s="47" t="str">
        <f t="shared" si="313"/>
        <v>RSD_DTA2_CK_LPG</v>
      </c>
    </row>
    <row r="906" spans="4:17" x14ac:dyDescent="0.25">
      <c r="D906" s="34" t="s">
        <v>563</v>
      </c>
      <c r="F906" s="34" t="str">
        <f t="shared" si="314"/>
        <v>PRC_CAPACT</v>
      </c>
      <c r="H906" s="58">
        <f>IF(VLOOKUP($Q906,'FILL Table'!$A$389:$I$420,RSD_Technologies!H$3)=0,AVERAGE('FILL Table'!$I$389:$I$420),VLOOKUP($Q906,'FILL Table'!$A$389:$I$420,RSD_Technologies!H$3))</f>
        <v>1.34</v>
      </c>
      <c r="I906" s="58">
        <f>IF(VLOOKUP($Q906,'FILL Table'!$A$389:$J$420,RSD_Technologies!I$3)=0,AVERAGE('FILL Table'!$J$389:$J$420),VLOOKUP($Q906,'FILL Table'!$A$389:$J$420,RSD_Technologies!I$3))</f>
        <v>1.085</v>
      </c>
      <c r="J906" s="58">
        <f>IF(VLOOKUP($Q906,'FILL Table'!$A$389:$K$420,RSD_Technologies!J$3)=0,AVERAGE('FILL Table'!$K$389:$K$420),VLOOKUP($Q906,'FILL Table'!$A$389:$K$420,RSD_Technologies!J$3))</f>
        <v>1.085</v>
      </c>
      <c r="K906" s="58">
        <f>IF(VLOOKUP($Q906,'FILL Table'!$A$389:$L$420,RSD_Technologies!K$3)=0,AVERAGE('FILL Table'!$L$389:$L$420),VLOOKUP($Q906,'FILL Table'!$A$389:$L$420,RSD_Technologies!K$3))</f>
        <v>1.085</v>
      </c>
      <c r="Q906" s="47" t="str">
        <f t="shared" si="313"/>
        <v>RSD_DTA3_CK_ELC</v>
      </c>
    </row>
    <row r="907" spans="4:17" x14ac:dyDescent="0.25">
      <c r="D907" s="34" t="s">
        <v>562</v>
      </c>
      <c r="F907" s="34" t="str">
        <f t="shared" si="314"/>
        <v>PRC_CAPACT</v>
      </c>
      <c r="H907" s="58">
        <f>IF(VLOOKUP($Q907,'FILL Table'!$A$389:$I$420,RSD_Technologies!H$3)=0,AVERAGE('FILL Table'!$I$389:$I$420),VLOOKUP($Q907,'FILL Table'!$A$389:$I$420,RSD_Technologies!H$3))</f>
        <v>1.34</v>
      </c>
      <c r="I907" s="58">
        <f>IF(VLOOKUP($Q907,'FILL Table'!$A$389:$J$420,RSD_Technologies!I$3)=0,AVERAGE('FILL Table'!$J$389:$J$420),VLOOKUP($Q907,'FILL Table'!$A$389:$J$420,RSD_Technologies!I$3))</f>
        <v>1.085</v>
      </c>
      <c r="J907" s="58">
        <f>IF(VLOOKUP($Q907,'FILL Table'!$A$389:$K$420,RSD_Technologies!J$3)=0,AVERAGE('FILL Table'!$K$389:$K$420),VLOOKUP($Q907,'FILL Table'!$A$389:$K$420,RSD_Technologies!J$3))</f>
        <v>1.085</v>
      </c>
      <c r="K907" s="58">
        <f>IF(VLOOKUP($Q907,'FILL Table'!$A$389:$L$420,RSD_Technologies!K$3)=0,AVERAGE('FILL Table'!$L$389:$L$420),VLOOKUP($Q907,'FILL Table'!$A$389:$L$420,RSD_Technologies!K$3))</f>
        <v>1.085</v>
      </c>
      <c r="Q907" s="47" t="str">
        <f t="shared" si="313"/>
        <v>RSD_DTA3_CK_ELC</v>
      </c>
    </row>
    <row r="908" spans="4:17" x14ac:dyDescent="0.25">
      <c r="D908" s="34" t="s">
        <v>561</v>
      </c>
      <c r="F908" s="34" t="str">
        <f t="shared" si="314"/>
        <v>PRC_CAPACT</v>
      </c>
      <c r="H908" s="58">
        <f>IF(VLOOKUP($Q908,'FILL Table'!$A$389:$I$420,RSD_Technologies!H$3)=0,AVERAGE('FILL Table'!$I$389:$I$420),VLOOKUP($Q908,'FILL Table'!$A$389:$I$420,RSD_Technologies!H$3))</f>
        <v>1.34</v>
      </c>
      <c r="I908" s="58">
        <f>IF(VLOOKUP($Q908,'FILL Table'!$A$389:$J$420,RSD_Technologies!I$3)=0,AVERAGE('FILL Table'!$J$389:$J$420),VLOOKUP($Q908,'FILL Table'!$A$389:$J$420,RSD_Technologies!I$3))</f>
        <v>1.085</v>
      </c>
      <c r="J908" s="58">
        <f>IF(VLOOKUP($Q908,'FILL Table'!$A$389:$K$420,RSD_Technologies!J$3)=0,AVERAGE('FILL Table'!$K$389:$K$420),VLOOKUP($Q908,'FILL Table'!$A$389:$K$420,RSD_Technologies!J$3))</f>
        <v>1.085</v>
      </c>
      <c r="K908" s="58">
        <f>IF(VLOOKUP($Q908,'FILL Table'!$A$389:$L$420,RSD_Technologies!K$3)=0,AVERAGE('FILL Table'!$L$389:$L$420),VLOOKUP($Q908,'FILL Table'!$A$389:$L$420,RSD_Technologies!K$3))</f>
        <v>1.085</v>
      </c>
      <c r="Q908" s="47" t="str">
        <f t="shared" si="313"/>
        <v>RSD_DTA3_CK_ELC</v>
      </c>
    </row>
    <row r="909" spans="4:17" x14ac:dyDescent="0.25">
      <c r="D909" s="34" t="s">
        <v>557</v>
      </c>
      <c r="F909" s="34" t="str">
        <f t="shared" si="314"/>
        <v>PRC_CAPACT</v>
      </c>
      <c r="H909" s="58">
        <f>IF(VLOOKUP($Q909,'FILL Table'!$A$389:$I$420,RSD_Technologies!H$3)=0,AVERAGE('FILL Table'!$I$389:$I$420),VLOOKUP($Q909,'FILL Table'!$A$389:$I$420,RSD_Technologies!H$3))</f>
        <v>1</v>
      </c>
      <c r="I909" s="58">
        <f>IF(VLOOKUP($Q909,'FILL Table'!$A$389:$J$420,RSD_Technologies!I$3)=0,AVERAGE('FILL Table'!$J$389:$J$420),VLOOKUP($Q909,'FILL Table'!$A$389:$J$420,RSD_Technologies!I$3))</f>
        <v>1.085</v>
      </c>
      <c r="J909" s="58">
        <f>IF(VLOOKUP($Q909,'FILL Table'!$A$389:$K$420,RSD_Technologies!J$3)=0,AVERAGE('FILL Table'!$K$389:$K$420),VLOOKUP($Q909,'FILL Table'!$A$389:$K$420,RSD_Technologies!J$3))</f>
        <v>1.085</v>
      </c>
      <c r="K909" s="58">
        <f>IF(VLOOKUP($Q909,'FILL Table'!$A$389:$L$420,RSD_Technologies!K$3)=0,AVERAGE('FILL Table'!$L$389:$L$420),VLOOKUP($Q909,'FILL Table'!$A$389:$L$420,RSD_Technologies!K$3))</f>
        <v>1.085</v>
      </c>
      <c r="Q909" s="47" t="str">
        <f t="shared" si="313"/>
        <v>RSD_DTA3_CK_GAS</v>
      </c>
    </row>
    <row r="910" spans="4:17" x14ac:dyDescent="0.25">
      <c r="D910" s="34" t="s">
        <v>556</v>
      </c>
      <c r="F910" s="34" t="str">
        <f t="shared" si="314"/>
        <v>PRC_CAPACT</v>
      </c>
      <c r="H910" s="58">
        <f>IF(VLOOKUP($Q910,'FILL Table'!$A$389:$I$420,RSD_Technologies!H$3)=0,AVERAGE('FILL Table'!$I$389:$I$420),VLOOKUP($Q910,'FILL Table'!$A$389:$I$420,RSD_Technologies!H$3))</f>
        <v>1</v>
      </c>
      <c r="I910" s="58">
        <f>IF(VLOOKUP($Q910,'FILL Table'!$A$389:$J$420,RSD_Technologies!I$3)=0,AVERAGE('FILL Table'!$J$389:$J$420),VLOOKUP($Q910,'FILL Table'!$A$389:$J$420,RSD_Technologies!I$3))</f>
        <v>1.085</v>
      </c>
      <c r="J910" s="58">
        <f>IF(VLOOKUP($Q910,'FILL Table'!$A$389:$K$420,RSD_Technologies!J$3)=0,AVERAGE('FILL Table'!$K$389:$K$420),VLOOKUP($Q910,'FILL Table'!$A$389:$K$420,RSD_Technologies!J$3))</f>
        <v>1.085</v>
      </c>
      <c r="K910" s="58">
        <f>IF(VLOOKUP($Q910,'FILL Table'!$A$389:$L$420,RSD_Technologies!K$3)=0,AVERAGE('FILL Table'!$L$389:$L$420),VLOOKUP($Q910,'FILL Table'!$A$389:$L$420,RSD_Technologies!K$3))</f>
        <v>1.085</v>
      </c>
      <c r="Q910" s="47" t="str">
        <f t="shared" si="313"/>
        <v>RSD_DTA3_CK_GAS</v>
      </c>
    </row>
    <row r="911" spans="4:17" x14ac:dyDescent="0.25">
      <c r="D911" s="34" t="s">
        <v>555</v>
      </c>
      <c r="F911" s="34" t="str">
        <f t="shared" si="314"/>
        <v>PRC_CAPACT</v>
      </c>
      <c r="H911" s="58">
        <f>IF(VLOOKUP($Q911,'FILL Table'!$A$389:$I$420,RSD_Technologies!H$3)=0,AVERAGE('FILL Table'!$I$389:$I$420),VLOOKUP($Q911,'FILL Table'!$A$389:$I$420,RSD_Technologies!H$3))</f>
        <v>1</v>
      </c>
      <c r="I911" s="58">
        <f>IF(VLOOKUP($Q911,'FILL Table'!$A$389:$J$420,RSD_Technologies!I$3)=0,AVERAGE('FILL Table'!$J$389:$J$420),VLOOKUP($Q911,'FILL Table'!$A$389:$J$420,RSD_Technologies!I$3))</f>
        <v>1.085</v>
      </c>
      <c r="J911" s="58">
        <f>IF(VLOOKUP($Q911,'FILL Table'!$A$389:$K$420,RSD_Technologies!J$3)=0,AVERAGE('FILL Table'!$K$389:$K$420),VLOOKUP($Q911,'FILL Table'!$A$389:$K$420,RSD_Technologies!J$3))</f>
        <v>1.085</v>
      </c>
      <c r="K911" s="58">
        <f>IF(VLOOKUP($Q911,'FILL Table'!$A$389:$L$420,RSD_Technologies!K$3)=0,AVERAGE('FILL Table'!$L$389:$L$420),VLOOKUP($Q911,'FILL Table'!$A$389:$L$420,RSD_Technologies!K$3))</f>
        <v>1.085</v>
      </c>
      <c r="Q911" s="47" t="str">
        <f t="shared" si="313"/>
        <v>RSD_DTA3_CK_GAS</v>
      </c>
    </row>
    <row r="912" spans="4:17" x14ac:dyDescent="0.25">
      <c r="D912" s="34" t="s">
        <v>560</v>
      </c>
      <c r="F912" s="34" t="str">
        <f t="shared" si="314"/>
        <v>PRC_CAPACT</v>
      </c>
      <c r="H912" s="58">
        <f>IF(VLOOKUP($Q912,'FILL Table'!$A$389:$I$420,RSD_Technologies!H$3)=0,AVERAGE('FILL Table'!$I$389:$I$420),VLOOKUP($Q912,'FILL Table'!$A$389:$I$420,RSD_Technologies!H$3))</f>
        <v>1</v>
      </c>
      <c r="I912" s="58">
        <f>IF(VLOOKUP($Q912,'FILL Table'!$A$389:$J$420,RSD_Technologies!I$3)=0,AVERAGE('FILL Table'!$J$389:$J$420),VLOOKUP($Q912,'FILL Table'!$A$389:$J$420,RSD_Technologies!I$3))</f>
        <v>1.085</v>
      </c>
      <c r="J912" s="58">
        <f>IF(VLOOKUP($Q912,'FILL Table'!$A$389:$K$420,RSD_Technologies!J$3)=0,AVERAGE('FILL Table'!$K$389:$K$420),VLOOKUP($Q912,'FILL Table'!$A$389:$K$420,RSD_Technologies!J$3))</f>
        <v>1.085</v>
      </c>
      <c r="K912" s="58">
        <f>IF(VLOOKUP($Q912,'FILL Table'!$A$389:$L$420,RSD_Technologies!K$3)=0,AVERAGE('FILL Table'!$L$389:$L$420),VLOOKUP($Q912,'FILL Table'!$A$389:$L$420,RSD_Technologies!K$3))</f>
        <v>1.085</v>
      </c>
      <c r="Q912" s="47" t="str">
        <f t="shared" si="313"/>
        <v>RSD_DTA3_CK_LPG</v>
      </c>
    </row>
    <row r="913" spans="2:17" x14ac:dyDescent="0.25">
      <c r="D913" s="34" t="s">
        <v>559</v>
      </c>
      <c r="F913" s="34" t="str">
        <f t="shared" si="314"/>
        <v>PRC_CAPACT</v>
      </c>
      <c r="H913" s="58">
        <f>IF(VLOOKUP($Q913,'FILL Table'!$A$389:$I$420,RSD_Technologies!H$3)=0,AVERAGE('FILL Table'!$I$389:$I$420),VLOOKUP($Q913,'FILL Table'!$A$389:$I$420,RSD_Technologies!H$3))</f>
        <v>1</v>
      </c>
      <c r="I913" s="58">
        <f>IF(VLOOKUP($Q913,'FILL Table'!$A$389:$J$420,RSD_Technologies!I$3)=0,AVERAGE('FILL Table'!$J$389:$J$420),VLOOKUP($Q913,'FILL Table'!$A$389:$J$420,RSD_Technologies!I$3))</f>
        <v>1.085</v>
      </c>
      <c r="J913" s="58">
        <f>IF(VLOOKUP($Q913,'FILL Table'!$A$389:$K$420,RSD_Technologies!J$3)=0,AVERAGE('FILL Table'!$K$389:$K$420),VLOOKUP($Q913,'FILL Table'!$A$389:$K$420,RSD_Technologies!J$3))</f>
        <v>1.085</v>
      </c>
      <c r="K913" s="58">
        <f>IF(VLOOKUP($Q913,'FILL Table'!$A$389:$L$420,RSD_Technologies!K$3)=0,AVERAGE('FILL Table'!$L$389:$L$420),VLOOKUP($Q913,'FILL Table'!$A$389:$L$420,RSD_Technologies!K$3))</f>
        <v>1.085</v>
      </c>
      <c r="Q913" s="47" t="str">
        <f t="shared" si="313"/>
        <v>RSD_DTA3_CK_LPG</v>
      </c>
    </row>
    <row r="914" spans="2:17" x14ac:dyDescent="0.25">
      <c r="D914" s="34" t="s">
        <v>558</v>
      </c>
      <c r="F914" s="34" t="str">
        <f t="shared" si="314"/>
        <v>PRC_CAPACT</v>
      </c>
      <c r="H914" s="58">
        <f>IF(VLOOKUP($Q914,'FILL Table'!$A$389:$I$420,RSD_Technologies!H$3)=0,AVERAGE('FILL Table'!$I$389:$I$420),VLOOKUP($Q914,'FILL Table'!$A$389:$I$420,RSD_Technologies!H$3))</f>
        <v>1</v>
      </c>
      <c r="I914" s="58">
        <f>IF(VLOOKUP($Q914,'FILL Table'!$A$389:$J$420,RSD_Technologies!I$3)=0,AVERAGE('FILL Table'!$J$389:$J$420),VLOOKUP($Q914,'FILL Table'!$A$389:$J$420,RSD_Technologies!I$3))</f>
        <v>1.085</v>
      </c>
      <c r="J914" s="58">
        <f>IF(VLOOKUP($Q914,'FILL Table'!$A$389:$K$420,RSD_Technologies!J$3)=0,AVERAGE('FILL Table'!$K$389:$K$420),VLOOKUP($Q914,'FILL Table'!$A$389:$K$420,RSD_Technologies!J$3))</f>
        <v>1.085</v>
      </c>
      <c r="K914" s="58">
        <f>IF(VLOOKUP($Q914,'FILL Table'!$A$389:$L$420,RSD_Technologies!K$3)=0,AVERAGE('FILL Table'!$L$389:$L$420),VLOOKUP($Q914,'FILL Table'!$A$389:$L$420,RSD_Technologies!K$3))</f>
        <v>1.085</v>
      </c>
      <c r="Q914" s="47" t="str">
        <f t="shared" si="313"/>
        <v>RSD_DTA3_CK_LPG</v>
      </c>
    </row>
    <row r="915" spans="2:17" x14ac:dyDescent="0.25">
      <c r="D915" s="34" t="s">
        <v>511</v>
      </c>
      <c r="F915" s="34" t="str">
        <f t="shared" si="314"/>
        <v>PRC_CAPACT</v>
      </c>
      <c r="H915" s="58">
        <f>IF(VLOOKUP($Q915,'FILL Table'!$A$389:$I$420,RSD_Technologies!H$3)=0,AVERAGE('FILL Table'!$I$389:$I$420),VLOOKUP($Q915,'FILL Table'!$A$389:$I$420,RSD_Technologies!H$3))</f>
        <v>1.34</v>
      </c>
      <c r="I915" s="58">
        <f>IF(VLOOKUP($Q915,'FILL Table'!$A$389:$J$420,RSD_Technologies!I$3)=0,AVERAGE('FILL Table'!$J$389:$J$420),VLOOKUP($Q915,'FILL Table'!$A$389:$J$420,RSD_Technologies!I$3))</f>
        <v>1.085</v>
      </c>
      <c r="J915" s="58">
        <f>IF(VLOOKUP($Q915,'FILL Table'!$A$389:$K$420,RSD_Technologies!J$3)=0,AVERAGE('FILL Table'!$K$389:$K$420),VLOOKUP($Q915,'FILL Table'!$A$389:$K$420,RSD_Technologies!J$3))</f>
        <v>1.085</v>
      </c>
      <c r="K915" s="58">
        <f>IF(VLOOKUP($Q915,'FILL Table'!$A$389:$L$420,RSD_Technologies!K$3)=0,AVERAGE('FILL Table'!$L$389:$L$420),VLOOKUP($Q915,'FILL Table'!$A$389:$L$420,RSD_Technologies!K$3))</f>
        <v>1.085</v>
      </c>
      <c r="Q915" s="47" t="str">
        <f t="shared" si="313"/>
        <v>RSD_DTA4_CK_ELC</v>
      </c>
    </row>
    <row r="916" spans="2:17" x14ac:dyDescent="0.25">
      <c r="D916" s="34" t="s">
        <v>510</v>
      </c>
      <c r="F916" s="34" t="str">
        <f t="shared" si="314"/>
        <v>PRC_CAPACT</v>
      </c>
      <c r="H916" s="58">
        <f>IF(VLOOKUP($Q916,'FILL Table'!$A$389:$I$420,RSD_Technologies!H$3)=0,AVERAGE('FILL Table'!$I$389:$I$420),VLOOKUP($Q916,'FILL Table'!$A$389:$I$420,RSD_Technologies!H$3))</f>
        <v>1.34</v>
      </c>
      <c r="I916" s="58">
        <f>IF(VLOOKUP($Q916,'FILL Table'!$A$389:$J$420,RSD_Technologies!I$3)=0,AVERAGE('FILL Table'!$J$389:$J$420),VLOOKUP($Q916,'FILL Table'!$A$389:$J$420,RSD_Technologies!I$3))</f>
        <v>1.085</v>
      </c>
      <c r="J916" s="58">
        <f>IF(VLOOKUP($Q916,'FILL Table'!$A$389:$K$420,RSD_Technologies!J$3)=0,AVERAGE('FILL Table'!$K$389:$K$420),VLOOKUP($Q916,'FILL Table'!$A$389:$K$420,RSD_Technologies!J$3))</f>
        <v>1.085</v>
      </c>
      <c r="K916" s="58">
        <f>IF(VLOOKUP($Q916,'FILL Table'!$A$389:$L$420,RSD_Technologies!K$3)=0,AVERAGE('FILL Table'!$L$389:$L$420),VLOOKUP($Q916,'FILL Table'!$A$389:$L$420,RSD_Technologies!K$3))</f>
        <v>1.085</v>
      </c>
      <c r="Q916" s="47" t="str">
        <f t="shared" si="313"/>
        <v>RSD_DTA4_CK_ELC</v>
      </c>
    </row>
    <row r="917" spans="2:17" x14ac:dyDescent="0.25">
      <c r="D917" s="34" t="s">
        <v>509</v>
      </c>
      <c r="F917" s="34" t="str">
        <f t="shared" si="314"/>
        <v>PRC_CAPACT</v>
      </c>
      <c r="H917" s="58">
        <f>IF(VLOOKUP($Q917,'FILL Table'!$A$389:$I$420,RSD_Technologies!H$3)=0,AVERAGE('FILL Table'!$I$389:$I$420),VLOOKUP($Q917,'FILL Table'!$A$389:$I$420,RSD_Technologies!H$3))</f>
        <v>1.34</v>
      </c>
      <c r="I917" s="58">
        <f>IF(VLOOKUP($Q917,'FILL Table'!$A$389:$J$420,RSD_Technologies!I$3)=0,AVERAGE('FILL Table'!$J$389:$J$420),VLOOKUP($Q917,'FILL Table'!$A$389:$J$420,RSD_Technologies!I$3))</f>
        <v>1.085</v>
      </c>
      <c r="J917" s="58">
        <f>IF(VLOOKUP($Q917,'FILL Table'!$A$389:$K$420,RSD_Technologies!J$3)=0,AVERAGE('FILL Table'!$K$389:$K$420),VLOOKUP($Q917,'FILL Table'!$A$389:$K$420,RSD_Technologies!J$3))</f>
        <v>1.085</v>
      </c>
      <c r="K917" s="58">
        <f>IF(VLOOKUP($Q917,'FILL Table'!$A$389:$L$420,RSD_Technologies!K$3)=0,AVERAGE('FILL Table'!$L$389:$L$420),VLOOKUP($Q917,'FILL Table'!$A$389:$L$420,RSD_Technologies!K$3))</f>
        <v>1.085</v>
      </c>
      <c r="Q917" s="47" t="str">
        <f t="shared" ref="Q917:Q923" si="315">LEFT(D917,15)</f>
        <v>RSD_DTA4_CK_ELC</v>
      </c>
    </row>
    <row r="918" spans="2:17" x14ac:dyDescent="0.25">
      <c r="D918" s="34" t="s">
        <v>505</v>
      </c>
      <c r="F918" s="34" t="str">
        <f t="shared" ref="F918:F981" si="316">F917</f>
        <v>PRC_CAPACT</v>
      </c>
      <c r="H918" s="58">
        <f>IF(VLOOKUP($Q918,'FILL Table'!$A$389:$I$420,RSD_Technologies!H$3)=0,AVERAGE('FILL Table'!$I$389:$I$420),VLOOKUP($Q918,'FILL Table'!$A$389:$I$420,RSD_Technologies!H$3))</f>
        <v>1</v>
      </c>
      <c r="I918" s="58">
        <f>IF(VLOOKUP($Q918,'FILL Table'!$A$389:$J$420,RSD_Technologies!I$3)=0,AVERAGE('FILL Table'!$J$389:$J$420),VLOOKUP($Q918,'FILL Table'!$A$389:$J$420,RSD_Technologies!I$3))</f>
        <v>1.085</v>
      </c>
      <c r="J918" s="58">
        <f>IF(VLOOKUP($Q918,'FILL Table'!$A$389:$K$420,RSD_Technologies!J$3)=0,AVERAGE('FILL Table'!$K$389:$K$420),VLOOKUP($Q918,'FILL Table'!$A$389:$K$420,RSD_Technologies!J$3))</f>
        <v>1.085</v>
      </c>
      <c r="K918" s="58">
        <f>IF(VLOOKUP($Q918,'FILL Table'!$A$389:$L$420,RSD_Technologies!K$3)=0,AVERAGE('FILL Table'!$L$389:$L$420),VLOOKUP($Q918,'FILL Table'!$A$389:$L$420,RSD_Technologies!K$3))</f>
        <v>1.085</v>
      </c>
      <c r="Q918" s="47" t="str">
        <f t="shared" si="315"/>
        <v>RSD_DTA4_CK_GAS</v>
      </c>
    </row>
    <row r="919" spans="2:17" x14ac:dyDescent="0.25">
      <c r="D919" s="34" t="s">
        <v>504</v>
      </c>
      <c r="F919" s="34" t="str">
        <f t="shared" si="316"/>
        <v>PRC_CAPACT</v>
      </c>
      <c r="H919" s="58">
        <f>IF(VLOOKUP($Q919,'FILL Table'!$A$389:$I$420,RSD_Technologies!H$3)=0,AVERAGE('FILL Table'!$I$389:$I$420),VLOOKUP($Q919,'FILL Table'!$A$389:$I$420,RSD_Technologies!H$3))</f>
        <v>1</v>
      </c>
      <c r="I919" s="58">
        <f>IF(VLOOKUP($Q919,'FILL Table'!$A$389:$J$420,RSD_Technologies!I$3)=0,AVERAGE('FILL Table'!$J$389:$J$420),VLOOKUP($Q919,'FILL Table'!$A$389:$J$420,RSD_Technologies!I$3))</f>
        <v>1.085</v>
      </c>
      <c r="J919" s="58">
        <f>IF(VLOOKUP($Q919,'FILL Table'!$A$389:$K$420,RSD_Technologies!J$3)=0,AVERAGE('FILL Table'!$K$389:$K$420),VLOOKUP($Q919,'FILL Table'!$A$389:$K$420,RSD_Technologies!J$3))</f>
        <v>1.085</v>
      </c>
      <c r="K919" s="58">
        <f>IF(VLOOKUP($Q919,'FILL Table'!$A$389:$L$420,RSD_Technologies!K$3)=0,AVERAGE('FILL Table'!$L$389:$L$420),VLOOKUP($Q919,'FILL Table'!$A$389:$L$420,RSD_Technologies!K$3))</f>
        <v>1.085</v>
      </c>
      <c r="Q919" s="47" t="str">
        <f t="shared" si="315"/>
        <v>RSD_DTA4_CK_GAS</v>
      </c>
    </row>
    <row r="920" spans="2:17" x14ac:dyDescent="0.25">
      <c r="D920" s="34" t="s">
        <v>503</v>
      </c>
      <c r="F920" s="34" t="str">
        <f t="shared" si="316"/>
        <v>PRC_CAPACT</v>
      </c>
      <c r="H920" s="58">
        <f>IF(VLOOKUP($Q920,'FILL Table'!$A$389:$I$420,RSD_Technologies!H$3)=0,AVERAGE('FILL Table'!$I$389:$I$420),VLOOKUP($Q920,'FILL Table'!$A$389:$I$420,RSD_Technologies!H$3))</f>
        <v>1</v>
      </c>
      <c r="I920" s="58">
        <f>IF(VLOOKUP($Q920,'FILL Table'!$A$389:$J$420,RSD_Technologies!I$3)=0,AVERAGE('FILL Table'!$J$389:$J$420),VLOOKUP($Q920,'FILL Table'!$A$389:$J$420,RSD_Technologies!I$3))</f>
        <v>1.085</v>
      </c>
      <c r="J920" s="58">
        <f>IF(VLOOKUP($Q920,'FILL Table'!$A$389:$K$420,RSD_Technologies!J$3)=0,AVERAGE('FILL Table'!$K$389:$K$420),VLOOKUP($Q920,'FILL Table'!$A$389:$K$420,RSD_Technologies!J$3))</f>
        <v>1.085</v>
      </c>
      <c r="K920" s="58">
        <f>IF(VLOOKUP($Q920,'FILL Table'!$A$389:$L$420,RSD_Technologies!K$3)=0,AVERAGE('FILL Table'!$L$389:$L$420),VLOOKUP($Q920,'FILL Table'!$A$389:$L$420,RSD_Technologies!K$3))</f>
        <v>1.085</v>
      </c>
      <c r="Q920" s="47" t="str">
        <f t="shared" si="315"/>
        <v>RSD_DTA4_CK_GAS</v>
      </c>
    </row>
    <row r="921" spans="2:17" x14ac:dyDescent="0.25">
      <c r="D921" s="34" t="s">
        <v>508</v>
      </c>
      <c r="F921" s="34" t="str">
        <f t="shared" si="316"/>
        <v>PRC_CAPACT</v>
      </c>
      <c r="H921" s="58">
        <f>IF(VLOOKUP($Q921,'FILL Table'!$A$389:$I$420,RSD_Technologies!H$3)=0,AVERAGE('FILL Table'!$I$389:$I$420),VLOOKUP($Q921,'FILL Table'!$A$389:$I$420,RSD_Technologies!H$3))</f>
        <v>1</v>
      </c>
      <c r="I921" s="58">
        <f>IF(VLOOKUP($Q921,'FILL Table'!$A$389:$J$420,RSD_Technologies!I$3)=0,AVERAGE('FILL Table'!$J$389:$J$420),VLOOKUP($Q921,'FILL Table'!$A$389:$J$420,RSD_Technologies!I$3))</f>
        <v>1.085</v>
      </c>
      <c r="J921" s="58">
        <f>IF(VLOOKUP($Q921,'FILL Table'!$A$389:$K$420,RSD_Technologies!J$3)=0,AVERAGE('FILL Table'!$K$389:$K$420),VLOOKUP($Q921,'FILL Table'!$A$389:$K$420,RSD_Technologies!J$3))</f>
        <v>1.085</v>
      </c>
      <c r="K921" s="58">
        <f>IF(VLOOKUP($Q921,'FILL Table'!$A$389:$L$420,RSD_Technologies!K$3)=0,AVERAGE('FILL Table'!$L$389:$L$420),VLOOKUP($Q921,'FILL Table'!$A$389:$L$420,RSD_Technologies!K$3))</f>
        <v>1.085</v>
      </c>
      <c r="Q921" s="47" t="str">
        <f t="shared" si="315"/>
        <v>RSD_DTA4_CK_LPG</v>
      </c>
    </row>
    <row r="922" spans="2:17" x14ac:dyDescent="0.25">
      <c r="D922" s="34" t="s">
        <v>507</v>
      </c>
      <c r="F922" s="34" t="str">
        <f t="shared" si="316"/>
        <v>PRC_CAPACT</v>
      </c>
      <c r="H922" s="58">
        <f>IF(VLOOKUP($Q922,'FILL Table'!$A$389:$I$420,RSD_Technologies!H$3)=0,AVERAGE('FILL Table'!$I$389:$I$420),VLOOKUP($Q922,'FILL Table'!$A$389:$I$420,RSD_Technologies!H$3))</f>
        <v>1</v>
      </c>
      <c r="I922" s="58">
        <f>IF(VLOOKUP($Q922,'FILL Table'!$A$389:$J$420,RSD_Technologies!I$3)=0,AVERAGE('FILL Table'!$J$389:$J$420),VLOOKUP($Q922,'FILL Table'!$A$389:$J$420,RSD_Technologies!I$3))</f>
        <v>1.085</v>
      </c>
      <c r="J922" s="58">
        <f>IF(VLOOKUP($Q922,'FILL Table'!$A$389:$K$420,RSD_Technologies!J$3)=0,AVERAGE('FILL Table'!$K$389:$K$420),VLOOKUP($Q922,'FILL Table'!$A$389:$K$420,RSD_Technologies!J$3))</f>
        <v>1.085</v>
      </c>
      <c r="K922" s="58">
        <f>IF(VLOOKUP($Q922,'FILL Table'!$A$389:$L$420,RSD_Technologies!K$3)=0,AVERAGE('FILL Table'!$L$389:$L$420),VLOOKUP($Q922,'FILL Table'!$A$389:$L$420,RSD_Technologies!K$3))</f>
        <v>1.085</v>
      </c>
      <c r="Q922" s="47" t="str">
        <f t="shared" si="315"/>
        <v>RSD_DTA4_CK_LPG</v>
      </c>
    </row>
    <row r="923" spans="2:17" ht="14.4" thickBot="1" x14ac:dyDescent="0.3">
      <c r="B923" s="81"/>
      <c r="C923" s="81"/>
      <c r="D923" s="81" t="s">
        <v>506</v>
      </c>
      <c r="E923" s="81"/>
      <c r="F923" s="81" t="str">
        <f t="shared" si="316"/>
        <v>PRC_CAPACT</v>
      </c>
      <c r="G923" s="81"/>
      <c r="H923" s="83">
        <f>IF(VLOOKUP($Q923,'FILL Table'!$A$389:$I$420,RSD_Technologies!H$3)=0,AVERAGE('FILL Table'!$I$389:$I$420),VLOOKUP($Q923,'FILL Table'!$A$389:$I$420,RSD_Technologies!H$3))</f>
        <v>1</v>
      </c>
      <c r="I923" s="83">
        <f>IF(VLOOKUP($Q923,'FILL Table'!$A$389:$J$420,RSD_Technologies!I$3)=0,AVERAGE('FILL Table'!$J$389:$J$420),VLOOKUP($Q923,'FILL Table'!$A$389:$J$420,RSD_Technologies!I$3))</f>
        <v>1.085</v>
      </c>
      <c r="J923" s="83">
        <f>IF(VLOOKUP($Q923,'FILL Table'!$A$389:$K$420,RSD_Technologies!J$3)=0,AVERAGE('FILL Table'!$K$389:$K$420),VLOOKUP($Q923,'FILL Table'!$A$389:$K$420,RSD_Technologies!J$3))</f>
        <v>1.085</v>
      </c>
      <c r="K923" s="83">
        <f>IF(VLOOKUP($Q923,'FILL Table'!$A$389:$L$420,RSD_Technologies!K$3)=0,AVERAGE('FILL Table'!$L$389:$L$420),VLOOKUP($Q923,'FILL Table'!$A$389:$L$420,RSD_Technologies!K$3))</f>
        <v>1.085</v>
      </c>
      <c r="L923" s="81"/>
      <c r="M923" s="81"/>
      <c r="N923" s="81"/>
      <c r="O923" s="81"/>
      <c r="P923" s="81"/>
      <c r="Q923" s="81" t="str">
        <f t="shared" si="315"/>
        <v>RSD_DTA4_CK_LPG</v>
      </c>
    </row>
    <row r="924" spans="2:17" ht="14.4" thickTop="1" x14ac:dyDescent="0.25">
      <c r="D924" s="34" t="s">
        <v>286</v>
      </c>
      <c r="F924" s="34" t="str">
        <f t="shared" si="316"/>
        <v>PRC_CAPACT</v>
      </c>
      <c r="H924" s="90">
        <f>IF(VLOOKUP($Q924,'FILL Table'!$A$421:$I$452,RSD_Technologies!H$3)=0,AVERAGE('FILL Table'!$I$421:$I$452),VLOOKUP($Q924,'FILL Table'!$A$421:$I$452,RSD_Technologies!H$3))</f>
        <v>2.21</v>
      </c>
      <c r="I924" s="90">
        <f>IF(VLOOKUP($Q924,'FILL Table'!$A$421:$J$452,RSD_Technologies!I$3)=0,AVERAGE('FILL Table'!$J$421:$J$452),VLOOKUP($Q924,'FILL Table'!$A$421:$J$452,RSD_Technologies!I$3))</f>
        <v>2.21</v>
      </c>
      <c r="J924" s="90">
        <f>IF(VLOOKUP($Q924,'FILL Table'!$A$421:$K$452,RSD_Technologies!J$3)=0,AVERAGE('FILL Table'!$K$421:$K$452),VLOOKUP($Q924,'FILL Table'!$A$421:$K$452,RSD_Technologies!J$3))</f>
        <v>2.21</v>
      </c>
      <c r="K924" s="90">
        <f>IF(VLOOKUP($Q924,'FILL Table'!$A$421:$L$452,RSD_Technologies!K$3)=0,AVERAGE('FILL Table'!$L$421:$L$452),VLOOKUP($Q924,'FILL Table'!$A$421:$L$452,RSD_Technologies!K$3))</f>
        <v>2.21</v>
      </c>
      <c r="Q924" s="47" t="str">
        <f t="shared" ref="Q924:Q955" si="317">LEFT(D924,12)&amp;"E"&amp;RIGHT(D924,2)</f>
        <v>RSD_DTA1_LI_E01</v>
      </c>
    </row>
    <row r="925" spans="2:17" x14ac:dyDescent="0.25">
      <c r="D925" s="34" t="s">
        <v>287</v>
      </c>
      <c r="F925" s="34" t="str">
        <f t="shared" si="316"/>
        <v>PRC_CAPACT</v>
      </c>
      <c r="H925" s="90">
        <f>IF(VLOOKUP($Q925,'FILL Table'!$A$421:$I$452,RSD_Technologies!H$3)=0,AVERAGE('FILL Table'!$I$421:$I$452),VLOOKUP($Q925,'FILL Table'!$A$421:$I$452,RSD_Technologies!H$3))</f>
        <v>2.21</v>
      </c>
      <c r="I925" s="90">
        <f>IF(VLOOKUP($Q925,'FILL Table'!$A$421:$J$452,RSD_Technologies!I$3)=0,AVERAGE('FILL Table'!$J$421:$J$452),VLOOKUP($Q925,'FILL Table'!$A$421:$J$452,RSD_Technologies!I$3))</f>
        <v>2.21</v>
      </c>
      <c r="J925" s="90">
        <f>IF(VLOOKUP($Q925,'FILL Table'!$A$421:$K$452,RSD_Technologies!J$3)=0,AVERAGE('FILL Table'!$K$421:$K$452),VLOOKUP($Q925,'FILL Table'!$A$421:$K$452,RSD_Technologies!J$3))</f>
        <v>2.21</v>
      </c>
      <c r="K925" s="90">
        <f>IF(VLOOKUP($Q925,'FILL Table'!$A$421:$L$452,RSD_Technologies!K$3)=0,AVERAGE('FILL Table'!$L$421:$L$452),VLOOKUP($Q925,'FILL Table'!$A$421:$L$452,RSD_Technologies!K$3))</f>
        <v>2.21</v>
      </c>
      <c r="Q925" s="47" t="str">
        <f t="shared" si="317"/>
        <v>RSD_DTA1_LI_E02</v>
      </c>
    </row>
    <row r="926" spans="2:17" x14ac:dyDescent="0.25">
      <c r="D926" s="34" t="s">
        <v>288</v>
      </c>
      <c r="F926" s="34" t="str">
        <f t="shared" si="316"/>
        <v>PRC_CAPACT</v>
      </c>
      <c r="H926" s="90">
        <f>IF(VLOOKUP($Q926,'FILL Table'!$A$421:$I$452,RSD_Technologies!H$3)=0,AVERAGE('FILL Table'!$I$421:$I$452),VLOOKUP($Q926,'FILL Table'!$A$421:$I$452,RSD_Technologies!H$3))</f>
        <v>2.21</v>
      </c>
      <c r="I926" s="90">
        <f>IF(VLOOKUP($Q926,'FILL Table'!$A$421:$J$452,RSD_Technologies!I$3)=0,AVERAGE('FILL Table'!$J$421:$J$452),VLOOKUP($Q926,'FILL Table'!$A$421:$J$452,RSD_Technologies!I$3))</f>
        <v>2.21</v>
      </c>
      <c r="J926" s="90">
        <f>IF(VLOOKUP($Q926,'FILL Table'!$A$421:$K$452,RSD_Technologies!J$3)=0,AVERAGE('FILL Table'!$K$421:$K$452),VLOOKUP($Q926,'FILL Table'!$A$421:$K$452,RSD_Technologies!J$3))</f>
        <v>2.21</v>
      </c>
      <c r="K926" s="90">
        <f>IF(VLOOKUP($Q926,'FILL Table'!$A$421:$L$452,RSD_Technologies!K$3)=0,AVERAGE('FILL Table'!$L$421:$L$452),VLOOKUP($Q926,'FILL Table'!$A$421:$L$452,RSD_Technologies!K$3))</f>
        <v>2.21</v>
      </c>
      <c r="Q926" s="47" t="str">
        <f t="shared" si="317"/>
        <v>RSD_DTA1_LI_E03</v>
      </c>
    </row>
    <row r="927" spans="2:17" x14ac:dyDescent="0.25">
      <c r="D927" s="34" t="s">
        <v>289</v>
      </c>
      <c r="F927" s="34" t="str">
        <f t="shared" si="316"/>
        <v>PRC_CAPACT</v>
      </c>
      <c r="H927" s="90">
        <f>IF(VLOOKUP($Q927,'FILL Table'!$A$421:$I$452,RSD_Technologies!H$3)=0,AVERAGE('FILL Table'!$I$421:$I$452),VLOOKUP($Q927,'FILL Table'!$A$421:$I$452,RSD_Technologies!H$3))</f>
        <v>2.21</v>
      </c>
      <c r="I927" s="90">
        <f>IF(VLOOKUP($Q927,'FILL Table'!$A$421:$J$452,RSD_Technologies!I$3)=0,AVERAGE('FILL Table'!$J$421:$J$452),VLOOKUP($Q927,'FILL Table'!$A$421:$J$452,RSD_Technologies!I$3))</f>
        <v>2.21</v>
      </c>
      <c r="J927" s="90">
        <f>IF(VLOOKUP($Q927,'FILL Table'!$A$421:$K$452,RSD_Technologies!J$3)=0,AVERAGE('FILL Table'!$K$421:$K$452),VLOOKUP($Q927,'FILL Table'!$A$421:$K$452,RSD_Technologies!J$3))</f>
        <v>2.21</v>
      </c>
      <c r="K927" s="90">
        <f>IF(VLOOKUP($Q927,'FILL Table'!$A$421:$L$452,RSD_Technologies!K$3)=0,AVERAGE('FILL Table'!$L$421:$L$452),VLOOKUP($Q927,'FILL Table'!$A$421:$L$452,RSD_Technologies!K$3))</f>
        <v>2.21</v>
      </c>
      <c r="Q927" s="47" t="str">
        <f t="shared" si="317"/>
        <v>RSD_DTA1_LI_E04</v>
      </c>
    </row>
    <row r="928" spans="2:17" x14ac:dyDescent="0.25">
      <c r="D928" s="34" t="s">
        <v>290</v>
      </c>
      <c r="F928" s="34" t="str">
        <f t="shared" si="316"/>
        <v>PRC_CAPACT</v>
      </c>
      <c r="H928" s="90">
        <f>IF(VLOOKUP($Q928,'FILL Table'!$A$421:$I$452,RSD_Technologies!H$3)=0,AVERAGE('FILL Table'!$I$421:$I$452),VLOOKUP($Q928,'FILL Table'!$A$421:$I$452,RSD_Technologies!H$3))</f>
        <v>2.21</v>
      </c>
      <c r="I928" s="90">
        <f>IF(VLOOKUP($Q928,'FILL Table'!$A$421:$J$452,RSD_Technologies!I$3)=0,AVERAGE('FILL Table'!$J$421:$J$452),VLOOKUP($Q928,'FILL Table'!$A$421:$J$452,RSD_Technologies!I$3))</f>
        <v>2.21</v>
      </c>
      <c r="J928" s="90">
        <f>IF(VLOOKUP($Q928,'FILL Table'!$A$421:$K$452,RSD_Technologies!J$3)=0,AVERAGE('FILL Table'!$K$421:$K$452),VLOOKUP($Q928,'FILL Table'!$A$421:$K$452,RSD_Technologies!J$3))</f>
        <v>2.21</v>
      </c>
      <c r="K928" s="90">
        <f>IF(VLOOKUP($Q928,'FILL Table'!$A$421:$L$452,RSD_Technologies!K$3)=0,AVERAGE('FILL Table'!$L$421:$L$452),VLOOKUP($Q928,'FILL Table'!$A$421:$L$452,RSD_Technologies!K$3))</f>
        <v>2.21</v>
      </c>
      <c r="Q928" s="47" t="str">
        <f t="shared" si="317"/>
        <v>RSD_APA1_LI_E01</v>
      </c>
    </row>
    <row r="929" spans="4:17" x14ac:dyDescent="0.25">
      <c r="D929" s="34" t="s">
        <v>291</v>
      </c>
      <c r="F929" s="34" t="str">
        <f t="shared" si="316"/>
        <v>PRC_CAPACT</v>
      </c>
      <c r="H929" s="90">
        <f>IF(VLOOKUP($Q929,'FILL Table'!$A$421:$I$452,RSD_Technologies!H$3)=0,AVERAGE('FILL Table'!$I$421:$I$452),VLOOKUP($Q929,'FILL Table'!$A$421:$I$452,RSD_Technologies!H$3))</f>
        <v>2.21</v>
      </c>
      <c r="I929" s="90">
        <f>IF(VLOOKUP($Q929,'FILL Table'!$A$421:$J$452,RSD_Technologies!I$3)=0,AVERAGE('FILL Table'!$J$421:$J$452),VLOOKUP($Q929,'FILL Table'!$A$421:$J$452,RSD_Technologies!I$3))</f>
        <v>2.21</v>
      </c>
      <c r="J929" s="90">
        <f>IF(VLOOKUP($Q929,'FILL Table'!$A$421:$K$452,RSD_Technologies!J$3)=0,AVERAGE('FILL Table'!$K$421:$K$452),VLOOKUP($Q929,'FILL Table'!$A$421:$K$452,RSD_Technologies!J$3))</f>
        <v>2.21</v>
      </c>
      <c r="K929" s="90">
        <f>IF(VLOOKUP($Q929,'FILL Table'!$A$421:$L$452,RSD_Technologies!K$3)=0,AVERAGE('FILL Table'!$L$421:$L$452),VLOOKUP($Q929,'FILL Table'!$A$421:$L$452,RSD_Technologies!K$3))</f>
        <v>2.21</v>
      </c>
      <c r="Q929" s="47" t="str">
        <f t="shared" si="317"/>
        <v>RSD_APA1_LI_E02</v>
      </c>
    </row>
    <row r="930" spans="4:17" x14ac:dyDescent="0.25">
      <c r="D930" s="34" t="s">
        <v>292</v>
      </c>
      <c r="F930" s="34" t="str">
        <f t="shared" si="316"/>
        <v>PRC_CAPACT</v>
      </c>
      <c r="H930" s="90">
        <f>IF(VLOOKUP($Q930,'FILL Table'!$A$421:$I$452,RSD_Technologies!H$3)=0,AVERAGE('FILL Table'!$I$421:$I$452),VLOOKUP($Q930,'FILL Table'!$A$421:$I$452,RSD_Technologies!H$3))</f>
        <v>2.21</v>
      </c>
      <c r="I930" s="90">
        <f>IF(VLOOKUP($Q930,'FILL Table'!$A$421:$J$452,RSD_Technologies!I$3)=0,AVERAGE('FILL Table'!$J$421:$J$452),VLOOKUP($Q930,'FILL Table'!$A$421:$J$452,RSD_Technologies!I$3))</f>
        <v>2.21</v>
      </c>
      <c r="J930" s="90">
        <f>IF(VLOOKUP($Q930,'FILL Table'!$A$421:$K$452,RSD_Technologies!J$3)=0,AVERAGE('FILL Table'!$K$421:$K$452),VLOOKUP($Q930,'FILL Table'!$A$421:$K$452,RSD_Technologies!J$3))</f>
        <v>2.21</v>
      </c>
      <c r="K930" s="90">
        <f>IF(VLOOKUP($Q930,'FILL Table'!$A$421:$L$452,RSD_Technologies!K$3)=0,AVERAGE('FILL Table'!$L$421:$L$452),VLOOKUP($Q930,'FILL Table'!$A$421:$L$452,RSD_Technologies!K$3))</f>
        <v>2.21</v>
      </c>
      <c r="Q930" s="47" t="str">
        <f t="shared" si="317"/>
        <v>RSD_APA1_LI_E03</v>
      </c>
    </row>
    <row r="931" spans="4:17" x14ac:dyDescent="0.25">
      <c r="D931" s="34" t="s">
        <v>293</v>
      </c>
      <c r="F931" s="34" t="str">
        <f t="shared" si="316"/>
        <v>PRC_CAPACT</v>
      </c>
      <c r="H931" s="90">
        <f>IF(VLOOKUP($Q931,'FILL Table'!$A$421:$I$452,RSD_Technologies!H$3)=0,AVERAGE('FILL Table'!$I$421:$I$452),VLOOKUP($Q931,'FILL Table'!$A$421:$I$452,RSD_Technologies!H$3))</f>
        <v>2.21</v>
      </c>
      <c r="I931" s="90">
        <f>IF(VLOOKUP($Q931,'FILL Table'!$A$421:$J$452,RSD_Technologies!I$3)=0,AVERAGE('FILL Table'!$J$421:$J$452),VLOOKUP($Q931,'FILL Table'!$A$421:$J$452,RSD_Technologies!I$3))</f>
        <v>2.21</v>
      </c>
      <c r="J931" s="90">
        <f>IF(VLOOKUP($Q931,'FILL Table'!$A$421:$K$452,RSD_Technologies!J$3)=0,AVERAGE('FILL Table'!$K$421:$K$452),VLOOKUP($Q931,'FILL Table'!$A$421:$K$452,RSD_Technologies!J$3))</f>
        <v>2.21</v>
      </c>
      <c r="K931" s="90">
        <f>IF(VLOOKUP($Q931,'FILL Table'!$A$421:$L$452,RSD_Technologies!K$3)=0,AVERAGE('FILL Table'!$L$421:$L$452),VLOOKUP($Q931,'FILL Table'!$A$421:$L$452,RSD_Technologies!K$3))</f>
        <v>2.21</v>
      </c>
      <c r="Q931" s="47" t="str">
        <f t="shared" si="317"/>
        <v>RSD_APA1_LI_E04</v>
      </c>
    </row>
    <row r="932" spans="4:17" x14ac:dyDescent="0.25">
      <c r="D932" s="34" t="s">
        <v>625</v>
      </c>
      <c r="F932" s="34" t="str">
        <f t="shared" si="316"/>
        <v>PRC_CAPACT</v>
      </c>
      <c r="H932" s="90">
        <f>IF(VLOOKUP($Q932,'FILL Table'!$A$421:$I$452,RSD_Technologies!H$3)=0,AVERAGE('FILL Table'!$I$421:$I$452),VLOOKUP($Q932,'FILL Table'!$A$421:$I$452,RSD_Technologies!H$3))</f>
        <v>2.21</v>
      </c>
      <c r="I932" s="90">
        <f>IF(VLOOKUP($Q932,'FILL Table'!$A$421:$J$452,RSD_Technologies!I$3)=0,AVERAGE('FILL Table'!$J$421:$J$452),VLOOKUP($Q932,'FILL Table'!$A$421:$J$452,RSD_Technologies!I$3))</f>
        <v>2.2100000000000004</v>
      </c>
      <c r="J932" s="90">
        <f>IF(VLOOKUP($Q932,'FILL Table'!$A$421:$K$452,RSD_Technologies!J$3)=0,AVERAGE('FILL Table'!$K$421:$K$452),VLOOKUP($Q932,'FILL Table'!$A$421:$K$452,RSD_Technologies!J$3))</f>
        <v>2.2100000000000004</v>
      </c>
      <c r="K932" s="90">
        <f>IF(VLOOKUP($Q932,'FILL Table'!$A$421:$L$452,RSD_Technologies!K$3)=0,AVERAGE('FILL Table'!$L$421:$L$452),VLOOKUP($Q932,'FILL Table'!$A$421:$L$452,RSD_Technologies!K$3))</f>
        <v>2.2100000000000004</v>
      </c>
      <c r="Q932" s="47" t="str">
        <f t="shared" si="317"/>
        <v>RSD_DTA2_LI_E01</v>
      </c>
    </row>
    <row r="933" spans="4:17" x14ac:dyDescent="0.25">
      <c r="D933" s="34" t="s">
        <v>626</v>
      </c>
      <c r="F933" s="34" t="str">
        <f t="shared" si="316"/>
        <v>PRC_CAPACT</v>
      </c>
      <c r="H933" s="90">
        <f>IF(VLOOKUP($Q933,'FILL Table'!$A$421:$I$452,RSD_Technologies!H$3)=0,AVERAGE('FILL Table'!$I$421:$I$452),VLOOKUP($Q933,'FILL Table'!$A$421:$I$452,RSD_Technologies!H$3))</f>
        <v>2.21</v>
      </c>
      <c r="I933" s="90">
        <f>IF(VLOOKUP($Q933,'FILL Table'!$A$421:$J$452,RSD_Technologies!I$3)=0,AVERAGE('FILL Table'!$J$421:$J$452),VLOOKUP($Q933,'FILL Table'!$A$421:$J$452,RSD_Technologies!I$3))</f>
        <v>2.2100000000000004</v>
      </c>
      <c r="J933" s="90">
        <f>IF(VLOOKUP($Q933,'FILL Table'!$A$421:$K$452,RSD_Technologies!J$3)=0,AVERAGE('FILL Table'!$K$421:$K$452),VLOOKUP($Q933,'FILL Table'!$A$421:$K$452,RSD_Technologies!J$3))</f>
        <v>2.2100000000000004</v>
      </c>
      <c r="K933" s="90">
        <f>IF(VLOOKUP($Q933,'FILL Table'!$A$421:$L$452,RSD_Technologies!K$3)=0,AVERAGE('FILL Table'!$L$421:$L$452),VLOOKUP($Q933,'FILL Table'!$A$421:$L$452,RSD_Technologies!K$3))</f>
        <v>2.2100000000000004</v>
      </c>
      <c r="Q933" s="47" t="str">
        <f t="shared" si="317"/>
        <v>RSD_DTA2_LI_E02</v>
      </c>
    </row>
    <row r="934" spans="4:17" x14ac:dyDescent="0.25">
      <c r="D934" s="34" t="s">
        <v>627</v>
      </c>
      <c r="F934" s="34" t="str">
        <f t="shared" si="316"/>
        <v>PRC_CAPACT</v>
      </c>
      <c r="H934" s="90">
        <f>IF(VLOOKUP($Q934,'FILL Table'!$A$421:$I$452,RSD_Technologies!H$3)=0,AVERAGE('FILL Table'!$I$421:$I$452),VLOOKUP($Q934,'FILL Table'!$A$421:$I$452,RSD_Technologies!H$3))</f>
        <v>2.21</v>
      </c>
      <c r="I934" s="90">
        <f>IF(VLOOKUP($Q934,'FILL Table'!$A$421:$J$452,RSD_Technologies!I$3)=0,AVERAGE('FILL Table'!$J$421:$J$452),VLOOKUP($Q934,'FILL Table'!$A$421:$J$452,RSD_Technologies!I$3))</f>
        <v>2.2100000000000004</v>
      </c>
      <c r="J934" s="90">
        <f>IF(VLOOKUP($Q934,'FILL Table'!$A$421:$K$452,RSD_Technologies!J$3)=0,AVERAGE('FILL Table'!$K$421:$K$452),VLOOKUP($Q934,'FILL Table'!$A$421:$K$452,RSD_Technologies!J$3))</f>
        <v>2.2100000000000004</v>
      </c>
      <c r="K934" s="90">
        <f>IF(VLOOKUP($Q934,'FILL Table'!$A$421:$L$452,RSD_Technologies!K$3)=0,AVERAGE('FILL Table'!$L$421:$L$452),VLOOKUP($Q934,'FILL Table'!$A$421:$L$452,RSD_Technologies!K$3))</f>
        <v>2.2100000000000004</v>
      </c>
      <c r="Q934" s="47" t="str">
        <f t="shared" si="317"/>
        <v>RSD_DTA2_LI_E03</v>
      </c>
    </row>
    <row r="935" spans="4:17" x14ac:dyDescent="0.25">
      <c r="D935" s="34" t="s">
        <v>628</v>
      </c>
      <c r="F935" s="34" t="str">
        <f t="shared" si="316"/>
        <v>PRC_CAPACT</v>
      </c>
      <c r="H935" s="90">
        <f>IF(VLOOKUP($Q935,'FILL Table'!$A$421:$I$452,RSD_Technologies!H$3)=0,AVERAGE('FILL Table'!$I$421:$I$452),VLOOKUP($Q935,'FILL Table'!$A$421:$I$452,RSD_Technologies!H$3))</f>
        <v>2.21</v>
      </c>
      <c r="I935" s="90">
        <f>IF(VLOOKUP($Q935,'FILL Table'!$A$421:$J$452,RSD_Technologies!I$3)=0,AVERAGE('FILL Table'!$J$421:$J$452),VLOOKUP($Q935,'FILL Table'!$A$421:$J$452,RSD_Technologies!I$3))</f>
        <v>2.2100000000000004</v>
      </c>
      <c r="J935" s="90">
        <f>IF(VLOOKUP($Q935,'FILL Table'!$A$421:$K$452,RSD_Technologies!J$3)=0,AVERAGE('FILL Table'!$K$421:$K$452),VLOOKUP($Q935,'FILL Table'!$A$421:$K$452,RSD_Technologies!J$3))</f>
        <v>2.2100000000000004</v>
      </c>
      <c r="K935" s="90">
        <f>IF(VLOOKUP($Q935,'FILL Table'!$A$421:$L$452,RSD_Technologies!K$3)=0,AVERAGE('FILL Table'!$L$421:$L$452),VLOOKUP($Q935,'FILL Table'!$A$421:$L$452,RSD_Technologies!K$3))</f>
        <v>2.2100000000000004</v>
      </c>
      <c r="Q935" s="47" t="str">
        <f t="shared" si="317"/>
        <v>RSD_DTA2_LI_E04</v>
      </c>
    </row>
    <row r="936" spans="4:17" x14ac:dyDescent="0.25">
      <c r="D936" s="34" t="s">
        <v>629</v>
      </c>
      <c r="F936" s="34" t="str">
        <f t="shared" si="316"/>
        <v>PRC_CAPACT</v>
      </c>
      <c r="H936" s="90">
        <f>IF(VLOOKUP($Q936,'FILL Table'!$A$421:$I$452,RSD_Technologies!H$3)=0,AVERAGE('FILL Table'!$I$421:$I$452),VLOOKUP($Q936,'FILL Table'!$A$421:$I$452,RSD_Technologies!H$3))</f>
        <v>2.21</v>
      </c>
      <c r="I936" s="90">
        <f>IF(VLOOKUP($Q936,'FILL Table'!$A$421:$J$452,RSD_Technologies!I$3)=0,AVERAGE('FILL Table'!$J$421:$J$452),VLOOKUP($Q936,'FILL Table'!$A$421:$J$452,RSD_Technologies!I$3))</f>
        <v>2.2100000000000004</v>
      </c>
      <c r="J936" s="90">
        <f>IF(VLOOKUP($Q936,'FILL Table'!$A$421:$K$452,RSD_Technologies!J$3)=0,AVERAGE('FILL Table'!$K$421:$K$452),VLOOKUP($Q936,'FILL Table'!$A$421:$K$452,RSD_Technologies!J$3))</f>
        <v>2.2100000000000004</v>
      </c>
      <c r="K936" s="90">
        <f>IF(VLOOKUP($Q936,'FILL Table'!$A$421:$L$452,RSD_Technologies!K$3)=0,AVERAGE('FILL Table'!$L$421:$L$452),VLOOKUP($Q936,'FILL Table'!$A$421:$L$452,RSD_Technologies!K$3))</f>
        <v>2.2100000000000004</v>
      </c>
      <c r="Q936" s="47" t="str">
        <f t="shared" si="317"/>
        <v>RSD_APA2_LI_E01</v>
      </c>
    </row>
    <row r="937" spans="4:17" x14ac:dyDescent="0.25">
      <c r="D937" s="34" t="s">
        <v>630</v>
      </c>
      <c r="F937" s="34" t="str">
        <f t="shared" si="316"/>
        <v>PRC_CAPACT</v>
      </c>
      <c r="H937" s="90">
        <f>IF(VLOOKUP($Q937,'FILL Table'!$A$421:$I$452,RSD_Technologies!H$3)=0,AVERAGE('FILL Table'!$I$421:$I$452),VLOOKUP($Q937,'FILL Table'!$A$421:$I$452,RSD_Technologies!H$3))</f>
        <v>2.21</v>
      </c>
      <c r="I937" s="90">
        <f>IF(VLOOKUP($Q937,'FILL Table'!$A$421:$J$452,RSD_Technologies!I$3)=0,AVERAGE('FILL Table'!$J$421:$J$452),VLOOKUP($Q937,'FILL Table'!$A$421:$J$452,RSD_Technologies!I$3))</f>
        <v>2.2100000000000004</v>
      </c>
      <c r="J937" s="90">
        <f>IF(VLOOKUP($Q937,'FILL Table'!$A$421:$K$452,RSD_Technologies!J$3)=0,AVERAGE('FILL Table'!$K$421:$K$452),VLOOKUP($Q937,'FILL Table'!$A$421:$K$452,RSD_Technologies!J$3))</f>
        <v>2.2100000000000004</v>
      </c>
      <c r="K937" s="90">
        <f>IF(VLOOKUP($Q937,'FILL Table'!$A$421:$L$452,RSD_Technologies!K$3)=0,AVERAGE('FILL Table'!$L$421:$L$452),VLOOKUP($Q937,'FILL Table'!$A$421:$L$452,RSD_Technologies!K$3))</f>
        <v>2.2100000000000004</v>
      </c>
      <c r="Q937" s="47" t="str">
        <f t="shared" si="317"/>
        <v>RSD_APA2_LI_E02</v>
      </c>
    </row>
    <row r="938" spans="4:17" x14ac:dyDescent="0.25">
      <c r="D938" s="34" t="s">
        <v>631</v>
      </c>
      <c r="F938" s="34" t="str">
        <f t="shared" si="316"/>
        <v>PRC_CAPACT</v>
      </c>
      <c r="H938" s="90">
        <f>IF(VLOOKUP($Q938,'FILL Table'!$A$421:$I$452,RSD_Technologies!H$3)=0,AVERAGE('FILL Table'!$I$421:$I$452),VLOOKUP($Q938,'FILL Table'!$A$421:$I$452,RSD_Technologies!H$3))</f>
        <v>2.21</v>
      </c>
      <c r="I938" s="90">
        <f>IF(VLOOKUP($Q938,'FILL Table'!$A$421:$J$452,RSD_Technologies!I$3)=0,AVERAGE('FILL Table'!$J$421:$J$452),VLOOKUP($Q938,'FILL Table'!$A$421:$J$452,RSD_Technologies!I$3))</f>
        <v>2.2100000000000004</v>
      </c>
      <c r="J938" s="90">
        <f>IF(VLOOKUP($Q938,'FILL Table'!$A$421:$K$452,RSD_Technologies!J$3)=0,AVERAGE('FILL Table'!$K$421:$K$452),VLOOKUP($Q938,'FILL Table'!$A$421:$K$452,RSD_Technologies!J$3))</f>
        <v>2.2100000000000004</v>
      </c>
      <c r="K938" s="90">
        <f>IF(VLOOKUP($Q938,'FILL Table'!$A$421:$L$452,RSD_Technologies!K$3)=0,AVERAGE('FILL Table'!$L$421:$L$452),VLOOKUP($Q938,'FILL Table'!$A$421:$L$452,RSD_Technologies!K$3))</f>
        <v>2.2100000000000004</v>
      </c>
      <c r="Q938" s="47" t="str">
        <f t="shared" si="317"/>
        <v>RSD_APA2_LI_E03</v>
      </c>
    </row>
    <row r="939" spans="4:17" x14ac:dyDescent="0.25">
      <c r="D939" s="34" t="s">
        <v>632</v>
      </c>
      <c r="F939" s="34" t="str">
        <f t="shared" si="316"/>
        <v>PRC_CAPACT</v>
      </c>
      <c r="H939" s="90">
        <f>IF(VLOOKUP($Q939,'FILL Table'!$A$421:$I$452,RSD_Technologies!H$3)=0,AVERAGE('FILL Table'!$I$421:$I$452),VLOOKUP($Q939,'FILL Table'!$A$421:$I$452,RSD_Technologies!H$3))</f>
        <v>2.21</v>
      </c>
      <c r="I939" s="90">
        <f>IF(VLOOKUP($Q939,'FILL Table'!$A$421:$J$452,RSD_Technologies!I$3)=0,AVERAGE('FILL Table'!$J$421:$J$452),VLOOKUP($Q939,'FILL Table'!$A$421:$J$452,RSD_Technologies!I$3))</f>
        <v>2.2100000000000004</v>
      </c>
      <c r="J939" s="90">
        <f>IF(VLOOKUP($Q939,'FILL Table'!$A$421:$K$452,RSD_Technologies!J$3)=0,AVERAGE('FILL Table'!$K$421:$K$452),VLOOKUP($Q939,'FILL Table'!$A$421:$K$452,RSD_Technologies!J$3))</f>
        <v>2.2100000000000004</v>
      </c>
      <c r="K939" s="90">
        <f>IF(VLOOKUP($Q939,'FILL Table'!$A$421:$L$452,RSD_Technologies!K$3)=0,AVERAGE('FILL Table'!$L$421:$L$452),VLOOKUP($Q939,'FILL Table'!$A$421:$L$452,RSD_Technologies!K$3))</f>
        <v>2.2100000000000004</v>
      </c>
      <c r="Q939" s="47" t="str">
        <f t="shared" si="317"/>
        <v>RSD_APA2_LI_E04</v>
      </c>
    </row>
    <row r="940" spans="4:17" x14ac:dyDescent="0.25">
      <c r="D940" s="34" t="s">
        <v>573</v>
      </c>
      <c r="F940" s="34" t="str">
        <f t="shared" si="316"/>
        <v>PRC_CAPACT</v>
      </c>
      <c r="H940" s="90">
        <f>IF(VLOOKUP($Q940,'FILL Table'!$A$421:$I$452,RSD_Technologies!H$3)=0,AVERAGE('FILL Table'!$I$421:$I$452),VLOOKUP($Q940,'FILL Table'!$A$421:$I$452,RSD_Technologies!H$3))</f>
        <v>2.21</v>
      </c>
      <c r="I940" s="90">
        <f>IF(VLOOKUP($Q940,'FILL Table'!$A$421:$J$452,RSD_Technologies!I$3)=0,AVERAGE('FILL Table'!$J$421:$J$452),VLOOKUP($Q940,'FILL Table'!$A$421:$J$452,RSD_Technologies!I$3))</f>
        <v>2.2100000000000004</v>
      </c>
      <c r="J940" s="90">
        <f>IF(VLOOKUP($Q940,'FILL Table'!$A$421:$K$452,RSD_Technologies!J$3)=0,AVERAGE('FILL Table'!$K$421:$K$452),VLOOKUP($Q940,'FILL Table'!$A$421:$K$452,RSD_Technologies!J$3))</f>
        <v>2.2100000000000004</v>
      </c>
      <c r="K940" s="90">
        <f>IF(VLOOKUP($Q940,'FILL Table'!$A$421:$L$452,RSD_Technologies!K$3)=0,AVERAGE('FILL Table'!$L$421:$L$452),VLOOKUP($Q940,'FILL Table'!$A$421:$L$452,RSD_Technologies!K$3))</f>
        <v>2.2100000000000004</v>
      </c>
      <c r="Q940" s="47" t="str">
        <f t="shared" si="317"/>
        <v>RSD_DTA3_LI_E01</v>
      </c>
    </row>
    <row r="941" spans="4:17" x14ac:dyDescent="0.25">
      <c r="D941" s="34" t="s">
        <v>574</v>
      </c>
      <c r="F941" s="34" t="str">
        <f t="shared" si="316"/>
        <v>PRC_CAPACT</v>
      </c>
      <c r="H941" s="90">
        <f>IF(VLOOKUP($Q941,'FILL Table'!$A$421:$I$452,RSD_Technologies!H$3)=0,AVERAGE('FILL Table'!$I$421:$I$452),VLOOKUP($Q941,'FILL Table'!$A$421:$I$452,RSD_Technologies!H$3))</f>
        <v>2.21</v>
      </c>
      <c r="I941" s="90">
        <f>IF(VLOOKUP($Q941,'FILL Table'!$A$421:$J$452,RSD_Technologies!I$3)=0,AVERAGE('FILL Table'!$J$421:$J$452),VLOOKUP($Q941,'FILL Table'!$A$421:$J$452,RSD_Technologies!I$3))</f>
        <v>2.2100000000000004</v>
      </c>
      <c r="J941" s="90">
        <f>IF(VLOOKUP($Q941,'FILL Table'!$A$421:$K$452,RSD_Technologies!J$3)=0,AVERAGE('FILL Table'!$K$421:$K$452),VLOOKUP($Q941,'FILL Table'!$A$421:$K$452,RSD_Technologies!J$3))</f>
        <v>2.2100000000000004</v>
      </c>
      <c r="K941" s="90">
        <f>IF(VLOOKUP($Q941,'FILL Table'!$A$421:$L$452,RSD_Technologies!K$3)=0,AVERAGE('FILL Table'!$L$421:$L$452),VLOOKUP($Q941,'FILL Table'!$A$421:$L$452,RSD_Technologies!K$3))</f>
        <v>2.2100000000000004</v>
      </c>
      <c r="Q941" s="47" t="str">
        <f t="shared" si="317"/>
        <v>RSD_DTA3_LI_E02</v>
      </c>
    </row>
    <row r="942" spans="4:17" x14ac:dyDescent="0.25">
      <c r="D942" s="34" t="s">
        <v>575</v>
      </c>
      <c r="F942" s="34" t="str">
        <f t="shared" si="316"/>
        <v>PRC_CAPACT</v>
      </c>
      <c r="H942" s="90">
        <f>IF(VLOOKUP($Q942,'FILL Table'!$A$421:$I$452,RSD_Technologies!H$3)=0,AVERAGE('FILL Table'!$I$421:$I$452),VLOOKUP($Q942,'FILL Table'!$A$421:$I$452,RSD_Technologies!H$3))</f>
        <v>2.21</v>
      </c>
      <c r="I942" s="90">
        <f>IF(VLOOKUP($Q942,'FILL Table'!$A$421:$J$452,RSD_Technologies!I$3)=0,AVERAGE('FILL Table'!$J$421:$J$452),VLOOKUP($Q942,'FILL Table'!$A$421:$J$452,RSD_Technologies!I$3))</f>
        <v>2.2100000000000004</v>
      </c>
      <c r="J942" s="90">
        <f>IF(VLOOKUP($Q942,'FILL Table'!$A$421:$K$452,RSD_Technologies!J$3)=0,AVERAGE('FILL Table'!$K$421:$K$452),VLOOKUP($Q942,'FILL Table'!$A$421:$K$452,RSD_Technologies!J$3))</f>
        <v>2.2100000000000004</v>
      </c>
      <c r="K942" s="90">
        <f>IF(VLOOKUP($Q942,'FILL Table'!$A$421:$L$452,RSD_Technologies!K$3)=0,AVERAGE('FILL Table'!$L$421:$L$452),VLOOKUP($Q942,'FILL Table'!$A$421:$L$452,RSD_Technologies!K$3))</f>
        <v>2.2100000000000004</v>
      </c>
      <c r="Q942" s="47" t="str">
        <f t="shared" si="317"/>
        <v>RSD_DTA3_LI_E03</v>
      </c>
    </row>
    <row r="943" spans="4:17" x14ac:dyDescent="0.25">
      <c r="D943" s="34" t="s">
        <v>576</v>
      </c>
      <c r="F943" s="34" t="str">
        <f t="shared" si="316"/>
        <v>PRC_CAPACT</v>
      </c>
      <c r="H943" s="90">
        <f>IF(VLOOKUP($Q943,'FILL Table'!$A$421:$I$452,RSD_Technologies!H$3)=0,AVERAGE('FILL Table'!$I$421:$I$452),VLOOKUP($Q943,'FILL Table'!$A$421:$I$452,RSD_Technologies!H$3))</f>
        <v>2.21</v>
      </c>
      <c r="I943" s="90">
        <f>IF(VLOOKUP($Q943,'FILL Table'!$A$421:$J$452,RSD_Technologies!I$3)=0,AVERAGE('FILL Table'!$J$421:$J$452),VLOOKUP($Q943,'FILL Table'!$A$421:$J$452,RSD_Technologies!I$3))</f>
        <v>2.2100000000000004</v>
      </c>
      <c r="J943" s="90">
        <f>IF(VLOOKUP($Q943,'FILL Table'!$A$421:$K$452,RSD_Technologies!J$3)=0,AVERAGE('FILL Table'!$K$421:$K$452),VLOOKUP($Q943,'FILL Table'!$A$421:$K$452,RSD_Technologies!J$3))</f>
        <v>2.2100000000000004</v>
      </c>
      <c r="K943" s="90">
        <f>IF(VLOOKUP($Q943,'FILL Table'!$A$421:$L$452,RSD_Technologies!K$3)=0,AVERAGE('FILL Table'!$L$421:$L$452),VLOOKUP($Q943,'FILL Table'!$A$421:$L$452,RSD_Technologies!K$3))</f>
        <v>2.2100000000000004</v>
      </c>
      <c r="Q943" s="47" t="str">
        <f t="shared" si="317"/>
        <v>RSD_DTA3_LI_E04</v>
      </c>
    </row>
    <row r="944" spans="4:17" x14ac:dyDescent="0.25">
      <c r="D944" s="34" t="s">
        <v>577</v>
      </c>
      <c r="F944" s="34" t="str">
        <f t="shared" si="316"/>
        <v>PRC_CAPACT</v>
      </c>
      <c r="H944" s="90">
        <f>IF(VLOOKUP($Q944,'FILL Table'!$A$421:$I$452,RSD_Technologies!H$3)=0,AVERAGE('FILL Table'!$I$421:$I$452),VLOOKUP($Q944,'FILL Table'!$A$421:$I$452,RSD_Technologies!H$3))</f>
        <v>2.21</v>
      </c>
      <c r="I944" s="90">
        <f>IF(VLOOKUP($Q944,'FILL Table'!$A$421:$J$452,RSD_Technologies!I$3)=0,AVERAGE('FILL Table'!$J$421:$J$452),VLOOKUP($Q944,'FILL Table'!$A$421:$J$452,RSD_Technologies!I$3))</f>
        <v>2.2100000000000004</v>
      </c>
      <c r="J944" s="90">
        <f>IF(VLOOKUP($Q944,'FILL Table'!$A$421:$K$452,RSD_Technologies!J$3)=0,AVERAGE('FILL Table'!$K$421:$K$452),VLOOKUP($Q944,'FILL Table'!$A$421:$K$452,RSD_Technologies!J$3))</f>
        <v>2.2100000000000004</v>
      </c>
      <c r="K944" s="90">
        <f>IF(VLOOKUP($Q944,'FILL Table'!$A$421:$L$452,RSD_Technologies!K$3)=0,AVERAGE('FILL Table'!$L$421:$L$452),VLOOKUP($Q944,'FILL Table'!$A$421:$L$452,RSD_Technologies!K$3))</f>
        <v>2.2100000000000004</v>
      </c>
      <c r="Q944" s="47" t="str">
        <f t="shared" si="317"/>
        <v>RSD_APA3_LI_E01</v>
      </c>
    </row>
    <row r="945" spans="2:17" x14ac:dyDescent="0.25">
      <c r="D945" s="34" t="s">
        <v>578</v>
      </c>
      <c r="F945" s="34" t="str">
        <f t="shared" si="316"/>
        <v>PRC_CAPACT</v>
      </c>
      <c r="H945" s="90">
        <f>IF(VLOOKUP($Q945,'FILL Table'!$A$421:$I$452,RSD_Technologies!H$3)=0,AVERAGE('FILL Table'!$I$421:$I$452),VLOOKUP($Q945,'FILL Table'!$A$421:$I$452,RSD_Technologies!H$3))</f>
        <v>2.21</v>
      </c>
      <c r="I945" s="90">
        <f>IF(VLOOKUP($Q945,'FILL Table'!$A$421:$J$452,RSD_Technologies!I$3)=0,AVERAGE('FILL Table'!$J$421:$J$452),VLOOKUP($Q945,'FILL Table'!$A$421:$J$452,RSD_Technologies!I$3))</f>
        <v>2.2100000000000004</v>
      </c>
      <c r="J945" s="90">
        <f>IF(VLOOKUP($Q945,'FILL Table'!$A$421:$K$452,RSD_Technologies!J$3)=0,AVERAGE('FILL Table'!$K$421:$K$452),VLOOKUP($Q945,'FILL Table'!$A$421:$K$452,RSD_Technologies!J$3))</f>
        <v>2.2100000000000004</v>
      </c>
      <c r="K945" s="90">
        <f>IF(VLOOKUP($Q945,'FILL Table'!$A$421:$L$452,RSD_Technologies!K$3)=0,AVERAGE('FILL Table'!$L$421:$L$452),VLOOKUP($Q945,'FILL Table'!$A$421:$L$452,RSD_Technologies!K$3))</f>
        <v>2.2100000000000004</v>
      </c>
      <c r="Q945" s="47" t="str">
        <f t="shared" si="317"/>
        <v>RSD_APA3_LI_E02</v>
      </c>
    </row>
    <row r="946" spans="2:17" x14ac:dyDescent="0.25">
      <c r="D946" s="34" t="s">
        <v>579</v>
      </c>
      <c r="F946" s="34" t="str">
        <f t="shared" si="316"/>
        <v>PRC_CAPACT</v>
      </c>
      <c r="H946" s="90">
        <f>IF(VLOOKUP($Q946,'FILL Table'!$A$421:$I$452,RSD_Technologies!H$3)=0,AVERAGE('FILL Table'!$I$421:$I$452),VLOOKUP($Q946,'FILL Table'!$A$421:$I$452,RSD_Technologies!H$3))</f>
        <v>2.21</v>
      </c>
      <c r="I946" s="90">
        <f>IF(VLOOKUP($Q946,'FILL Table'!$A$421:$J$452,RSD_Technologies!I$3)=0,AVERAGE('FILL Table'!$J$421:$J$452),VLOOKUP($Q946,'FILL Table'!$A$421:$J$452,RSD_Technologies!I$3))</f>
        <v>2.2100000000000004</v>
      </c>
      <c r="J946" s="90">
        <f>IF(VLOOKUP($Q946,'FILL Table'!$A$421:$K$452,RSD_Technologies!J$3)=0,AVERAGE('FILL Table'!$K$421:$K$452),VLOOKUP($Q946,'FILL Table'!$A$421:$K$452,RSD_Technologies!J$3))</f>
        <v>2.2100000000000004</v>
      </c>
      <c r="K946" s="90">
        <f>IF(VLOOKUP($Q946,'FILL Table'!$A$421:$L$452,RSD_Technologies!K$3)=0,AVERAGE('FILL Table'!$L$421:$L$452),VLOOKUP($Q946,'FILL Table'!$A$421:$L$452,RSD_Technologies!K$3))</f>
        <v>2.2100000000000004</v>
      </c>
      <c r="Q946" s="47" t="str">
        <f t="shared" si="317"/>
        <v>RSD_APA3_LI_E03</v>
      </c>
    </row>
    <row r="947" spans="2:17" x14ac:dyDescent="0.25">
      <c r="D947" s="34" t="s">
        <v>580</v>
      </c>
      <c r="F947" s="34" t="str">
        <f t="shared" si="316"/>
        <v>PRC_CAPACT</v>
      </c>
      <c r="H947" s="90">
        <f>IF(VLOOKUP($Q947,'FILL Table'!$A$421:$I$452,RSD_Technologies!H$3)=0,AVERAGE('FILL Table'!$I$421:$I$452),VLOOKUP($Q947,'FILL Table'!$A$421:$I$452,RSD_Technologies!H$3))</f>
        <v>2.21</v>
      </c>
      <c r="I947" s="90">
        <f>IF(VLOOKUP($Q947,'FILL Table'!$A$421:$J$452,RSD_Technologies!I$3)=0,AVERAGE('FILL Table'!$J$421:$J$452),VLOOKUP($Q947,'FILL Table'!$A$421:$J$452,RSD_Technologies!I$3))</f>
        <v>2.2100000000000004</v>
      </c>
      <c r="J947" s="90">
        <f>IF(VLOOKUP($Q947,'FILL Table'!$A$421:$K$452,RSD_Technologies!J$3)=0,AVERAGE('FILL Table'!$K$421:$K$452),VLOOKUP($Q947,'FILL Table'!$A$421:$K$452,RSD_Technologies!J$3))</f>
        <v>2.2100000000000004</v>
      </c>
      <c r="K947" s="90">
        <f>IF(VLOOKUP($Q947,'FILL Table'!$A$421:$L$452,RSD_Technologies!K$3)=0,AVERAGE('FILL Table'!$L$421:$L$452),VLOOKUP($Q947,'FILL Table'!$A$421:$L$452,RSD_Technologies!K$3))</f>
        <v>2.2100000000000004</v>
      </c>
      <c r="Q947" s="47" t="str">
        <f t="shared" si="317"/>
        <v>RSD_APA3_LI_E04</v>
      </c>
    </row>
    <row r="948" spans="2:17" x14ac:dyDescent="0.25">
      <c r="D948" s="34" t="s">
        <v>521</v>
      </c>
      <c r="F948" s="34" t="str">
        <f t="shared" si="316"/>
        <v>PRC_CAPACT</v>
      </c>
      <c r="H948" s="90">
        <f>IF(VLOOKUP($Q948,'FILL Table'!$A$421:$I$452,RSD_Technologies!H$3)=0,AVERAGE('FILL Table'!$I$421:$I$452),VLOOKUP($Q948,'FILL Table'!$A$421:$I$452,RSD_Technologies!H$3))</f>
        <v>2.21</v>
      </c>
      <c r="I948" s="90">
        <f>IF(VLOOKUP($Q948,'FILL Table'!$A$421:$J$452,RSD_Technologies!I$3)=0,AVERAGE('FILL Table'!$J$421:$J$452),VLOOKUP($Q948,'FILL Table'!$A$421:$J$452,RSD_Technologies!I$3))</f>
        <v>2.2100000000000004</v>
      </c>
      <c r="J948" s="90">
        <f>IF(VLOOKUP($Q948,'FILL Table'!$A$421:$K$452,RSD_Technologies!J$3)=0,AVERAGE('FILL Table'!$K$421:$K$452),VLOOKUP($Q948,'FILL Table'!$A$421:$K$452,RSD_Technologies!J$3))</f>
        <v>2.2100000000000004</v>
      </c>
      <c r="K948" s="90">
        <f>IF(VLOOKUP($Q948,'FILL Table'!$A$421:$L$452,RSD_Technologies!K$3)=0,AVERAGE('FILL Table'!$L$421:$L$452),VLOOKUP($Q948,'FILL Table'!$A$421:$L$452,RSD_Technologies!K$3))</f>
        <v>2.2100000000000004</v>
      </c>
      <c r="Q948" s="47" t="str">
        <f t="shared" si="317"/>
        <v>RSD_DTA4_LI_E01</v>
      </c>
    </row>
    <row r="949" spans="2:17" x14ac:dyDescent="0.25">
      <c r="D949" s="34" t="s">
        <v>522</v>
      </c>
      <c r="F949" s="34" t="str">
        <f t="shared" si="316"/>
        <v>PRC_CAPACT</v>
      </c>
      <c r="H949" s="90">
        <f>IF(VLOOKUP($Q949,'FILL Table'!$A$421:$I$452,RSD_Technologies!H$3)=0,AVERAGE('FILL Table'!$I$421:$I$452),VLOOKUP($Q949,'FILL Table'!$A$421:$I$452,RSD_Technologies!H$3))</f>
        <v>2.21</v>
      </c>
      <c r="I949" s="90">
        <f>IF(VLOOKUP($Q949,'FILL Table'!$A$421:$J$452,RSD_Technologies!I$3)=0,AVERAGE('FILL Table'!$J$421:$J$452),VLOOKUP($Q949,'FILL Table'!$A$421:$J$452,RSD_Technologies!I$3))</f>
        <v>2.2100000000000004</v>
      </c>
      <c r="J949" s="90">
        <f>IF(VLOOKUP($Q949,'FILL Table'!$A$421:$K$452,RSD_Technologies!J$3)=0,AVERAGE('FILL Table'!$K$421:$K$452),VLOOKUP($Q949,'FILL Table'!$A$421:$K$452,RSD_Technologies!J$3))</f>
        <v>2.2100000000000004</v>
      </c>
      <c r="K949" s="90">
        <f>IF(VLOOKUP($Q949,'FILL Table'!$A$421:$L$452,RSD_Technologies!K$3)=0,AVERAGE('FILL Table'!$L$421:$L$452),VLOOKUP($Q949,'FILL Table'!$A$421:$L$452,RSD_Technologies!K$3))</f>
        <v>2.2100000000000004</v>
      </c>
      <c r="Q949" s="47" t="str">
        <f t="shared" si="317"/>
        <v>RSD_DTA4_LI_E02</v>
      </c>
    </row>
    <row r="950" spans="2:17" x14ac:dyDescent="0.25">
      <c r="D950" s="34" t="s">
        <v>523</v>
      </c>
      <c r="F950" s="34" t="str">
        <f t="shared" si="316"/>
        <v>PRC_CAPACT</v>
      </c>
      <c r="H950" s="90">
        <f>IF(VLOOKUP($Q950,'FILL Table'!$A$421:$I$452,RSD_Technologies!H$3)=0,AVERAGE('FILL Table'!$I$421:$I$452),VLOOKUP($Q950,'FILL Table'!$A$421:$I$452,RSD_Technologies!H$3))</f>
        <v>2.21</v>
      </c>
      <c r="I950" s="90">
        <f>IF(VLOOKUP($Q950,'FILL Table'!$A$421:$J$452,RSD_Technologies!I$3)=0,AVERAGE('FILL Table'!$J$421:$J$452),VLOOKUP($Q950,'FILL Table'!$A$421:$J$452,RSD_Technologies!I$3))</f>
        <v>2.2100000000000004</v>
      </c>
      <c r="J950" s="90">
        <f>IF(VLOOKUP($Q950,'FILL Table'!$A$421:$K$452,RSD_Technologies!J$3)=0,AVERAGE('FILL Table'!$K$421:$K$452),VLOOKUP($Q950,'FILL Table'!$A$421:$K$452,RSD_Technologies!J$3))</f>
        <v>2.2100000000000004</v>
      </c>
      <c r="K950" s="90">
        <f>IF(VLOOKUP($Q950,'FILL Table'!$A$421:$L$452,RSD_Technologies!K$3)=0,AVERAGE('FILL Table'!$L$421:$L$452),VLOOKUP($Q950,'FILL Table'!$A$421:$L$452,RSD_Technologies!K$3))</f>
        <v>2.2100000000000004</v>
      </c>
      <c r="Q950" s="47" t="str">
        <f t="shared" si="317"/>
        <v>RSD_DTA4_LI_E03</v>
      </c>
    </row>
    <row r="951" spans="2:17" x14ac:dyDescent="0.25">
      <c r="D951" s="34" t="s">
        <v>524</v>
      </c>
      <c r="F951" s="34" t="str">
        <f t="shared" si="316"/>
        <v>PRC_CAPACT</v>
      </c>
      <c r="H951" s="90">
        <f>IF(VLOOKUP($Q951,'FILL Table'!$A$421:$I$452,RSD_Technologies!H$3)=0,AVERAGE('FILL Table'!$I$421:$I$452),VLOOKUP($Q951,'FILL Table'!$A$421:$I$452,RSD_Technologies!H$3))</f>
        <v>2.21</v>
      </c>
      <c r="I951" s="90">
        <f>IF(VLOOKUP($Q951,'FILL Table'!$A$421:$J$452,RSD_Technologies!I$3)=0,AVERAGE('FILL Table'!$J$421:$J$452),VLOOKUP($Q951,'FILL Table'!$A$421:$J$452,RSD_Technologies!I$3))</f>
        <v>2.2100000000000004</v>
      </c>
      <c r="J951" s="90">
        <f>IF(VLOOKUP($Q951,'FILL Table'!$A$421:$K$452,RSD_Technologies!J$3)=0,AVERAGE('FILL Table'!$K$421:$K$452),VLOOKUP($Q951,'FILL Table'!$A$421:$K$452,RSD_Technologies!J$3))</f>
        <v>2.2100000000000004</v>
      </c>
      <c r="K951" s="90">
        <f>IF(VLOOKUP($Q951,'FILL Table'!$A$421:$L$452,RSD_Technologies!K$3)=0,AVERAGE('FILL Table'!$L$421:$L$452),VLOOKUP($Q951,'FILL Table'!$A$421:$L$452,RSD_Technologies!K$3))</f>
        <v>2.2100000000000004</v>
      </c>
      <c r="Q951" s="47" t="str">
        <f t="shared" si="317"/>
        <v>RSD_DTA4_LI_E04</v>
      </c>
    </row>
    <row r="952" spans="2:17" x14ac:dyDescent="0.25">
      <c r="D952" s="34" t="s">
        <v>525</v>
      </c>
      <c r="F952" s="34" t="str">
        <f t="shared" si="316"/>
        <v>PRC_CAPACT</v>
      </c>
      <c r="H952" s="90">
        <f>IF(VLOOKUP($Q952,'FILL Table'!$A$421:$I$452,RSD_Technologies!H$3)=0,AVERAGE('FILL Table'!$I$421:$I$452),VLOOKUP($Q952,'FILL Table'!$A$421:$I$452,RSD_Technologies!H$3))</f>
        <v>2.21</v>
      </c>
      <c r="I952" s="90">
        <f>IF(VLOOKUP($Q952,'FILL Table'!$A$421:$J$452,RSD_Technologies!I$3)=0,AVERAGE('FILL Table'!$J$421:$J$452),VLOOKUP($Q952,'FILL Table'!$A$421:$J$452,RSD_Technologies!I$3))</f>
        <v>2.2100000000000004</v>
      </c>
      <c r="J952" s="90">
        <f>IF(VLOOKUP($Q952,'FILL Table'!$A$421:$K$452,RSD_Technologies!J$3)=0,AVERAGE('FILL Table'!$K$421:$K$452),VLOOKUP($Q952,'FILL Table'!$A$421:$K$452,RSD_Technologies!J$3))</f>
        <v>2.2100000000000004</v>
      </c>
      <c r="K952" s="90">
        <f>IF(VLOOKUP($Q952,'FILL Table'!$A$421:$L$452,RSD_Technologies!K$3)=0,AVERAGE('FILL Table'!$L$421:$L$452),VLOOKUP($Q952,'FILL Table'!$A$421:$L$452,RSD_Technologies!K$3))</f>
        <v>2.2100000000000004</v>
      </c>
      <c r="Q952" s="47" t="str">
        <f t="shared" si="317"/>
        <v>RSD_APA4_LI_E01</v>
      </c>
    </row>
    <row r="953" spans="2:17" x14ac:dyDescent="0.25">
      <c r="D953" s="34" t="s">
        <v>526</v>
      </c>
      <c r="F953" s="34" t="str">
        <f t="shared" si="316"/>
        <v>PRC_CAPACT</v>
      </c>
      <c r="H953" s="90">
        <f>IF(VLOOKUP($Q953,'FILL Table'!$A$421:$I$452,RSD_Technologies!H$3)=0,AVERAGE('FILL Table'!$I$421:$I$452),VLOOKUP($Q953,'FILL Table'!$A$421:$I$452,RSD_Technologies!H$3))</f>
        <v>2.21</v>
      </c>
      <c r="I953" s="90">
        <f>IF(VLOOKUP($Q953,'FILL Table'!$A$421:$J$452,RSD_Technologies!I$3)=0,AVERAGE('FILL Table'!$J$421:$J$452),VLOOKUP($Q953,'FILL Table'!$A$421:$J$452,RSD_Technologies!I$3))</f>
        <v>2.2100000000000004</v>
      </c>
      <c r="J953" s="90">
        <f>IF(VLOOKUP($Q953,'FILL Table'!$A$421:$K$452,RSD_Technologies!J$3)=0,AVERAGE('FILL Table'!$K$421:$K$452),VLOOKUP($Q953,'FILL Table'!$A$421:$K$452,RSD_Technologies!J$3))</f>
        <v>2.2100000000000004</v>
      </c>
      <c r="K953" s="90">
        <f>IF(VLOOKUP($Q953,'FILL Table'!$A$421:$L$452,RSD_Technologies!K$3)=0,AVERAGE('FILL Table'!$L$421:$L$452),VLOOKUP($Q953,'FILL Table'!$A$421:$L$452,RSD_Technologies!K$3))</f>
        <v>2.2100000000000004</v>
      </c>
      <c r="Q953" s="47" t="str">
        <f t="shared" si="317"/>
        <v>RSD_APA4_LI_E02</v>
      </c>
    </row>
    <row r="954" spans="2:17" x14ac:dyDescent="0.25">
      <c r="D954" s="34" t="s">
        <v>527</v>
      </c>
      <c r="F954" s="34" t="str">
        <f t="shared" si="316"/>
        <v>PRC_CAPACT</v>
      </c>
      <c r="H954" s="90">
        <f>IF(VLOOKUP($Q954,'FILL Table'!$A$421:$I$452,RSD_Technologies!H$3)=0,AVERAGE('FILL Table'!$I$421:$I$452),VLOOKUP($Q954,'FILL Table'!$A$421:$I$452,RSD_Technologies!H$3))</f>
        <v>2.21</v>
      </c>
      <c r="I954" s="90">
        <f>IF(VLOOKUP($Q954,'FILL Table'!$A$421:$J$452,RSD_Technologies!I$3)=0,AVERAGE('FILL Table'!$J$421:$J$452),VLOOKUP($Q954,'FILL Table'!$A$421:$J$452,RSD_Technologies!I$3))</f>
        <v>2.2100000000000004</v>
      </c>
      <c r="J954" s="90">
        <f>IF(VLOOKUP($Q954,'FILL Table'!$A$421:$K$452,RSD_Technologies!J$3)=0,AVERAGE('FILL Table'!$K$421:$K$452),VLOOKUP($Q954,'FILL Table'!$A$421:$K$452,RSD_Technologies!J$3))</f>
        <v>2.2100000000000004</v>
      </c>
      <c r="K954" s="90">
        <f>IF(VLOOKUP($Q954,'FILL Table'!$A$421:$L$452,RSD_Technologies!K$3)=0,AVERAGE('FILL Table'!$L$421:$L$452),VLOOKUP($Q954,'FILL Table'!$A$421:$L$452,RSD_Technologies!K$3))</f>
        <v>2.2100000000000004</v>
      </c>
      <c r="Q954" s="47" t="str">
        <f t="shared" si="317"/>
        <v>RSD_APA4_LI_E03</v>
      </c>
    </row>
    <row r="955" spans="2:17" ht="14.4" thickBot="1" x14ac:dyDescent="0.3">
      <c r="B955" s="81"/>
      <c r="C955" s="81"/>
      <c r="D955" s="81" t="s">
        <v>528</v>
      </c>
      <c r="E955" s="81"/>
      <c r="F955" s="81" t="str">
        <f t="shared" si="316"/>
        <v>PRC_CAPACT</v>
      </c>
      <c r="G955" s="81"/>
      <c r="H955" s="83">
        <f>IF(VLOOKUP($Q955,'FILL Table'!$A$421:$I$452,RSD_Technologies!H$3)=0,AVERAGE('FILL Table'!$I$421:$I$452),VLOOKUP($Q955,'FILL Table'!$A$421:$I$452,RSD_Technologies!H$3))</f>
        <v>2.21</v>
      </c>
      <c r="I955" s="83">
        <f>IF(VLOOKUP($Q955,'FILL Table'!$A$421:$J$452,RSD_Technologies!I$3)=0,AVERAGE('FILL Table'!$J$421:$J$452),VLOOKUP($Q955,'FILL Table'!$A$421:$J$452,RSD_Technologies!I$3))</f>
        <v>2.2100000000000004</v>
      </c>
      <c r="J955" s="83">
        <f>IF(VLOOKUP($Q955,'FILL Table'!$A$421:$K$452,RSD_Technologies!J$3)=0,AVERAGE('FILL Table'!$K$421:$K$452),VLOOKUP($Q955,'FILL Table'!$A$421:$K$452,RSD_Technologies!J$3))</f>
        <v>2.2100000000000004</v>
      </c>
      <c r="K955" s="83">
        <f>IF(VLOOKUP($Q955,'FILL Table'!$A$421:$L$452,RSD_Technologies!K$3)=0,AVERAGE('FILL Table'!$L$421:$L$452),VLOOKUP($Q955,'FILL Table'!$A$421:$L$452,RSD_Technologies!K$3))</f>
        <v>2.2100000000000004</v>
      </c>
      <c r="L955" s="81"/>
      <c r="M955" s="81"/>
      <c r="N955" s="81"/>
      <c r="O955" s="81"/>
      <c r="P955" s="81"/>
      <c r="Q955" s="81" t="str">
        <f t="shared" si="317"/>
        <v>RSD_APA4_LI_E04</v>
      </c>
    </row>
    <row r="956" spans="2:17" ht="14.4" thickTop="1" x14ac:dyDescent="0.25">
      <c r="D956" s="34" t="s">
        <v>294</v>
      </c>
      <c r="F956" s="34" t="str">
        <f t="shared" si="316"/>
        <v>PRC_CAPACT</v>
      </c>
      <c r="H956" s="90">
        <f>IF(VLOOKUP($Q956,'FILL Table'!$A$453:$I$484,RSD_Technologies!H$3)=0,AVERAGE('FILL Table'!$I$453:$I$484),VLOOKUP($Q956,'FILL Table'!$A$453:$I$484,RSD_Technologies!H$3))</f>
        <v>1</v>
      </c>
      <c r="I956" s="90">
        <f>IF(VLOOKUP($Q956,'FILL Table'!$A$453:$J$484,RSD_Technologies!I$3)=0,AVERAGE('FILL Table'!$J$453:$J$484),VLOOKUP($Q956,'FILL Table'!$A$453:$J$484,RSD_Technologies!I$3))</f>
        <v>1</v>
      </c>
      <c r="J956" s="90">
        <f>IF(VLOOKUP($Q956,'FILL Table'!$A$453:$K$484,RSD_Technologies!J$3)=0,AVERAGE('FILL Table'!$K$453:$K$484),VLOOKUP($Q956,'FILL Table'!$A$453:$K$484,RSD_Technologies!J$3))</f>
        <v>1</v>
      </c>
      <c r="K956" s="90">
        <f>IF(VLOOKUP($Q956,'FILL Table'!$A$453:$L$484,RSD_Technologies!K$3)=0,AVERAGE('FILL Table'!$L$453:$L$484),VLOOKUP($Q956,'FILL Table'!$A$453:$L$484,RSD_Technologies!K$3))</f>
        <v>1</v>
      </c>
      <c r="Q956" s="47" t="str">
        <f>LEFT(D956,11)</f>
        <v>RSD_DTA1_RF</v>
      </c>
    </row>
    <row r="957" spans="2:17" x14ac:dyDescent="0.25">
      <c r="D957" s="34" t="s">
        <v>295</v>
      </c>
      <c r="F957" s="34" t="str">
        <f t="shared" si="316"/>
        <v>PRC_CAPACT</v>
      </c>
      <c r="H957" s="90">
        <f>IF(VLOOKUP($Q957,'FILL Table'!$A$453:$I$484,RSD_Technologies!H$3)=0,AVERAGE('FILL Table'!$I$453:$I$484),VLOOKUP($Q957,'FILL Table'!$A$453:$I$484,RSD_Technologies!H$3))</f>
        <v>1</v>
      </c>
      <c r="I957" s="90">
        <f>IF(VLOOKUP($Q957,'FILL Table'!$A$453:$J$484,RSD_Technologies!I$3)=0,AVERAGE('FILL Table'!$J$453:$J$484),VLOOKUP($Q957,'FILL Table'!$A$453:$J$484,RSD_Technologies!I$3))</f>
        <v>1</v>
      </c>
      <c r="J957" s="90">
        <f>IF(VLOOKUP($Q957,'FILL Table'!$A$453:$K$484,RSD_Technologies!J$3)=0,AVERAGE('FILL Table'!$K$453:$K$484),VLOOKUP($Q957,'FILL Table'!$A$453:$K$484,RSD_Technologies!J$3))</f>
        <v>1</v>
      </c>
      <c r="K957" s="90">
        <f>IF(VLOOKUP($Q957,'FILL Table'!$A$453:$L$484,RSD_Technologies!K$3)=0,AVERAGE('FILL Table'!$L$453:$L$484),VLOOKUP($Q957,'FILL Table'!$A$453:$L$484,RSD_Technologies!K$3))</f>
        <v>1</v>
      </c>
      <c r="Q957" s="47" t="str">
        <f t="shared" ref="Q957:Q1012" si="318">LEFT(D957,11)</f>
        <v>RSD_DTA1_RF</v>
      </c>
    </row>
    <row r="958" spans="2:17" x14ac:dyDescent="0.25">
      <c r="D958" s="34" t="s">
        <v>296</v>
      </c>
      <c r="F958" s="34" t="str">
        <f t="shared" si="316"/>
        <v>PRC_CAPACT</v>
      </c>
      <c r="H958" s="90">
        <f>IF(VLOOKUP($Q958,'FILL Table'!$A$453:$I$484,RSD_Technologies!H$3)=0,AVERAGE('FILL Table'!$I$453:$I$484),VLOOKUP($Q958,'FILL Table'!$A$453:$I$484,RSD_Technologies!H$3))</f>
        <v>1</v>
      </c>
      <c r="I958" s="90">
        <f>IF(VLOOKUP($Q958,'FILL Table'!$A$453:$J$484,RSD_Technologies!I$3)=0,AVERAGE('FILL Table'!$J$453:$J$484),VLOOKUP($Q958,'FILL Table'!$A$453:$J$484,RSD_Technologies!I$3))</f>
        <v>1</v>
      </c>
      <c r="J958" s="90">
        <f>IF(VLOOKUP($Q958,'FILL Table'!$A$453:$K$484,RSD_Technologies!J$3)=0,AVERAGE('FILL Table'!$K$453:$K$484),VLOOKUP($Q958,'FILL Table'!$A$453:$K$484,RSD_Technologies!J$3))</f>
        <v>1</v>
      </c>
      <c r="K958" s="90">
        <f>IF(VLOOKUP($Q958,'FILL Table'!$A$453:$L$484,RSD_Technologies!K$3)=0,AVERAGE('FILL Table'!$L$453:$L$484),VLOOKUP($Q958,'FILL Table'!$A$453:$L$484,RSD_Technologies!K$3))</f>
        <v>1</v>
      </c>
      <c r="Q958" s="47" t="str">
        <f t="shared" si="318"/>
        <v>RSD_DTA1_RF</v>
      </c>
    </row>
    <row r="959" spans="2:17" x14ac:dyDescent="0.25">
      <c r="B959" s="47"/>
      <c r="D959" s="47" t="s">
        <v>297</v>
      </c>
      <c r="E959" s="47"/>
      <c r="F959" s="47" t="str">
        <f t="shared" si="316"/>
        <v>PRC_CAPACT</v>
      </c>
      <c r="G959" s="51"/>
      <c r="H959" s="90">
        <f>IF(VLOOKUP($Q959,'FILL Table'!$A$453:$I$484,RSD_Technologies!H$3)=0,AVERAGE('FILL Table'!$I$453:$I$484),VLOOKUP($Q959,'FILL Table'!$A$453:$I$484,RSD_Technologies!H$3))</f>
        <v>1</v>
      </c>
      <c r="I959" s="90">
        <f>IF(VLOOKUP($Q959,'FILL Table'!$A$453:$J$484,RSD_Technologies!I$3)=0,AVERAGE('FILL Table'!$J$453:$J$484),VLOOKUP($Q959,'FILL Table'!$A$453:$J$484,RSD_Technologies!I$3))</f>
        <v>1</v>
      </c>
      <c r="J959" s="90">
        <f>IF(VLOOKUP($Q959,'FILL Table'!$A$453:$K$484,RSD_Technologies!J$3)=0,AVERAGE('FILL Table'!$K$453:$K$484),VLOOKUP($Q959,'FILL Table'!$A$453:$K$484,RSD_Technologies!J$3))</f>
        <v>1</v>
      </c>
      <c r="K959" s="90">
        <f>IF(VLOOKUP($Q959,'FILL Table'!$A$453:$L$484,RSD_Technologies!K$3)=0,AVERAGE('FILL Table'!$L$453:$L$484),VLOOKUP($Q959,'FILL Table'!$A$453:$L$484,RSD_Technologies!K$3))</f>
        <v>1</v>
      </c>
      <c r="Q959" s="47" t="str">
        <f t="shared" si="318"/>
        <v>RSD_APA1_RF</v>
      </c>
    </row>
    <row r="960" spans="2:17" x14ac:dyDescent="0.25">
      <c r="B960" s="47"/>
      <c r="D960" s="47" t="s">
        <v>298</v>
      </c>
      <c r="E960" s="47"/>
      <c r="F960" s="47" t="str">
        <f t="shared" si="316"/>
        <v>PRC_CAPACT</v>
      </c>
      <c r="G960" s="51"/>
      <c r="H960" s="90">
        <f>IF(VLOOKUP($Q960,'FILL Table'!$A$453:$I$484,RSD_Technologies!H$3)=0,AVERAGE('FILL Table'!$I$453:$I$484),VLOOKUP($Q960,'FILL Table'!$A$453:$I$484,RSD_Technologies!H$3))</f>
        <v>1</v>
      </c>
      <c r="I960" s="90">
        <f>IF(VLOOKUP($Q960,'FILL Table'!$A$453:$J$484,RSD_Technologies!I$3)=0,AVERAGE('FILL Table'!$J$453:$J$484),VLOOKUP($Q960,'FILL Table'!$A$453:$J$484,RSD_Technologies!I$3))</f>
        <v>1</v>
      </c>
      <c r="J960" s="90">
        <f>IF(VLOOKUP($Q960,'FILL Table'!$A$453:$K$484,RSD_Technologies!J$3)=0,AVERAGE('FILL Table'!$K$453:$K$484),VLOOKUP($Q960,'FILL Table'!$A$453:$K$484,RSD_Technologies!J$3))</f>
        <v>1</v>
      </c>
      <c r="K960" s="90">
        <f>IF(VLOOKUP($Q960,'FILL Table'!$A$453:$L$484,RSD_Technologies!K$3)=0,AVERAGE('FILL Table'!$L$453:$L$484),VLOOKUP($Q960,'FILL Table'!$A$453:$L$484,RSD_Technologies!K$3))</f>
        <v>1</v>
      </c>
      <c r="Q960" s="47" t="str">
        <f t="shared" si="318"/>
        <v>RSD_APA1_RF</v>
      </c>
    </row>
    <row r="961" spans="2:17" x14ac:dyDescent="0.25">
      <c r="B961" s="47"/>
      <c r="D961" s="47" t="s">
        <v>299</v>
      </c>
      <c r="E961" s="47"/>
      <c r="F961" s="47" t="str">
        <f t="shared" si="316"/>
        <v>PRC_CAPACT</v>
      </c>
      <c r="G961" s="51"/>
      <c r="H961" s="90">
        <f>IF(VLOOKUP($Q961,'FILL Table'!$A$453:$I$484,RSD_Technologies!H$3)=0,AVERAGE('FILL Table'!$I$453:$I$484),VLOOKUP($Q961,'FILL Table'!$A$453:$I$484,RSD_Technologies!H$3))</f>
        <v>1</v>
      </c>
      <c r="I961" s="90">
        <f>IF(VLOOKUP($Q961,'FILL Table'!$A$453:$J$484,RSD_Technologies!I$3)=0,AVERAGE('FILL Table'!$J$453:$J$484),VLOOKUP($Q961,'FILL Table'!$A$453:$J$484,RSD_Technologies!I$3))</f>
        <v>1</v>
      </c>
      <c r="J961" s="90">
        <f>IF(VLOOKUP($Q961,'FILL Table'!$A$453:$K$484,RSD_Technologies!J$3)=0,AVERAGE('FILL Table'!$K$453:$K$484),VLOOKUP($Q961,'FILL Table'!$A$453:$K$484,RSD_Technologies!J$3))</f>
        <v>1</v>
      </c>
      <c r="K961" s="90">
        <f>IF(VLOOKUP($Q961,'FILL Table'!$A$453:$L$484,RSD_Technologies!K$3)=0,AVERAGE('FILL Table'!$L$453:$L$484),VLOOKUP($Q961,'FILL Table'!$A$453:$L$484,RSD_Technologies!K$3))</f>
        <v>1</v>
      </c>
      <c r="Q961" s="47" t="str">
        <f t="shared" si="318"/>
        <v>RSD_APA1_RF</v>
      </c>
    </row>
    <row r="962" spans="2:17" x14ac:dyDescent="0.25">
      <c r="B962" s="47"/>
      <c r="D962" s="47" t="s">
        <v>633</v>
      </c>
      <c r="E962" s="47"/>
      <c r="F962" s="47" t="str">
        <f t="shared" si="316"/>
        <v>PRC_CAPACT</v>
      </c>
      <c r="G962" s="51"/>
      <c r="H962" s="90">
        <f>IF(VLOOKUP($Q962,'FILL Table'!$A$453:$I$484,RSD_Technologies!H$3)=0,AVERAGE('FILL Table'!$I$453:$I$484),VLOOKUP($Q962,'FILL Table'!$A$453:$I$484,RSD_Technologies!H$3))</f>
        <v>1</v>
      </c>
      <c r="I962" s="90">
        <f>IF(VLOOKUP($Q962,'FILL Table'!$A$453:$J$484,RSD_Technologies!I$3)=0,AVERAGE('FILL Table'!$J$453:$J$484),VLOOKUP($Q962,'FILL Table'!$A$453:$J$484,RSD_Technologies!I$3))</f>
        <v>1.502</v>
      </c>
      <c r="J962" s="90">
        <f>IF(VLOOKUP($Q962,'FILL Table'!$A$453:$K$484,RSD_Technologies!J$3)=0,AVERAGE('FILL Table'!$K$453:$K$484),VLOOKUP($Q962,'FILL Table'!$A$453:$K$484,RSD_Technologies!J$3))</f>
        <v>1.502</v>
      </c>
      <c r="K962" s="90">
        <f>IF(VLOOKUP($Q962,'FILL Table'!$A$453:$L$484,RSD_Technologies!K$3)=0,AVERAGE('FILL Table'!$L$453:$L$484),VLOOKUP($Q962,'FILL Table'!$A$453:$L$484,RSD_Technologies!K$3))</f>
        <v>1.502</v>
      </c>
      <c r="Q962" s="47" t="str">
        <f t="shared" si="318"/>
        <v>RSD_DTA2_RF</v>
      </c>
    </row>
    <row r="963" spans="2:17" x14ac:dyDescent="0.25">
      <c r="B963" s="47"/>
      <c r="D963" s="47" t="s">
        <v>634</v>
      </c>
      <c r="E963" s="47"/>
      <c r="F963" s="47" t="str">
        <f t="shared" si="316"/>
        <v>PRC_CAPACT</v>
      </c>
      <c r="G963" s="51"/>
      <c r="H963" s="90">
        <f>IF(VLOOKUP($Q963,'FILL Table'!$A$453:$I$484,RSD_Technologies!H$3)=0,AVERAGE('FILL Table'!$I$453:$I$484),VLOOKUP($Q963,'FILL Table'!$A$453:$I$484,RSD_Technologies!H$3))</f>
        <v>1</v>
      </c>
      <c r="I963" s="90">
        <f>IF(VLOOKUP($Q963,'FILL Table'!$A$453:$J$484,RSD_Technologies!I$3)=0,AVERAGE('FILL Table'!$J$453:$J$484),VLOOKUP($Q963,'FILL Table'!$A$453:$J$484,RSD_Technologies!I$3))</f>
        <v>1.502</v>
      </c>
      <c r="J963" s="90">
        <f>IF(VLOOKUP($Q963,'FILL Table'!$A$453:$K$484,RSD_Technologies!J$3)=0,AVERAGE('FILL Table'!$K$453:$K$484),VLOOKUP($Q963,'FILL Table'!$A$453:$K$484,RSD_Technologies!J$3))</f>
        <v>1.502</v>
      </c>
      <c r="K963" s="90">
        <f>IF(VLOOKUP($Q963,'FILL Table'!$A$453:$L$484,RSD_Technologies!K$3)=0,AVERAGE('FILL Table'!$L$453:$L$484),VLOOKUP($Q963,'FILL Table'!$A$453:$L$484,RSD_Technologies!K$3))</f>
        <v>1.502</v>
      </c>
      <c r="Q963" s="47" t="str">
        <f t="shared" si="318"/>
        <v>RSD_DTA2_RF</v>
      </c>
    </row>
    <row r="964" spans="2:17" x14ac:dyDescent="0.25">
      <c r="B964" s="47"/>
      <c r="D964" s="47" t="s">
        <v>635</v>
      </c>
      <c r="E964" s="47"/>
      <c r="F964" s="47" t="str">
        <f t="shared" si="316"/>
        <v>PRC_CAPACT</v>
      </c>
      <c r="G964" s="51"/>
      <c r="H964" s="90">
        <f>IF(VLOOKUP($Q964,'FILL Table'!$A$453:$I$484,RSD_Technologies!H$3)=0,AVERAGE('FILL Table'!$I$453:$I$484),VLOOKUP($Q964,'FILL Table'!$A$453:$I$484,RSD_Technologies!H$3))</f>
        <v>1</v>
      </c>
      <c r="I964" s="90">
        <f>IF(VLOOKUP($Q964,'FILL Table'!$A$453:$J$484,RSD_Technologies!I$3)=0,AVERAGE('FILL Table'!$J$453:$J$484),VLOOKUP($Q964,'FILL Table'!$A$453:$J$484,RSD_Technologies!I$3))</f>
        <v>1.502</v>
      </c>
      <c r="J964" s="90">
        <f>IF(VLOOKUP($Q964,'FILL Table'!$A$453:$K$484,RSD_Technologies!J$3)=0,AVERAGE('FILL Table'!$K$453:$K$484),VLOOKUP($Q964,'FILL Table'!$A$453:$K$484,RSD_Technologies!J$3))</f>
        <v>1.502</v>
      </c>
      <c r="K964" s="90">
        <f>IF(VLOOKUP($Q964,'FILL Table'!$A$453:$L$484,RSD_Technologies!K$3)=0,AVERAGE('FILL Table'!$L$453:$L$484),VLOOKUP($Q964,'FILL Table'!$A$453:$L$484,RSD_Technologies!K$3))</f>
        <v>1.502</v>
      </c>
      <c r="Q964" s="47" t="str">
        <f t="shared" si="318"/>
        <v>RSD_DTA2_RF</v>
      </c>
    </row>
    <row r="965" spans="2:17" x14ac:dyDescent="0.25">
      <c r="B965" s="47"/>
      <c r="D965" s="47" t="s">
        <v>636</v>
      </c>
      <c r="E965" s="47"/>
      <c r="F965" s="47" t="str">
        <f t="shared" si="316"/>
        <v>PRC_CAPACT</v>
      </c>
      <c r="G965" s="51"/>
      <c r="H965" s="90">
        <f>IF(VLOOKUP($Q965,'FILL Table'!$A$453:$I$484,RSD_Technologies!H$3)=0,AVERAGE('FILL Table'!$I$453:$I$484),VLOOKUP($Q965,'FILL Table'!$A$453:$I$484,RSD_Technologies!H$3))</f>
        <v>1</v>
      </c>
      <c r="I965" s="90">
        <f>IF(VLOOKUP($Q965,'FILL Table'!$A$453:$J$484,RSD_Technologies!I$3)=0,AVERAGE('FILL Table'!$J$453:$J$484),VLOOKUP($Q965,'FILL Table'!$A$453:$J$484,RSD_Technologies!I$3))</f>
        <v>1.502</v>
      </c>
      <c r="J965" s="90">
        <f>IF(VLOOKUP($Q965,'FILL Table'!$A$453:$K$484,RSD_Technologies!J$3)=0,AVERAGE('FILL Table'!$K$453:$K$484),VLOOKUP($Q965,'FILL Table'!$A$453:$K$484,RSD_Technologies!J$3))</f>
        <v>1.502</v>
      </c>
      <c r="K965" s="90">
        <f>IF(VLOOKUP($Q965,'FILL Table'!$A$453:$L$484,RSD_Technologies!K$3)=0,AVERAGE('FILL Table'!$L$453:$L$484),VLOOKUP($Q965,'FILL Table'!$A$453:$L$484,RSD_Technologies!K$3))</f>
        <v>1.502</v>
      </c>
      <c r="Q965" s="47" t="str">
        <f t="shared" si="318"/>
        <v>RSD_APA2_RF</v>
      </c>
    </row>
    <row r="966" spans="2:17" x14ac:dyDescent="0.25">
      <c r="B966" s="47"/>
      <c r="D966" s="47" t="s">
        <v>637</v>
      </c>
      <c r="E966" s="47"/>
      <c r="F966" s="47" t="str">
        <f t="shared" si="316"/>
        <v>PRC_CAPACT</v>
      </c>
      <c r="G966" s="51"/>
      <c r="H966" s="90">
        <f>IF(VLOOKUP($Q966,'FILL Table'!$A$453:$I$484,RSD_Technologies!H$3)=0,AVERAGE('FILL Table'!$I$453:$I$484),VLOOKUP($Q966,'FILL Table'!$A$453:$I$484,RSD_Technologies!H$3))</f>
        <v>1</v>
      </c>
      <c r="I966" s="90">
        <f>IF(VLOOKUP($Q966,'FILL Table'!$A$453:$J$484,RSD_Technologies!I$3)=0,AVERAGE('FILL Table'!$J$453:$J$484),VLOOKUP($Q966,'FILL Table'!$A$453:$J$484,RSD_Technologies!I$3))</f>
        <v>1.502</v>
      </c>
      <c r="J966" s="90">
        <f>IF(VLOOKUP($Q966,'FILL Table'!$A$453:$K$484,RSD_Technologies!J$3)=0,AVERAGE('FILL Table'!$K$453:$K$484),VLOOKUP($Q966,'FILL Table'!$A$453:$K$484,RSD_Technologies!J$3))</f>
        <v>1.502</v>
      </c>
      <c r="K966" s="90">
        <f>IF(VLOOKUP($Q966,'FILL Table'!$A$453:$L$484,RSD_Technologies!K$3)=0,AVERAGE('FILL Table'!$L$453:$L$484),VLOOKUP($Q966,'FILL Table'!$A$453:$L$484,RSD_Technologies!K$3))</f>
        <v>1.502</v>
      </c>
      <c r="Q966" s="47" t="str">
        <f t="shared" si="318"/>
        <v>RSD_APA2_RF</v>
      </c>
    </row>
    <row r="967" spans="2:17" x14ac:dyDescent="0.25">
      <c r="B967" s="47"/>
      <c r="D967" s="47" t="s">
        <v>638</v>
      </c>
      <c r="E967" s="47"/>
      <c r="F967" s="47" t="str">
        <f t="shared" si="316"/>
        <v>PRC_CAPACT</v>
      </c>
      <c r="G967" s="51"/>
      <c r="H967" s="90">
        <f>IF(VLOOKUP($Q967,'FILL Table'!$A$453:$I$484,RSD_Technologies!H$3)=0,AVERAGE('FILL Table'!$I$453:$I$484),VLOOKUP($Q967,'FILL Table'!$A$453:$I$484,RSD_Technologies!H$3))</f>
        <v>1</v>
      </c>
      <c r="I967" s="90">
        <f>IF(VLOOKUP($Q967,'FILL Table'!$A$453:$J$484,RSD_Technologies!I$3)=0,AVERAGE('FILL Table'!$J$453:$J$484),VLOOKUP($Q967,'FILL Table'!$A$453:$J$484,RSD_Technologies!I$3))</f>
        <v>1.502</v>
      </c>
      <c r="J967" s="90">
        <f>IF(VLOOKUP($Q967,'FILL Table'!$A$453:$K$484,RSD_Technologies!J$3)=0,AVERAGE('FILL Table'!$K$453:$K$484),VLOOKUP($Q967,'FILL Table'!$A$453:$K$484,RSD_Technologies!J$3))</f>
        <v>1.502</v>
      </c>
      <c r="K967" s="90">
        <f>IF(VLOOKUP($Q967,'FILL Table'!$A$453:$L$484,RSD_Technologies!K$3)=0,AVERAGE('FILL Table'!$L$453:$L$484),VLOOKUP($Q967,'FILL Table'!$A$453:$L$484,RSD_Technologies!K$3))</f>
        <v>1.502</v>
      </c>
      <c r="Q967" s="47" t="str">
        <f t="shared" si="318"/>
        <v>RSD_APA2_RF</v>
      </c>
    </row>
    <row r="968" spans="2:17" x14ac:dyDescent="0.25">
      <c r="B968" s="47"/>
      <c r="D968" s="47" t="s">
        <v>581</v>
      </c>
      <c r="E968" s="47"/>
      <c r="F968" s="47" t="str">
        <f t="shared" si="316"/>
        <v>PRC_CAPACT</v>
      </c>
      <c r="G968" s="51"/>
      <c r="H968" s="90">
        <f>IF(VLOOKUP($Q968,'FILL Table'!$A$453:$I$484,RSD_Technologies!H$3)=0,AVERAGE('FILL Table'!$I$453:$I$484),VLOOKUP($Q968,'FILL Table'!$A$453:$I$484,RSD_Technologies!H$3))</f>
        <v>1</v>
      </c>
      <c r="I968" s="90">
        <f>IF(VLOOKUP($Q968,'FILL Table'!$A$453:$J$484,RSD_Technologies!I$3)=0,AVERAGE('FILL Table'!$J$453:$J$484),VLOOKUP($Q968,'FILL Table'!$A$453:$J$484,RSD_Technologies!I$3))</f>
        <v>1.502</v>
      </c>
      <c r="J968" s="90">
        <f>IF(VLOOKUP($Q968,'FILL Table'!$A$453:$K$484,RSD_Technologies!J$3)=0,AVERAGE('FILL Table'!$K$453:$K$484),VLOOKUP($Q968,'FILL Table'!$A$453:$K$484,RSD_Technologies!J$3))</f>
        <v>1.502</v>
      </c>
      <c r="K968" s="90">
        <f>IF(VLOOKUP($Q968,'FILL Table'!$A$453:$L$484,RSD_Technologies!K$3)=0,AVERAGE('FILL Table'!$L$453:$L$484),VLOOKUP($Q968,'FILL Table'!$A$453:$L$484,RSD_Technologies!K$3))</f>
        <v>1.502</v>
      </c>
      <c r="Q968" s="47" t="str">
        <f t="shared" si="318"/>
        <v>RSD_DTA3_RF</v>
      </c>
    </row>
    <row r="969" spans="2:17" x14ac:dyDescent="0.25">
      <c r="B969" s="47"/>
      <c r="D969" s="47" t="s">
        <v>582</v>
      </c>
      <c r="E969" s="47"/>
      <c r="F969" s="47" t="str">
        <f t="shared" si="316"/>
        <v>PRC_CAPACT</v>
      </c>
      <c r="G969" s="51"/>
      <c r="H969" s="90">
        <f>IF(VLOOKUP($Q969,'FILL Table'!$A$453:$I$484,RSD_Technologies!H$3)=0,AVERAGE('FILL Table'!$I$453:$I$484),VLOOKUP($Q969,'FILL Table'!$A$453:$I$484,RSD_Technologies!H$3))</f>
        <v>1</v>
      </c>
      <c r="I969" s="90">
        <f>IF(VLOOKUP($Q969,'FILL Table'!$A$453:$J$484,RSD_Technologies!I$3)=0,AVERAGE('FILL Table'!$J$453:$J$484),VLOOKUP($Q969,'FILL Table'!$A$453:$J$484,RSD_Technologies!I$3))</f>
        <v>1.502</v>
      </c>
      <c r="J969" s="90">
        <f>IF(VLOOKUP($Q969,'FILL Table'!$A$453:$K$484,RSD_Technologies!J$3)=0,AVERAGE('FILL Table'!$K$453:$K$484),VLOOKUP($Q969,'FILL Table'!$A$453:$K$484,RSD_Technologies!J$3))</f>
        <v>1.502</v>
      </c>
      <c r="K969" s="90">
        <f>IF(VLOOKUP($Q969,'FILL Table'!$A$453:$L$484,RSD_Technologies!K$3)=0,AVERAGE('FILL Table'!$L$453:$L$484),VLOOKUP($Q969,'FILL Table'!$A$453:$L$484,RSD_Technologies!K$3))</f>
        <v>1.502</v>
      </c>
      <c r="Q969" s="47" t="str">
        <f t="shared" si="318"/>
        <v>RSD_DTA3_RF</v>
      </c>
    </row>
    <row r="970" spans="2:17" x14ac:dyDescent="0.25">
      <c r="B970" s="47"/>
      <c r="D970" s="47" t="s">
        <v>583</v>
      </c>
      <c r="E970" s="47"/>
      <c r="F970" s="47" t="str">
        <f t="shared" si="316"/>
        <v>PRC_CAPACT</v>
      </c>
      <c r="G970" s="51"/>
      <c r="H970" s="90">
        <f>IF(VLOOKUP($Q970,'FILL Table'!$A$453:$I$484,RSD_Technologies!H$3)=0,AVERAGE('FILL Table'!$I$453:$I$484),VLOOKUP($Q970,'FILL Table'!$A$453:$I$484,RSD_Technologies!H$3))</f>
        <v>1</v>
      </c>
      <c r="I970" s="90">
        <f>IF(VLOOKUP($Q970,'FILL Table'!$A$453:$J$484,RSD_Technologies!I$3)=0,AVERAGE('FILL Table'!$J$453:$J$484),VLOOKUP($Q970,'FILL Table'!$A$453:$J$484,RSD_Technologies!I$3))</f>
        <v>1.502</v>
      </c>
      <c r="J970" s="90">
        <f>IF(VLOOKUP($Q970,'FILL Table'!$A$453:$K$484,RSD_Technologies!J$3)=0,AVERAGE('FILL Table'!$K$453:$K$484),VLOOKUP($Q970,'FILL Table'!$A$453:$K$484,RSD_Technologies!J$3))</f>
        <v>1.502</v>
      </c>
      <c r="K970" s="90">
        <f>IF(VLOOKUP($Q970,'FILL Table'!$A$453:$L$484,RSD_Technologies!K$3)=0,AVERAGE('FILL Table'!$L$453:$L$484),VLOOKUP($Q970,'FILL Table'!$A$453:$L$484,RSD_Technologies!K$3))</f>
        <v>1.502</v>
      </c>
      <c r="Q970" s="47" t="str">
        <f t="shared" si="318"/>
        <v>RSD_DTA3_RF</v>
      </c>
    </row>
    <row r="971" spans="2:17" x14ac:dyDescent="0.25">
      <c r="B971" s="47"/>
      <c r="D971" s="47" t="s">
        <v>584</v>
      </c>
      <c r="E971" s="47"/>
      <c r="F971" s="47" t="str">
        <f t="shared" si="316"/>
        <v>PRC_CAPACT</v>
      </c>
      <c r="G971" s="51"/>
      <c r="H971" s="90">
        <f>IF(VLOOKUP($Q971,'FILL Table'!$A$453:$I$484,RSD_Technologies!H$3)=0,AVERAGE('FILL Table'!$I$453:$I$484),VLOOKUP($Q971,'FILL Table'!$A$453:$I$484,RSD_Technologies!H$3))</f>
        <v>1</v>
      </c>
      <c r="I971" s="90">
        <f>IF(VLOOKUP($Q971,'FILL Table'!$A$453:$J$484,RSD_Technologies!I$3)=0,AVERAGE('FILL Table'!$J$453:$J$484),VLOOKUP($Q971,'FILL Table'!$A$453:$J$484,RSD_Technologies!I$3))</f>
        <v>1.502</v>
      </c>
      <c r="J971" s="90">
        <f>IF(VLOOKUP($Q971,'FILL Table'!$A$453:$K$484,RSD_Technologies!J$3)=0,AVERAGE('FILL Table'!$K$453:$K$484),VLOOKUP($Q971,'FILL Table'!$A$453:$K$484,RSD_Technologies!J$3))</f>
        <v>1.502</v>
      </c>
      <c r="K971" s="90">
        <f>IF(VLOOKUP($Q971,'FILL Table'!$A$453:$L$484,RSD_Technologies!K$3)=0,AVERAGE('FILL Table'!$L$453:$L$484),VLOOKUP($Q971,'FILL Table'!$A$453:$L$484,RSD_Technologies!K$3))</f>
        <v>1.502</v>
      </c>
      <c r="Q971" s="47" t="str">
        <f t="shared" si="318"/>
        <v>RSD_APA3_RF</v>
      </c>
    </row>
    <row r="972" spans="2:17" x14ac:dyDescent="0.25">
      <c r="B972" s="47"/>
      <c r="D972" s="47" t="s">
        <v>585</v>
      </c>
      <c r="E972" s="47"/>
      <c r="F972" s="47" t="str">
        <f t="shared" si="316"/>
        <v>PRC_CAPACT</v>
      </c>
      <c r="G972" s="51"/>
      <c r="H972" s="90">
        <f>IF(VLOOKUP($Q972,'FILL Table'!$A$453:$I$484,RSD_Technologies!H$3)=0,AVERAGE('FILL Table'!$I$453:$I$484),VLOOKUP($Q972,'FILL Table'!$A$453:$I$484,RSD_Technologies!H$3))</f>
        <v>1</v>
      </c>
      <c r="I972" s="90">
        <f>IF(VLOOKUP($Q972,'FILL Table'!$A$453:$J$484,RSD_Technologies!I$3)=0,AVERAGE('FILL Table'!$J$453:$J$484),VLOOKUP($Q972,'FILL Table'!$A$453:$J$484,RSD_Technologies!I$3))</f>
        <v>1.502</v>
      </c>
      <c r="J972" s="90">
        <f>IF(VLOOKUP($Q972,'FILL Table'!$A$453:$K$484,RSD_Technologies!J$3)=0,AVERAGE('FILL Table'!$K$453:$K$484),VLOOKUP($Q972,'FILL Table'!$A$453:$K$484,RSD_Technologies!J$3))</f>
        <v>1.502</v>
      </c>
      <c r="K972" s="90">
        <f>IF(VLOOKUP($Q972,'FILL Table'!$A$453:$L$484,RSD_Technologies!K$3)=0,AVERAGE('FILL Table'!$L$453:$L$484),VLOOKUP($Q972,'FILL Table'!$A$453:$L$484,RSD_Technologies!K$3))</f>
        <v>1.502</v>
      </c>
      <c r="Q972" s="47" t="str">
        <f t="shared" si="318"/>
        <v>RSD_APA3_RF</v>
      </c>
    </row>
    <row r="973" spans="2:17" x14ac:dyDescent="0.25">
      <c r="B973" s="47"/>
      <c r="D973" s="47" t="s">
        <v>586</v>
      </c>
      <c r="E973" s="47"/>
      <c r="F973" s="47" t="str">
        <f t="shared" si="316"/>
        <v>PRC_CAPACT</v>
      </c>
      <c r="G973" s="51"/>
      <c r="H973" s="90">
        <f>IF(VLOOKUP($Q973,'FILL Table'!$A$453:$I$484,RSD_Technologies!H$3)=0,AVERAGE('FILL Table'!$I$453:$I$484),VLOOKUP($Q973,'FILL Table'!$A$453:$I$484,RSD_Technologies!H$3))</f>
        <v>1</v>
      </c>
      <c r="I973" s="90">
        <f>IF(VLOOKUP($Q973,'FILL Table'!$A$453:$J$484,RSD_Technologies!I$3)=0,AVERAGE('FILL Table'!$J$453:$J$484),VLOOKUP($Q973,'FILL Table'!$A$453:$J$484,RSD_Technologies!I$3))</f>
        <v>1.502</v>
      </c>
      <c r="J973" s="90">
        <f>IF(VLOOKUP($Q973,'FILL Table'!$A$453:$K$484,RSD_Technologies!J$3)=0,AVERAGE('FILL Table'!$K$453:$K$484),VLOOKUP($Q973,'FILL Table'!$A$453:$K$484,RSD_Technologies!J$3))</f>
        <v>1.502</v>
      </c>
      <c r="K973" s="90">
        <f>IF(VLOOKUP($Q973,'FILL Table'!$A$453:$L$484,RSD_Technologies!K$3)=0,AVERAGE('FILL Table'!$L$453:$L$484),VLOOKUP($Q973,'FILL Table'!$A$453:$L$484,RSD_Technologies!K$3))</f>
        <v>1.502</v>
      </c>
      <c r="Q973" s="47" t="str">
        <f t="shared" si="318"/>
        <v>RSD_APA3_RF</v>
      </c>
    </row>
    <row r="974" spans="2:17" x14ac:dyDescent="0.25">
      <c r="B974" s="47"/>
      <c r="D974" s="47" t="s">
        <v>529</v>
      </c>
      <c r="E974" s="47"/>
      <c r="F974" s="47" t="str">
        <f t="shared" si="316"/>
        <v>PRC_CAPACT</v>
      </c>
      <c r="G974" s="51"/>
      <c r="H974" s="90">
        <f>IF(VLOOKUP($Q974,'FILL Table'!$A$453:$I$484,RSD_Technologies!H$3)=0,AVERAGE('FILL Table'!$I$453:$I$484),VLOOKUP($Q974,'FILL Table'!$A$453:$I$484,RSD_Technologies!H$3))</f>
        <v>1</v>
      </c>
      <c r="I974" s="90">
        <f>IF(VLOOKUP($Q974,'FILL Table'!$A$453:$J$484,RSD_Technologies!I$3)=0,AVERAGE('FILL Table'!$J$453:$J$484),VLOOKUP($Q974,'FILL Table'!$A$453:$J$484,RSD_Technologies!I$3))</f>
        <v>1.502</v>
      </c>
      <c r="J974" s="90">
        <f>IF(VLOOKUP($Q974,'FILL Table'!$A$453:$K$484,RSD_Technologies!J$3)=0,AVERAGE('FILL Table'!$K$453:$K$484),VLOOKUP($Q974,'FILL Table'!$A$453:$K$484,RSD_Technologies!J$3))</f>
        <v>1.502</v>
      </c>
      <c r="K974" s="90">
        <f>IF(VLOOKUP($Q974,'FILL Table'!$A$453:$L$484,RSD_Technologies!K$3)=0,AVERAGE('FILL Table'!$L$453:$L$484),VLOOKUP($Q974,'FILL Table'!$A$453:$L$484,RSD_Technologies!K$3))</f>
        <v>1.502</v>
      </c>
      <c r="Q974" s="47" t="str">
        <f t="shared" si="318"/>
        <v>RSD_DTA4_RF</v>
      </c>
    </row>
    <row r="975" spans="2:17" x14ac:dyDescent="0.25">
      <c r="B975" s="47"/>
      <c r="D975" s="47" t="s">
        <v>530</v>
      </c>
      <c r="E975" s="47"/>
      <c r="F975" s="47" t="str">
        <f t="shared" si="316"/>
        <v>PRC_CAPACT</v>
      </c>
      <c r="G975" s="51"/>
      <c r="H975" s="90">
        <f>IF(VLOOKUP($Q975,'FILL Table'!$A$453:$I$484,RSD_Technologies!H$3)=0,AVERAGE('FILL Table'!$I$453:$I$484),VLOOKUP($Q975,'FILL Table'!$A$453:$I$484,RSD_Technologies!H$3))</f>
        <v>1</v>
      </c>
      <c r="I975" s="90">
        <f>IF(VLOOKUP($Q975,'FILL Table'!$A$453:$J$484,RSD_Technologies!I$3)=0,AVERAGE('FILL Table'!$J$453:$J$484),VLOOKUP($Q975,'FILL Table'!$A$453:$J$484,RSD_Technologies!I$3))</f>
        <v>1.502</v>
      </c>
      <c r="J975" s="90">
        <f>IF(VLOOKUP($Q975,'FILL Table'!$A$453:$K$484,RSD_Technologies!J$3)=0,AVERAGE('FILL Table'!$K$453:$K$484),VLOOKUP($Q975,'FILL Table'!$A$453:$K$484,RSD_Technologies!J$3))</f>
        <v>1.502</v>
      </c>
      <c r="K975" s="90">
        <f>IF(VLOOKUP($Q975,'FILL Table'!$A$453:$L$484,RSD_Technologies!K$3)=0,AVERAGE('FILL Table'!$L$453:$L$484),VLOOKUP($Q975,'FILL Table'!$A$453:$L$484,RSD_Technologies!K$3))</f>
        <v>1.502</v>
      </c>
      <c r="Q975" s="47" t="str">
        <f t="shared" si="318"/>
        <v>RSD_DTA4_RF</v>
      </c>
    </row>
    <row r="976" spans="2:17" x14ac:dyDescent="0.25">
      <c r="B976" s="47"/>
      <c r="D976" s="47" t="s">
        <v>531</v>
      </c>
      <c r="E976" s="47"/>
      <c r="F976" s="47" t="str">
        <f t="shared" si="316"/>
        <v>PRC_CAPACT</v>
      </c>
      <c r="G976" s="51"/>
      <c r="H976" s="90">
        <f>IF(VLOOKUP($Q976,'FILL Table'!$A$453:$I$484,RSD_Technologies!H$3)=0,AVERAGE('FILL Table'!$I$453:$I$484),VLOOKUP($Q976,'FILL Table'!$A$453:$I$484,RSD_Technologies!H$3))</f>
        <v>1</v>
      </c>
      <c r="I976" s="90">
        <f>IF(VLOOKUP($Q976,'FILL Table'!$A$453:$J$484,RSD_Technologies!I$3)=0,AVERAGE('FILL Table'!$J$453:$J$484),VLOOKUP($Q976,'FILL Table'!$A$453:$J$484,RSD_Technologies!I$3))</f>
        <v>1.502</v>
      </c>
      <c r="J976" s="90">
        <f>IF(VLOOKUP($Q976,'FILL Table'!$A$453:$K$484,RSD_Technologies!J$3)=0,AVERAGE('FILL Table'!$K$453:$K$484),VLOOKUP($Q976,'FILL Table'!$A$453:$K$484,RSD_Technologies!J$3))</f>
        <v>1.502</v>
      </c>
      <c r="K976" s="90">
        <f>IF(VLOOKUP($Q976,'FILL Table'!$A$453:$L$484,RSD_Technologies!K$3)=0,AVERAGE('FILL Table'!$L$453:$L$484),VLOOKUP($Q976,'FILL Table'!$A$453:$L$484,RSD_Technologies!K$3))</f>
        <v>1.502</v>
      </c>
      <c r="Q976" s="47" t="str">
        <f t="shared" si="318"/>
        <v>RSD_DTA4_RF</v>
      </c>
    </row>
    <row r="977" spans="2:17" x14ac:dyDescent="0.25">
      <c r="B977" s="47"/>
      <c r="D977" s="47" t="s">
        <v>532</v>
      </c>
      <c r="E977" s="47"/>
      <c r="F977" s="47" t="str">
        <f t="shared" si="316"/>
        <v>PRC_CAPACT</v>
      </c>
      <c r="G977" s="51"/>
      <c r="H977" s="90">
        <f>IF(VLOOKUP($Q977,'FILL Table'!$A$453:$I$484,RSD_Technologies!H$3)=0,AVERAGE('FILL Table'!$I$453:$I$484),VLOOKUP($Q977,'FILL Table'!$A$453:$I$484,RSD_Technologies!H$3))</f>
        <v>1</v>
      </c>
      <c r="I977" s="90">
        <f>IF(VLOOKUP($Q977,'FILL Table'!$A$453:$J$484,RSD_Technologies!I$3)=0,AVERAGE('FILL Table'!$J$453:$J$484),VLOOKUP($Q977,'FILL Table'!$A$453:$J$484,RSD_Technologies!I$3))</f>
        <v>1.502</v>
      </c>
      <c r="J977" s="90">
        <f>IF(VLOOKUP($Q977,'FILL Table'!$A$453:$K$484,RSD_Technologies!J$3)=0,AVERAGE('FILL Table'!$K$453:$K$484),VLOOKUP($Q977,'FILL Table'!$A$453:$K$484,RSD_Technologies!J$3))</f>
        <v>1.502</v>
      </c>
      <c r="K977" s="90">
        <f>IF(VLOOKUP($Q977,'FILL Table'!$A$453:$L$484,RSD_Technologies!K$3)=0,AVERAGE('FILL Table'!$L$453:$L$484),VLOOKUP($Q977,'FILL Table'!$A$453:$L$484,RSD_Technologies!K$3))</f>
        <v>1.502</v>
      </c>
      <c r="Q977" s="47" t="str">
        <f t="shared" si="318"/>
        <v>RSD_APA4_RF</v>
      </c>
    </row>
    <row r="978" spans="2:17" x14ac:dyDescent="0.25">
      <c r="B978" s="47"/>
      <c r="D978" s="47" t="s">
        <v>533</v>
      </c>
      <c r="E978" s="47"/>
      <c r="F978" s="47" t="str">
        <f t="shared" si="316"/>
        <v>PRC_CAPACT</v>
      </c>
      <c r="G978" s="51"/>
      <c r="H978" s="90">
        <f>IF(VLOOKUP($Q978,'FILL Table'!$A$453:$I$484,RSD_Technologies!H$3)=0,AVERAGE('FILL Table'!$I$453:$I$484),VLOOKUP($Q978,'FILL Table'!$A$453:$I$484,RSD_Technologies!H$3))</f>
        <v>1</v>
      </c>
      <c r="I978" s="90">
        <f>IF(VLOOKUP($Q978,'FILL Table'!$A$453:$J$484,RSD_Technologies!I$3)=0,AVERAGE('FILL Table'!$J$453:$J$484),VLOOKUP($Q978,'FILL Table'!$A$453:$J$484,RSD_Technologies!I$3))</f>
        <v>1.502</v>
      </c>
      <c r="J978" s="90">
        <f>IF(VLOOKUP($Q978,'FILL Table'!$A$453:$K$484,RSD_Technologies!J$3)=0,AVERAGE('FILL Table'!$K$453:$K$484),VLOOKUP($Q978,'FILL Table'!$A$453:$K$484,RSD_Technologies!J$3))</f>
        <v>1.502</v>
      </c>
      <c r="K978" s="90">
        <f>IF(VLOOKUP($Q978,'FILL Table'!$A$453:$L$484,RSD_Technologies!K$3)=0,AVERAGE('FILL Table'!$L$453:$L$484),VLOOKUP($Q978,'FILL Table'!$A$453:$L$484,RSD_Technologies!K$3))</f>
        <v>1.502</v>
      </c>
      <c r="Q978" s="47" t="str">
        <f t="shared" si="318"/>
        <v>RSD_APA4_RF</v>
      </c>
    </row>
    <row r="979" spans="2:17" ht="14.4" thickBot="1" x14ac:dyDescent="0.3">
      <c r="B979" s="81"/>
      <c r="C979" s="81"/>
      <c r="D979" s="81" t="s">
        <v>534</v>
      </c>
      <c r="E979" s="81"/>
      <c r="F979" s="81" t="str">
        <f t="shared" si="316"/>
        <v>PRC_CAPACT</v>
      </c>
      <c r="G979" s="82"/>
      <c r="H979" s="83">
        <f>IF(VLOOKUP($Q979,'FILL Table'!$A$453:$I$484,RSD_Technologies!H$3)=0,AVERAGE('FILL Table'!$I$453:$I$484),VLOOKUP($Q979,'FILL Table'!$A$453:$I$484,RSD_Technologies!H$3))</f>
        <v>1</v>
      </c>
      <c r="I979" s="83">
        <f>IF(VLOOKUP($Q979,'FILL Table'!$A$453:$J$484,RSD_Technologies!I$3)=0,AVERAGE('FILL Table'!$J$453:$J$484),VLOOKUP($Q979,'FILL Table'!$A$453:$J$484,RSD_Technologies!I$3))</f>
        <v>1.502</v>
      </c>
      <c r="J979" s="83">
        <f>IF(VLOOKUP($Q979,'FILL Table'!$A$453:$K$484,RSD_Technologies!J$3)=0,AVERAGE('FILL Table'!$K$453:$K$484),VLOOKUP($Q979,'FILL Table'!$A$453:$K$484,RSD_Technologies!J$3))</f>
        <v>1.502</v>
      </c>
      <c r="K979" s="83">
        <f>IF(VLOOKUP($Q979,'FILL Table'!$A$453:$L$484,RSD_Technologies!K$3)=0,AVERAGE('FILL Table'!$L$453:$L$484),VLOOKUP($Q979,'FILL Table'!$A$453:$L$484,RSD_Technologies!K$3))</f>
        <v>1.502</v>
      </c>
      <c r="L979" s="81"/>
      <c r="M979" s="81"/>
      <c r="N979" s="81"/>
      <c r="O979" s="81"/>
      <c r="P979" s="81"/>
      <c r="Q979" s="81" t="str">
        <f t="shared" si="318"/>
        <v>RSD_APA4_RF</v>
      </c>
    </row>
    <row r="980" spans="2:17" ht="14.4" thickTop="1" x14ac:dyDescent="0.25">
      <c r="B980" s="47"/>
      <c r="D980" s="47" t="s">
        <v>300</v>
      </c>
      <c r="E980" s="47"/>
      <c r="F980" s="47" t="str">
        <f t="shared" si="316"/>
        <v>PRC_CAPACT</v>
      </c>
      <c r="G980" s="51"/>
      <c r="H980" s="90">
        <f>IF(VLOOKUP($Q980,'FILL Table'!$A$453:$I$484,RSD_Technologies!H$3)=0,AVERAGE('FILL Table'!$I$453:$I$484),VLOOKUP($Q980,'FILL Table'!$A$453:$I$484,RSD_Technologies!H$3))</f>
        <v>1.8340000000000001</v>
      </c>
      <c r="I980" s="90">
        <f>IF(VLOOKUP($Q980,'FILL Table'!$A$453:$J$484,RSD_Technologies!I$3)=0,AVERAGE('FILL Table'!$J$453:$J$484),VLOOKUP($Q980,'FILL Table'!$A$453:$J$484,RSD_Technologies!I$3))</f>
        <v>1.8340000000000001</v>
      </c>
      <c r="J980" s="90">
        <f>IF(VLOOKUP($Q980,'FILL Table'!$A$453:$K$484,RSD_Technologies!J$3)=0,AVERAGE('FILL Table'!$K$453:$K$484),VLOOKUP($Q980,'FILL Table'!$A$453:$K$484,RSD_Technologies!J$3))</f>
        <v>1.8340000000000001</v>
      </c>
      <c r="K980" s="90">
        <f>IF(VLOOKUP($Q980,'FILL Table'!$A$453:$L$484,RSD_Technologies!K$3)=0,AVERAGE('FILL Table'!$L$453:$L$484),VLOOKUP($Q980,'FILL Table'!$A$453:$L$484,RSD_Technologies!K$3))</f>
        <v>1.8340000000000001</v>
      </c>
      <c r="Q980" s="47" t="str">
        <f t="shared" si="318"/>
        <v>RSD_DTA1_CW</v>
      </c>
    </row>
    <row r="981" spans="2:17" x14ac:dyDescent="0.25">
      <c r="B981" s="47"/>
      <c r="D981" s="47" t="s">
        <v>301</v>
      </c>
      <c r="E981" s="47"/>
      <c r="F981" s="47" t="str">
        <f t="shared" si="316"/>
        <v>PRC_CAPACT</v>
      </c>
      <c r="G981" s="51"/>
      <c r="H981" s="90">
        <f>IF(VLOOKUP($Q981,'FILL Table'!$A$453:$I$484,RSD_Technologies!H$3)=0,AVERAGE('FILL Table'!$I$453:$I$484),VLOOKUP($Q981,'FILL Table'!$A$453:$I$484,RSD_Technologies!H$3))</f>
        <v>1.8340000000000001</v>
      </c>
      <c r="I981" s="90">
        <f>IF(VLOOKUP($Q981,'FILL Table'!$A$453:$J$484,RSD_Technologies!I$3)=0,AVERAGE('FILL Table'!$J$453:$J$484),VLOOKUP($Q981,'FILL Table'!$A$453:$J$484,RSD_Technologies!I$3))</f>
        <v>1.8340000000000001</v>
      </c>
      <c r="J981" s="90">
        <f>IF(VLOOKUP($Q981,'FILL Table'!$A$453:$K$484,RSD_Technologies!J$3)=0,AVERAGE('FILL Table'!$K$453:$K$484),VLOOKUP($Q981,'FILL Table'!$A$453:$K$484,RSD_Technologies!J$3))</f>
        <v>1.8340000000000001</v>
      </c>
      <c r="K981" s="90">
        <f>IF(VLOOKUP($Q981,'FILL Table'!$A$453:$L$484,RSD_Technologies!K$3)=0,AVERAGE('FILL Table'!$L$453:$L$484),VLOOKUP($Q981,'FILL Table'!$A$453:$L$484,RSD_Technologies!K$3))</f>
        <v>1.8340000000000001</v>
      </c>
      <c r="Q981" s="47" t="str">
        <f t="shared" si="318"/>
        <v>RSD_DTA1_CW</v>
      </c>
    </row>
    <row r="982" spans="2:17" x14ac:dyDescent="0.25">
      <c r="B982" s="47"/>
      <c r="D982" s="47" t="s">
        <v>302</v>
      </c>
      <c r="E982" s="47"/>
      <c r="F982" s="47" t="str">
        <f t="shared" ref="F982:F1045" si="319">F981</f>
        <v>PRC_CAPACT</v>
      </c>
      <c r="G982" s="51"/>
      <c r="H982" s="90">
        <f>IF(VLOOKUP($Q982,'FILL Table'!$A$453:$I$484,RSD_Technologies!H$3)=0,AVERAGE('FILL Table'!$I$453:$I$484),VLOOKUP($Q982,'FILL Table'!$A$453:$I$484,RSD_Technologies!H$3))</f>
        <v>1.8340000000000001</v>
      </c>
      <c r="I982" s="90">
        <f>IF(VLOOKUP($Q982,'FILL Table'!$A$453:$J$484,RSD_Technologies!I$3)=0,AVERAGE('FILL Table'!$J$453:$J$484),VLOOKUP($Q982,'FILL Table'!$A$453:$J$484,RSD_Technologies!I$3))</f>
        <v>1.8340000000000001</v>
      </c>
      <c r="J982" s="90">
        <f>IF(VLOOKUP($Q982,'FILL Table'!$A$453:$K$484,RSD_Technologies!J$3)=0,AVERAGE('FILL Table'!$K$453:$K$484),VLOOKUP($Q982,'FILL Table'!$A$453:$K$484,RSD_Technologies!J$3))</f>
        <v>1.8340000000000001</v>
      </c>
      <c r="K982" s="90">
        <f>IF(VLOOKUP($Q982,'FILL Table'!$A$453:$L$484,RSD_Technologies!K$3)=0,AVERAGE('FILL Table'!$L$453:$L$484),VLOOKUP($Q982,'FILL Table'!$A$453:$L$484,RSD_Technologies!K$3))</f>
        <v>1.8340000000000001</v>
      </c>
      <c r="Q982" s="47" t="str">
        <f t="shared" si="318"/>
        <v>RSD_DTA1_CW</v>
      </c>
    </row>
    <row r="983" spans="2:17" x14ac:dyDescent="0.25">
      <c r="B983" s="47"/>
      <c r="D983" s="47" t="s">
        <v>303</v>
      </c>
      <c r="E983" s="47"/>
      <c r="F983" s="47" t="str">
        <f t="shared" si="319"/>
        <v>PRC_CAPACT</v>
      </c>
      <c r="G983" s="51"/>
      <c r="H983" s="90">
        <f>IF(VLOOKUP($Q983,'FILL Table'!$A$453:$I$484,RSD_Technologies!H$3)=0,AVERAGE('FILL Table'!$I$453:$I$484),VLOOKUP($Q983,'FILL Table'!$A$453:$I$484,RSD_Technologies!H$3))</f>
        <v>1.8340000000000001</v>
      </c>
      <c r="I983" s="90">
        <f>IF(VLOOKUP($Q983,'FILL Table'!$A$453:$J$484,RSD_Technologies!I$3)=0,AVERAGE('FILL Table'!$J$453:$J$484),VLOOKUP($Q983,'FILL Table'!$A$453:$J$484,RSD_Technologies!I$3))</f>
        <v>1.8340000000000001</v>
      </c>
      <c r="J983" s="90">
        <f>IF(VLOOKUP($Q983,'FILL Table'!$A$453:$K$484,RSD_Technologies!J$3)=0,AVERAGE('FILL Table'!$K$453:$K$484),VLOOKUP($Q983,'FILL Table'!$A$453:$K$484,RSD_Technologies!J$3))</f>
        <v>1.8340000000000001</v>
      </c>
      <c r="K983" s="90">
        <f>IF(VLOOKUP($Q983,'FILL Table'!$A$453:$L$484,RSD_Technologies!K$3)=0,AVERAGE('FILL Table'!$L$453:$L$484),VLOOKUP($Q983,'FILL Table'!$A$453:$L$484,RSD_Technologies!K$3))</f>
        <v>1.8340000000000001</v>
      </c>
      <c r="Q983" s="47" t="str">
        <f t="shared" si="318"/>
        <v>RSD_DTA1_CW</v>
      </c>
    </row>
    <row r="984" spans="2:17" x14ac:dyDescent="0.25">
      <c r="B984" s="47"/>
      <c r="D984" s="47" t="s">
        <v>304</v>
      </c>
      <c r="E984" s="47"/>
      <c r="F984" s="47" t="str">
        <f t="shared" si="319"/>
        <v>PRC_CAPACT</v>
      </c>
      <c r="G984" s="51"/>
      <c r="H984" s="90">
        <f>IF(VLOOKUP($Q984,'FILL Table'!$A$453:$I$484,RSD_Technologies!H$3)=0,AVERAGE('FILL Table'!$I$453:$I$484),VLOOKUP($Q984,'FILL Table'!$A$453:$I$484,RSD_Technologies!H$3))</f>
        <v>1.8340000000000001</v>
      </c>
      <c r="I984" s="90">
        <f>IF(VLOOKUP($Q984,'FILL Table'!$A$453:$J$484,RSD_Technologies!I$3)=0,AVERAGE('FILL Table'!$J$453:$J$484),VLOOKUP($Q984,'FILL Table'!$A$453:$J$484,RSD_Technologies!I$3))</f>
        <v>1.8340000000000001</v>
      </c>
      <c r="J984" s="90">
        <f>IF(VLOOKUP($Q984,'FILL Table'!$A$453:$K$484,RSD_Technologies!J$3)=0,AVERAGE('FILL Table'!$K$453:$K$484),VLOOKUP($Q984,'FILL Table'!$A$453:$K$484,RSD_Technologies!J$3))</f>
        <v>1.8340000000000001</v>
      </c>
      <c r="K984" s="90">
        <f>IF(VLOOKUP($Q984,'FILL Table'!$A$453:$L$484,RSD_Technologies!K$3)=0,AVERAGE('FILL Table'!$L$453:$L$484),VLOOKUP($Q984,'FILL Table'!$A$453:$L$484,RSD_Technologies!K$3))</f>
        <v>1.8340000000000001</v>
      </c>
      <c r="Q984" s="47" t="str">
        <f t="shared" si="318"/>
        <v>RSD_APA1_CW</v>
      </c>
    </row>
    <row r="985" spans="2:17" x14ac:dyDescent="0.25">
      <c r="B985" s="47"/>
      <c r="D985" s="47" t="s">
        <v>305</v>
      </c>
      <c r="E985" s="47"/>
      <c r="F985" s="47" t="str">
        <f t="shared" si="319"/>
        <v>PRC_CAPACT</v>
      </c>
      <c r="G985" s="51"/>
      <c r="H985" s="90">
        <f>IF(VLOOKUP($Q985,'FILL Table'!$A$453:$I$484,RSD_Technologies!H$3)=0,AVERAGE('FILL Table'!$I$453:$I$484),VLOOKUP($Q985,'FILL Table'!$A$453:$I$484,RSD_Technologies!H$3))</f>
        <v>1.8340000000000001</v>
      </c>
      <c r="I985" s="90">
        <f>IF(VLOOKUP($Q985,'FILL Table'!$A$453:$J$484,RSD_Technologies!I$3)=0,AVERAGE('FILL Table'!$J$453:$J$484),VLOOKUP($Q985,'FILL Table'!$A$453:$J$484,RSD_Technologies!I$3))</f>
        <v>1.8340000000000001</v>
      </c>
      <c r="J985" s="90">
        <f>IF(VLOOKUP($Q985,'FILL Table'!$A$453:$K$484,RSD_Technologies!J$3)=0,AVERAGE('FILL Table'!$K$453:$K$484),VLOOKUP($Q985,'FILL Table'!$A$453:$K$484,RSD_Technologies!J$3))</f>
        <v>1.8340000000000001</v>
      </c>
      <c r="K985" s="90">
        <f>IF(VLOOKUP($Q985,'FILL Table'!$A$453:$L$484,RSD_Technologies!K$3)=0,AVERAGE('FILL Table'!$L$453:$L$484),VLOOKUP($Q985,'FILL Table'!$A$453:$L$484,RSD_Technologies!K$3))</f>
        <v>1.8340000000000001</v>
      </c>
      <c r="Q985" s="47" t="str">
        <f t="shared" si="318"/>
        <v>RSD_APA1_CW</v>
      </c>
    </row>
    <row r="986" spans="2:17" x14ac:dyDescent="0.25">
      <c r="B986" s="47"/>
      <c r="D986" s="47" t="s">
        <v>306</v>
      </c>
      <c r="E986" s="47"/>
      <c r="F986" s="47" t="str">
        <f t="shared" si="319"/>
        <v>PRC_CAPACT</v>
      </c>
      <c r="G986" s="51"/>
      <c r="H986" s="90">
        <f>IF(VLOOKUP($Q986,'FILL Table'!$A$453:$I$484,RSD_Technologies!H$3)=0,AVERAGE('FILL Table'!$I$453:$I$484),VLOOKUP($Q986,'FILL Table'!$A$453:$I$484,RSD_Technologies!H$3))</f>
        <v>1.8340000000000001</v>
      </c>
      <c r="I986" s="90">
        <f>IF(VLOOKUP($Q986,'FILL Table'!$A$453:$J$484,RSD_Technologies!I$3)=0,AVERAGE('FILL Table'!$J$453:$J$484),VLOOKUP($Q986,'FILL Table'!$A$453:$J$484,RSD_Technologies!I$3))</f>
        <v>1.8340000000000001</v>
      </c>
      <c r="J986" s="90">
        <f>IF(VLOOKUP($Q986,'FILL Table'!$A$453:$K$484,RSD_Technologies!J$3)=0,AVERAGE('FILL Table'!$K$453:$K$484),VLOOKUP($Q986,'FILL Table'!$A$453:$K$484,RSD_Technologies!J$3))</f>
        <v>1.8340000000000001</v>
      </c>
      <c r="K986" s="90">
        <f>IF(VLOOKUP($Q986,'FILL Table'!$A$453:$L$484,RSD_Technologies!K$3)=0,AVERAGE('FILL Table'!$L$453:$L$484),VLOOKUP($Q986,'FILL Table'!$A$453:$L$484,RSD_Technologies!K$3))</f>
        <v>1.8340000000000001</v>
      </c>
      <c r="Q986" s="47" t="str">
        <f t="shared" si="318"/>
        <v>RSD_APA1_CW</v>
      </c>
    </row>
    <row r="987" spans="2:17" x14ac:dyDescent="0.25">
      <c r="B987" s="47"/>
      <c r="D987" s="47" t="s">
        <v>307</v>
      </c>
      <c r="E987" s="47"/>
      <c r="F987" s="47" t="str">
        <f t="shared" si="319"/>
        <v>PRC_CAPACT</v>
      </c>
      <c r="G987" s="51"/>
      <c r="H987" s="90">
        <f>IF(VLOOKUP($Q987,'FILL Table'!$A$453:$I$484,RSD_Technologies!H$3)=0,AVERAGE('FILL Table'!$I$453:$I$484),VLOOKUP($Q987,'FILL Table'!$A$453:$I$484,RSD_Technologies!H$3))</f>
        <v>1.8340000000000001</v>
      </c>
      <c r="I987" s="90">
        <f>IF(VLOOKUP($Q987,'FILL Table'!$A$453:$J$484,RSD_Technologies!I$3)=0,AVERAGE('FILL Table'!$J$453:$J$484),VLOOKUP($Q987,'FILL Table'!$A$453:$J$484,RSD_Technologies!I$3))</f>
        <v>1.8340000000000001</v>
      </c>
      <c r="J987" s="90">
        <f>IF(VLOOKUP($Q987,'FILL Table'!$A$453:$K$484,RSD_Technologies!J$3)=0,AVERAGE('FILL Table'!$K$453:$K$484),VLOOKUP($Q987,'FILL Table'!$A$453:$K$484,RSD_Technologies!J$3))</f>
        <v>1.8340000000000001</v>
      </c>
      <c r="K987" s="90">
        <f>IF(VLOOKUP($Q987,'FILL Table'!$A$453:$L$484,RSD_Technologies!K$3)=0,AVERAGE('FILL Table'!$L$453:$L$484),VLOOKUP($Q987,'FILL Table'!$A$453:$L$484,RSD_Technologies!K$3))</f>
        <v>1.8340000000000001</v>
      </c>
      <c r="Q987" s="47" t="str">
        <f t="shared" si="318"/>
        <v>RSD_APA1_CW</v>
      </c>
    </row>
    <row r="988" spans="2:17" x14ac:dyDescent="0.25">
      <c r="B988" s="47"/>
      <c r="D988" s="47" t="s">
        <v>639</v>
      </c>
      <c r="E988" s="47"/>
      <c r="F988" s="47" t="str">
        <f t="shared" si="319"/>
        <v>PRC_CAPACT</v>
      </c>
      <c r="G988" s="51"/>
      <c r="H988" s="90">
        <f>IF(VLOOKUP($Q988,'FILL Table'!$A$453:$I$484,RSD_Technologies!H$3)=0,AVERAGE('FILL Table'!$I$453:$I$484),VLOOKUP($Q988,'FILL Table'!$A$453:$I$484,RSD_Technologies!H$3))</f>
        <v>1.8340000000000001</v>
      </c>
      <c r="I988" s="90">
        <f>IF(VLOOKUP($Q988,'FILL Table'!$A$453:$J$484,RSD_Technologies!I$3)=0,AVERAGE('FILL Table'!$J$453:$J$484),VLOOKUP($Q988,'FILL Table'!$A$453:$J$484,RSD_Technologies!I$3))</f>
        <v>1.502</v>
      </c>
      <c r="J988" s="90">
        <f>IF(VLOOKUP($Q988,'FILL Table'!$A$453:$K$484,RSD_Technologies!J$3)=0,AVERAGE('FILL Table'!$K$453:$K$484),VLOOKUP($Q988,'FILL Table'!$A$453:$K$484,RSD_Technologies!J$3))</f>
        <v>1.502</v>
      </c>
      <c r="K988" s="90">
        <f>IF(VLOOKUP($Q988,'FILL Table'!$A$453:$L$484,RSD_Technologies!K$3)=0,AVERAGE('FILL Table'!$L$453:$L$484),VLOOKUP($Q988,'FILL Table'!$A$453:$L$484,RSD_Technologies!K$3))</f>
        <v>1.502</v>
      </c>
      <c r="Q988" s="47" t="str">
        <f t="shared" si="318"/>
        <v>RSD_DTA2_CW</v>
      </c>
    </row>
    <row r="989" spans="2:17" x14ac:dyDescent="0.25">
      <c r="B989" s="47"/>
      <c r="D989" s="47" t="s">
        <v>640</v>
      </c>
      <c r="E989" s="47"/>
      <c r="F989" s="47" t="str">
        <f t="shared" si="319"/>
        <v>PRC_CAPACT</v>
      </c>
      <c r="G989" s="51"/>
      <c r="H989" s="90">
        <f>IF(VLOOKUP($Q989,'FILL Table'!$A$453:$I$484,RSD_Technologies!H$3)=0,AVERAGE('FILL Table'!$I$453:$I$484),VLOOKUP($Q989,'FILL Table'!$A$453:$I$484,RSD_Technologies!H$3))</f>
        <v>1.8340000000000001</v>
      </c>
      <c r="I989" s="90">
        <f>IF(VLOOKUP($Q989,'FILL Table'!$A$453:$J$484,RSD_Technologies!I$3)=0,AVERAGE('FILL Table'!$J$453:$J$484),VLOOKUP($Q989,'FILL Table'!$A$453:$J$484,RSD_Technologies!I$3))</f>
        <v>1.502</v>
      </c>
      <c r="J989" s="90">
        <f>IF(VLOOKUP($Q989,'FILL Table'!$A$453:$K$484,RSD_Technologies!J$3)=0,AVERAGE('FILL Table'!$K$453:$K$484),VLOOKUP($Q989,'FILL Table'!$A$453:$K$484,RSD_Technologies!J$3))</f>
        <v>1.502</v>
      </c>
      <c r="K989" s="90">
        <f>IF(VLOOKUP($Q989,'FILL Table'!$A$453:$L$484,RSD_Technologies!K$3)=0,AVERAGE('FILL Table'!$L$453:$L$484),VLOOKUP($Q989,'FILL Table'!$A$453:$L$484,RSD_Technologies!K$3))</f>
        <v>1.502</v>
      </c>
      <c r="Q989" s="47" t="str">
        <f t="shared" si="318"/>
        <v>RSD_DTA2_CW</v>
      </c>
    </row>
    <row r="990" spans="2:17" x14ac:dyDescent="0.25">
      <c r="B990" s="47"/>
      <c r="D990" s="47" t="s">
        <v>641</v>
      </c>
      <c r="E990" s="47"/>
      <c r="F990" s="47" t="str">
        <f t="shared" si="319"/>
        <v>PRC_CAPACT</v>
      </c>
      <c r="G990" s="51"/>
      <c r="H990" s="90">
        <f>IF(VLOOKUP($Q990,'FILL Table'!$A$453:$I$484,RSD_Technologies!H$3)=0,AVERAGE('FILL Table'!$I$453:$I$484),VLOOKUP($Q990,'FILL Table'!$A$453:$I$484,RSD_Technologies!H$3))</f>
        <v>1.8340000000000001</v>
      </c>
      <c r="I990" s="90">
        <f>IF(VLOOKUP($Q990,'FILL Table'!$A$453:$J$484,RSD_Technologies!I$3)=0,AVERAGE('FILL Table'!$J$453:$J$484),VLOOKUP($Q990,'FILL Table'!$A$453:$J$484,RSD_Technologies!I$3))</f>
        <v>1.502</v>
      </c>
      <c r="J990" s="90">
        <f>IF(VLOOKUP($Q990,'FILL Table'!$A$453:$K$484,RSD_Technologies!J$3)=0,AVERAGE('FILL Table'!$K$453:$K$484),VLOOKUP($Q990,'FILL Table'!$A$453:$K$484,RSD_Technologies!J$3))</f>
        <v>1.502</v>
      </c>
      <c r="K990" s="90">
        <f>IF(VLOOKUP($Q990,'FILL Table'!$A$453:$L$484,RSD_Technologies!K$3)=0,AVERAGE('FILL Table'!$L$453:$L$484),VLOOKUP($Q990,'FILL Table'!$A$453:$L$484,RSD_Technologies!K$3))</f>
        <v>1.502</v>
      </c>
      <c r="Q990" s="47" t="str">
        <f t="shared" si="318"/>
        <v>RSD_DTA2_CW</v>
      </c>
    </row>
    <row r="991" spans="2:17" x14ac:dyDescent="0.25">
      <c r="B991" s="47"/>
      <c r="D991" s="47" t="s">
        <v>642</v>
      </c>
      <c r="E991" s="47"/>
      <c r="F991" s="47" t="str">
        <f t="shared" si="319"/>
        <v>PRC_CAPACT</v>
      </c>
      <c r="G991" s="51"/>
      <c r="H991" s="90">
        <f>IF(VLOOKUP($Q991,'FILL Table'!$A$453:$I$484,RSD_Technologies!H$3)=0,AVERAGE('FILL Table'!$I$453:$I$484),VLOOKUP($Q991,'FILL Table'!$A$453:$I$484,RSD_Technologies!H$3))</f>
        <v>1.8340000000000001</v>
      </c>
      <c r="I991" s="90">
        <f>IF(VLOOKUP($Q991,'FILL Table'!$A$453:$J$484,RSD_Technologies!I$3)=0,AVERAGE('FILL Table'!$J$453:$J$484),VLOOKUP($Q991,'FILL Table'!$A$453:$J$484,RSD_Technologies!I$3))</f>
        <v>1.502</v>
      </c>
      <c r="J991" s="90">
        <f>IF(VLOOKUP($Q991,'FILL Table'!$A$453:$K$484,RSD_Technologies!J$3)=0,AVERAGE('FILL Table'!$K$453:$K$484),VLOOKUP($Q991,'FILL Table'!$A$453:$K$484,RSD_Technologies!J$3))</f>
        <v>1.502</v>
      </c>
      <c r="K991" s="90">
        <f>IF(VLOOKUP($Q991,'FILL Table'!$A$453:$L$484,RSD_Technologies!K$3)=0,AVERAGE('FILL Table'!$L$453:$L$484),VLOOKUP($Q991,'FILL Table'!$A$453:$L$484,RSD_Technologies!K$3))</f>
        <v>1.502</v>
      </c>
      <c r="Q991" s="47" t="str">
        <f t="shared" si="318"/>
        <v>RSD_DTA2_CW</v>
      </c>
    </row>
    <row r="992" spans="2:17" x14ac:dyDescent="0.25">
      <c r="B992" s="47"/>
      <c r="D992" s="47" t="s">
        <v>643</v>
      </c>
      <c r="E992" s="47"/>
      <c r="F992" s="47" t="str">
        <f t="shared" si="319"/>
        <v>PRC_CAPACT</v>
      </c>
      <c r="G992" s="51"/>
      <c r="H992" s="90">
        <f>IF(VLOOKUP($Q992,'FILL Table'!$A$453:$I$484,RSD_Technologies!H$3)=0,AVERAGE('FILL Table'!$I$453:$I$484),VLOOKUP($Q992,'FILL Table'!$A$453:$I$484,RSD_Technologies!H$3))</f>
        <v>1.8340000000000001</v>
      </c>
      <c r="I992" s="90">
        <f>IF(VLOOKUP($Q992,'FILL Table'!$A$453:$J$484,RSD_Technologies!I$3)=0,AVERAGE('FILL Table'!$J$453:$J$484),VLOOKUP($Q992,'FILL Table'!$A$453:$J$484,RSD_Technologies!I$3))</f>
        <v>1.502</v>
      </c>
      <c r="J992" s="90">
        <f>IF(VLOOKUP($Q992,'FILL Table'!$A$453:$K$484,RSD_Technologies!J$3)=0,AVERAGE('FILL Table'!$K$453:$K$484),VLOOKUP($Q992,'FILL Table'!$A$453:$K$484,RSD_Technologies!J$3))</f>
        <v>1.502</v>
      </c>
      <c r="K992" s="90">
        <f>IF(VLOOKUP($Q992,'FILL Table'!$A$453:$L$484,RSD_Technologies!K$3)=0,AVERAGE('FILL Table'!$L$453:$L$484),VLOOKUP($Q992,'FILL Table'!$A$453:$L$484,RSD_Technologies!K$3))</f>
        <v>1.502</v>
      </c>
      <c r="Q992" s="47" t="str">
        <f t="shared" si="318"/>
        <v>RSD_APA2_CW</v>
      </c>
    </row>
    <row r="993" spans="2:17" x14ac:dyDescent="0.25">
      <c r="B993" s="47"/>
      <c r="D993" s="47" t="s">
        <v>644</v>
      </c>
      <c r="E993" s="47"/>
      <c r="F993" s="47" t="str">
        <f t="shared" si="319"/>
        <v>PRC_CAPACT</v>
      </c>
      <c r="G993" s="51"/>
      <c r="H993" s="90">
        <f>IF(VLOOKUP($Q993,'FILL Table'!$A$453:$I$484,RSD_Technologies!H$3)=0,AVERAGE('FILL Table'!$I$453:$I$484),VLOOKUP($Q993,'FILL Table'!$A$453:$I$484,RSD_Technologies!H$3))</f>
        <v>1.8340000000000001</v>
      </c>
      <c r="I993" s="90">
        <f>IF(VLOOKUP($Q993,'FILL Table'!$A$453:$J$484,RSD_Technologies!I$3)=0,AVERAGE('FILL Table'!$J$453:$J$484),VLOOKUP($Q993,'FILL Table'!$A$453:$J$484,RSD_Technologies!I$3))</f>
        <v>1.502</v>
      </c>
      <c r="J993" s="90">
        <f>IF(VLOOKUP($Q993,'FILL Table'!$A$453:$K$484,RSD_Technologies!J$3)=0,AVERAGE('FILL Table'!$K$453:$K$484),VLOOKUP($Q993,'FILL Table'!$A$453:$K$484,RSD_Technologies!J$3))</f>
        <v>1.502</v>
      </c>
      <c r="K993" s="90">
        <f>IF(VLOOKUP($Q993,'FILL Table'!$A$453:$L$484,RSD_Technologies!K$3)=0,AVERAGE('FILL Table'!$L$453:$L$484),VLOOKUP($Q993,'FILL Table'!$A$453:$L$484,RSD_Technologies!K$3))</f>
        <v>1.502</v>
      </c>
      <c r="Q993" s="47" t="str">
        <f t="shared" si="318"/>
        <v>RSD_APA2_CW</v>
      </c>
    </row>
    <row r="994" spans="2:17" x14ac:dyDescent="0.25">
      <c r="B994" s="47"/>
      <c r="D994" s="47" t="s">
        <v>645</v>
      </c>
      <c r="E994" s="47"/>
      <c r="F994" s="47" t="str">
        <f t="shared" si="319"/>
        <v>PRC_CAPACT</v>
      </c>
      <c r="G994" s="51"/>
      <c r="H994" s="90">
        <f>IF(VLOOKUP($Q994,'FILL Table'!$A$453:$I$484,RSD_Technologies!H$3)=0,AVERAGE('FILL Table'!$I$453:$I$484),VLOOKUP($Q994,'FILL Table'!$A$453:$I$484,RSD_Technologies!H$3))</f>
        <v>1.8340000000000001</v>
      </c>
      <c r="I994" s="90">
        <f>IF(VLOOKUP($Q994,'FILL Table'!$A$453:$J$484,RSD_Technologies!I$3)=0,AVERAGE('FILL Table'!$J$453:$J$484),VLOOKUP($Q994,'FILL Table'!$A$453:$J$484,RSD_Technologies!I$3))</f>
        <v>1.502</v>
      </c>
      <c r="J994" s="90">
        <f>IF(VLOOKUP($Q994,'FILL Table'!$A$453:$K$484,RSD_Technologies!J$3)=0,AVERAGE('FILL Table'!$K$453:$K$484),VLOOKUP($Q994,'FILL Table'!$A$453:$K$484,RSD_Technologies!J$3))</f>
        <v>1.502</v>
      </c>
      <c r="K994" s="90">
        <f>IF(VLOOKUP($Q994,'FILL Table'!$A$453:$L$484,RSD_Technologies!K$3)=0,AVERAGE('FILL Table'!$L$453:$L$484),VLOOKUP($Q994,'FILL Table'!$A$453:$L$484,RSD_Technologies!K$3))</f>
        <v>1.502</v>
      </c>
      <c r="Q994" s="47" t="str">
        <f t="shared" si="318"/>
        <v>RSD_APA2_CW</v>
      </c>
    </row>
    <row r="995" spans="2:17" x14ac:dyDescent="0.25">
      <c r="B995" s="47"/>
      <c r="D995" s="47" t="s">
        <v>646</v>
      </c>
      <c r="E995" s="47"/>
      <c r="F995" s="47" t="str">
        <f t="shared" si="319"/>
        <v>PRC_CAPACT</v>
      </c>
      <c r="G995" s="51"/>
      <c r="H995" s="90">
        <f>IF(VLOOKUP($Q995,'FILL Table'!$A$453:$I$484,RSD_Technologies!H$3)=0,AVERAGE('FILL Table'!$I$453:$I$484),VLOOKUP($Q995,'FILL Table'!$A$453:$I$484,RSD_Technologies!H$3))</f>
        <v>1.8340000000000001</v>
      </c>
      <c r="I995" s="90">
        <f>IF(VLOOKUP($Q995,'FILL Table'!$A$453:$J$484,RSD_Technologies!I$3)=0,AVERAGE('FILL Table'!$J$453:$J$484),VLOOKUP($Q995,'FILL Table'!$A$453:$J$484,RSD_Technologies!I$3))</f>
        <v>1.502</v>
      </c>
      <c r="J995" s="90">
        <f>IF(VLOOKUP($Q995,'FILL Table'!$A$453:$K$484,RSD_Technologies!J$3)=0,AVERAGE('FILL Table'!$K$453:$K$484),VLOOKUP($Q995,'FILL Table'!$A$453:$K$484,RSD_Technologies!J$3))</f>
        <v>1.502</v>
      </c>
      <c r="K995" s="90">
        <f>IF(VLOOKUP($Q995,'FILL Table'!$A$453:$L$484,RSD_Technologies!K$3)=0,AVERAGE('FILL Table'!$L$453:$L$484),VLOOKUP($Q995,'FILL Table'!$A$453:$L$484,RSD_Technologies!K$3))</f>
        <v>1.502</v>
      </c>
      <c r="Q995" s="47" t="str">
        <f t="shared" si="318"/>
        <v>RSD_APA2_CW</v>
      </c>
    </row>
    <row r="996" spans="2:17" x14ac:dyDescent="0.25">
      <c r="B996" s="47"/>
      <c r="D996" s="47" t="s">
        <v>587</v>
      </c>
      <c r="E996" s="47"/>
      <c r="F996" s="47" t="str">
        <f t="shared" si="319"/>
        <v>PRC_CAPACT</v>
      </c>
      <c r="G996" s="51"/>
      <c r="H996" s="90">
        <f>IF(VLOOKUP($Q996,'FILL Table'!$A$453:$I$484,RSD_Technologies!H$3)=0,AVERAGE('FILL Table'!$I$453:$I$484),VLOOKUP($Q996,'FILL Table'!$A$453:$I$484,RSD_Technologies!H$3))</f>
        <v>1.8340000000000001</v>
      </c>
      <c r="I996" s="90">
        <f>IF(VLOOKUP($Q996,'FILL Table'!$A$453:$J$484,RSD_Technologies!I$3)=0,AVERAGE('FILL Table'!$J$453:$J$484),VLOOKUP($Q996,'FILL Table'!$A$453:$J$484,RSD_Technologies!I$3))</f>
        <v>1.502</v>
      </c>
      <c r="J996" s="90">
        <f>IF(VLOOKUP($Q996,'FILL Table'!$A$453:$K$484,RSD_Technologies!J$3)=0,AVERAGE('FILL Table'!$K$453:$K$484),VLOOKUP($Q996,'FILL Table'!$A$453:$K$484,RSD_Technologies!J$3))</f>
        <v>1.502</v>
      </c>
      <c r="K996" s="90">
        <f>IF(VLOOKUP($Q996,'FILL Table'!$A$453:$L$484,RSD_Technologies!K$3)=0,AVERAGE('FILL Table'!$L$453:$L$484),VLOOKUP($Q996,'FILL Table'!$A$453:$L$484,RSD_Technologies!K$3))</f>
        <v>1.502</v>
      </c>
      <c r="Q996" s="47" t="str">
        <f t="shared" si="318"/>
        <v>RSD_DTA3_CW</v>
      </c>
    </row>
    <row r="997" spans="2:17" x14ac:dyDescent="0.25">
      <c r="B997" s="47"/>
      <c r="D997" s="47" t="s">
        <v>588</v>
      </c>
      <c r="E997" s="47"/>
      <c r="F997" s="47" t="str">
        <f t="shared" si="319"/>
        <v>PRC_CAPACT</v>
      </c>
      <c r="G997" s="51"/>
      <c r="H997" s="90">
        <f>IF(VLOOKUP($Q997,'FILL Table'!$A$453:$I$484,RSD_Technologies!H$3)=0,AVERAGE('FILL Table'!$I$453:$I$484),VLOOKUP($Q997,'FILL Table'!$A$453:$I$484,RSD_Technologies!H$3))</f>
        <v>1.8340000000000001</v>
      </c>
      <c r="I997" s="90">
        <f>IF(VLOOKUP($Q997,'FILL Table'!$A$453:$J$484,RSD_Technologies!I$3)=0,AVERAGE('FILL Table'!$J$453:$J$484),VLOOKUP($Q997,'FILL Table'!$A$453:$J$484,RSD_Technologies!I$3))</f>
        <v>1.502</v>
      </c>
      <c r="J997" s="90">
        <f>IF(VLOOKUP($Q997,'FILL Table'!$A$453:$K$484,RSD_Technologies!J$3)=0,AVERAGE('FILL Table'!$K$453:$K$484),VLOOKUP($Q997,'FILL Table'!$A$453:$K$484,RSD_Technologies!J$3))</f>
        <v>1.502</v>
      </c>
      <c r="K997" s="90">
        <f>IF(VLOOKUP($Q997,'FILL Table'!$A$453:$L$484,RSD_Technologies!K$3)=0,AVERAGE('FILL Table'!$L$453:$L$484),VLOOKUP($Q997,'FILL Table'!$A$453:$L$484,RSD_Technologies!K$3))</f>
        <v>1.502</v>
      </c>
      <c r="Q997" s="47" t="str">
        <f t="shared" si="318"/>
        <v>RSD_DTA3_CW</v>
      </c>
    </row>
    <row r="998" spans="2:17" x14ac:dyDescent="0.25">
      <c r="B998" s="47"/>
      <c r="D998" s="47" t="s">
        <v>589</v>
      </c>
      <c r="E998" s="47"/>
      <c r="F998" s="47" t="str">
        <f t="shared" si="319"/>
        <v>PRC_CAPACT</v>
      </c>
      <c r="G998" s="51"/>
      <c r="H998" s="90">
        <f>IF(VLOOKUP($Q998,'FILL Table'!$A$453:$I$484,RSD_Technologies!H$3)=0,AVERAGE('FILL Table'!$I$453:$I$484),VLOOKUP($Q998,'FILL Table'!$A$453:$I$484,RSD_Technologies!H$3))</f>
        <v>1.8340000000000001</v>
      </c>
      <c r="I998" s="90">
        <f>IF(VLOOKUP($Q998,'FILL Table'!$A$453:$J$484,RSD_Technologies!I$3)=0,AVERAGE('FILL Table'!$J$453:$J$484),VLOOKUP($Q998,'FILL Table'!$A$453:$J$484,RSD_Technologies!I$3))</f>
        <v>1.502</v>
      </c>
      <c r="J998" s="90">
        <f>IF(VLOOKUP($Q998,'FILL Table'!$A$453:$K$484,RSD_Technologies!J$3)=0,AVERAGE('FILL Table'!$K$453:$K$484),VLOOKUP($Q998,'FILL Table'!$A$453:$K$484,RSD_Technologies!J$3))</f>
        <v>1.502</v>
      </c>
      <c r="K998" s="90">
        <f>IF(VLOOKUP($Q998,'FILL Table'!$A$453:$L$484,RSD_Technologies!K$3)=0,AVERAGE('FILL Table'!$L$453:$L$484),VLOOKUP($Q998,'FILL Table'!$A$453:$L$484,RSD_Technologies!K$3))</f>
        <v>1.502</v>
      </c>
      <c r="Q998" s="47" t="str">
        <f t="shared" si="318"/>
        <v>RSD_DTA3_CW</v>
      </c>
    </row>
    <row r="999" spans="2:17" x14ac:dyDescent="0.25">
      <c r="B999" s="47"/>
      <c r="D999" s="47" t="s">
        <v>590</v>
      </c>
      <c r="E999" s="47"/>
      <c r="F999" s="47" t="str">
        <f t="shared" si="319"/>
        <v>PRC_CAPACT</v>
      </c>
      <c r="G999" s="51"/>
      <c r="H999" s="90">
        <f>IF(VLOOKUP($Q999,'FILL Table'!$A$453:$I$484,RSD_Technologies!H$3)=0,AVERAGE('FILL Table'!$I$453:$I$484),VLOOKUP($Q999,'FILL Table'!$A$453:$I$484,RSD_Technologies!H$3))</f>
        <v>1.8340000000000001</v>
      </c>
      <c r="I999" s="90">
        <f>IF(VLOOKUP($Q999,'FILL Table'!$A$453:$J$484,RSD_Technologies!I$3)=0,AVERAGE('FILL Table'!$J$453:$J$484),VLOOKUP($Q999,'FILL Table'!$A$453:$J$484,RSD_Technologies!I$3))</f>
        <v>1.502</v>
      </c>
      <c r="J999" s="90">
        <f>IF(VLOOKUP($Q999,'FILL Table'!$A$453:$K$484,RSD_Technologies!J$3)=0,AVERAGE('FILL Table'!$K$453:$K$484),VLOOKUP($Q999,'FILL Table'!$A$453:$K$484,RSD_Technologies!J$3))</f>
        <v>1.502</v>
      </c>
      <c r="K999" s="90">
        <f>IF(VLOOKUP($Q999,'FILL Table'!$A$453:$L$484,RSD_Technologies!K$3)=0,AVERAGE('FILL Table'!$L$453:$L$484),VLOOKUP($Q999,'FILL Table'!$A$453:$L$484,RSD_Technologies!K$3))</f>
        <v>1.502</v>
      </c>
      <c r="Q999" s="47" t="str">
        <f t="shared" si="318"/>
        <v>RSD_DTA3_CW</v>
      </c>
    </row>
    <row r="1000" spans="2:17" x14ac:dyDescent="0.25">
      <c r="B1000" s="47"/>
      <c r="D1000" s="47" t="s">
        <v>591</v>
      </c>
      <c r="E1000" s="47"/>
      <c r="F1000" s="47" t="str">
        <f t="shared" si="319"/>
        <v>PRC_CAPACT</v>
      </c>
      <c r="G1000" s="51"/>
      <c r="H1000" s="90">
        <f>IF(VLOOKUP($Q1000,'FILL Table'!$A$453:$I$484,RSD_Technologies!H$3)=0,AVERAGE('FILL Table'!$I$453:$I$484),VLOOKUP($Q1000,'FILL Table'!$A$453:$I$484,RSD_Technologies!H$3))</f>
        <v>1.8340000000000001</v>
      </c>
      <c r="I1000" s="90">
        <f>IF(VLOOKUP($Q1000,'FILL Table'!$A$453:$J$484,RSD_Technologies!I$3)=0,AVERAGE('FILL Table'!$J$453:$J$484),VLOOKUP($Q1000,'FILL Table'!$A$453:$J$484,RSD_Technologies!I$3))</f>
        <v>1.502</v>
      </c>
      <c r="J1000" s="90">
        <f>IF(VLOOKUP($Q1000,'FILL Table'!$A$453:$K$484,RSD_Technologies!J$3)=0,AVERAGE('FILL Table'!$K$453:$K$484),VLOOKUP($Q1000,'FILL Table'!$A$453:$K$484,RSD_Technologies!J$3))</f>
        <v>1.502</v>
      </c>
      <c r="K1000" s="90">
        <f>IF(VLOOKUP($Q1000,'FILL Table'!$A$453:$L$484,RSD_Technologies!K$3)=0,AVERAGE('FILL Table'!$L$453:$L$484),VLOOKUP($Q1000,'FILL Table'!$A$453:$L$484,RSD_Technologies!K$3))</f>
        <v>1.502</v>
      </c>
      <c r="Q1000" s="47" t="str">
        <f t="shared" si="318"/>
        <v>RSD_APA3_CW</v>
      </c>
    </row>
    <row r="1001" spans="2:17" x14ac:dyDescent="0.25">
      <c r="B1001" s="47"/>
      <c r="D1001" s="47" t="s">
        <v>592</v>
      </c>
      <c r="E1001" s="47"/>
      <c r="F1001" s="47" t="str">
        <f t="shared" si="319"/>
        <v>PRC_CAPACT</v>
      </c>
      <c r="G1001" s="51"/>
      <c r="H1001" s="90">
        <f>IF(VLOOKUP($Q1001,'FILL Table'!$A$453:$I$484,RSD_Technologies!H$3)=0,AVERAGE('FILL Table'!$I$453:$I$484),VLOOKUP($Q1001,'FILL Table'!$A$453:$I$484,RSD_Technologies!H$3))</f>
        <v>1.8340000000000001</v>
      </c>
      <c r="I1001" s="90">
        <f>IF(VLOOKUP($Q1001,'FILL Table'!$A$453:$J$484,RSD_Technologies!I$3)=0,AVERAGE('FILL Table'!$J$453:$J$484),VLOOKUP($Q1001,'FILL Table'!$A$453:$J$484,RSD_Technologies!I$3))</f>
        <v>1.502</v>
      </c>
      <c r="J1001" s="90">
        <f>IF(VLOOKUP($Q1001,'FILL Table'!$A$453:$K$484,RSD_Technologies!J$3)=0,AVERAGE('FILL Table'!$K$453:$K$484),VLOOKUP($Q1001,'FILL Table'!$A$453:$K$484,RSD_Technologies!J$3))</f>
        <v>1.502</v>
      </c>
      <c r="K1001" s="90">
        <f>IF(VLOOKUP($Q1001,'FILL Table'!$A$453:$L$484,RSD_Technologies!K$3)=0,AVERAGE('FILL Table'!$L$453:$L$484),VLOOKUP($Q1001,'FILL Table'!$A$453:$L$484,RSD_Technologies!K$3))</f>
        <v>1.502</v>
      </c>
      <c r="Q1001" s="47" t="str">
        <f t="shared" si="318"/>
        <v>RSD_APA3_CW</v>
      </c>
    </row>
    <row r="1002" spans="2:17" x14ac:dyDescent="0.25">
      <c r="B1002" s="47"/>
      <c r="D1002" s="47" t="s">
        <v>593</v>
      </c>
      <c r="E1002" s="47"/>
      <c r="F1002" s="47" t="str">
        <f t="shared" si="319"/>
        <v>PRC_CAPACT</v>
      </c>
      <c r="G1002" s="51"/>
      <c r="H1002" s="90">
        <f>IF(VLOOKUP($Q1002,'FILL Table'!$A$453:$I$484,RSD_Technologies!H$3)=0,AVERAGE('FILL Table'!$I$453:$I$484),VLOOKUP($Q1002,'FILL Table'!$A$453:$I$484,RSD_Technologies!H$3))</f>
        <v>1.8340000000000001</v>
      </c>
      <c r="I1002" s="90">
        <f>IF(VLOOKUP($Q1002,'FILL Table'!$A$453:$J$484,RSD_Technologies!I$3)=0,AVERAGE('FILL Table'!$J$453:$J$484),VLOOKUP($Q1002,'FILL Table'!$A$453:$J$484,RSD_Technologies!I$3))</f>
        <v>1.502</v>
      </c>
      <c r="J1002" s="90">
        <f>IF(VLOOKUP($Q1002,'FILL Table'!$A$453:$K$484,RSD_Technologies!J$3)=0,AVERAGE('FILL Table'!$K$453:$K$484),VLOOKUP($Q1002,'FILL Table'!$A$453:$K$484,RSD_Technologies!J$3))</f>
        <v>1.502</v>
      </c>
      <c r="K1002" s="90">
        <f>IF(VLOOKUP($Q1002,'FILL Table'!$A$453:$L$484,RSD_Technologies!K$3)=0,AVERAGE('FILL Table'!$L$453:$L$484),VLOOKUP($Q1002,'FILL Table'!$A$453:$L$484,RSD_Technologies!K$3))</f>
        <v>1.502</v>
      </c>
      <c r="Q1002" s="47" t="str">
        <f t="shared" si="318"/>
        <v>RSD_APA3_CW</v>
      </c>
    </row>
    <row r="1003" spans="2:17" x14ac:dyDescent="0.25">
      <c r="B1003" s="47"/>
      <c r="D1003" s="47" t="s">
        <v>594</v>
      </c>
      <c r="E1003" s="47"/>
      <c r="F1003" s="47" t="str">
        <f t="shared" si="319"/>
        <v>PRC_CAPACT</v>
      </c>
      <c r="G1003" s="51"/>
      <c r="H1003" s="90">
        <f>IF(VLOOKUP($Q1003,'FILL Table'!$A$453:$I$484,RSD_Technologies!H$3)=0,AVERAGE('FILL Table'!$I$453:$I$484),VLOOKUP($Q1003,'FILL Table'!$A$453:$I$484,RSD_Technologies!H$3))</f>
        <v>1.8340000000000001</v>
      </c>
      <c r="I1003" s="90">
        <f>IF(VLOOKUP($Q1003,'FILL Table'!$A$453:$J$484,RSD_Technologies!I$3)=0,AVERAGE('FILL Table'!$J$453:$J$484),VLOOKUP($Q1003,'FILL Table'!$A$453:$J$484,RSD_Technologies!I$3))</f>
        <v>1.502</v>
      </c>
      <c r="J1003" s="90">
        <f>IF(VLOOKUP($Q1003,'FILL Table'!$A$453:$K$484,RSD_Technologies!J$3)=0,AVERAGE('FILL Table'!$K$453:$K$484),VLOOKUP($Q1003,'FILL Table'!$A$453:$K$484,RSD_Technologies!J$3))</f>
        <v>1.502</v>
      </c>
      <c r="K1003" s="90">
        <f>IF(VLOOKUP($Q1003,'FILL Table'!$A$453:$L$484,RSD_Technologies!K$3)=0,AVERAGE('FILL Table'!$L$453:$L$484),VLOOKUP($Q1003,'FILL Table'!$A$453:$L$484,RSD_Technologies!K$3))</f>
        <v>1.502</v>
      </c>
      <c r="Q1003" s="47" t="str">
        <f t="shared" si="318"/>
        <v>RSD_APA3_CW</v>
      </c>
    </row>
    <row r="1004" spans="2:17" x14ac:dyDescent="0.25">
      <c r="B1004" s="47"/>
      <c r="D1004" s="47" t="s">
        <v>535</v>
      </c>
      <c r="E1004" s="47"/>
      <c r="F1004" s="47" t="str">
        <f t="shared" si="319"/>
        <v>PRC_CAPACT</v>
      </c>
      <c r="G1004" s="51"/>
      <c r="H1004" s="90">
        <f>IF(VLOOKUP($Q1004,'FILL Table'!$A$453:$I$484,RSD_Technologies!H$3)=0,AVERAGE('FILL Table'!$I$453:$I$484),VLOOKUP($Q1004,'FILL Table'!$A$453:$I$484,RSD_Technologies!H$3))</f>
        <v>1.8340000000000001</v>
      </c>
      <c r="I1004" s="90">
        <f>IF(VLOOKUP($Q1004,'FILL Table'!$A$453:$J$484,RSD_Technologies!I$3)=0,AVERAGE('FILL Table'!$J$453:$J$484),VLOOKUP($Q1004,'FILL Table'!$A$453:$J$484,RSD_Technologies!I$3))</f>
        <v>1.502</v>
      </c>
      <c r="J1004" s="90">
        <f>IF(VLOOKUP($Q1004,'FILL Table'!$A$453:$K$484,RSD_Technologies!J$3)=0,AVERAGE('FILL Table'!$K$453:$K$484),VLOOKUP($Q1004,'FILL Table'!$A$453:$K$484,RSD_Technologies!J$3))</f>
        <v>1.502</v>
      </c>
      <c r="K1004" s="90">
        <f>IF(VLOOKUP($Q1004,'FILL Table'!$A$453:$L$484,RSD_Technologies!K$3)=0,AVERAGE('FILL Table'!$L$453:$L$484),VLOOKUP($Q1004,'FILL Table'!$A$453:$L$484,RSD_Technologies!K$3))</f>
        <v>1.502</v>
      </c>
      <c r="Q1004" s="47" t="str">
        <f t="shared" si="318"/>
        <v>RSD_DTA4_CW</v>
      </c>
    </row>
    <row r="1005" spans="2:17" x14ac:dyDescent="0.25">
      <c r="B1005" s="47"/>
      <c r="D1005" s="47" t="s">
        <v>536</v>
      </c>
      <c r="E1005" s="47"/>
      <c r="F1005" s="47" t="str">
        <f t="shared" si="319"/>
        <v>PRC_CAPACT</v>
      </c>
      <c r="G1005" s="51"/>
      <c r="H1005" s="90">
        <f>IF(VLOOKUP($Q1005,'FILL Table'!$A$453:$I$484,RSD_Technologies!H$3)=0,AVERAGE('FILL Table'!$I$453:$I$484),VLOOKUP($Q1005,'FILL Table'!$A$453:$I$484,RSD_Technologies!H$3))</f>
        <v>1.8340000000000001</v>
      </c>
      <c r="I1005" s="90">
        <f>IF(VLOOKUP($Q1005,'FILL Table'!$A$453:$J$484,RSD_Technologies!I$3)=0,AVERAGE('FILL Table'!$J$453:$J$484),VLOOKUP($Q1005,'FILL Table'!$A$453:$J$484,RSD_Technologies!I$3))</f>
        <v>1.502</v>
      </c>
      <c r="J1005" s="90">
        <f>IF(VLOOKUP($Q1005,'FILL Table'!$A$453:$K$484,RSD_Technologies!J$3)=0,AVERAGE('FILL Table'!$K$453:$K$484),VLOOKUP($Q1005,'FILL Table'!$A$453:$K$484,RSD_Technologies!J$3))</f>
        <v>1.502</v>
      </c>
      <c r="K1005" s="90">
        <f>IF(VLOOKUP($Q1005,'FILL Table'!$A$453:$L$484,RSD_Technologies!K$3)=0,AVERAGE('FILL Table'!$L$453:$L$484),VLOOKUP($Q1005,'FILL Table'!$A$453:$L$484,RSD_Technologies!K$3))</f>
        <v>1.502</v>
      </c>
      <c r="Q1005" s="47" t="str">
        <f t="shared" si="318"/>
        <v>RSD_DTA4_CW</v>
      </c>
    </row>
    <row r="1006" spans="2:17" x14ac:dyDescent="0.25">
      <c r="B1006" s="47"/>
      <c r="D1006" s="47" t="s">
        <v>537</v>
      </c>
      <c r="E1006" s="47"/>
      <c r="F1006" s="47" t="str">
        <f t="shared" si="319"/>
        <v>PRC_CAPACT</v>
      </c>
      <c r="G1006" s="51"/>
      <c r="H1006" s="90">
        <f>IF(VLOOKUP($Q1006,'FILL Table'!$A$453:$I$484,RSD_Technologies!H$3)=0,AVERAGE('FILL Table'!$I$453:$I$484),VLOOKUP($Q1006,'FILL Table'!$A$453:$I$484,RSD_Technologies!H$3))</f>
        <v>1.8340000000000001</v>
      </c>
      <c r="I1006" s="90">
        <f>IF(VLOOKUP($Q1006,'FILL Table'!$A$453:$J$484,RSD_Technologies!I$3)=0,AVERAGE('FILL Table'!$J$453:$J$484),VLOOKUP($Q1006,'FILL Table'!$A$453:$J$484,RSD_Technologies!I$3))</f>
        <v>1.502</v>
      </c>
      <c r="J1006" s="90">
        <f>IF(VLOOKUP($Q1006,'FILL Table'!$A$453:$K$484,RSD_Technologies!J$3)=0,AVERAGE('FILL Table'!$K$453:$K$484),VLOOKUP($Q1006,'FILL Table'!$A$453:$K$484,RSD_Technologies!J$3))</f>
        <v>1.502</v>
      </c>
      <c r="K1006" s="90">
        <f>IF(VLOOKUP($Q1006,'FILL Table'!$A$453:$L$484,RSD_Technologies!K$3)=0,AVERAGE('FILL Table'!$L$453:$L$484),VLOOKUP($Q1006,'FILL Table'!$A$453:$L$484,RSD_Technologies!K$3))</f>
        <v>1.502</v>
      </c>
      <c r="Q1006" s="47" t="str">
        <f t="shared" si="318"/>
        <v>RSD_DTA4_CW</v>
      </c>
    </row>
    <row r="1007" spans="2:17" x14ac:dyDescent="0.25">
      <c r="B1007" s="47"/>
      <c r="D1007" s="47" t="s">
        <v>538</v>
      </c>
      <c r="E1007" s="47"/>
      <c r="F1007" s="47" t="str">
        <f t="shared" si="319"/>
        <v>PRC_CAPACT</v>
      </c>
      <c r="G1007" s="51"/>
      <c r="H1007" s="90">
        <f>IF(VLOOKUP($Q1007,'FILL Table'!$A$453:$I$484,RSD_Technologies!H$3)=0,AVERAGE('FILL Table'!$I$453:$I$484),VLOOKUP($Q1007,'FILL Table'!$A$453:$I$484,RSD_Technologies!H$3))</f>
        <v>1.8340000000000001</v>
      </c>
      <c r="I1007" s="90">
        <f>IF(VLOOKUP($Q1007,'FILL Table'!$A$453:$J$484,RSD_Technologies!I$3)=0,AVERAGE('FILL Table'!$J$453:$J$484),VLOOKUP($Q1007,'FILL Table'!$A$453:$J$484,RSD_Technologies!I$3))</f>
        <v>1.502</v>
      </c>
      <c r="J1007" s="90">
        <f>IF(VLOOKUP($Q1007,'FILL Table'!$A$453:$K$484,RSD_Technologies!J$3)=0,AVERAGE('FILL Table'!$K$453:$K$484),VLOOKUP($Q1007,'FILL Table'!$A$453:$K$484,RSD_Technologies!J$3))</f>
        <v>1.502</v>
      </c>
      <c r="K1007" s="90">
        <f>IF(VLOOKUP($Q1007,'FILL Table'!$A$453:$L$484,RSD_Technologies!K$3)=0,AVERAGE('FILL Table'!$L$453:$L$484),VLOOKUP($Q1007,'FILL Table'!$A$453:$L$484,RSD_Technologies!K$3))</f>
        <v>1.502</v>
      </c>
      <c r="Q1007" s="47" t="str">
        <f t="shared" si="318"/>
        <v>RSD_DTA4_CW</v>
      </c>
    </row>
    <row r="1008" spans="2:17" x14ac:dyDescent="0.25">
      <c r="B1008" s="47"/>
      <c r="D1008" s="47" t="s">
        <v>539</v>
      </c>
      <c r="E1008" s="47"/>
      <c r="F1008" s="47" t="str">
        <f t="shared" si="319"/>
        <v>PRC_CAPACT</v>
      </c>
      <c r="G1008" s="51"/>
      <c r="H1008" s="90">
        <f>IF(VLOOKUP($Q1008,'FILL Table'!$A$453:$I$484,RSD_Technologies!H$3)=0,AVERAGE('FILL Table'!$I$453:$I$484),VLOOKUP($Q1008,'FILL Table'!$A$453:$I$484,RSD_Technologies!H$3))</f>
        <v>1.8340000000000001</v>
      </c>
      <c r="I1008" s="90">
        <f>IF(VLOOKUP($Q1008,'FILL Table'!$A$453:$J$484,RSD_Technologies!I$3)=0,AVERAGE('FILL Table'!$J$453:$J$484),VLOOKUP($Q1008,'FILL Table'!$A$453:$J$484,RSD_Technologies!I$3))</f>
        <v>1.502</v>
      </c>
      <c r="J1008" s="90">
        <f>IF(VLOOKUP($Q1008,'FILL Table'!$A$453:$K$484,RSD_Technologies!J$3)=0,AVERAGE('FILL Table'!$K$453:$K$484),VLOOKUP($Q1008,'FILL Table'!$A$453:$K$484,RSD_Technologies!J$3))</f>
        <v>1.502</v>
      </c>
      <c r="K1008" s="90">
        <f>IF(VLOOKUP($Q1008,'FILL Table'!$A$453:$L$484,RSD_Technologies!K$3)=0,AVERAGE('FILL Table'!$L$453:$L$484),VLOOKUP($Q1008,'FILL Table'!$A$453:$L$484,RSD_Technologies!K$3))</f>
        <v>1.502</v>
      </c>
      <c r="Q1008" s="47" t="str">
        <f t="shared" si="318"/>
        <v>RSD_APA4_CW</v>
      </c>
    </row>
    <row r="1009" spans="2:17" x14ac:dyDescent="0.25">
      <c r="B1009" s="47"/>
      <c r="D1009" s="47" t="s">
        <v>540</v>
      </c>
      <c r="E1009" s="47"/>
      <c r="F1009" s="47" t="str">
        <f t="shared" si="319"/>
        <v>PRC_CAPACT</v>
      </c>
      <c r="G1009" s="51"/>
      <c r="H1009" s="90">
        <f>IF(VLOOKUP($Q1009,'FILL Table'!$A$453:$I$484,RSD_Technologies!H$3)=0,AVERAGE('FILL Table'!$I$453:$I$484),VLOOKUP($Q1009,'FILL Table'!$A$453:$I$484,RSD_Technologies!H$3))</f>
        <v>1.8340000000000001</v>
      </c>
      <c r="I1009" s="90">
        <f>IF(VLOOKUP($Q1009,'FILL Table'!$A$453:$J$484,RSD_Technologies!I$3)=0,AVERAGE('FILL Table'!$J$453:$J$484),VLOOKUP($Q1009,'FILL Table'!$A$453:$J$484,RSD_Technologies!I$3))</f>
        <v>1.502</v>
      </c>
      <c r="J1009" s="90">
        <f>IF(VLOOKUP($Q1009,'FILL Table'!$A$453:$K$484,RSD_Technologies!J$3)=0,AVERAGE('FILL Table'!$K$453:$K$484),VLOOKUP($Q1009,'FILL Table'!$A$453:$K$484,RSD_Technologies!J$3))</f>
        <v>1.502</v>
      </c>
      <c r="K1009" s="90">
        <f>IF(VLOOKUP($Q1009,'FILL Table'!$A$453:$L$484,RSD_Technologies!K$3)=0,AVERAGE('FILL Table'!$L$453:$L$484),VLOOKUP($Q1009,'FILL Table'!$A$453:$L$484,RSD_Technologies!K$3))</f>
        <v>1.502</v>
      </c>
      <c r="Q1009" s="47" t="str">
        <f t="shared" si="318"/>
        <v>RSD_APA4_CW</v>
      </c>
    </row>
    <row r="1010" spans="2:17" x14ac:dyDescent="0.25">
      <c r="B1010" s="47"/>
      <c r="D1010" s="47" t="s">
        <v>541</v>
      </c>
      <c r="E1010" s="47"/>
      <c r="F1010" s="47" t="str">
        <f t="shared" si="319"/>
        <v>PRC_CAPACT</v>
      </c>
      <c r="G1010" s="51"/>
      <c r="H1010" s="90">
        <f>IF(VLOOKUP($Q1010,'FILL Table'!$A$453:$I$484,RSD_Technologies!H$3)=0,AVERAGE('FILL Table'!$I$453:$I$484),VLOOKUP($Q1010,'FILL Table'!$A$453:$I$484,RSD_Technologies!H$3))</f>
        <v>1.8340000000000001</v>
      </c>
      <c r="I1010" s="90">
        <f>IF(VLOOKUP($Q1010,'FILL Table'!$A$453:$J$484,RSD_Technologies!I$3)=0,AVERAGE('FILL Table'!$J$453:$J$484),VLOOKUP($Q1010,'FILL Table'!$A$453:$J$484,RSD_Technologies!I$3))</f>
        <v>1.502</v>
      </c>
      <c r="J1010" s="90">
        <f>IF(VLOOKUP($Q1010,'FILL Table'!$A$453:$K$484,RSD_Technologies!J$3)=0,AVERAGE('FILL Table'!$K$453:$K$484),VLOOKUP($Q1010,'FILL Table'!$A$453:$K$484,RSD_Technologies!J$3))</f>
        <v>1.502</v>
      </c>
      <c r="K1010" s="90">
        <f>IF(VLOOKUP($Q1010,'FILL Table'!$A$453:$L$484,RSD_Technologies!K$3)=0,AVERAGE('FILL Table'!$L$453:$L$484),VLOOKUP($Q1010,'FILL Table'!$A$453:$L$484,RSD_Technologies!K$3))</f>
        <v>1.502</v>
      </c>
      <c r="Q1010" s="47" t="str">
        <f t="shared" si="318"/>
        <v>RSD_APA4_CW</v>
      </c>
    </row>
    <row r="1011" spans="2:17" ht="14.4" thickBot="1" x14ac:dyDescent="0.3">
      <c r="B1011" s="81"/>
      <c r="C1011" s="81"/>
      <c r="D1011" s="81" t="s">
        <v>542</v>
      </c>
      <c r="E1011" s="81"/>
      <c r="F1011" s="81" t="str">
        <f t="shared" si="319"/>
        <v>PRC_CAPACT</v>
      </c>
      <c r="G1011" s="82"/>
      <c r="H1011" s="83">
        <f>IF(VLOOKUP($Q1011,'FILL Table'!$A$453:$I$484,RSD_Technologies!H$3)=0,AVERAGE('FILL Table'!$I$453:$I$484),VLOOKUP($Q1011,'FILL Table'!$A$453:$I$484,RSD_Technologies!H$3))</f>
        <v>1.8340000000000001</v>
      </c>
      <c r="I1011" s="83">
        <f>IF(VLOOKUP($Q1011,'FILL Table'!$A$453:$J$484,RSD_Technologies!I$3)=0,AVERAGE('FILL Table'!$J$453:$J$484),VLOOKUP($Q1011,'FILL Table'!$A$453:$J$484,RSD_Technologies!I$3))</f>
        <v>1.502</v>
      </c>
      <c r="J1011" s="83">
        <f>IF(VLOOKUP($Q1011,'FILL Table'!$A$453:$K$484,RSD_Technologies!J$3)=0,AVERAGE('FILL Table'!$K$453:$K$484),VLOOKUP($Q1011,'FILL Table'!$A$453:$K$484,RSD_Technologies!J$3))</f>
        <v>1.502</v>
      </c>
      <c r="K1011" s="83">
        <f>IF(VLOOKUP($Q1011,'FILL Table'!$A$453:$L$484,RSD_Technologies!K$3)=0,AVERAGE('FILL Table'!$L$453:$L$484),VLOOKUP($Q1011,'FILL Table'!$A$453:$L$484,RSD_Technologies!K$3))</f>
        <v>1.502</v>
      </c>
      <c r="L1011" s="81"/>
      <c r="M1011" s="81"/>
      <c r="N1011" s="81"/>
      <c r="O1011" s="81"/>
      <c r="P1011" s="81"/>
      <c r="Q1011" s="81" t="str">
        <f t="shared" si="318"/>
        <v>RSD_APA4_CW</v>
      </c>
    </row>
    <row r="1012" spans="2:17" ht="14.4" thickTop="1" x14ac:dyDescent="0.25">
      <c r="B1012" s="47"/>
      <c r="D1012" s="47" t="s">
        <v>308</v>
      </c>
      <c r="E1012" s="47"/>
      <c r="F1012" s="47" t="str">
        <f t="shared" si="319"/>
        <v>PRC_CAPACT</v>
      </c>
      <c r="G1012" s="51"/>
      <c r="H1012" s="90">
        <f>IF(VLOOKUP($Q1012,'FILL Table'!$A$453:$I$484,RSD_Technologies!H$3)=0,AVERAGE('FILL Table'!$I$453:$I$484),VLOOKUP($Q1012,'FILL Table'!$A$453:$I$484,RSD_Technologies!H$3))</f>
        <v>1.8340000000000001</v>
      </c>
      <c r="I1012" s="90">
        <f>IF(VLOOKUP($Q1012,'FILL Table'!$A$453:$J$484,RSD_Technologies!I$3)=0,AVERAGE('FILL Table'!$J$453:$J$484),VLOOKUP($Q1012,'FILL Table'!$A$453:$J$484,RSD_Technologies!I$3))</f>
        <v>1.8340000000000001</v>
      </c>
      <c r="J1012" s="90">
        <f>IF(VLOOKUP($Q1012,'FILL Table'!$A$453:$K$484,RSD_Technologies!J$3)=0,AVERAGE('FILL Table'!$K$453:$K$484),VLOOKUP($Q1012,'FILL Table'!$A$453:$K$484,RSD_Technologies!J$3))</f>
        <v>1.8340000000000001</v>
      </c>
      <c r="K1012" s="90">
        <f>IF(VLOOKUP($Q1012,'FILL Table'!$A$453:$L$484,RSD_Technologies!K$3)=0,AVERAGE('FILL Table'!$L$453:$L$484),VLOOKUP($Q1012,'FILL Table'!$A$453:$L$484,RSD_Technologies!K$3))</f>
        <v>1.8340000000000001</v>
      </c>
      <c r="Q1012" s="47" t="str">
        <f t="shared" si="318"/>
        <v>RSD_DTA1_DW</v>
      </c>
    </row>
    <row r="1013" spans="2:17" x14ac:dyDescent="0.25">
      <c r="B1013" s="47"/>
      <c r="C1013" s="47"/>
      <c r="D1013" s="47" t="s">
        <v>309</v>
      </c>
      <c r="E1013" s="47"/>
      <c r="F1013" s="47" t="str">
        <f t="shared" si="319"/>
        <v>PRC_CAPACT</v>
      </c>
      <c r="G1013" s="51"/>
      <c r="H1013" s="90">
        <f>IF(VLOOKUP($Q1013,'FILL Table'!$A$453:$I$484,RSD_Technologies!H$3)=0,AVERAGE('FILL Table'!$I$453:$I$484),VLOOKUP($Q1013,'FILL Table'!$A$453:$I$484,RSD_Technologies!H$3))</f>
        <v>1.8340000000000001</v>
      </c>
      <c r="I1013" s="90">
        <f>IF(VLOOKUP($Q1013,'FILL Table'!$A$453:$J$484,RSD_Technologies!I$3)=0,AVERAGE('FILL Table'!$J$453:$J$484),VLOOKUP($Q1013,'FILL Table'!$A$453:$J$484,RSD_Technologies!I$3))</f>
        <v>1.8340000000000001</v>
      </c>
      <c r="J1013" s="90">
        <f>IF(VLOOKUP($Q1013,'FILL Table'!$A$453:$K$484,RSD_Technologies!J$3)=0,AVERAGE('FILL Table'!$K$453:$K$484),VLOOKUP($Q1013,'FILL Table'!$A$453:$K$484,RSD_Technologies!J$3))</f>
        <v>1.8340000000000001</v>
      </c>
      <c r="K1013" s="90">
        <f>IF(VLOOKUP($Q1013,'FILL Table'!$A$453:$L$484,RSD_Technologies!K$3)=0,AVERAGE('FILL Table'!$L$453:$L$484),VLOOKUP($Q1013,'FILL Table'!$A$453:$L$484,RSD_Technologies!K$3))</f>
        <v>1.8340000000000001</v>
      </c>
      <c r="L1013" s="47"/>
      <c r="M1013" s="47"/>
      <c r="N1013" s="47"/>
      <c r="O1013" s="47"/>
      <c r="P1013" s="47"/>
      <c r="Q1013" s="47" t="str">
        <f t="shared" ref="Q1013:Q1059" si="320">LEFT(D1013,11)</f>
        <v>RSD_DTA1_DW</v>
      </c>
    </row>
    <row r="1014" spans="2:17" x14ac:dyDescent="0.25">
      <c r="B1014" s="47"/>
      <c r="C1014" s="47"/>
      <c r="D1014" s="47" t="s">
        <v>310</v>
      </c>
      <c r="E1014" s="47"/>
      <c r="F1014" s="47" t="str">
        <f t="shared" si="319"/>
        <v>PRC_CAPACT</v>
      </c>
      <c r="G1014" s="51"/>
      <c r="H1014" s="90">
        <f>IF(VLOOKUP($Q1014,'FILL Table'!$A$453:$I$484,RSD_Technologies!H$3)=0,AVERAGE('FILL Table'!$I$453:$I$484),VLOOKUP($Q1014,'FILL Table'!$A$453:$I$484,RSD_Technologies!H$3))</f>
        <v>1.8340000000000001</v>
      </c>
      <c r="I1014" s="90">
        <f>IF(VLOOKUP($Q1014,'FILL Table'!$A$453:$J$484,RSD_Technologies!I$3)=0,AVERAGE('FILL Table'!$J$453:$J$484),VLOOKUP($Q1014,'FILL Table'!$A$453:$J$484,RSD_Technologies!I$3))</f>
        <v>1.8340000000000001</v>
      </c>
      <c r="J1014" s="90">
        <f>IF(VLOOKUP($Q1014,'FILL Table'!$A$453:$K$484,RSD_Technologies!J$3)=0,AVERAGE('FILL Table'!$K$453:$K$484),VLOOKUP($Q1014,'FILL Table'!$A$453:$K$484,RSD_Technologies!J$3))</f>
        <v>1.8340000000000001</v>
      </c>
      <c r="K1014" s="90">
        <f>IF(VLOOKUP($Q1014,'FILL Table'!$A$453:$L$484,RSD_Technologies!K$3)=0,AVERAGE('FILL Table'!$L$453:$L$484),VLOOKUP($Q1014,'FILL Table'!$A$453:$L$484,RSD_Technologies!K$3))</f>
        <v>1.8340000000000001</v>
      </c>
      <c r="L1014" s="47"/>
      <c r="M1014" s="47"/>
      <c r="N1014" s="47"/>
      <c r="O1014" s="47"/>
      <c r="P1014" s="47"/>
      <c r="Q1014" s="47" t="str">
        <f t="shared" si="320"/>
        <v>RSD_DTA1_DW</v>
      </c>
    </row>
    <row r="1015" spans="2:17" x14ac:dyDescent="0.25">
      <c r="B1015" s="47"/>
      <c r="C1015" s="47"/>
      <c r="D1015" s="47" t="s">
        <v>311</v>
      </c>
      <c r="E1015" s="47"/>
      <c r="F1015" s="47" t="str">
        <f t="shared" si="319"/>
        <v>PRC_CAPACT</v>
      </c>
      <c r="G1015" s="51"/>
      <c r="H1015" s="90">
        <f>IF(VLOOKUP($Q1015,'FILL Table'!$A$453:$I$484,RSD_Technologies!H$3)=0,AVERAGE('FILL Table'!$I$453:$I$484),VLOOKUP($Q1015,'FILL Table'!$A$453:$I$484,RSD_Technologies!H$3))</f>
        <v>1.8340000000000001</v>
      </c>
      <c r="I1015" s="90">
        <f>IF(VLOOKUP($Q1015,'FILL Table'!$A$453:$J$484,RSD_Technologies!I$3)=0,AVERAGE('FILL Table'!$J$453:$J$484),VLOOKUP($Q1015,'FILL Table'!$A$453:$J$484,RSD_Technologies!I$3))</f>
        <v>1.8340000000000001</v>
      </c>
      <c r="J1015" s="90">
        <f>IF(VLOOKUP($Q1015,'FILL Table'!$A$453:$K$484,RSD_Technologies!J$3)=0,AVERAGE('FILL Table'!$K$453:$K$484),VLOOKUP($Q1015,'FILL Table'!$A$453:$K$484,RSD_Technologies!J$3))</f>
        <v>1.8340000000000001</v>
      </c>
      <c r="K1015" s="90">
        <f>IF(VLOOKUP($Q1015,'FILL Table'!$A$453:$L$484,RSD_Technologies!K$3)=0,AVERAGE('FILL Table'!$L$453:$L$484),VLOOKUP($Q1015,'FILL Table'!$A$453:$L$484,RSD_Technologies!K$3))</f>
        <v>1.8340000000000001</v>
      </c>
      <c r="L1015" s="47"/>
      <c r="M1015" s="47"/>
      <c r="N1015" s="47"/>
      <c r="O1015" s="47"/>
      <c r="P1015" s="47"/>
      <c r="Q1015" s="47" t="str">
        <f t="shared" si="320"/>
        <v>RSD_APA1_DW</v>
      </c>
    </row>
    <row r="1016" spans="2:17" x14ac:dyDescent="0.25">
      <c r="B1016" s="47"/>
      <c r="C1016" s="47"/>
      <c r="D1016" s="47" t="s">
        <v>312</v>
      </c>
      <c r="E1016" s="47"/>
      <c r="F1016" s="47" t="str">
        <f t="shared" si="319"/>
        <v>PRC_CAPACT</v>
      </c>
      <c r="G1016" s="51"/>
      <c r="H1016" s="90">
        <f>IF(VLOOKUP($Q1016,'FILL Table'!$A$453:$I$484,RSD_Technologies!H$3)=0,AVERAGE('FILL Table'!$I$453:$I$484),VLOOKUP($Q1016,'FILL Table'!$A$453:$I$484,RSD_Technologies!H$3))</f>
        <v>1.8340000000000001</v>
      </c>
      <c r="I1016" s="90">
        <f>IF(VLOOKUP($Q1016,'FILL Table'!$A$453:$J$484,RSD_Technologies!I$3)=0,AVERAGE('FILL Table'!$J$453:$J$484),VLOOKUP($Q1016,'FILL Table'!$A$453:$J$484,RSD_Technologies!I$3))</f>
        <v>1.8340000000000001</v>
      </c>
      <c r="J1016" s="90">
        <f>IF(VLOOKUP($Q1016,'FILL Table'!$A$453:$K$484,RSD_Technologies!J$3)=0,AVERAGE('FILL Table'!$K$453:$K$484),VLOOKUP($Q1016,'FILL Table'!$A$453:$K$484,RSD_Technologies!J$3))</f>
        <v>1.8340000000000001</v>
      </c>
      <c r="K1016" s="90">
        <f>IF(VLOOKUP($Q1016,'FILL Table'!$A$453:$L$484,RSD_Technologies!K$3)=0,AVERAGE('FILL Table'!$L$453:$L$484),VLOOKUP($Q1016,'FILL Table'!$A$453:$L$484,RSD_Technologies!K$3))</f>
        <v>1.8340000000000001</v>
      </c>
      <c r="L1016" s="47"/>
      <c r="M1016" s="47"/>
      <c r="N1016" s="47"/>
      <c r="O1016" s="47"/>
      <c r="P1016" s="47"/>
      <c r="Q1016" s="47" t="str">
        <f t="shared" si="320"/>
        <v>RSD_APA1_DW</v>
      </c>
    </row>
    <row r="1017" spans="2:17" x14ac:dyDescent="0.25">
      <c r="B1017" s="47"/>
      <c r="C1017" s="47"/>
      <c r="D1017" s="47" t="s">
        <v>313</v>
      </c>
      <c r="E1017" s="47"/>
      <c r="F1017" s="47" t="str">
        <f t="shared" si="319"/>
        <v>PRC_CAPACT</v>
      </c>
      <c r="G1017" s="51"/>
      <c r="H1017" s="90">
        <f>IF(VLOOKUP($Q1017,'FILL Table'!$A$453:$I$484,RSD_Technologies!H$3)=0,AVERAGE('FILL Table'!$I$453:$I$484),VLOOKUP($Q1017,'FILL Table'!$A$453:$I$484,RSD_Technologies!H$3))</f>
        <v>1.8340000000000001</v>
      </c>
      <c r="I1017" s="90">
        <f>IF(VLOOKUP($Q1017,'FILL Table'!$A$453:$J$484,RSD_Technologies!I$3)=0,AVERAGE('FILL Table'!$J$453:$J$484),VLOOKUP($Q1017,'FILL Table'!$A$453:$J$484,RSD_Technologies!I$3))</f>
        <v>1.8340000000000001</v>
      </c>
      <c r="J1017" s="90">
        <f>IF(VLOOKUP($Q1017,'FILL Table'!$A$453:$K$484,RSD_Technologies!J$3)=0,AVERAGE('FILL Table'!$K$453:$K$484),VLOOKUP($Q1017,'FILL Table'!$A$453:$K$484,RSD_Technologies!J$3))</f>
        <v>1.8340000000000001</v>
      </c>
      <c r="K1017" s="90">
        <f>IF(VLOOKUP($Q1017,'FILL Table'!$A$453:$L$484,RSD_Technologies!K$3)=0,AVERAGE('FILL Table'!$L$453:$L$484),VLOOKUP($Q1017,'FILL Table'!$A$453:$L$484,RSD_Technologies!K$3))</f>
        <v>1.8340000000000001</v>
      </c>
      <c r="L1017" s="47"/>
      <c r="M1017" s="47"/>
      <c r="N1017" s="47"/>
      <c r="O1017" s="47"/>
      <c r="P1017" s="47"/>
      <c r="Q1017" s="47" t="str">
        <f t="shared" si="320"/>
        <v>RSD_APA1_DW</v>
      </c>
    </row>
    <row r="1018" spans="2:17" x14ac:dyDescent="0.25">
      <c r="B1018" s="47"/>
      <c r="C1018" s="47"/>
      <c r="D1018" s="47" t="s">
        <v>647</v>
      </c>
      <c r="E1018" s="47"/>
      <c r="F1018" s="47" t="str">
        <f t="shared" si="319"/>
        <v>PRC_CAPACT</v>
      </c>
      <c r="G1018" s="51"/>
      <c r="H1018" s="90">
        <f>IF(VLOOKUP($Q1018,'FILL Table'!$A$453:$I$484,RSD_Technologies!H$3)=0,AVERAGE('FILL Table'!$I$453:$I$484),VLOOKUP($Q1018,'FILL Table'!$A$453:$I$484,RSD_Technologies!H$3))</f>
        <v>1.8340000000000001</v>
      </c>
      <c r="I1018" s="90">
        <f>IF(VLOOKUP($Q1018,'FILL Table'!$A$453:$J$484,RSD_Technologies!I$3)=0,AVERAGE('FILL Table'!$J$453:$J$484),VLOOKUP($Q1018,'FILL Table'!$A$453:$J$484,RSD_Technologies!I$3))</f>
        <v>1.502</v>
      </c>
      <c r="J1018" s="90">
        <f>IF(VLOOKUP($Q1018,'FILL Table'!$A$453:$K$484,RSD_Technologies!J$3)=0,AVERAGE('FILL Table'!$K$453:$K$484),VLOOKUP($Q1018,'FILL Table'!$A$453:$K$484,RSD_Technologies!J$3))</f>
        <v>1.502</v>
      </c>
      <c r="K1018" s="90">
        <f>IF(VLOOKUP($Q1018,'FILL Table'!$A$453:$L$484,RSD_Technologies!K$3)=0,AVERAGE('FILL Table'!$L$453:$L$484),VLOOKUP($Q1018,'FILL Table'!$A$453:$L$484,RSD_Technologies!K$3))</f>
        <v>1.502</v>
      </c>
      <c r="L1018" s="47"/>
      <c r="M1018" s="47"/>
      <c r="N1018" s="47"/>
      <c r="O1018" s="47"/>
      <c r="P1018" s="47"/>
      <c r="Q1018" s="47" t="str">
        <f t="shared" si="320"/>
        <v>RSD_DTA2_DW</v>
      </c>
    </row>
    <row r="1019" spans="2:17" x14ac:dyDescent="0.25">
      <c r="B1019" s="47"/>
      <c r="C1019" s="47"/>
      <c r="D1019" s="47" t="s">
        <v>648</v>
      </c>
      <c r="E1019" s="47"/>
      <c r="F1019" s="47" t="str">
        <f t="shared" si="319"/>
        <v>PRC_CAPACT</v>
      </c>
      <c r="G1019" s="51"/>
      <c r="H1019" s="90">
        <f>IF(VLOOKUP($Q1019,'FILL Table'!$A$453:$I$484,RSD_Technologies!H$3)=0,AVERAGE('FILL Table'!$I$453:$I$484),VLOOKUP($Q1019,'FILL Table'!$A$453:$I$484,RSD_Technologies!H$3))</f>
        <v>1.8340000000000001</v>
      </c>
      <c r="I1019" s="90">
        <f>IF(VLOOKUP($Q1019,'FILL Table'!$A$453:$J$484,RSD_Technologies!I$3)=0,AVERAGE('FILL Table'!$J$453:$J$484),VLOOKUP($Q1019,'FILL Table'!$A$453:$J$484,RSD_Technologies!I$3))</f>
        <v>1.502</v>
      </c>
      <c r="J1019" s="90">
        <f>IF(VLOOKUP($Q1019,'FILL Table'!$A$453:$K$484,RSD_Technologies!J$3)=0,AVERAGE('FILL Table'!$K$453:$K$484),VLOOKUP($Q1019,'FILL Table'!$A$453:$K$484,RSD_Technologies!J$3))</f>
        <v>1.502</v>
      </c>
      <c r="K1019" s="90">
        <f>IF(VLOOKUP($Q1019,'FILL Table'!$A$453:$L$484,RSD_Technologies!K$3)=0,AVERAGE('FILL Table'!$L$453:$L$484),VLOOKUP($Q1019,'FILL Table'!$A$453:$L$484,RSD_Technologies!K$3))</f>
        <v>1.502</v>
      </c>
      <c r="L1019" s="47"/>
      <c r="M1019" s="47"/>
      <c r="N1019" s="47"/>
      <c r="O1019" s="47"/>
      <c r="P1019" s="47"/>
      <c r="Q1019" s="47" t="str">
        <f t="shared" si="320"/>
        <v>RSD_DTA2_DW</v>
      </c>
    </row>
    <row r="1020" spans="2:17" x14ac:dyDescent="0.25">
      <c r="B1020" s="47"/>
      <c r="C1020" s="47"/>
      <c r="D1020" s="47" t="s">
        <v>649</v>
      </c>
      <c r="E1020" s="47"/>
      <c r="F1020" s="47" t="str">
        <f t="shared" si="319"/>
        <v>PRC_CAPACT</v>
      </c>
      <c r="G1020" s="51"/>
      <c r="H1020" s="90">
        <f>IF(VLOOKUP($Q1020,'FILL Table'!$A$453:$I$484,RSD_Technologies!H$3)=0,AVERAGE('FILL Table'!$I$453:$I$484),VLOOKUP($Q1020,'FILL Table'!$A$453:$I$484,RSD_Technologies!H$3))</f>
        <v>1.8340000000000001</v>
      </c>
      <c r="I1020" s="90">
        <f>IF(VLOOKUP($Q1020,'FILL Table'!$A$453:$J$484,RSD_Technologies!I$3)=0,AVERAGE('FILL Table'!$J$453:$J$484),VLOOKUP($Q1020,'FILL Table'!$A$453:$J$484,RSD_Technologies!I$3))</f>
        <v>1.502</v>
      </c>
      <c r="J1020" s="90">
        <f>IF(VLOOKUP($Q1020,'FILL Table'!$A$453:$K$484,RSD_Technologies!J$3)=0,AVERAGE('FILL Table'!$K$453:$K$484),VLOOKUP($Q1020,'FILL Table'!$A$453:$K$484,RSD_Technologies!J$3))</f>
        <v>1.502</v>
      </c>
      <c r="K1020" s="90">
        <f>IF(VLOOKUP($Q1020,'FILL Table'!$A$453:$L$484,RSD_Technologies!K$3)=0,AVERAGE('FILL Table'!$L$453:$L$484),VLOOKUP($Q1020,'FILL Table'!$A$453:$L$484,RSD_Technologies!K$3))</f>
        <v>1.502</v>
      </c>
      <c r="L1020" s="47"/>
      <c r="M1020" s="47"/>
      <c r="N1020" s="47"/>
      <c r="O1020" s="47"/>
      <c r="P1020" s="47"/>
      <c r="Q1020" s="47" t="str">
        <f t="shared" si="320"/>
        <v>RSD_DTA2_DW</v>
      </c>
    </row>
    <row r="1021" spans="2:17" x14ac:dyDescent="0.25">
      <c r="B1021" s="47"/>
      <c r="C1021" s="47"/>
      <c r="D1021" s="47" t="s">
        <v>650</v>
      </c>
      <c r="E1021" s="47"/>
      <c r="F1021" s="47" t="str">
        <f t="shared" si="319"/>
        <v>PRC_CAPACT</v>
      </c>
      <c r="G1021" s="51"/>
      <c r="H1021" s="90">
        <f>IF(VLOOKUP($Q1021,'FILL Table'!$A$453:$I$484,RSD_Technologies!H$3)=0,AVERAGE('FILL Table'!$I$453:$I$484),VLOOKUP($Q1021,'FILL Table'!$A$453:$I$484,RSD_Technologies!H$3))</f>
        <v>1.8340000000000001</v>
      </c>
      <c r="I1021" s="90">
        <f>IF(VLOOKUP($Q1021,'FILL Table'!$A$453:$J$484,RSD_Technologies!I$3)=0,AVERAGE('FILL Table'!$J$453:$J$484),VLOOKUP($Q1021,'FILL Table'!$A$453:$J$484,RSD_Technologies!I$3))</f>
        <v>1.502</v>
      </c>
      <c r="J1021" s="90">
        <f>IF(VLOOKUP($Q1021,'FILL Table'!$A$453:$K$484,RSD_Technologies!J$3)=0,AVERAGE('FILL Table'!$K$453:$K$484),VLOOKUP($Q1021,'FILL Table'!$A$453:$K$484,RSD_Technologies!J$3))</f>
        <v>1.502</v>
      </c>
      <c r="K1021" s="90">
        <f>IF(VLOOKUP($Q1021,'FILL Table'!$A$453:$L$484,RSD_Technologies!K$3)=0,AVERAGE('FILL Table'!$L$453:$L$484),VLOOKUP($Q1021,'FILL Table'!$A$453:$L$484,RSD_Technologies!K$3))</f>
        <v>1.502</v>
      </c>
      <c r="L1021" s="47"/>
      <c r="M1021" s="47"/>
      <c r="N1021" s="47"/>
      <c r="O1021" s="47"/>
      <c r="P1021" s="47"/>
      <c r="Q1021" s="47" t="str">
        <f t="shared" si="320"/>
        <v>RSD_APA2_DW</v>
      </c>
    </row>
    <row r="1022" spans="2:17" x14ac:dyDescent="0.25">
      <c r="B1022" s="47"/>
      <c r="C1022" s="47"/>
      <c r="D1022" s="47" t="s">
        <v>651</v>
      </c>
      <c r="E1022" s="47"/>
      <c r="F1022" s="47" t="str">
        <f t="shared" si="319"/>
        <v>PRC_CAPACT</v>
      </c>
      <c r="G1022" s="51"/>
      <c r="H1022" s="90">
        <f>IF(VLOOKUP($Q1022,'FILL Table'!$A$453:$I$484,RSD_Technologies!H$3)=0,AVERAGE('FILL Table'!$I$453:$I$484),VLOOKUP($Q1022,'FILL Table'!$A$453:$I$484,RSD_Technologies!H$3))</f>
        <v>1.8340000000000001</v>
      </c>
      <c r="I1022" s="90">
        <f>IF(VLOOKUP($Q1022,'FILL Table'!$A$453:$J$484,RSD_Technologies!I$3)=0,AVERAGE('FILL Table'!$J$453:$J$484),VLOOKUP($Q1022,'FILL Table'!$A$453:$J$484,RSD_Technologies!I$3))</f>
        <v>1.502</v>
      </c>
      <c r="J1022" s="90">
        <f>IF(VLOOKUP($Q1022,'FILL Table'!$A$453:$K$484,RSD_Technologies!J$3)=0,AVERAGE('FILL Table'!$K$453:$K$484),VLOOKUP($Q1022,'FILL Table'!$A$453:$K$484,RSD_Technologies!J$3))</f>
        <v>1.502</v>
      </c>
      <c r="K1022" s="90">
        <f>IF(VLOOKUP($Q1022,'FILL Table'!$A$453:$L$484,RSD_Technologies!K$3)=0,AVERAGE('FILL Table'!$L$453:$L$484),VLOOKUP($Q1022,'FILL Table'!$A$453:$L$484,RSD_Technologies!K$3))</f>
        <v>1.502</v>
      </c>
      <c r="L1022" s="47"/>
      <c r="M1022" s="47"/>
      <c r="N1022" s="47"/>
      <c r="O1022" s="47"/>
      <c r="P1022" s="47"/>
      <c r="Q1022" s="47" t="str">
        <f t="shared" si="320"/>
        <v>RSD_APA2_DW</v>
      </c>
    </row>
    <row r="1023" spans="2:17" x14ac:dyDescent="0.25">
      <c r="B1023" s="47"/>
      <c r="C1023" s="47"/>
      <c r="D1023" s="47" t="s">
        <v>652</v>
      </c>
      <c r="E1023" s="47"/>
      <c r="F1023" s="47" t="str">
        <f t="shared" si="319"/>
        <v>PRC_CAPACT</v>
      </c>
      <c r="G1023" s="51"/>
      <c r="H1023" s="90">
        <f>IF(VLOOKUP($Q1023,'FILL Table'!$A$453:$I$484,RSD_Technologies!H$3)=0,AVERAGE('FILL Table'!$I$453:$I$484),VLOOKUP($Q1023,'FILL Table'!$A$453:$I$484,RSD_Technologies!H$3))</f>
        <v>1.8340000000000001</v>
      </c>
      <c r="I1023" s="90">
        <f>IF(VLOOKUP($Q1023,'FILL Table'!$A$453:$J$484,RSD_Technologies!I$3)=0,AVERAGE('FILL Table'!$J$453:$J$484),VLOOKUP($Q1023,'FILL Table'!$A$453:$J$484,RSD_Technologies!I$3))</f>
        <v>1.502</v>
      </c>
      <c r="J1023" s="90">
        <f>IF(VLOOKUP($Q1023,'FILL Table'!$A$453:$K$484,RSD_Technologies!J$3)=0,AVERAGE('FILL Table'!$K$453:$K$484),VLOOKUP($Q1023,'FILL Table'!$A$453:$K$484,RSD_Technologies!J$3))</f>
        <v>1.502</v>
      </c>
      <c r="K1023" s="90">
        <f>IF(VLOOKUP($Q1023,'FILL Table'!$A$453:$L$484,RSD_Technologies!K$3)=0,AVERAGE('FILL Table'!$L$453:$L$484),VLOOKUP($Q1023,'FILL Table'!$A$453:$L$484,RSD_Technologies!K$3))</f>
        <v>1.502</v>
      </c>
      <c r="L1023" s="47"/>
      <c r="M1023" s="47"/>
      <c r="N1023" s="47"/>
      <c r="O1023" s="47"/>
      <c r="P1023" s="47"/>
      <c r="Q1023" s="47" t="str">
        <f t="shared" si="320"/>
        <v>RSD_APA2_DW</v>
      </c>
    </row>
    <row r="1024" spans="2:17" x14ac:dyDescent="0.25">
      <c r="B1024" s="47"/>
      <c r="C1024" s="47"/>
      <c r="D1024" s="47" t="s">
        <v>595</v>
      </c>
      <c r="E1024" s="47"/>
      <c r="F1024" s="47" t="str">
        <f t="shared" si="319"/>
        <v>PRC_CAPACT</v>
      </c>
      <c r="G1024" s="51"/>
      <c r="H1024" s="90">
        <f>IF(VLOOKUP($Q1024,'FILL Table'!$A$453:$I$484,RSD_Technologies!H$3)=0,AVERAGE('FILL Table'!$I$453:$I$484),VLOOKUP($Q1024,'FILL Table'!$A$453:$I$484,RSD_Technologies!H$3))</f>
        <v>1.8340000000000001</v>
      </c>
      <c r="I1024" s="90">
        <f>IF(VLOOKUP($Q1024,'FILL Table'!$A$453:$J$484,RSD_Technologies!I$3)=0,AVERAGE('FILL Table'!$J$453:$J$484),VLOOKUP($Q1024,'FILL Table'!$A$453:$J$484,RSD_Technologies!I$3))</f>
        <v>1.502</v>
      </c>
      <c r="J1024" s="90">
        <f>IF(VLOOKUP($Q1024,'FILL Table'!$A$453:$K$484,RSD_Technologies!J$3)=0,AVERAGE('FILL Table'!$K$453:$K$484),VLOOKUP($Q1024,'FILL Table'!$A$453:$K$484,RSD_Technologies!J$3))</f>
        <v>1.502</v>
      </c>
      <c r="K1024" s="90">
        <f>IF(VLOOKUP($Q1024,'FILL Table'!$A$453:$L$484,RSD_Technologies!K$3)=0,AVERAGE('FILL Table'!$L$453:$L$484),VLOOKUP($Q1024,'FILL Table'!$A$453:$L$484,RSD_Technologies!K$3))</f>
        <v>1.502</v>
      </c>
      <c r="L1024" s="47"/>
      <c r="M1024" s="47"/>
      <c r="N1024" s="47"/>
      <c r="O1024" s="47"/>
      <c r="P1024" s="47"/>
      <c r="Q1024" s="47" t="str">
        <f t="shared" si="320"/>
        <v>RSD_DTA3_DW</v>
      </c>
    </row>
    <row r="1025" spans="2:17" x14ac:dyDescent="0.25">
      <c r="B1025" s="47"/>
      <c r="C1025" s="47"/>
      <c r="D1025" s="47" t="s">
        <v>596</v>
      </c>
      <c r="E1025" s="47"/>
      <c r="F1025" s="47" t="str">
        <f t="shared" si="319"/>
        <v>PRC_CAPACT</v>
      </c>
      <c r="G1025" s="51"/>
      <c r="H1025" s="90">
        <f>IF(VLOOKUP($Q1025,'FILL Table'!$A$453:$I$484,RSD_Technologies!H$3)=0,AVERAGE('FILL Table'!$I$453:$I$484),VLOOKUP($Q1025,'FILL Table'!$A$453:$I$484,RSD_Technologies!H$3))</f>
        <v>1.8340000000000001</v>
      </c>
      <c r="I1025" s="90">
        <f>IF(VLOOKUP($Q1025,'FILL Table'!$A$453:$J$484,RSD_Technologies!I$3)=0,AVERAGE('FILL Table'!$J$453:$J$484),VLOOKUP($Q1025,'FILL Table'!$A$453:$J$484,RSD_Technologies!I$3))</f>
        <v>1.502</v>
      </c>
      <c r="J1025" s="90">
        <f>IF(VLOOKUP($Q1025,'FILL Table'!$A$453:$K$484,RSD_Technologies!J$3)=0,AVERAGE('FILL Table'!$K$453:$K$484),VLOOKUP($Q1025,'FILL Table'!$A$453:$K$484,RSD_Technologies!J$3))</f>
        <v>1.502</v>
      </c>
      <c r="K1025" s="90">
        <f>IF(VLOOKUP($Q1025,'FILL Table'!$A$453:$L$484,RSD_Technologies!K$3)=0,AVERAGE('FILL Table'!$L$453:$L$484),VLOOKUP($Q1025,'FILL Table'!$A$453:$L$484,RSD_Technologies!K$3))</f>
        <v>1.502</v>
      </c>
      <c r="L1025" s="47"/>
      <c r="M1025" s="47"/>
      <c r="N1025" s="47"/>
      <c r="O1025" s="47"/>
      <c r="P1025" s="47"/>
      <c r="Q1025" s="47" t="str">
        <f t="shared" si="320"/>
        <v>RSD_DTA3_DW</v>
      </c>
    </row>
    <row r="1026" spans="2:17" x14ac:dyDescent="0.25">
      <c r="B1026" s="47"/>
      <c r="C1026" s="47"/>
      <c r="D1026" s="47" t="s">
        <v>597</v>
      </c>
      <c r="E1026" s="47"/>
      <c r="F1026" s="47" t="str">
        <f t="shared" si="319"/>
        <v>PRC_CAPACT</v>
      </c>
      <c r="G1026" s="51"/>
      <c r="H1026" s="90">
        <f>IF(VLOOKUP($Q1026,'FILL Table'!$A$453:$I$484,RSD_Technologies!H$3)=0,AVERAGE('FILL Table'!$I$453:$I$484),VLOOKUP($Q1026,'FILL Table'!$A$453:$I$484,RSD_Technologies!H$3))</f>
        <v>1.8340000000000001</v>
      </c>
      <c r="I1026" s="90">
        <f>IF(VLOOKUP($Q1026,'FILL Table'!$A$453:$J$484,RSD_Technologies!I$3)=0,AVERAGE('FILL Table'!$J$453:$J$484),VLOOKUP($Q1026,'FILL Table'!$A$453:$J$484,RSD_Technologies!I$3))</f>
        <v>1.502</v>
      </c>
      <c r="J1026" s="90">
        <f>IF(VLOOKUP($Q1026,'FILL Table'!$A$453:$K$484,RSD_Technologies!J$3)=0,AVERAGE('FILL Table'!$K$453:$K$484),VLOOKUP($Q1026,'FILL Table'!$A$453:$K$484,RSD_Technologies!J$3))</f>
        <v>1.502</v>
      </c>
      <c r="K1026" s="90">
        <f>IF(VLOOKUP($Q1026,'FILL Table'!$A$453:$L$484,RSD_Technologies!K$3)=0,AVERAGE('FILL Table'!$L$453:$L$484),VLOOKUP($Q1026,'FILL Table'!$A$453:$L$484,RSD_Technologies!K$3))</f>
        <v>1.502</v>
      </c>
      <c r="L1026" s="47"/>
      <c r="M1026" s="47"/>
      <c r="N1026" s="47"/>
      <c r="O1026" s="47"/>
      <c r="P1026" s="47"/>
      <c r="Q1026" s="47" t="str">
        <f t="shared" si="320"/>
        <v>RSD_DTA3_DW</v>
      </c>
    </row>
    <row r="1027" spans="2:17" x14ac:dyDescent="0.25">
      <c r="B1027" s="47"/>
      <c r="C1027" s="47"/>
      <c r="D1027" s="47" t="s">
        <v>598</v>
      </c>
      <c r="E1027" s="47"/>
      <c r="F1027" s="47" t="str">
        <f t="shared" si="319"/>
        <v>PRC_CAPACT</v>
      </c>
      <c r="G1027" s="51"/>
      <c r="H1027" s="90">
        <f>IF(VLOOKUP($Q1027,'FILL Table'!$A$453:$I$484,RSD_Technologies!H$3)=0,AVERAGE('FILL Table'!$I$453:$I$484),VLOOKUP($Q1027,'FILL Table'!$A$453:$I$484,RSD_Technologies!H$3))</f>
        <v>1.8340000000000001</v>
      </c>
      <c r="I1027" s="90">
        <f>IF(VLOOKUP($Q1027,'FILL Table'!$A$453:$J$484,RSD_Technologies!I$3)=0,AVERAGE('FILL Table'!$J$453:$J$484),VLOOKUP($Q1027,'FILL Table'!$A$453:$J$484,RSD_Technologies!I$3))</f>
        <v>1.502</v>
      </c>
      <c r="J1027" s="90">
        <f>IF(VLOOKUP($Q1027,'FILL Table'!$A$453:$K$484,RSD_Technologies!J$3)=0,AVERAGE('FILL Table'!$K$453:$K$484),VLOOKUP($Q1027,'FILL Table'!$A$453:$K$484,RSD_Technologies!J$3))</f>
        <v>1.502</v>
      </c>
      <c r="K1027" s="90">
        <f>IF(VLOOKUP($Q1027,'FILL Table'!$A$453:$L$484,RSD_Technologies!K$3)=0,AVERAGE('FILL Table'!$L$453:$L$484),VLOOKUP($Q1027,'FILL Table'!$A$453:$L$484,RSD_Technologies!K$3))</f>
        <v>1.502</v>
      </c>
      <c r="L1027" s="47"/>
      <c r="M1027" s="47"/>
      <c r="N1027" s="47"/>
      <c r="O1027" s="47"/>
      <c r="P1027" s="47"/>
      <c r="Q1027" s="47" t="str">
        <f t="shared" si="320"/>
        <v>RSD_APA3_DW</v>
      </c>
    </row>
    <row r="1028" spans="2:17" x14ac:dyDescent="0.25">
      <c r="B1028" s="47"/>
      <c r="C1028" s="47"/>
      <c r="D1028" s="47" t="s">
        <v>599</v>
      </c>
      <c r="E1028" s="47"/>
      <c r="F1028" s="47" t="str">
        <f t="shared" si="319"/>
        <v>PRC_CAPACT</v>
      </c>
      <c r="G1028" s="51"/>
      <c r="H1028" s="90">
        <f>IF(VLOOKUP($Q1028,'FILL Table'!$A$453:$I$484,RSD_Technologies!H$3)=0,AVERAGE('FILL Table'!$I$453:$I$484),VLOOKUP($Q1028,'FILL Table'!$A$453:$I$484,RSD_Technologies!H$3))</f>
        <v>1.8340000000000001</v>
      </c>
      <c r="I1028" s="90">
        <f>IF(VLOOKUP($Q1028,'FILL Table'!$A$453:$J$484,RSD_Technologies!I$3)=0,AVERAGE('FILL Table'!$J$453:$J$484),VLOOKUP($Q1028,'FILL Table'!$A$453:$J$484,RSD_Technologies!I$3))</f>
        <v>1.502</v>
      </c>
      <c r="J1028" s="90">
        <f>IF(VLOOKUP($Q1028,'FILL Table'!$A$453:$K$484,RSD_Technologies!J$3)=0,AVERAGE('FILL Table'!$K$453:$K$484),VLOOKUP($Q1028,'FILL Table'!$A$453:$K$484,RSD_Technologies!J$3))</f>
        <v>1.502</v>
      </c>
      <c r="K1028" s="90">
        <f>IF(VLOOKUP($Q1028,'FILL Table'!$A$453:$L$484,RSD_Technologies!K$3)=0,AVERAGE('FILL Table'!$L$453:$L$484),VLOOKUP($Q1028,'FILL Table'!$A$453:$L$484,RSD_Technologies!K$3))</f>
        <v>1.502</v>
      </c>
      <c r="L1028" s="47"/>
      <c r="M1028" s="47"/>
      <c r="N1028" s="47"/>
      <c r="O1028" s="47"/>
      <c r="P1028" s="47"/>
      <c r="Q1028" s="47" t="str">
        <f t="shared" si="320"/>
        <v>RSD_APA3_DW</v>
      </c>
    </row>
    <row r="1029" spans="2:17" x14ac:dyDescent="0.25">
      <c r="B1029" s="47"/>
      <c r="C1029" s="47"/>
      <c r="D1029" s="47" t="s">
        <v>600</v>
      </c>
      <c r="E1029" s="47"/>
      <c r="F1029" s="47" t="str">
        <f t="shared" si="319"/>
        <v>PRC_CAPACT</v>
      </c>
      <c r="G1029" s="51"/>
      <c r="H1029" s="90">
        <f>IF(VLOOKUP($Q1029,'FILL Table'!$A$453:$I$484,RSD_Technologies!H$3)=0,AVERAGE('FILL Table'!$I$453:$I$484),VLOOKUP($Q1029,'FILL Table'!$A$453:$I$484,RSD_Technologies!H$3))</f>
        <v>1.8340000000000001</v>
      </c>
      <c r="I1029" s="90">
        <f>IF(VLOOKUP($Q1029,'FILL Table'!$A$453:$J$484,RSD_Technologies!I$3)=0,AVERAGE('FILL Table'!$J$453:$J$484),VLOOKUP($Q1029,'FILL Table'!$A$453:$J$484,RSD_Technologies!I$3))</f>
        <v>1.502</v>
      </c>
      <c r="J1029" s="90">
        <f>IF(VLOOKUP($Q1029,'FILL Table'!$A$453:$K$484,RSD_Technologies!J$3)=0,AVERAGE('FILL Table'!$K$453:$K$484),VLOOKUP($Q1029,'FILL Table'!$A$453:$K$484,RSD_Technologies!J$3))</f>
        <v>1.502</v>
      </c>
      <c r="K1029" s="90">
        <f>IF(VLOOKUP($Q1029,'FILL Table'!$A$453:$L$484,RSD_Technologies!K$3)=0,AVERAGE('FILL Table'!$L$453:$L$484),VLOOKUP($Q1029,'FILL Table'!$A$453:$L$484,RSD_Technologies!K$3))</f>
        <v>1.502</v>
      </c>
      <c r="L1029" s="47"/>
      <c r="M1029" s="47"/>
      <c r="N1029" s="47"/>
      <c r="O1029" s="47"/>
      <c r="P1029" s="47"/>
      <c r="Q1029" s="47" t="str">
        <f t="shared" si="320"/>
        <v>RSD_APA3_DW</v>
      </c>
    </row>
    <row r="1030" spans="2:17" x14ac:dyDescent="0.25">
      <c r="B1030" s="47"/>
      <c r="C1030" s="47"/>
      <c r="D1030" s="47" t="s">
        <v>543</v>
      </c>
      <c r="E1030" s="47"/>
      <c r="F1030" s="47" t="str">
        <f t="shared" si="319"/>
        <v>PRC_CAPACT</v>
      </c>
      <c r="G1030" s="51"/>
      <c r="H1030" s="90">
        <f>IF(VLOOKUP($Q1030,'FILL Table'!$A$453:$I$484,RSD_Technologies!H$3)=0,AVERAGE('FILL Table'!$I$453:$I$484),VLOOKUP($Q1030,'FILL Table'!$A$453:$I$484,RSD_Technologies!H$3))</f>
        <v>1.8340000000000001</v>
      </c>
      <c r="I1030" s="90">
        <f>IF(VLOOKUP($Q1030,'FILL Table'!$A$453:$J$484,RSD_Technologies!I$3)=0,AVERAGE('FILL Table'!$J$453:$J$484),VLOOKUP($Q1030,'FILL Table'!$A$453:$J$484,RSD_Technologies!I$3))</f>
        <v>1.502</v>
      </c>
      <c r="J1030" s="90">
        <f>IF(VLOOKUP($Q1030,'FILL Table'!$A$453:$K$484,RSD_Technologies!J$3)=0,AVERAGE('FILL Table'!$K$453:$K$484),VLOOKUP($Q1030,'FILL Table'!$A$453:$K$484,RSD_Technologies!J$3))</f>
        <v>1.502</v>
      </c>
      <c r="K1030" s="90">
        <f>IF(VLOOKUP($Q1030,'FILL Table'!$A$453:$L$484,RSD_Technologies!K$3)=0,AVERAGE('FILL Table'!$L$453:$L$484),VLOOKUP($Q1030,'FILL Table'!$A$453:$L$484,RSD_Technologies!K$3))</f>
        <v>1.502</v>
      </c>
      <c r="L1030" s="47"/>
      <c r="M1030" s="47"/>
      <c r="N1030" s="47"/>
      <c r="O1030" s="47"/>
      <c r="P1030" s="47"/>
      <c r="Q1030" s="47" t="str">
        <f t="shared" si="320"/>
        <v>RSD_DTA4_DW</v>
      </c>
    </row>
    <row r="1031" spans="2:17" x14ac:dyDescent="0.25">
      <c r="B1031" s="47"/>
      <c r="C1031" s="47"/>
      <c r="D1031" s="47" t="s">
        <v>544</v>
      </c>
      <c r="E1031" s="47"/>
      <c r="F1031" s="47" t="str">
        <f t="shared" si="319"/>
        <v>PRC_CAPACT</v>
      </c>
      <c r="G1031" s="51"/>
      <c r="H1031" s="90">
        <f>IF(VLOOKUP($Q1031,'FILL Table'!$A$453:$I$484,RSD_Technologies!H$3)=0,AVERAGE('FILL Table'!$I$453:$I$484),VLOOKUP($Q1031,'FILL Table'!$A$453:$I$484,RSD_Technologies!H$3))</f>
        <v>1.8340000000000001</v>
      </c>
      <c r="I1031" s="90">
        <f>IF(VLOOKUP($Q1031,'FILL Table'!$A$453:$J$484,RSD_Technologies!I$3)=0,AVERAGE('FILL Table'!$J$453:$J$484),VLOOKUP($Q1031,'FILL Table'!$A$453:$J$484,RSD_Technologies!I$3))</f>
        <v>1.502</v>
      </c>
      <c r="J1031" s="90">
        <f>IF(VLOOKUP($Q1031,'FILL Table'!$A$453:$K$484,RSD_Technologies!J$3)=0,AVERAGE('FILL Table'!$K$453:$K$484),VLOOKUP($Q1031,'FILL Table'!$A$453:$K$484,RSD_Technologies!J$3))</f>
        <v>1.502</v>
      </c>
      <c r="K1031" s="90">
        <f>IF(VLOOKUP($Q1031,'FILL Table'!$A$453:$L$484,RSD_Technologies!K$3)=0,AVERAGE('FILL Table'!$L$453:$L$484),VLOOKUP($Q1031,'FILL Table'!$A$453:$L$484,RSD_Technologies!K$3))</f>
        <v>1.502</v>
      </c>
      <c r="L1031" s="47"/>
      <c r="M1031" s="47"/>
      <c r="N1031" s="47"/>
      <c r="O1031" s="47"/>
      <c r="P1031" s="47"/>
      <c r="Q1031" s="47" t="str">
        <f t="shared" si="320"/>
        <v>RSD_DTA4_DW</v>
      </c>
    </row>
    <row r="1032" spans="2:17" x14ac:dyDescent="0.25">
      <c r="B1032" s="47"/>
      <c r="C1032" s="47"/>
      <c r="D1032" s="47" t="s">
        <v>545</v>
      </c>
      <c r="E1032" s="47"/>
      <c r="F1032" s="47" t="str">
        <f t="shared" si="319"/>
        <v>PRC_CAPACT</v>
      </c>
      <c r="G1032" s="51"/>
      <c r="H1032" s="90">
        <f>IF(VLOOKUP($Q1032,'FILL Table'!$A$453:$I$484,RSD_Technologies!H$3)=0,AVERAGE('FILL Table'!$I$453:$I$484),VLOOKUP($Q1032,'FILL Table'!$A$453:$I$484,RSD_Technologies!H$3))</f>
        <v>1.8340000000000001</v>
      </c>
      <c r="I1032" s="90">
        <f>IF(VLOOKUP($Q1032,'FILL Table'!$A$453:$J$484,RSD_Technologies!I$3)=0,AVERAGE('FILL Table'!$J$453:$J$484),VLOOKUP($Q1032,'FILL Table'!$A$453:$J$484,RSD_Technologies!I$3))</f>
        <v>1.502</v>
      </c>
      <c r="J1032" s="90">
        <f>IF(VLOOKUP($Q1032,'FILL Table'!$A$453:$K$484,RSD_Technologies!J$3)=0,AVERAGE('FILL Table'!$K$453:$K$484),VLOOKUP($Q1032,'FILL Table'!$A$453:$K$484,RSD_Technologies!J$3))</f>
        <v>1.502</v>
      </c>
      <c r="K1032" s="90">
        <f>IF(VLOOKUP($Q1032,'FILL Table'!$A$453:$L$484,RSD_Technologies!K$3)=0,AVERAGE('FILL Table'!$L$453:$L$484),VLOOKUP($Q1032,'FILL Table'!$A$453:$L$484,RSD_Technologies!K$3))</f>
        <v>1.502</v>
      </c>
      <c r="L1032" s="47"/>
      <c r="M1032" s="47"/>
      <c r="N1032" s="47"/>
      <c r="O1032" s="47"/>
      <c r="P1032" s="47"/>
      <c r="Q1032" s="47" t="str">
        <f t="shared" si="320"/>
        <v>RSD_DTA4_DW</v>
      </c>
    </row>
    <row r="1033" spans="2:17" x14ac:dyDescent="0.25">
      <c r="B1033" s="47"/>
      <c r="C1033" s="47"/>
      <c r="D1033" s="47" t="s">
        <v>546</v>
      </c>
      <c r="E1033" s="47"/>
      <c r="F1033" s="47" t="str">
        <f t="shared" si="319"/>
        <v>PRC_CAPACT</v>
      </c>
      <c r="G1033" s="51"/>
      <c r="H1033" s="90">
        <f>IF(VLOOKUP($Q1033,'FILL Table'!$A$453:$I$484,RSD_Technologies!H$3)=0,AVERAGE('FILL Table'!$I$453:$I$484),VLOOKUP($Q1033,'FILL Table'!$A$453:$I$484,RSD_Technologies!H$3))</f>
        <v>1.8340000000000001</v>
      </c>
      <c r="I1033" s="90">
        <f>IF(VLOOKUP($Q1033,'FILL Table'!$A$453:$J$484,RSD_Technologies!I$3)=0,AVERAGE('FILL Table'!$J$453:$J$484),VLOOKUP($Q1033,'FILL Table'!$A$453:$J$484,RSD_Technologies!I$3))</f>
        <v>1.502</v>
      </c>
      <c r="J1033" s="90">
        <f>IF(VLOOKUP($Q1033,'FILL Table'!$A$453:$K$484,RSD_Technologies!J$3)=0,AVERAGE('FILL Table'!$K$453:$K$484),VLOOKUP($Q1033,'FILL Table'!$A$453:$K$484,RSD_Technologies!J$3))</f>
        <v>1.502</v>
      </c>
      <c r="K1033" s="90">
        <f>IF(VLOOKUP($Q1033,'FILL Table'!$A$453:$L$484,RSD_Technologies!K$3)=0,AVERAGE('FILL Table'!$L$453:$L$484),VLOOKUP($Q1033,'FILL Table'!$A$453:$L$484,RSD_Technologies!K$3))</f>
        <v>1.502</v>
      </c>
      <c r="L1033" s="47"/>
      <c r="M1033" s="47"/>
      <c r="N1033" s="47"/>
      <c r="O1033" s="47"/>
      <c r="P1033" s="47"/>
      <c r="Q1033" s="47" t="str">
        <f t="shared" si="320"/>
        <v>RSD_APA4_DW</v>
      </c>
    </row>
    <row r="1034" spans="2:17" x14ac:dyDescent="0.25">
      <c r="B1034" s="47"/>
      <c r="C1034" s="47"/>
      <c r="D1034" s="47" t="s">
        <v>547</v>
      </c>
      <c r="E1034" s="47"/>
      <c r="F1034" s="47" t="str">
        <f t="shared" si="319"/>
        <v>PRC_CAPACT</v>
      </c>
      <c r="G1034" s="51"/>
      <c r="H1034" s="90">
        <f>IF(VLOOKUP($Q1034,'FILL Table'!$A$453:$I$484,RSD_Technologies!H$3)=0,AVERAGE('FILL Table'!$I$453:$I$484),VLOOKUP($Q1034,'FILL Table'!$A$453:$I$484,RSD_Technologies!H$3))</f>
        <v>1.8340000000000001</v>
      </c>
      <c r="I1034" s="90">
        <f>IF(VLOOKUP($Q1034,'FILL Table'!$A$453:$J$484,RSD_Technologies!I$3)=0,AVERAGE('FILL Table'!$J$453:$J$484),VLOOKUP($Q1034,'FILL Table'!$A$453:$J$484,RSD_Technologies!I$3))</f>
        <v>1.502</v>
      </c>
      <c r="J1034" s="90">
        <f>IF(VLOOKUP($Q1034,'FILL Table'!$A$453:$K$484,RSD_Technologies!J$3)=0,AVERAGE('FILL Table'!$K$453:$K$484),VLOOKUP($Q1034,'FILL Table'!$A$453:$K$484,RSD_Technologies!J$3))</f>
        <v>1.502</v>
      </c>
      <c r="K1034" s="90">
        <f>IF(VLOOKUP($Q1034,'FILL Table'!$A$453:$L$484,RSD_Technologies!K$3)=0,AVERAGE('FILL Table'!$L$453:$L$484),VLOOKUP($Q1034,'FILL Table'!$A$453:$L$484,RSD_Technologies!K$3))</f>
        <v>1.502</v>
      </c>
      <c r="L1034" s="47"/>
      <c r="M1034" s="47"/>
      <c r="N1034" s="47"/>
      <c r="O1034" s="47"/>
      <c r="P1034" s="47"/>
      <c r="Q1034" s="47" t="str">
        <f t="shared" si="320"/>
        <v>RSD_APA4_DW</v>
      </c>
    </row>
    <row r="1035" spans="2:17" ht="14.4" thickBot="1" x14ac:dyDescent="0.3">
      <c r="B1035" s="81"/>
      <c r="C1035" s="81"/>
      <c r="D1035" s="81" t="s">
        <v>548</v>
      </c>
      <c r="E1035" s="81"/>
      <c r="F1035" s="81" t="str">
        <f t="shared" si="319"/>
        <v>PRC_CAPACT</v>
      </c>
      <c r="G1035" s="82"/>
      <c r="H1035" s="83">
        <f>IF(VLOOKUP($Q1035,'FILL Table'!$A$453:$I$484,RSD_Technologies!H$3)=0,AVERAGE('FILL Table'!$I$453:$I$484),VLOOKUP($Q1035,'FILL Table'!$A$453:$I$484,RSD_Technologies!H$3))</f>
        <v>1.8340000000000001</v>
      </c>
      <c r="I1035" s="83">
        <f>IF(VLOOKUP($Q1035,'FILL Table'!$A$453:$J$484,RSD_Technologies!I$3)=0,AVERAGE('FILL Table'!$J$453:$J$484),VLOOKUP($Q1035,'FILL Table'!$A$453:$J$484,RSD_Technologies!I$3))</f>
        <v>1.502</v>
      </c>
      <c r="J1035" s="83">
        <f>IF(VLOOKUP($Q1035,'FILL Table'!$A$453:$K$484,RSD_Technologies!J$3)=0,AVERAGE('FILL Table'!$K$453:$K$484),VLOOKUP($Q1035,'FILL Table'!$A$453:$K$484,RSD_Technologies!J$3))</f>
        <v>1.502</v>
      </c>
      <c r="K1035" s="83">
        <f>IF(VLOOKUP($Q1035,'FILL Table'!$A$453:$L$484,RSD_Technologies!K$3)=0,AVERAGE('FILL Table'!$L$453:$L$484),VLOOKUP($Q1035,'FILL Table'!$A$453:$L$484,RSD_Technologies!K$3))</f>
        <v>1.502</v>
      </c>
      <c r="L1035" s="81"/>
      <c r="M1035" s="81"/>
      <c r="N1035" s="81"/>
      <c r="O1035" s="81"/>
      <c r="P1035" s="81"/>
      <c r="Q1035" s="81" t="str">
        <f t="shared" si="320"/>
        <v>RSD_APA4_DW</v>
      </c>
    </row>
    <row r="1036" spans="2:17" ht="14.4" thickTop="1" x14ac:dyDescent="0.25">
      <c r="B1036" s="47"/>
      <c r="C1036" s="47"/>
      <c r="D1036" s="47" t="s">
        <v>319</v>
      </c>
      <c r="E1036" s="47"/>
      <c r="F1036" s="47" t="str">
        <f t="shared" si="319"/>
        <v>PRC_CAPACT</v>
      </c>
      <c r="G1036" s="51"/>
      <c r="H1036" s="90">
        <f>IF(VLOOKUP($Q1036,'FILL Table'!$A$453:$I$484,RSD_Technologies!H$3)=0,AVERAGE('FILL Table'!$I$453:$I$484),VLOOKUP($Q1036,'FILL Table'!$A$453:$I$484,RSD_Technologies!H$3))</f>
        <v>1.34</v>
      </c>
      <c r="I1036" s="90">
        <f>IF(VLOOKUP($Q1036,'FILL Table'!$A$453:$J$484,RSD_Technologies!I$3)=0,AVERAGE('FILL Table'!$J$453:$J$484),VLOOKUP($Q1036,'FILL Table'!$A$453:$J$484,RSD_Technologies!I$3))</f>
        <v>1.34</v>
      </c>
      <c r="J1036" s="90">
        <f>IF(VLOOKUP($Q1036,'FILL Table'!$A$453:$K$484,RSD_Technologies!J$3)=0,AVERAGE('FILL Table'!$K$453:$K$484),VLOOKUP($Q1036,'FILL Table'!$A$453:$K$484,RSD_Technologies!J$3))</f>
        <v>1.34</v>
      </c>
      <c r="K1036" s="90">
        <f>IF(VLOOKUP($Q1036,'FILL Table'!$A$453:$L$484,RSD_Technologies!K$3)=0,AVERAGE('FILL Table'!$L$453:$L$484),VLOOKUP($Q1036,'FILL Table'!$A$453:$L$484,RSD_Technologies!K$3))</f>
        <v>1.34</v>
      </c>
      <c r="L1036" s="47"/>
      <c r="M1036" s="47"/>
      <c r="N1036" s="47"/>
      <c r="O1036" s="47"/>
      <c r="P1036" s="47"/>
      <c r="Q1036" s="47" t="str">
        <f t="shared" si="320"/>
        <v>RSD_APA1_AP</v>
      </c>
    </row>
    <row r="1037" spans="2:17" x14ac:dyDescent="0.25">
      <c r="B1037" s="47"/>
      <c r="C1037" s="47"/>
      <c r="D1037" s="47" t="s">
        <v>318</v>
      </c>
      <c r="E1037" s="47"/>
      <c r="F1037" s="47" t="str">
        <f t="shared" si="319"/>
        <v>PRC_CAPACT</v>
      </c>
      <c r="G1037" s="51"/>
      <c r="H1037" s="90">
        <f>IF(VLOOKUP($Q1037,'FILL Table'!$A$453:$I$484,RSD_Technologies!H$3)=0,AVERAGE('FILL Table'!$I$453:$I$484),VLOOKUP($Q1037,'FILL Table'!$A$453:$I$484,RSD_Technologies!H$3))</f>
        <v>1.34</v>
      </c>
      <c r="I1037" s="90">
        <f>IF(VLOOKUP($Q1037,'FILL Table'!$A$453:$J$484,RSD_Technologies!I$3)=0,AVERAGE('FILL Table'!$J$453:$J$484),VLOOKUP($Q1037,'FILL Table'!$A$453:$J$484,RSD_Technologies!I$3))</f>
        <v>1.34</v>
      </c>
      <c r="J1037" s="90">
        <f>IF(VLOOKUP($Q1037,'FILL Table'!$A$453:$K$484,RSD_Technologies!J$3)=0,AVERAGE('FILL Table'!$K$453:$K$484),VLOOKUP($Q1037,'FILL Table'!$A$453:$K$484,RSD_Technologies!J$3))</f>
        <v>1.34</v>
      </c>
      <c r="K1037" s="90">
        <f>IF(VLOOKUP($Q1037,'FILL Table'!$A$453:$L$484,RSD_Technologies!K$3)=0,AVERAGE('FILL Table'!$L$453:$L$484),VLOOKUP($Q1037,'FILL Table'!$A$453:$L$484,RSD_Technologies!K$3))</f>
        <v>1.34</v>
      </c>
      <c r="L1037" s="47"/>
      <c r="M1037" s="47"/>
      <c r="N1037" s="47"/>
      <c r="O1037" s="47"/>
      <c r="P1037" s="47"/>
      <c r="Q1037" s="47" t="str">
        <f t="shared" si="320"/>
        <v>RSD_APA1_AP</v>
      </c>
    </row>
    <row r="1038" spans="2:17" x14ac:dyDescent="0.25">
      <c r="B1038" s="47"/>
      <c r="C1038" s="47"/>
      <c r="D1038" s="47" t="s">
        <v>317</v>
      </c>
      <c r="E1038" s="47"/>
      <c r="F1038" s="47" t="str">
        <f t="shared" si="319"/>
        <v>PRC_CAPACT</v>
      </c>
      <c r="G1038" s="51"/>
      <c r="H1038" s="90">
        <f>IF(VLOOKUP($Q1038,'FILL Table'!$A$453:$I$484,RSD_Technologies!H$3)=0,AVERAGE('FILL Table'!$I$453:$I$484),VLOOKUP($Q1038,'FILL Table'!$A$453:$I$484,RSD_Technologies!H$3))</f>
        <v>1.34</v>
      </c>
      <c r="I1038" s="90">
        <f>IF(VLOOKUP($Q1038,'FILL Table'!$A$453:$J$484,RSD_Technologies!I$3)=0,AVERAGE('FILL Table'!$J$453:$J$484),VLOOKUP($Q1038,'FILL Table'!$A$453:$J$484,RSD_Technologies!I$3))</f>
        <v>1.34</v>
      </c>
      <c r="J1038" s="90">
        <f>IF(VLOOKUP($Q1038,'FILL Table'!$A$453:$K$484,RSD_Technologies!J$3)=0,AVERAGE('FILL Table'!$K$453:$K$484),VLOOKUP($Q1038,'FILL Table'!$A$453:$K$484,RSD_Technologies!J$3))</f>
        <v>1.34</v>
      </c>
      <c r="K1038" s="90">
        <f>IF(VLOOKUP($Q1038,'FILL Table'!$A$453:$L$484,RSD_Technologies!K$3)=0,AVERAGE('FILL Table'!$L$453:$L$484),VLOOKUP($Q1038,'FILL Table'!$A$453:$L$484,RSD_Technologies!K$3))</f>
        <v>1.34</v>
      </c>
      <c r="L1038" s="47"/>
      <c r="M1038" s="47"/>
      <c r="N1038" s="47"/>
      <c r="O1038" s="47"/>
      <c r="P1038" s="47"/>
      <c r="Q1038" s="47" t="str">
        <f t="shared" si="320"/>
        <v>RSD_APA1_AP</v>
      </c>
    </row>
    <row r="1039" spans="2:17" x14ac:dyDescent="0.25">
      <c r="B1039" s="47"/>
      <c r="C1039" s="47"/>
      <c r="D1039" s="47" t="s">
        <v>658</v>
      </c>
      <c r="E1039" s="47"/>
      <c r="F1039" s="47" t="str">
        <f t="shared" si="319"/>
        <v>PRC_CAPACT</v>
      </c>
      <c r="G1039" s="51"/>
      <c r="H1039" s="90">
        <f>IF(VLOOKUP($Q1039,'FILL Table'!$A$453:$I$484,RSD_Technologies!H$3)=0,AVERAGE('FILL Table'!$I$453:$I$484),VLOOKUP($Q1039,'FILL Table'!$A$453:$I$484,RSD_Technologies!H$3))</f>
        <v>1.34</v>
      </c>
      <c r="I1039" s="90">
        <f>IF(VLOOKUP($Q1039,'FILL Table'!$A$453:$J$484,RSD_Technologies!I$3)=0,AVERAGE('FILL Table'!$J$453:$J$484),VLOOKUP($Q1039,'FILL Table'!$A$453:$J$484,RSD_Technologies!I$3))</f>
        <v>1.502</v>
      </c>
      <c r="J1039" s="90">
        <f>IF(VLOOKUP($Q1039,'FILL Table'!$A$453:$K$484,RSD_Technologies!J$3)=0,AVERAGE('FILL Table'!$K$453:$K$484),VLOOKUP($Q1039,'FILL Table'!$A$453:$K$484,RSD_Technologies!J$3))</f>
        <v>1.502</v>
      </c>
      <c r="K1039" s="90">
        <f>IF(VLOOKUP($Q1039,'FILL Table'!$A$453:$L$484,RSD_Technologies!K$3)=0,AVERAGE('FILL Table'!$L$453:$L$484),VLOOKUP($Q1039,'FILL Table'!$A$453:$L$484,RSD_Technologies!K$3))</f>
        <v>1.502</v>
      </c>
      <c r="L1039" s="47"/>
      <c r="M1039" s="47"/>
      <c r="N1039" s="47"/>
      <c r="O1039" s="47"/>
      <c r="P1039" s="47"/>
      <c r="Q1039" s="47" t="str">
        <f>LEFT(D1039,11)</f>
        <v>RSD_APA2_AP</v>
      </c>
    </row>
    <row r="1040" spans="2:17" x14ac:dyDescent="0.25">
      <c r="B1040" s="47"/>
      <c r="C1040" s="47"/>
      <c r="D1040" s="47" t="s">
        <v>657</v>
      </c>
      <c r="E1040" s="47"/>
      <c r="F1040" s="47" t="str">
        <f t="shared" si="319"/>
        <v>PRC_CAPACT</v>
      </c>
      <c r="G1040" s="51"/>
      <c r="H1040" s="90">
        <f>IF(VLOOKUP($Q1040,'FILL Table'!$A$453:$I$484,RSD_Technologies!H$3)=0,AVERAGE('FILL Table'!$I$453:$I$484),VLOOKUP($Q1040,'FILL Table'!$A$453:$I$484,RSD_Technologies!H$3))</f>
        <v>1.34</v>
      </c>
      <c r="I1040" s="90">
        <f>IF(VLOOKUP($Q1040,'FILL Table'!$A$453:$J$484,RSD_Technologies!I$3)=0,AVERAGE('FILL Table'!$J$453:$J$484),VLOOKUP($Q1040,'FILL Table'!$A$453:$J$484,RSD_Technologies!I$3))</f>
        <v>1.502</v>
      </c>
      <c r="J1040" s="90">
        <f>IF(VLOOKUP($Q1040,'FILL Table'!$A$453:$K$484,RSD_Technologies!J$3)=0,AVERAGE('FILL Table'!$K$453:$K$484),VLOOKUP($Q1040,'FILL Table'!$A$453:$K$484,RSD_Technologies!J$3))</f>
        <v>1.502</v>
      </c>
      <c r="K1040" s="90">
        <f>IF(VLOOKUP($Q1040,'FILL Table'!$A$453:$L$484,RSD_Technologies!K$3)=0,AVERAGE('FILL Table'!$L$453:$L$484),VLOOKUP($Q1040,'FILL Table'!$A$453:$L$484,RSD_Technologies!K$3))</f>
        <v>1.502</v>
      </c>
      <c r="L1040" s="47"/>
      <c r="M1040" s="47"/>
      <c r="N1040" s="47"/>
      <c r="O1040" s="47"/>
      <c r="P1040" s="47"/>
      <c r="Q1040" s="47" t="str">
        <f>LEFT(D1040,11)</f>
        <v>RSD_APA2_AP</v>
      </c>
    </row>
    <row r="1041" spans="2:17" x14ac:dyDescent="0.25">
      <c r="B1041" s="47"/>
      <c r="C1041" s="47"/>
      <c r="D1041" s="47" t="s">
        <v>656</v>
      </c>
      <c r="E1041" s="47"/>
      <c r="F1041" s="47" t="str">
        <f t="shared" si="319"/>
        <v>PRC_CAPACT</v>
      </c>
      <c r="G1041" s="51"/>
      <c r="H1041" s="90">
        <f>IF(VLOOKUP($Q1041,'FILL Table'!$A$453:$I$484,RSD_Technologies!H$3)=0,AVERAGE('FILL Table'!$I$453:$I$484),VLOOKUP($Q1041,'FILL Table'!$A$453:$I$484,RSD_Technologies!H$3))</f>
        <v>1.34</v>
      </c>
      <c r="I1041" s="90">
        <f>IF(VLOOKUP($Q1041,'FILL Table'!$A$453:$J$484,RSD_Technologies!I$3)=0,AVERAGE('FILL Table'!$J$453:$J$484),VLOOKUP($Q1041,'FILL Table'!$A$453:$J$484,RSD_Technologies!I$3))</f>
        <v>1.502</v>
      </c>
      <c r="J1041" s="90">
        <f>IF(VLOOKUP($Q1041,'FILL Table'!$A$453:$K$484,RSD_Technologies!J$3)=0,AVERAGE('FILL Table'!$K$453:$K$484),VLOOKUP($Q1041,'FILL Table'!$A$453:$K$484,RSD_Technologies!J$3))</f>
        <v>1.502</v>
      </c>
      <c r="K1041" s="90">
        <f>IF(VLOOKUP($Q1041,'FILL Table'!$A$453:$L$484,RSD_Technologies!K$3)=0,AVERAGE('FILL Table'!$L$453:$L$484),VLOOKUP($Q1041,'FILL Table'!$A$453:$L$484,RSD_Technologies!K$3))</f>
        <v>1.502</v>
      </c>
      <c r="L1041" s="47"/>
      <c r="M1041" s="47"/>
      <c r="N1041" s="47"/>
      <c r="O1041" s="47"/>
      <c r="P1041" s="47"/>
      <c r="Q1041" s="47" t="str">
        <f t="shared" si="320"/>
        <v>RSD_APA2_AP</v>
      </c>
    </row>
    <row r="1042" spans="2:17" x14ac:dyDescent="0.25">
      <c r="B1042" s="47"/>
      <c r="C1042" s="47"/>
      <c r="D1042" s="47" t="s">
        <v>606</v>
      </c>
      <c r="E1042" s="47"/>
      <c r="F1042" s="47" t="str">
        <f t="shared" si="319"/>
        <v>PRC_CAPACT</v>
      </c>
      <c r="G1042" s="51"/>
      <c r="H1042" s="90">
        <f>IF(VLOOKUP($Q1042,'FILL Table'!$A$453:$I$484,RSD_Technologies!H$3)=0,AVERAGE('FILL Table'!$I$453:$I$484),VLOOKUP($Q1042,'FILL Table'!$A$453:$I$484,RSD_Technologies!H$3))</f>
        <v>1.34</v>
      </c>
      <c r="I1042" s="90">
        <f>IF(VLOOKUP($Q1042,'FILL Table'!$A$453:$J$484,RSD_Technologies!I$3)=0,AVERAGE('FILL Table'!$J$453:$J$484),VLOOKUP($Q1042,'FILL Table'!$A$453:$J$484,RSD_Technologies!I$3))</f>
        <v>1.502</v>
      </c>
      <c r="J1042" s="90">
        <f>IF(VLOOKUP($Q1042,'FILL Table'!$A$453:$K$484,RSD_Technologies!J$3)=0,AVERAGE('FILL Table'!$K$453:$K$484),VLOOKUP($Q1042,'FILL Table'!$A$453:$K$484,RSD_Technologies!J$3))</f>
        <v>1.502</v>
      </c>
      <c r="K1042" s="90">
        <f>IF(VLOOKUP($Q1042,'FILL Table'!$A$453:$L$484,RSD_Technologies!K$3)=0,AVERAGE('FILL Table'!$L$453:$L$484),VLOOKUP($Q1042,'FILL Table'!$A$453:$L$484,RSD_Technologies!K$3))</f>
        <v>1.502</v>
      </c>
      <c r="L1042" s="47"/>
      <c r="M1042" s="47"/>
      <c r="N1042" s="47"/>
      <c r="O1042" s="47"/>
      <c r="P1042" s="47"/>
      <c r="Q1042" s="47" t="str">
        <f t="shared" si="320"/>
        <v>RSD_APA3_AP</v>
      </c>
    </row>
    <row r="1043" spans="2:17" x14ac:dyDescent="0.25">
      <c r="B1043" s="47"/>
      <c r="C1043" s="47"/>
      <c r="D1043" s="47" t="s">
        <v>605</v>
      </c>
      <c r="E1043" s="47"/>
      <c r="F1043" s="47" t="str">
        <f t="shared" si="319"/>
        <v>PRC_CAPACT</v>
      </c>
      <c r="G1043" s="51"/>
      <c r="H1043" s="90">
        <f>IF(VLOOKUP($Q1043,'FILL Table'!$A$453:$I$484,RSD_Technologies!H$3)=0,AVERAGE('FILL Table'!$I$453:$I$484),VLOOKUP($Q1043,'FILL Table'!$A$453:$I$484,RSD_Technologies!H$3))</f>
        <v>1.34</v>
      </c>
      <c r="I1043" s="90">
        <f>IF(VLOOKUP($Q1043,'FILL Table'!$A$453:$J$484,RSD_Technologies!I$3)=0,AVERAGE('FILL Table'!$J$453:$J$484),VLOOKUP($Q1043,'FILL Table'!$A$453:$J$484,RSD_Technologies!I$3))</f>
        <v>1.502</v>
      </c>
      <c r="J1043" s="90">
        <f>IF(VLOOKUP($Q1043,'FILL Table'!$A$453:$K$484,RSD_Technologies!J$3)=0,AVERAGE('FILL Table'!$K$453:$K$484),VLOOKUP($Q1043,'FILL Table'!$A$453:$K$484,RSD_Technologies!J$3))</f>
        <v>1.502</v>
      </c>
      <c r="K1043" s="90">
        <f>IF(VLOOKUP($Q1043,'FILL Table'!$A$453:$L$484,RSD_Technologies!K$3)=0,AVERAGE('FILL Table'!$L$453:$L$484),VLOOKUP($Q1043,'FILL Table'!$A$453:$L$484,RSD_Technologies!K$3))</f>
        <v>1.502</v>
      </c>
      <c r="L1043" s="47"/>
      <c r="M1043" s="47"/>
      <c r="N1043" s="47"/>
      <c r="O1043" s="47"/>
      <c r="P1043" s="47"/>
      <c r="Q1043" s="47" t="str">
        <f t="shared" si="320"/>
        <v>RSD_APA3_AP</v>
      </c>
    </row>
    <row r="1044" spans="2:17" x14ac:dyDescent="0.25">
      <c r="B1044" s="47"/>
      <c r="C1044" s="47"/>
      <c r="D1044" s="47" t="s">
        <v>604</v>
      </c>
      <c r="E1044" s="47"/>
      <c r="F1044" s="47" t="str">
        <f t="shared" si="319"/>
        <v>PRC_CAPACT</v>
      </c>
      <c r="G1044" s="51"/>
      <c r="H1044" s="90">
        <f>IF(VLOOKUP($Q1044,'FILL Table'!$A$453:$I$484,RSD_Technologies!H$3)=0,AVERAGE('FILL Table'!$I$453:$I$484),VLOOKUP($Q1044,'FILL Table'!$A$453:$I$484,RSD_Technologies!H$3))</f>
        <v>1.34</v>
      </c>
      <c r="I1044" s="90">
        <f>IF(VLOOKUP($Q1044,'FILL Table'!$A$453:$J$484,RSD_Technologies!I$3)=0,AVERAGE('FILL Table'!$J$453:$J$484),VLOOKUP($Q1044,'FILL Table'!$A$453:$J$484,RSD_Technologies!I$3))</f>
        <v>1.502</v>
      </c>
      <c r="J1044" s="90">
        <f>IF(VLOOKUP($Q1044,'FILL Table'!$A$453:$K$484,RSD_Technologies!J$3)=0,AVERAGE('FILL Table'!$K$453:$K$484),VLOOKUP($Q1044,'FILL Table'!$A$453:$K$484,RSD_Technologies!J$3))</f>
        <v>1.502</v>
      </c>
      <c r="K1044" s="90">
        <f>IF(VLOOKUP($Q1044,'FILL Table'!$A$453:$L$484,RSD_Technologies!K$3)=0,AVERAGE('FILL Table'!$L$453:$L$484),VLOOKUP($Q1044,'FILL Table'!$A$453:$L$484,RSD_Technologies!K$3))</f>
        <v>1.502</v>
      </c>
      <c r="L1044" s="47"/>
      <c r="M1044" s="47"/>
      <c r="N1044" s="47"/>
      <c r="O1044" s="47"/>
      <c r="P1044" s="47"/>
      <c r="Q1044" s="47" t="str">
        <f t="shared" si="320"/>
        <v>RSD_APA3_AP</v>
      </c>
    </row>
    <row r="1045" spans="2:17" x14ac:dyDescent="0.25">
      <c r="B1045" s="47"/>
      <c r="C1045" s="47"/>
      <c r="D1045" s="47" t="s">
        <v>554</v>
      </c>
      <c r="E1045" s="47"/>
      <c r="F1045" s="47" t="str">
        <f t="shared" si="319"/>
        <v>PRC_CAPACT</v>
      </c>
      <c r="G1045" s="51"/>
      <c r="H1045" s="90">
        <f>IF(VLOOKUP($Q1045,'FILL Table'!$A$453:$I$484,RSD_Technologies!H$3)=0,AVERAGE('FILL Table'!$I$453:$I$484),VLOOKUP($Q1045,'FILL Table'!$A$453:$I$484,RSD_Technologies!H$3))</f>
        <v>1.34</v>
      </c>
      <c r="I1045" s="90">
        <f>IF(VLOOKUP($Q1045,'FILL Table'!$A$453:$J$484,RSD_Technologies!I$3)=0,AVERAGE('FILL Table'!$J$453:$J$484),VLOOKUP($Q1045,'FILL Table'!$A$453:$J$484,RSD_Technologies!I$3))</f>
        <v>1.502</v>
      </c>
      <c r="J1045" s="90">
        <f>IF(VLOOKUP($Q1045,'FILL Table'!$A$453:$K$484,RSD_Technologies!J$3)=0,AVERAGE('FILL Table'!$K$453:$K$484),VLOOKUP($Q1045,'FILL Table'!$A$453:$K$484,RSD_Technologies!J$3))</f>
        <v>1.502</v>
      </c>
      <c r="K1045" s="90">
        <f>IF(VLOOKUP($Q1045,'FILL Table'!$A$453:$L$484,RSD_Technologies!K$3)=0,AVERAGE('FILL Table'!$L$453:$L$484),VLOOKUP($Q1045,'FILL Table'!$A$453:$L$484,RSD_Technologies!K$3))</f>
        <v>1.502</v>
      </c>
      <c r="L1045" s="47"/>
      <c r="M1045" s="47"/>
      <c r="N1045" s="47"/>
      <c r="O1045" s="47"/>
      <c r="P1045" s="47"/>
      <c r="Q1045" s="47" t="str">
        <f t="shared" si="320"/>
        <v>RSD_APA4_AP</v>
      </c>
    </row>
    <row r="1046" spans="2:17" x14ac:dyDescent="0.25">
      <c r="B1046" s="47"/>
      <c r="C1046" s="47"/>
      <c r="D1046" s="47" t="s">
        <v>553</v>
      </c>
      <c r="E1046" s="47"/>
      <c r="F1046" s="47" t="str">
        <f t="shared" ref="F1046:F1059" si="321">F1045</f>
        <v>PRC_CAPACT</v>
      </c>
      <c r="G1046" s="51"/>
      <c r="H1046" s="90">
        <f>IF(VLOOKUP($Q1046,'FILL Table'!$A$453:$I$484,RSD_Technologies!H$3)=0,AVERAGE('FILL Table'!$I$453:$I$484),VLOOKUP($Q1046,'FILL Table'!$A$453:$I$484,RSD_Technologies!H$3))</f>
        <v>1.34</v>
      </c>
      <c r="I1046" s="90">
        <f>IF(VLOOKUP($Q1046,'FILL Table'!$A$453:$J$484,RSD_Technologies!I$3)=0,AVERAGE('FILL Table'!$J$453:$J$484),VLOOKUP($Q1046,'FILL Table'!$A$453:$J$484,RSD_Technologies!I$3))</f>
        <v>1.502</v>
      </c>
      <c r="J1046" s="90">
        <f>IF(VLOOKUP($Q1046,'FILL Table'!$A$453:$K$484,RSD_Technologies!J$3)=0,AVERAGE('FILL Table'!$K$453:$K$484),VLOOKUP($Q1046,'FILL Table'!$A$453:$K$484,RSD_Technologies!J$3))</f>
        <v>1.502</v>
      </c>
      <c r="K1046" s="90">
        <f>IF(VLOOKUP($Q1046,'FILL Table'!$A$453:$L$484,RSD_Technologies!K$3)=0,AVERAGE('FILL Table'!$L$453:$L$484),VLOOKUP($Q1046,'FILL Table'!$A$453:$L$484,RSD_Technologies!K$3))</f>
        <v>1.502</v>
      </c>
      <c r="L1046" s="47"/>
      <c r="M1046" s="47"/>
      <c r="N1046" s="47"/>
      <c r="O1046" s="47"/>
      <c r="P1046" s="47"/>
      <c r="Q1046" s="47" t="str">
        <f t="shared" si="320"/>
        <v>RSD_APA4_AP</v>
      </c>
    </row>
    <row r="1047" spans="2:17" x14ac:dyDescent="0.25">
      <c r="B1047" s="47"/>
      <c r="C1047" s="47"/>
      <c r="D1047" s="47" t="s">
        <v>552</v>
      </c>
      <c r="E1047" s="47"/>
      <c r="F1047" s="47" t="str">
        <f t="shared" si="321"/>
        <v>PRC_CAPACT</v>
      </c>
      <c r="G1047" s="51"/>
      <c r="H1047" s="90">
        <f>IF(VLOOKUP($Q1047,'FILL Table'!$A$453:$I$484,RSD_Technologies!H$3)=0,AVERAGE('FILL Table'!$I$453:$I$484),VLOOKUP($Q1047,'FILL Table'!$A$453:$I$484,RSD_Technologies!H$3))</f>
        <v>1.34</v>
      </c>
      <c r="I1047" s="90">
        <f>IF(VLOOKUP($Q1047,'FILL Table'!$A$453:$J$484,RSD_Technologies!I$3)=0,AVERAGE('FILL Table'!$J$453:$J$484),VLOOKUP($Q1047,'FILL Table'!$A$453:$J$484,RSD_Technologies!I$3))</f>
        <v>1.502</v>
      </c>
      <c r="J1047" s="90">
        <f>IF(VLOOKUP($Q1047,'FILL Table'!$A$453:$K$484,RSD_Technologies!J$3)=0,AVERAGE('FILL Table'!$K$453:$K$484),VLOOKUP($Q1047,'FILL Table'!$A$453:$K$484,RSD_Technologies!J$3))</f>
        <v>1.502</v>
      </c>
      <c r="K1047" s="90">
        <f>IF(VLOOKUP($Q1047,'FILL Table'!$A$453:$L$484,RSD_Technologies!K$3)=0,AVERAGE('FILL Table'!$L$453:$L$484),VLOOKUP($Q1047,'FILL Table'!$A$453:$L$484,RSD_Technologies!K$3))</f>
        <v>1.502</v>
      </c>
      <c r="L1047" s="47"/>
      <c r="M1047" s="47"/>
      <c r="N1047" s="47"/>
      <c r="O1047" s="47"/>
      <c r="P1047" s="47"/>
      <c r="Q1047" s="47" t="str">
        <f t="shared" si="320"/>
        <v>RSD_APA4_AP</v>
      </c>
    </row>
    <row r="1048" spans="2:17" x14ac:dyDescent="0.25">
      <c r="B1048" s="47"/>
      <c r="C1048" s="47"/>
      <c r="D1048" s="47" t="s">
        <v>316</v>
      </c>
      <c r="E1048" s="47"/>
      <c r="F1048" s="47" t="str">
        <f t="shared" si="321"/>
        <v>PRC_CAPACT</v>
      </c>
      <c r="G1048" s="51"/>
      <c r="H1048" s="90">
        <f>IF(VLOOKUP($Q1048,'FILL Table'!$A$453:$I$484,RSD_Technologies!H$3)=0,AVERAGE('FILL Table'!$I$453:$I$484),VLOOKUP($Q1048,'FILL Table'!$A$453:$I$484,RSD_Technologies!H$3))</f>
        <v>1.34</v>
      </c>
      <c r="I1048" s="90">
        <f>IF(VLOOKUP($Q1048,'FILL Table'!$A$453:$J$484,RSD_Technologies!I$3)=0,AVERAGE('FILL Table'!$J$453:$J$484),VLOOKUP($Q1048,'FILL Table'!$A$453:$J$484,RSD_Technologies!I$3))</f>
        <v>1.34</v>
      </c>
      <c r="J1048" s="90">
        <f>IF(VLOOKUP($Q1048,'FILL Table'!$A$453:$K$484,RSD_Technologies!J$3)=0,AVERAGE('FILL Table'!$K$453:$K$484),VLOOKUP($Q1048,'FILL Table'!$A$453:$K$484,RSD_Technologies!J$3))</f>
        <v>1.34</v>
      </c>
      <c r="K1048" s="90">
        <f>IF(VLOOKUP($Q1048,'FILL Table'!$A$453:$L$484,RSD_Technologies!K$3)=0,AVERAGE('FILL Table'!$L$453:$L$484),VLOOKUP($Q1048,'FILL Table'!$A$453:$L$484,RSD_Technologies!K$3))</f>
        <v>1.34</v>
      </c>
      <c r="L1048" s="47"/>
      <c r="M1048" s="47"/>
      <c r="N1048" s="47"/>
      <c r="O1048" s="47"/>
      <c r="P1048" s="47"/>
      <c r="Q1048" s="47" t="str">
        <f t="shared" si="320"/>
        <v>RSD_DTA1_AP</v>
      </c>
    </row>
    <row r="1049" spans="2:17" x14ac:dyDescent="0.25">
      <c r="B1049" s="47"/>
      <c r="C1049" s="47"/>
      <c r="D1049" s="47" t="s">
        <v>315</v>
      </c>
      <c r="E1049" s="47"/>
      <c r="F1049" s="47" t="str">
        <f t="shared" si="321"/>
        <v>PRC_CAPACT</v>
      </c>
      <c r="G1049" s="51"/>
      <c r="H1049" s="90">
        <f>IF(VLOOKUP($Q1049,'FILL Table'!$A$453:$I$484,RSD_Technologies!H$3)=0,AVERAGE('FILL Table'!$I$453:$I$484),VLOOKUP($Q1049,'FILL Table'!$A$453:$I$484,RSD_Technologies!H$3))</f>
        <v>1.34</v>
      </c>
      <c r="I1049" s="90">
        <f>IF(VLOOKUP($Q1049,'FILL Table'!$A$453:$J$484,RSD_Technologies!I$3)=0,AVERAGE('FILL Table'!$J$453:$J$484),VLOOKUP($Q1049,'FILL Table'!$A$453:$J$484,RSD_Technologies!I$3))</f>
        <v>1.34</v>
      </c>
      <c r="J1049" s="90">
        <f>IF(VLOOKUP($Q1049,'FILL Table'!$A$453:$K$484,RSD_Technologies!J$3)=0,AVERAGE('FILL Table'!$K$453:$K$484),VLOOKUP($Q1049,'FILL Table'!$A$453:$K$484,RSD_Technologies!J$3))</f>
        <v>1.34</v>
      </c>
      <c r="K1049" s="90">
        <f>IF(VLOOKUP($Q1049,'FILL Table'!$A$453:$L$484,RSD_Technologies!K$3)=0,AVERAGE('FILL Table'!$L$453:$L$484),VLOOKUP($Q1049,'FILL Table'!$A$453:$L$484,RSD_Technologies!K$3))</f>
        <v>1.34</v>
      </c>
      <c r="L1049" s="47"/>
      <c r="M1049" s="47"/>
      <c r="N1049" s="47"/>
      <c r="O1049" s="47"/>
      <c r="P1049" s="47"/>
      <c r="Q1049" s="47" t="str">
        <f t="shared" si="320"/>
        <v>RSD_DTA1_AP</v>
      </c>
    </row>
    <row r="1050" spans="2:17" x14ac:dyDescent="0.25">
      <c r="B1050" s="47"/>
      <c r="C1050" s="47"/>
      <c r="D1050" s="47" t="s">
        <v>314</v>
      </c>
      <c r="E1050" s="47"/>
      <c r="F1050" s="47" t="str">
        <f t="shared" si="321"/>
        <v>PRC_CAPACT</v>
      </c>
      <c r="G1050" s="51"/>
      <c r="H1050" s="90">
        <f>IF(VLOOKUP($Q1050,'FILL Table'!$A$453:$I$484,RSD_Technologies!H$3)=0,AVERAGE('FILL Table'!$I$453:$I$484),VLOOKUP($Q1050,'FILL Table'!$A$453:$I$484,RSD_Technologies!H$3))</f>
        <v>1.34</v>
      </c>
      <c r="I1050" s="90">
        <f>IF(VLOOKUP($Q1050,'FILL Table'!$A$453:$J$484,RSD_Technologies!I$3)=0,AVERAGE('FILL Table'!$J$453:$J$484),VLOOKUP($Q1050,'FILL Table'!$A$453:$J$484,RSD_Technologies!I$3))</f>
        <v>1.34</v>
      </c>
      <c r="J1050" s="90">
        <f>IF(VLOOKUP($Q1050,'FILL Table'!$A$453:$K$484,RSD_Technologies!J$3)=0,AVERAGE('FILL Table'!$K$453:$K$484),VLOOKUP($Q1050,'FILL Table'!$A$453:$K$484,RSD_Technologies!J$3))</f>
        <v>1.34</v>
      </c>
      <c r="K1050" s="90">
        <f>IF(VLOOKUP($Q1050,'FILL Table'!$A$453:$L$484,RSD_Technologies!K$3)=0,AVERAGE('FILL Table'!$L$453:$L$484),VLOOKUP($Q1050,'FILL Table'!$A$453:$L$484,RSD_Technologies!K$3))</f>
        <v>1.34</v>
      </c>
      <c r="L1050" s="47"/>
      <c r="M1050" s="47"/>
      <c r="N1050" s="47"/>
      <c r="O1050" s="47"/>
      <c r="P1050" s="47"/>
      <c r="Q1050" s="47" t="str">
        <f t="shared" si="320"/>
        <v>RSD_DTA1_AP</v>
      </c>
    </row>
    <row r="1051" spans="2:17" x14ac:dyDescent="0.25">
      <c r="B1051" s="47"/>
      <c r="C1051" s="47"/>
      <c r="D1051" s="47" t="s">
        <v>655</v>
      </c>
      <c r="E1051" s="47"/>
      <c r="F1051" s="47" t="str">
        <f t="shared" si="321"/>
        <v>PRC_CAPACT</v>
      </c>
      <c r="G1051" s="51"/>
      <c r="H1051" s="90">
        <f>IF(VLOOKUP($Q1051,'FILL Table'!$A$453:$I$484,RSD_Technologies!H$3)=0,AVERAGE('FILL Table'!$I$453:$I$484),VLOOKUP($Q1051,'FILL Table'!$A$453:$I$484,RSD_Technologies!H$3))</f>
        <v>1.34</v>
      </c>
      <c r="I1051" s="90">
        <f>IF(VLOOKUP($Q1051,'FILL Table'!$A$453:$J$484,RSD_Technologies!I$3)=0,AVERAGE('FILL Table'!$J$453:$J$484),VLOOKUP($Q1051,'FILL Table'!$A$453:$J$484,RSD_Technologies!I$3))</f>
        <v>1.502</v>
      </c>
      <c r="J1051" s="90">
        <f>IF(VLOOKUP($Q1051,'FILL Table'!$A$453:$K$484,RSD_Technologies!J$3)=0,AVERAGE('FILL Table'!$K$453:$K$484),VLOOKUP($Q1051,'FILL Table'!$A$453:$K$484,RSD_Technologies!J$3))</f>
        <v>1.502</v>
      </c>
      <c r="K1051" s="90">
        <f>IF(VLOOKUP($Q1051,'FILL Table'!$A$453:$L$484,RSD_Technologies!K$3)=0,AVERAGE('FILL Table'!$L$453:$L$484),VLOOKUP($Q1051,'FILL Table'!$A$453:$L$484,RSD_Technologies!K$3))</f>
        <v>1.502</v>
      </c>
      <c r="L1051" s="47"/>
      <c r="M1051" s="47"/>
      <c r="N1051" s="47"/>
      <c r="O1051" s="47"/>
      <c r="P1051" s="47"/>
      <c r="Q1051" s="47" t="str">
        <f t="shared" si="320"/>
        <v>RSD_DTA2_AP</v>
      </c>
    </row>
    <row r="1052" spans="2:17" x14ac:dyDescent="0.25">
      <c r="B1052" s="47"/>
      <c r="C1052" s="47"/>
      <c r="D1052" s="47" t="s">
        <v>654</v>
      </c>
      <c r="E1052" s="47"/>
      <c r="F1052" s="47" t="str">
        <f t="shared" si="321"/>
        <v>PRC_CAPACT</v>
      </c>
      <c r="G1052" s="51"/>
      <c r="H1052" s="90">
        <f>IF(VLOOKUP($Q1052,'FILL Table'!$A$453:$I$484,RSD_Technologies!H$3)=0,AVERAGE('FILL Table'!$I$453:$I$484),VLOOKUP($Q1052,'FILL Table'!$A$453:$I$484,RSD_Technologies!H$3))</f>
        <v>1.34</v>
      </c>
      <c r="I1052" s="90">
        <f>IF(VLOOKUP($Q1052,'FILL Table'!$A$453:$J$484,RSD_Technologies!I$3)=0,AVERAGE('FILL Table'!$J$453:$J$484),VLOOKUP($Q1052,'FILL Table'!$A$453:$J$484,RSD_Technologies!I$3))</f>
        <v>1.502</v>
      </c>
      <c r="J1052" s="90">
        <f>IF(VLOOKUP($Q1052,'FILL Table'!$A$453:$K$484,RSD_Technologies!J$3)=0,AVERAGE('FILL Table'!$K$453:$K$484),VLOOKUP($Q1052,'FILL Table'!$A$453:$K$484,RSD_Technologies!J$3))</f>
        <v>1.502</v>
      </c>
      <c r="K1052" s="90">
        <f>IF(VLOOKUP($Q1052,'FILL Table'!$A$453:$L$484,RSD_Technologies!K$3)=0,AVERAGE('FILL Table'!$L$453:$L$484),VLOOKUP($Q1052,'FILL Table'!$A$453:$L$484,RSD_Technologies!K$3))</f>
        <v>1.502</v>
      </c>
      <c r="L1052" s="47"/>
      <c r="M1052" s="47"/>
      <c r="N1052" s="47"/>
      <c r="O1052" s="47"/>
      <c r="P1052" s="47"/>
      <c r="Q1052" s="47" t="str">
        <f t="shared" si="320"/>
        <v>RSD_DTA2_AP</v>
      </c>
    </row>
    <row r="1053" spans="2:17" x14ac:dyDescent="0.25">
      <c r="B1053" s="47"/>
      <c r="C1053" s="47"/>
      <c r="D1053" s="47" t="s">
        <v>653</v>
      </c>
      <c r="E1053" s="47"/>
      <c r="F1053" s="47" t="str">
        <f t="shared" si="321"/>
        <v>PRC_CAPACT</v>
      </c>
      <c r="G1053" s="51"/>
      <c r="H1053" s="90">
        <f>IF(VLOOKUP($Q1053,'FILL Table'!$A$453:$I$484,RSD_Technologies!H$3)=0,AVERAGE('FILL Table'!$I$453:$I$484),VLOOKUP($Q1053,'FILL Table'!$A$453:$I$484,RSD_Technologies!H$3))</f>
        <v>1.34</v>
      </c>
      <c r="I1053" s="90">
        <f>IF(VLOOKUP($Q1053,'FILL Table'!$A$453:$J$484,RSD_Technologies!I$3)=0,AVERAGE('FILL Table'!$J$453:$J$484),VLOOKUP($Q1053,'FILL Table'!$A$453:$J$484,RSD_Technologies!I$3))</f>
        <v>1.502</v>
      </c>
      <c r="J1053" s="90">
        <f>IF(VLOOKUP($Q1053,'FILL Table'!$A$453:$K$484,RSD_Technologies!J$3)=0,AVERAGE('FILL Table'!$K$453:$K$484),VLOOKUP($Q1053,'FILL Table'!$A$453:$K$484,RSD_Technologies!J$3))</f>
        <v>1.502</v>
      </c>
      <c r="K1053" s="90">
        <f>IF(VLOOKUP($Q1053,'FILL Table'!$A$453:$L$484,RSD_Technologies!K$3)=0,AVERAGE('FILL Table'!$L$453:$L$484),VLOOKUP($Q1053,'FILL Table'!$A$453:$L$484,RSD_Technologies!K$3))</f>
        <v>1.502</v>
      </c>
      <c r="L1053" s="47"/>
      <c r="M1053" s="47"/>
      <c r="N1053" s="47"/>
      <c r="O1053" s="47"/>
      <c r="P1053" s="47"/>
      <c r="Q1053" s="47" t="str">
        <f t="shared" si="320"/>
        <v>RSD_DTA2_AP</v>
      </c>
    </row>
    <row r="1054" spans="2:17" x14ac:dyDescent="0.25">
      <c r="B1054" s="47"/>
      <c r="C1054" s="47"/>
      <c r="D1054" s="47" t="s">
        <v>603</v>
      </c>
      <c r="E1054" s="47"/>
      <c r="F1054" s="47" t="str">
        <f t="shared" si="321"/>
        <v>PRC_CAPACT</v>
      </c>
      <c r="G1054" s="51"/>
      <c r="H1054" s="90">
        <f>IF(VLOOKUP($Q1054,'FILL Table'!$A$453:$I$484,RSD_Technologies!H$3)=0,AVERAGE('FILL Table'!$I$453:$I$484),VLOOKUP($Q1054,'FILL Table'!$A$453:$I$484,RSD_Technologies!H$3))</f>
        <v>1.34</v>
      </c>
      <c r="I1054" s="90">
        <f>IF(VLOOKUP($Q1054,'FILL Table'!$A$453:$J$484,RSD_Technologies!I$3)=0,AVERAGE('FILL Table'!$J$453:$J$484),VLOOKUP($Q1054,'FILL Table'!$A$453:$J$484,RSD_Technologies!I$3))</f>
        <v>1.502</v>
      </c>
      <c r="J1054" s="90">
        <f>IF(VLOOKUP($Q1054,'FILL Table'!$A$453:$K$484,RSD_Technologies!J$3)=0,AVERAGE('FILL Table'!$K$453:$K$484),VLOOKUP($Q1054,'FILL Table'!$A$453:$K$484,RSD_Technologies!J$3))</f>
        <v>1.502</v>
      </c>
      <c r="K1054" s="90">
        <f>IF(VLOOKUP($Q1054,'FILL Table'!$A$453:$L$484,RSD_Technologies!K$3)=0,AVERAGE('FILL Table'!$L$453:$L$484),VLOOKUP($Q1054,'FILL Table'!$A$453:$L$484,RSD_Technologies!K$3))</f>
        <v>1.502</v>
      </c>
      <c r="L1054" s="47"/>
      <c r="M1054" s="47"/>
      <c r="N1054" s="47"/>
      <c r="O1054" s="47"/>
      <c r="P1054" s="47"/>
      <c r="Q1054" s="47" t="str">
        <f t="shared" si="320"/>
        <v>RSD_DTA3_AP</v>
      </c>
    </row>
    <row r="1055" spans="2:17" x14ac:dyDescent="0.25">
      <c r="B1055" s="47"/>
      <c r="C1055" s="47"/>
      <c r="D1055" s="47" t="s">
        <v>602</v>
      </c>
      <c r="E1055" s="47"/>
      <c r="F1055" s="47" t="str">
        <f t="shared" si="321"/>
        <v>PRC_CAPACT</v>
      </c>
      <c r="G1055" s="51"/>
      <c r="H1055" s="90">
        <f>IF(VLOOKUP($Q1055,'FILL Table'!$A$453:$I$484,RSD_Technologies!H$3)=0,AVERAGE('FILL Table'!$I$453:$I$484),VLOOKUP($Q1055,'FILL Table'!$A$453:$I$484,RSD_Technologies!H$3))</f>
        <v>1.34</v>
      </c>
      <c r="I1055" s="90">
        <f>IF(VLOOKUP($Q1055,'FILL Table'!$A$453:$J$484,RSD_Technologies!I$3)=0,AVERAGE('FILL Table'!$J$453:$J$484),VLOOKUP($Q1055,'FILL Table'!$A$453:$J$484,RSD_Technologies!I$3))</f>
        <v>1.502</v>
      </c>
      <c r="J1055" s="90">
        <f>IF(VLOOKUP($Q1055,'FILL Table'!$A$453:$K$484,RSD_Technologies!J$3)=0,AVERAGE('FILL Table'!$K$453:$K$484),VLOOKUP($Q1055,'FILL Table'!$A$453:$K$484,RSD_Technologies!J$3))</f>
        <v>1.502</v>
      </c>
      <c r="K1055" s="90">
        <f>IF(VLOOKUP($Q1055,'FILL Table'!$A$453:$L$484,RSD_Technologies!K$3)=0,AVERAGE('FILL Table'!$L$453:$L$484),VLOOKUP($Q1055,'FILL Table'!$A$453:$L$484,RSD_Technologies!K$3))</f>
        <v>1.502</v>
      </c>
      <c r="L1055" s="47"/>
      <c r="M1055" s="47"/>
      <c r="N1055" s="47"/>
      <c r="O1055" s="47"/>
      <c r="P1055" s="47"/>
      <c r="Q1055" s="47" t="str">
        <f t="shared" si="320"/>
        <v>RSD_DTA3_AP</v>
      </c>
    </row>
    <row r="1056" spans="2:17" x14ac:dyDescent="0.25">
      <c r="B1056" s="47"/>
      <c r="C1056" s="47"/>
      <c r="D1056" s="47" t="s">
        <v>601</v>
      </c>
      <c r="E1056" s="47"/>
      <c r="F1056" s="47" t="str">
        <f t="shared" si="321"/>
        <v>PRC_CAPACT</v>
      </c>
      <c r="G1056" s="51"/>
      <c r="H1056" s="90">
        <f>IF(VLOOKUP($Q1056,'FILL Table'!$A$453:$I$484,RSD_Technologies!H$3)=0,AVERAGE('FILL Table'!$I$453:$I$484),VLOOKUP($Q1056,'FILL Table'!$A$453:$I$484,RSD_Technologies!H$3))</f>
        <v>1.34</v>
      </c>
      <c r="I1056" s="90">
        <f>IF(VLOOKUP($Q1056,'FILL Table'!$A$453:$J$484,RSD_Technologies!I$3)=0,AVERAGE('FILL Table'!$J$453:$J$484),VLOOKUP($Q1056,'FILL Table'!$A$453:$J$484,RSD_Technologies!I$3))</f>
        <v>1.502</v>
      </c>
      <c r="J1056" s="90">
        <f>IF(VLOOKUP($Q1056,'FILL Table'!$A$453:$K$484,RSD_Technologies!J$3)=0,AVERAGE('FILL Table'!$K$453:$K$484),VLOOKUP($Q1056,'FILL Table'!$A$453:$K$484,RSD_Technologies!J$3))</f>
        <v>1.502</v>
      </c>
      <c r="K1056" s="90">
        <f>IF(VLOOKUP($Q1056,'FILL Table'!$A$453:$L$484,RSD_Technologies!K$3)=0,AVERAGE('FILL Table'!$L$453:$L$484),VLOOKUP($Q1056,'FILL Table'!$A$453:$L$484,RSD_Technologies!K$3))</f>
        <v>1.502</v>
      </c>
      <c r="L1056" s="47"/>
      <c r="M1056" s="47"/>
      <c r="N1056" s="47"/>
      <c r="O1056" s="47"/>
      <c r="P1056" s="47"/>
      <c r="Q1056" s="47" t="str">
        <f t="shared" si="320"/>
        <v>RSD_DTA3_AP</v>
      </c>
    </row>
    <row r="1057" spans="2:17" x14ac:dyDescent="0.25">
      <c r="B1057" s="47"/>
      <c r="C1057" s="47"/>
      <c r="D1057" s="47" t="s">
        <v>551</v>
      </c>
      <c r="E1057" s="47"/>
      <c r="F1057" s="47" t="str">
        <f t="shared" si="321"/>
        <v>PRC_CAPACT</v>
      </c>
      <c r="G1057" s="51"/>
      <c r="H1057" s="90">
        <f>IF(VLOOKUP($Q1057,'FILL Table'!$A$453:$I$484,RSD_Technologies!H$3)=0,AVERAGE('FILL Table'!$I$453:$I$484),VLOOKUP($Q1057,'FILL Table'!$A$453:$I$484,RSD_Technologies!H$3))</f>
        <v>1.34</v>
      </c>
      <c r="I1057" s="90">
        <f>IF(VLOOKUP($Q1057,'FILL Table'!$A$453:$J$484,RSD_Technologies!I$3)=0,AVERAGE('FILL Table'!$J$453:$J$484),VLOOKUP($Q1057,'FILL Table'!$A$453:$J$484,RSD_Technologies!I$3))</f>
        <v>1.502</v>
      </c>
      <c r="J1057" s="90">
        <f>IF(VLOOKUP($Q1057,'FILL Table'!$A$453:$K$484,RSD_Technologies!J$3)=0,AVERAGE('FILL Table'!$K$453:$K$484),VLOOKUP($Q1057,'FILL Table'!$A$453:$K$484,RSD_Technologies!J$3))</f>
        <v>1.502</v>
      </c>
      <c r="K1057" s="90">
        <f>IF(VLOOKUP($Q1057,'FILL Table'!$A$453:$L$484,RSD_Technologies!K$3)=0,AVERAGE('FILL Table'!$L$453:$L$484),VLOOKUP($Q1057,'FILL Table'!$A$453:$L$484,RSD_Technologies!K$3))</f>
        <v>1.502</v>
      </c>
      <c r="L1057" s="47"/>
      <c r="M1057" s="47"/>
      <c r="N1057" s="47"/>
      <c r="O1057" s="47"/>
      <c r="P1057" s="47"/>
      <c r="Q1057" s="47" t="str">
        <f t="shared" si="320"/>
        <v>RSD_DTA4_AP</v>
      </c>
    </row>
    <row r="1058" spans="2:17" x14ac:dyDescent="0.25">
      <c r="B1058" s="47"/>
      <c r="C1058" s="47"/>
      <c r="D1058" s="47" t="s">
        <v>550</v>
      </c>
      <c r="E1058" s="47"/>
      <c r="F1058" s="47" t="str">
        <f t="shared" si="321"/>
        <v>PRC_CAPACT</v>
      </c>
      <c r="G1058" s="51"/>
      <c r="H1058" s="90">
        <f>IF(VLOOKUP($Q1058,'FILL Table'!$A$453:$I$484,RSD_Technologies!H$3)=0,AVERAGE('FILL Table'!$I$453:$I$484),VLOOKUP($Q1058,'FILL Table'!$A$453:$I$484,RSD_Technologies!H$3))</f>
        <v>1.34</v>
      </c>
      <c r="I1058" s="90">
        <f>IF(VLOOKUP($Q1058,'FILL Table'!$A$453:$J$484,RSD_Technologies!I$3)=0,AVERAGE('FILL Table'!$J$453:$J$484),VLOOKUP($Q1058,'FILL Table'!$A$453:$J$484,RSD_Technologies!I$3))</f>
        <v>1.502</v>
      </c>
      <c r="J1058" s="90">
        <f>IF(VLOOKUP($Q1058,'FILL Table'!$A$453:$K$484,RSD_Technologies!J$3)=0,AVERAGE('FILL Table'!$K$453:$K$484),VLOOKUP($Q1058,'FILL Table'!$A$453:$K$484,RSD_Technologies!J$3))</f>
        <v>1.502</v>
      </c>
      <c r="K1058" s="90">
        <f>IF(VLOOKUP($Q1058,'FILL Table'!$A$453:$L$484,RSD_Technologies!K$3)=0,AVERAGE('FILL Table'!$L$453:$L$484),VLOOKUP($Q1058,'FILL Table'!$A$453:$L$484,RSD_Technologies!K$3))</f>
        <v>1.502</v>
      </c>
      <c r="L1058" s="47"/>
      <c r="M1058" s="47"/>
      <c r="N1058" s="47"/>
      <c r="O1058" s="47"/>
      <c r="P1058" s="47"/>
      <c r="Q1058" s="47" t="str">
        <f t="shared" si="320"/>
        <v>RSD_DTA4_AP</v>
      </c>
    </row>
    <row r="1059" spans="2:17" ht="14.4" thickBot="1" x14ac:dyDescent="0.3">
      <c r="B1059" s="81"/>
      <c r="C1059" s="81"/>
      <c r="D1059" s="81" t="s">
        <v>549</v>
      </c>
      <c r="E1059" s="81"/>
      <c r="F1059" s="81" t="str">
        <f t="shared" si="321"/>
        <v>PRC_CAPACT</v>
      </c>
      <c r="G1059" s="82"/>
      <c r="H1059" s="83">
        <f>IF(VLOOKUP($Q1059,'FILL Table'!$A$453:$I$484,RSD_Technologies!H$3)=0,AVERAGE('FILL Table'!$I$453:$I$484),VLOOKUP($Q1059,'FILL Table'!$A$453:$I$484,RSD_Technologies!H$3))</f>
        <v>1.34</v>
      </c>
      <c r="I1059" s="83">
        <f>IF(VLOOKUP($Q1059,'FILL Table'!$A$453:$J$484,RSD_Technologies!I$3)=0,AVERAGE('FILL Table'!$J$453:$J$484),VLOOKUP($Q1059,'FILL Table'!$A$453:$J$484,RSD_Technologies!I$3))</f>
        <v>1.502</v>
      </c>
      <c r="J1059" s="83">
        <f>IF(VLOOKUP($Q1059,'FILL Table'!$A$453:$K$484,RSD_Technologies!J$3)=0,AVERAGE('FILL Table'!$K$453:$K$484),VLOOKUP($Q1059,'FILL Table'!$A$453:$K$484,RSD_Technologies!J$3))</f>
        <v>1.502</v>
      </c>
      <c r="K1059" s="83">
        <f>IF(VLOOKUP($Q1059,'FILL Table'!$A$453:$L$484,RSD_Technologies!K$3)=0,AVERAGE('FILL Table'!$L$453:$L$484),VLOOKUP($Q1059,'FILL Table'!$A$453:$L$484,RSD_Technologies!K$3))</f>
        <v>1.502</v>
      </c>
      <c r="L1059" s="81"/>
      <c r="M1059" s="81"/>
      <c r="N1059" s="81"/>
      <c r="O1059" s="81"/>
      <c r="P1059" s="81"/>
      <c r="Q1059" s="81" t="str">
        <f t="shared" si="320"/>
        <v>RSD_DTA4_AP</v>
      </c>
    </row>
    <row r="1060" spans="2:17" ht="14.4" thickTop="1" x14ac:dyDescent="0.25">
      <c r="H1060" s="91"/>
      <c r="I1060" s="91"/>
      <c r="J1060" s="91"/>
      <c r="K1060" s="91"/>
    </row>
    <row r="1061" spans="2:17" x14ac:dyDescent="0.25">
      <c r="H1061" s="91"/>
      <c r="I1061" s="91"/>
      <c r="J1061" s="91"/>
      <c r="K1061" s="91"/>
    </row>
    <row r="1062" spans="2:17" x14ac:dyDescent="0.25">
      <c r="H1062" s="91"/>
      <c r="I1062" s="91"/>
      <c r="J1062" s="91"/>
      <c r="K1062" s="91"/>
    </row>
    <row r="1063" spans="2:17" x14ac:dyDescent="0.25">
      <c r="H1063" s="91"/>
      <c r="I1063" s="91"/>
      <c r="J1063" s="91"/>
      <c r="K1063" s="91"/>
    </row>
    <row r="1064" spans="2:17" x14ac:dyDescent="0.25">
      <c r="H1064" s="91"/>
      <c r="I1064" s="91"/>
      <c r="J1064" s="91"/>
      <c r="K1064" s="91"/>
    </row>
    <row r="1065" spans="2:17" x14ac:dyDescent="0.25">
      <c r="H1065" s="91"/>
      <c r="I1065" s="91"/>
      <c r="J1065" s="91"/>
      <c r="K1065" s="91"/>
    </row>
    <row r="1066" spans="2:17" x14ac:dyDescent="0.25">
      <c r="H1066" s="91"/>
      <c r="I1066" s="91"/>
      <c r="J1066" s="91"/>
      <c r="K1066" s="91"/>
    </row>
    <row r="1067" spans="2:17" x14ac:dyDescent="0.25">
      <c r="H1067" s="91"/>
      <c r="I1067" s="91"/>
      <c r="J1067" s="91"/>
      <c r="K1067" s="91"/>
    </row>
    <row r="1068" spans="2:17" x14ac:dyDescent="0.25">
      <c r="H1068" s="91"/>
      <c r="I1068" s="91"/>
      <c r="J1068" s="91"/>
      <c r="K1068" s="91"/>
    </row>
    <row r="1069" spans="2:17" x14ac:dyDescent="0.25">
      <c r="H1069" s="91"/>
      <c r="I1069" s="91"/>
      <c r="J1069" s="91"/>
      <c r="K1069" s="91"/>
    </row>
    <row r="1070" spans="2:17" x14ac:dyDescent="0.25">
      <c r="H1070" s="91"/>
      <c r="I1070" s="91"/>
      <c r="J1070" s="91"/>
      <c r="K1070" s="91"/>
    </row>
    <row r="1071" spans="2:17" x14ac:dyDescent="0.25">
      <c r="H1071" s="91"/>
      <c r="I1071" s="91"/>
      <c r="J1071" s="91"/>
      <c r="K1071" s="91"/>
    </row>
    <row r="1072" spans="2:17" x14ac:dyDescent="0.25">
      <c r="H1072" s="91"/>
      <c r="I1072" s="91"/>
      <c r="J1072" s="91"/>
      <c r="K1072" s="91"/>
    </row>
    <row r="1073" spans="8:11" x14ac:dyDescent="0.25">
      <c r="H1073" s="91"/>
      <c r="I1073" s="91"/>
      <c r="J1073" s="91"/>
      <c r="K1073" s="91"/>
    </row>
    <row r="1074" spans="8:11" x14ac:dyDescent="0.25">
      <c r="H1074" s="91"/>
      <c r="I1074" s="91"/>
      <c r="J1074" s="91"/>
      <c r="K1074" s="91"/>
    </row>
    <row r="1075" spans="8:11" x14ac:dyDescent="0.25">
      <c r="H1075" s="91"/>
      <c r="I1075" s="91"/>
      <c r="J1075" s="91"/>
      <c r="K1075" s="91"/>
    </row>
    <row r="1076" spans="8:11" x14ac:dyDescent="0.25">
      <c r="H1076" s="91"/>
      <c r="I1076" s="91"/>
      <c r="J1076" s="91"/>
      <c r="K1076" s="91"/>
    </row>
    <row r="1077" spans="8:11" x14ac:dyDescent="0.25">
      <c r="H1077" s="91"/>
      <c r="I1077" s="91"/>
      <c r="J1077" s="91"/>
      <c r="K1077" s="91"/>
    </row>
  </sheetData>
  <sortState xmlns:xlrd2="http://schemas.microsoft.com/office/spreadsheetml/2017/richdata2" ref="D1036:D1059">
    <sortCondition ref="D1036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119"/>
  <sheetViews>
    <sheetView topLeftCell="E1" zoomScale="70" zoomScaleNormal="70" workbookViewId="0">
      <selection activeCell="E1" sqref="A1:XFD1048576"/>
    </sheetView>
  </sheetViews>
  <sheetFormatPr defaultRowHeight="13.2" x14ac:dyDescent="0.25"/>
  <cols>
    <col min="1" max="1" width="8.88671875" style="98"/>
    <col min="2" max="2" width="32" style="98" customWidth="1"/>
    <col min="3" max="3" width="37.5546875" style="98" customWidth="1"/>
    <col min="4" max="4" width="29.109375" style="98" customWidth="1"/>
    <col min="5" max="8" width="30.109375" style="101" customWidth="1"/>
    <col min="9" max="9" width="23.109375" style="98" customWidth="1"/>
    <col min="10" max="10" width="22.109375" style="101" customWidth="1"/>
    <col min="11" max="11" width="31.109375" style="98" customWidth="1"/>
    <col min="12" max="12" width="14.33203125" style="98" bestFit="1" customWidth="1"/>
    <col min="13" max="13" width="14.6640625" style="98" customWidth="1"/>
    <col min="14" max="14" width="20.33203125" style="98" customWidth="1"/>
    <col min="15" max="15" width="16.44140625" style="98" customWidth="1"/>
    <col min="16" max="16" width="23.33203125" style="98" bestFit="1" customWidth="1"/>
    <col min="17" max="17" width="51.5546875" style="98" bestFit="1" customWidth="1"/>
    <col min="18" max="21" width="13.6640625" style="98" customWidth="1"/>
    <col min="22" max="22" width="25.44140625" style="98" bestFit="1" customWidth="1"/>
    <col min="23" max="23" width="31.6640625" style="98" bestFit="1" customWidth="1"/>
    <col min="24" max="24" width="64.88671875" style="98" bestFit="1" customWidth="1"/>
    <col min="25" max="25" width="30.33203125" style="98" customWidth="1"/>
    <col min="26" max="26" width="62.88671875" style="98" bestFit="1" customWidth="1"/>
    <col min="27" max="27" width="35.44140625" style="98" customWidth="1"/>
    <col min="28" max="28" width="17.44140625" style="98" bestFit="1" customWidth="1"/>
    <col min="29" max="29" width="8.88671875" style="98"/>
    <col min="30" max="30" width="22" style="98" bestFit="1" customWidth="1"/>
    <col min="31" max="31" width="17.44140625" style="98" bestFit="1" customWidth="1"/>
    <col min="32" max="32" width="8.88671875" style="98"/>
    <col min="33" max="33" width="68" style="98" bestFit="1" customWidth="1"/>
    <col min="34" max="16384" width="8.88671875" style="98"/>
  </cols>
  <sheetData>
    <row r="1" spans="1:28" s="34" customFormat="1" ht="17.399999999999999" x14ac:dyDescent="0.3">
      <c r="B1" s="96" t="s">
        <v>52</v>
      </c>
      <c r="C1" s="96"/>
      <c r="D1" s="96"/>
      <c r="E1" s="97"/>
      <c r="F1" s="97"/>
      <c r="G1" s="97"/>
      <c r="H1" s="97"/>
      <c r="I1" s="47"/>
      <c r="J1" s="44"/>
    </row>
    <row r="2" spans="1:28" s="34" customFormat="1" ht="17.399999999999999" x14ac:dyDescent="0.3">
      <c r="B2" s="96" t="s">
        <v>53</v>
      </c>
      <c r="C2" s="96"/>
      <c r="D2" s="96"/>
      <c r="E2" s="97"/>
      <c r="F2" s="97"/>
      <c r="G2" s="97"/>
      <c r="H2" s="97"/>
      <c r="I2" s="47"/>
      <c r="J2" s="44"/>
    </row>
    <row r="3" spans="1:28" s="34" customFormat="1" ht="16.5" customHeight="1" x14ac:dyDescent="0.3">
      <c r="B3" s="96"/>
      <c r="C3" s="96"/>
      <c r="D3" s="96"/>
      <c r="E3" s="97"/>
      <c r="F3" s="97"/>
      <c r="G3" s="97"/>
      <c r="H3" s="97"/>
      <c r="I3" s="96"/>
      <c r="J3" s="44"/>
    </row>
    <row r="4" spans="1:28" s="34" customFormat="1" ht="13.8" x14ac:dyDescent="0.25">
      <c r="A4" s="98"/>
      <c r="B4" s="47"/>
      <c r="C4" s="47"/>
      <c r="D4" s="99"/>
      <c r="E4" s="44"/>
      <c r="F4" s="44"/>
      <c r="G4" s="44"/>
      <c r="H4" s="44"/>
      <c r="I4" s="51"/>
      <c r="J4" s="44"/>
      <c r="Q4" s="98"/>
      <c r="R4" s="98"/>
      <c r="S4" s="98"/>
      <c r="T4" s="98"/>
      <c r="U4" s="98"/>
      <c r="W4" s="100" t="s">
        <v>61</v>
      </c>
      <c r="X4" s="100"/>
      <c r="Y4" s="100"/>
      <c r="Z4" s="100"/>
      <c r="AA4" s="47"/>
    </row>
    <row r="5" spans="1:28" s="34" customFormat="1" ht="13.8" x14ac:dyDescent="0.25">
      <c r="A5" s="98"/>
      <c r="B5" s="47"/>
      <c r="C5" s="47"/>
      <c r="D5" s="99"/>
      <c r="E5" s="44"/>
      <c r="F5" s="44"/>
      <c r="G5" s="44"/>
      <c r="H5" s="44"/>
      <c r="J5" s="101"/>
      <c r="K5" s="98"/>
      <c r="L5" s="98"/>
      <c r="M5" s="98"/>
      <c r="N5" s="98"/>
      <c r="O5" s="98"/>
      <c r="P5" s="98"/>
      <c r="W5" s="100"/>
      <c r="X5" s="100"/>
      <c r="Y5" s="102"/>
    </row>
    <row r="6" spans="1:28" s="34" customFormat="1" ht="18" thickBot="1" x14ac:dyDescent="0.35">
      <c r="A6" s="98"/>
      <c r="B6" s="96" t="s">
        <v>59</v>
      </c>
      <c r="C6" s="96"/>
      <c r="D6" s="96"/>
      <c r="E6" s="97"/>
      <c r="F6" s="97"/>
      <c r="G6" s="97"/>
      <c r="H6" s="97"/>
      <c r="I6" s="96"/>
      <c r="J6" s="44"/>
      <c r="K6" s="96" t="s">
        <v>81</v>
      </c>
      <c r="L6" s="96"/>
      <c r="M6" s="96"/>
      <c r="N6" s="96"/>
      <c r="O6" s="96"/>
      <c r="P6" s="96"/>
      <c r="R6" s="35"/>
      <c r="S6" s="35"/>
      <c r="T6" s="35"/>
      <c r="U6" s="35"/>
      <c r="W6" s="92"/>
      <c r="X6" s="92"/>
      <c r="Y6" s="103"/>
    </row>
    <row r="7" spans="1:28" s="34" customFormat="1" ht="17.25" customHeight="1" x14ac:dyDescent="0.35">
      <c r="A7" s="98"/>
      <c r="B7" s="104" t="s">
        <v>76</v>
      </c>
      <c r="E7" s="101"/>
      <c r="F7" s="101"/>
      <c r="G7" s="101"/>
      <c r="H7" s="101"/>
      <c r="J7" s="101"/>
      <c r="K7" s="93" t="s">
        <v>1112</v>
      </c>
      <c r="L7" s="105" t="s">
        <v>82</v>
      </c>
      <c r="M7" s="105"/>
      <c r="N7" s="105" t="s">
        <v>83</v>
      </c>
      <c r="O7" s="106"/>
      <c r="P7" s="98"/>
      <c r="R7" s="107" t="s">
        <v>1117</v>
      </c>
      <c r="S7" s="107"/>
      <c r="T7" s="107"/>
      <c r="U7" s="107"/>
      <c r="W7" s="108" t="s">
        <v>56</v>
      </c>
      <c r="X7" s="108" t="s">
        <v>55</v>
      </c>
      <c r="Y7" s="109" t="s">
        <v>57</v>
      </c>
    </row>
    <row r="8" spans="1:28" s="34" customFormat="1" ht="17.25" customHeight="1" x14ac:dyDescent="0.25">
      <c r="A8" s="98"/>
      <c r="B8" s="110" t="s">
        <v>2</v>
      </c>
      <c r="C8" s="110" t="s">
        <v>62</v>
      </c>
      <c r="D8" s="110" t="s">
        <v>63</v>
      </c>
      <c r="E8" s="94" t="s">
        <v>92</v>
      </c>
      <c r="F8" s="94" t="s">
        <v>93</v>
      </c>
      <c r="G8" s="94" t="s">
        <v>94</v>
      </c>
      <c r="H8" s="94" t="s">
        <v>95</v>
      </c>
      <c r="J8" s="101"/>
      <c r="K8" s="60"/>
      <c r="L8" s="111" t="s">
        <v>80</v>
      </c>
      <c r="M8" s="111" t="s">
        <v>79</v>
      </c>
      <c r="N8" s="111" t="s">
        <v>80</v>
      </c>
      <c r="O8" s="112" t="s">
        <v>79</v>
      </c>
      <c r="P8" s="98"/>
      <c r="Q8" s="34" t="s">
        <v>1116</v>
      </c>
      <c r="R8" s="44" t="s">
        <v>92</v>
      </c>
      <c r="S8" s="44" t="s">
        <v>93</v>
      </c>
      <c r="T8" s="44" t="s">
        <v>94</v>
      </c>
      <c r="U8" s="44" t="s">
        <v>95</v>
      </c>
      <c r="V8" s="47"/>
      <c r="W8" s="34" t="s">
        <v>659</v>
      </c>
      <c r="X8" s="34" t="s">
        <v>731</v>
      </c>
      <c r="Y8" s="100" t="s">
        <v>854</v>
      </c>
    </row>
    <row r="9" spans="1:28" s="34" customFormat="1" ht="13.8" x14ac:dyDescent="0.25">
      <c r="A9" s="98"/>
      <c r="B9" s="95" t="s">
        <v>60</v>
      </c>
      <c r="C9" s="95"/>
      <c r="D9" s="95"/>
      <c r="E9" s="95" t="s">
        <v>69</v>
      </c>
      <c r="F9" s="95" t="s">
        <v>69</v>
      </c>
      <c r="G9" s="95" t="s">
        <v>69</v>
      </c>
      <c r="H9" s="95" t="s">
        <v>69</v>
      </c>
      <c r="J9" s="101" t="s">
        <v>84</v>
      </c>
      <c r="K9" s="60"/>
      <c r="L9" s="111" t="s">
        <v>78</v>
      </c>
      <c r="M9" s="111" t="s">
        <v>1115</v>
      </c>
      <c r="N9" s="111" t="s">
        <v>78</v>
      </c>
      <c r="O9" s="112" t="s">
        <v>1115</v>
      </c>
      <c r="P9" s="98"/>
      <c r="W9" s="34" t="s">
        <v>660</v>
      </c>
      <c r="X9" s="34" t="s">
        <v>732</v>
      </c>
      <c r="Y9" s="100" t="s">
        <v>855</v>
      </c>
    </row>
    <row r="10" spans="1:28" s="34" customFormat="1" ht="14.4" x14ac:dyDescent="0.25">
      <c r="A10" s="98"/>
      <c r="B10" s="113" t="s">
        <v>64</v>
      </c>
      <c r="C10" s="51" t="str">
        <f>LEFT(D10,9)&amp;"SH"</f>
        <v>RSD_DTA1_SH</v>
      </c>
      <c r="D10" s="51" t="str">
        <f t="shared" ref="D10:D57" si="0">W8</f>
        <v>RSD_DTA1_Ret11</v>
      </c>
      <c r="E10" s="114">
        <f>VLOOKUP(LEFT(D10,13),$K$10:$O$39,J10,0)</f>
        <v>3.8532736004527376E-2</v>
      </c>
      <c r="F10" s="114">
        <f>S10*$Q$10</f>
        <v>1.9377931678054294E-2</v>
      </c>
      <c r="G10" s="115">
        <f>T10*$Q$10/2</f>
        <v>1.7762965101691317E-2</v>
      </c>
      <c r="H10" s="114">
        <f t="shared" ref="H10" si="1">U10*$Q$10</f>
        <v>2.8183769785298417E-2</v>
      </c>
      <c r="J10" s="101">
        <v>2</v>
      </c>
      <c r="K10" s="60" t="s">
        <v>725</v>
      </c>
      <c r="L10" s="116">
        <f>Q10*R10</f>
        <v>3.8532736004527376E-2</v>
      </c>
      <c r="M10" s="117">
        <v>1597.4368147918674</v>
      </c>
      <c r="N10" s="116">
        <v>0</v>
      </c>
      <c r="O10" s="118">
        <v>100000</v>
      </c>
      <c r="P10" s="98"/>
      <c r="Q10" s="119">
        <v>0.43</v>
      </c>
      <c r="R10" s="120">
        <v>8.9611013964017161E-2</v>
      </c>
      <c r="S10" s="120">
        <v>4.5064957390823938E-2</v>
      </c>
      <c r="T10" s="120">
        <v>8.2618442333447992E-2</v>
      </c>
      <c r="U10" s="120">
        <v>6.5543650663484693E-2</v>
      </c>
      <c r="W10" s="34" t="s">
        <v>661</v>
      </c>
      <c r="X10" s="34" t="s">
        <v>733</v>
      </c>
      <c r="Y10" s="100" t="s">
        <v>856</v>
      </c>
    </row>
    <row r="11" spans="1:28" ht="14.4" x14ac:dyDescent="0.25">
      <c r="B11" s="113" t="s">
        <v>64</v>
      </c>
      <c r="C11" s="51" t="str">
        <f t="shared" ref="C11:C33" si="2">LEFT(D11,9)&amp;"SH"</f>
        <v>RSD_DTA1_SH</v>
      </c>
      <c r="D11" s="51" t="str">
        <f t="shared" si="0"/>
        <v>RSD_DTA1_Ret21</v>
      </c>
      <c r="E11" s="114">
        <f t="shared" ref="E11:E57" si="3">VLOOKUP(LEFT(D11,13),$K$10:$O$39,J11,0)</f>
        <v>4.2117176563088062E-2</v>
      </c>
      <c r="F11" s="114">
        <f>S21*$Q$21</f>
        <v>2.1180529973687249E-2</v>
      </c>
      <c r="G11" s="115">
        <f>T21*$Q$21/2</f>
        <v>1.9415333948360276E-2</v>
      </c>
      <c r="H11" s="114">
        <f t="shared" ref="H11" si="4">U21*$Q$21</f>
        <v>3.0805515811837804E-2</v>
      </c>
      <c r="J11" s="101">
        <f>J10</f>
        <v>2</v>
      </c>
      <c r="K11" s="60" t="s">
        <v>726</v>
      </c>
      <c r="L11" s="116">
        <f t="shared" ref="L11:L17" si="5">Q11*R11</f>
        <v>6.2253829169249889E-3</v>
      </c>
      <c r="M11" s="117">
        <v>798.7184073959337</v>
      </c>
      <c r="N11" s="116">
        <v>0</v>
      </c>
      <c r="O11" s="118">
        <v>100000</v>
      </c>
      <c r="Q11" s="119">
        <v>0.26</v>
      </c>
      <c r="R11" s="120">
        <v>2.3943780449711495E-2</v>
      </c>
      <c r="S11" s="120">
        <v>2.0419700865315631E-2</v>
      </c>
      <c r="T11" s="120">
        <v>6.4220355160140866E-2</v>
      </c>
      <c r="U11" s="120">
        <v>2.1901720697245712E-2</v>
      </c>
      <c r="W11" s="34" t="s">
        <v>662</v>
      </c>
      <c r="X11" s="34" t="s">
        <v>878</v>
      </c>
      <c r="Y11" s="100" t="s">
        <v>857</v>
      </c>
      <c r="Z11" s="34"/>
      <c r="AA11" s="34"/>
      <c r="AB11" s="34"/>
    </row>
    <row r="12" spans="1:28" ht="14.4" x14ac:dyDescent="0.25">
      <c r="B12" s="121" t="s">
        <v>64</v>
      </c>
      <c r="C12" s="53" t="str">
        <f t="shared" si="2"/>
        <v>RSD_DTA1_SH</v>
      </c>
      <c r="D12" s="53" t="str">
        <f t="shared" si="0"/>
        <v>RSD_DTA1_Ret31</v>
      </c>
      <c r="E12" s="122">
        <f t="shared" si="3"/>
        <v>5.3766608378410297E-2</v>
      </c>
      <c r="F12" s="122">
        <f>S32*$Q$32</f>
        <v>2.7038974434494361E-2</v>
      </c>
      <c r="G12" s="123">
        <f>T32*$Q$32/2</f>
        <v>2.4785532700034398E-2</v>
      </c>
      <c r="H12" s="122">
        <f t="shared" ref="H12" si="6">U32*$Q$32</f>
        <v>3.9326190398090814E-2</v>
      </c>
      <c r="J12" s="101">
        <f t="shared" ref="J12:J33" si="7">J11</f>
        <v>2</v>
      </c>
      <c r="K12" s="60" t="s">
        <v>719</v>
      </c>
      <c r="L12" s="116">
        <f t="shared" si="5"/>
        <v>3.3162130125931402E-2</v>
      </c>
      <c r="M12" s="117">
        <v>1774.9297942131861</v>
      </c>
      <c r="N12" s="116">
        <v>0</v>
      </c>
      <c r="O12" s="118">
        <v>100000</v>
      </c>
      <c r="Q12" s="119">
        <v>0.43</v>
      </c>
      <c r="R12" s="120">
        <v>7.7121232851003266E-2</v>
      </c>
      <c r="S12" s="120"/>
      <c r="T12" s="120"/>
      <c r="U12" s="120"/>
      <c r="W12" s="34" t="s">
        <v>663</v>
      </c>
      <c r="X12" s="34" t="s">
        <v>879</v>
      </c>
      <c r="Y12" s="100" t="s">
        <v>858</v>
      </c>
      <c r="Z12" s="34"/>
      <c r="AA12" s="34"/>
      <c r="AB12" s="34"/>
    </row>
    <row r="13" spans="1:28" ht="14.4" x14ac:dyDescent="0.25">
      <c r="B13" s="113" t="s">
        <v>64</v>
      </c>
      <c r="C13" s="51" t="str">
        <f t="shared" si="2"/>
        <v>RSD_APA1_SH</v>
      </c>
      <c r="D13" s="51" t="str">
        <f t="shared" si="0"/>
        <v>RSD_APA1_Ret11</v>
      </c>
      <c r="E13" s="114">
        <f>VLOOKUP(LEFT(D13,13),$K$10:$O$39,J13,0)</f>
        <v>6.2253829169249889E-3</v>
      </c>
      <c r="F13" s="114">
        <f>S11*$Q$11</f>
        <v>5.3091222249820645E-3</v>
      </c>
      <c r="G13" s="115">
        <f>T11*$Q$11/3</f>
        <v>5.565764113878875E-3</v>
      </c>
      <c r="H13" s="114">
        <f t="shared" ref="H13" si="8">U11*$Q$11</f>
        <v>5.6944473812838856E-3</v>
      </c>
      <c r="J13" s="101">
        <f t="shared" si="7"/>
        <v>2</v>
      </c>
      <c r="K13" s="60" t="s">
        <v>720</v>
      </c>
      <c r="L13" s="116">
        <f t="shared" si="5"/>
        <v>6.4020729877193559E-3</v>
      </c>
      <c r="M13" s="117">
        <v>887.46489710659307</v>
      </c>
      <c r="N13" s="116">
        <v>0</v>
      </c>
      <c r="O13" s="118">
        <v>100000</v>
      </c>
      <c r="Q13" s="119">
        <v>0.26</v>
      </c>
      <c r="R13" s="120">
        <v>2.4623357645074444E-2</v>
      </c>
      <c r="S13" s="120"/>
      <c r="T13" s="120"/>
      <c r="U13" s="120"/>
      <c r="W13" s="34" t="s">
        <v>664</v>
      </c>
      <c r="X13" s="34" t="s">
        <v>880</v>
      </c>
      <c r="Y13" s="100" t="s">
        <v>859</v>
      </c>
      <c r="Z13" s="34"/>
      <c r="AA13" s="34"/>
      <c r="AB13" s="34"/>
    </row>
    <row r="14" spans="1:28" ht="14.4" x14ac:dyDescent="0.25">
      <c r="B14" s="113" t="s">
        <v>64</v>
      </c>
      <c r="C14" s="51" t="str">
        <f t="shared" si="2"/>
        <v>RSD_APA1_SH</v>
      </c>
      <c r="D14" s="51" t="str">
        <f t="shared" si="0"/>
        <v>RSD_APA1_Ret21</v>
      </c>
      <c r="E14" s="114">
        <f t="shared" si="3"/>
        <v>7.6620097439076785E-3</v>
      </c>
      <c r="F14" s="114">
        <f>S22*$Q$22</f>
        <v>6.5343042769010016E-3</v>
      </c>
      <c r="G14" s="115">
        <f>T22*$Q$22/3</f>
        <v>6.8501712170816924E-3</v>
      </c>
      <c r="H14" s="114">
        <f t="shared" ref="H14" si="9">U22*$Q$22</f>
        <v>7.0085506231186284E-3</v>
      </c>
      <c r="J14" s="101">
        <f t="shared" si="7"/>
        <v>2</v>
      </c>
      <c r="K14" s="60" t="s">
        <v>713</v>
      </c>
      <c r="L14" s="116">
        <f t="shared" si="5"/>
        <v>3.0965413496716089E-2</v>
      </c>
      <c r="M14" s="117">
        <v>1774.9297942131861</v>
      </c>
      <c r="N14" s="116">
        <v>0</v>
      </c>
      <c r="O14" s="118">
        <v>100000</v>
      </c>
      <c r="Q14" s="119">
        <v>0.43</v>
      </c>
      <c r="R14" s="120">
        <v>7.201258952724672E-2</v>
      </c>
      <c r="S14" s="120"/>
      <c r="T14" s="120"/>
      <c r="U14" s="120"/>
      <c r="W14" s="34" t="s">
        <v>671</v>
      </c>
      <c r="X14" s="34" t="s">
        <v>737</v>
      </c>
      <c r="Y14" s="100" t="s">
        <v>860</v>
      </c>
      <c r="Z14" s="34"/>
      <c r="AA14" s="34"/>
      <c r="AB14" s="34"/>
    </row>
    <row r="15" spans="1:28" ht="14.4" x14ac:dyDescent="0.25">
      <c r="B15" s="121" t="s">
        <v>64</v>
      </c>
      <c r="C15" s="53" t="str">
        <f t="shared" si="2"/>
        <v>RSD_APA1_SH</v>
      </c>
      <c r="D15" s="53" t="str">
        <f t="shared" si="0"/>
        <v>RSD_APA1_Ret31</v>
      </c>
      <c r="E15" s="122">
        <f t="shared" si="3"/>
        <v>1.1014139006867289E-2</v>
      </c>
      <c r="F15" s="122">
        <f>S33*$Q$33</f>
        <v>9.3930623980451912E-3</v>
      </c>
      <c r="G15" s="123">
        <f>T33*$Q$33/2</f>
        <v>1.4770681686832399E-2</v>
      </c>
      <c r="H15" s="122">
        <f t="shared" ref="H15" si="10">U33*$Q$33</f>
        <v>1.0074791520733027E-2</v>
      </c>
      <c r="J15" s="101">
        <f t="shared" si="7"/>
        <v>2</v>
      </c>
      <c r="K15" s="60" t="s">
        <v>714</v>
      </c>
      <c r="L15" s="116">
        <f t="shared" si="5"/>
        <v>4.3690144950764495E-3</v>
      </c>
      <c r="M15" s="117">
        <v>887.46489710659307</v>
      </c>
      <c r="N15" s="116">
        <v>0</v>
      </c>
      <c r="O15" s="118">
        <v>100000</v>
      </c>
      <c r="Q15" s="119">
        <v>0.26</v>
      </c>
      <c r="R15" s="120">
        <v>1.6803901904140189E-2</v>
      </c>
      <c r="S15" s="120"/>
      <c r="T15" s="120"/>
      <c r="U15" s="120"/>
      <c r="W15" s="34" t="s">
        <v>672</v>
      </c>
      <c r="X15" s="34" t="s">
        <v>738</v>
      </c>
      <c r="Y15" s="100" t="s">
        <v>861</v>
      </c>
      <c r="Z15" s="34"/>
      <c r="AA15" s="34"/>
      <c r="AB15" s="34"/>
    </row>
    <row r="16" spans="1:28" ht="13.8" x14ac:dyDescent="0.25">
      <c r="B16" s="113" t="s">
        <v>64</v>
      </c>
      <c r="C16" s="51" t="str">
        <f t="shared" si="2"/>
        <v>RSD_DTA2_SH</v>
      </c>
      <c r="D16" s="51" t="str">
        <f t="shared" si="0"/>
        <v>RSD_DTA2_Ret11</v>
      </c>
      <c r="E16" s="114">
        <f>VLOOKUP(LEFT(D16,13),$K$10:$O$39,J16,0)</f>
        <v>3.3162130125931402E-2</v>
      </c>
      <c r="F16" s="114"/>
      <c r="G16" s="114"/>
      <c r="H16" s="114"/>
      <c r="J16" s="101">
        <f t="shared" si="7"/>
        <v>2</v>
      </c>
      <c r="K16" s="60" t="s">
        <v>707</v>
      </c>
      <c r="L16" s="116">
        <f t="shared" si="5"/>
        <v>2.5714306274543325E-2</v>
      </c>
      <c r="M16" s="117">
        <v>2129.9157530558232</v>
      </c>
      <c r="N16" s="116">
        <v>0</v>
      </c>
      <c r="O16" s="118">
        <v>100000</v>
      </c>
      <c r="Q16" s="119">
        <v>0.43</v>
      </c>
      <c r="R16" s="120">
        <v>5.9800712266379827E-2</v>
      </c>
      <c r="S16" s="120"/>
      <c r="T16" s="120"/>
      <c r="U16" s="120"/>
      <c r="W16" s="34" t="s">
        <v>673</v>
      </c>
      <c r="X16" s="34" t="s">
        <v>739</v>
      </c>
      <c r="Y16" s="100" t="s">
        <v>862</v>
      </c>
      <c r="Z16" s="34"/>
      <c r="AA16" s="34"/>
      <c r="AB16" s="34"/>
    </row>
    <row r="17" spans="2:28" ht="14.4" thickBot="1" x14ac:dyDescent="0.3">
      <c r="B17" s="113" t="s">
        <v>64</v>
      </c>
      <c r="C17" s="51" t="str">
        <f t="shared" si="2"/>
        <v>RSD_DTA2_SH</v>
      </c>
      <c r="D17" s="51" t="str">
        <f t="shared" si="0"/>
        <v>RSD_DTA2_Ret21</v>
      </c>
      <c r="E17" s="114">
        <f t="shared" si="3"/>
        <v>3.624697943997153E-2</v>
      </c>
      <c r="F17" s="114"/>
      <c r="G17" s="114"/>
      <c r="H17" s="114"/>
      <c r="J17" s="101">
        <f t="shared" si="7"/>
        <v>2</v>
      </c>
      <c r="K17" s="124" t="s">
        <v>708</v>
      </c>
      <c r="L17" s="116">
        <f t="shared" si="5"/>
        <v>4.0731529907741841E-3</v>
      </c>
      <c r="M17" s="125">
        <v>1064.9578765279116</v>
      </c>
      <c r="N17" s="126">
        <v>0</v>
      </c>
      <c r="O17" s="127">
        <v>100000</v>
      </c>
      <c r="Q17" s="119">
        <v>0.26</v>
      </c>
      <c r="R17" s="120">
        <v>1.5665973041439168E-2</v>
      </c>
      <c r="S17" s="120"/>
      <c r="T17" s="120"/>
      <c r="U17" s="120"/>
      <c r="W17" s="34" t="s">
        <v>674</v>
      </c>
      <c r="X17" s="34" t="s">
        <v>881</v>
      </c>
      <c r="Y17" s="100" t="s">
        <v>863</v>
      </c>
      <c r="Z17" s="34"/>
      <c r="AA17" s="34"/>
      <c r="AB17" s="34"/>
    </row>
    <row r="18" spans="2:28" ht="18" x14ac:dyDescent="0.35">
      <c r="B18" s="121" t="s">
        <v>64</v>
      </c>
      <c r="C18" s="53" t="str">
        <f t="shared" si="2"/>
        <v>RSD_DTA2_SH</v>
      </c>
      <c r="D18" s="53" t="str">
        <f t="shared" si="0"/>
        <v>RSD_DTA2_Ret31</v>
      </c>
      <c r="E18" s="122">
        <f t="shared" si="3"/>
        <v>4.6272739710601959E-2</v>
      </c>
      <c r="F18" s="114"/>
      <c r="G18" s="114"/>
      <c r="H18" s="114"/>
      <c r="J18" s="101">
        <f t="shared" si="7"/>
        <v>2</v>
      </c>
      <c r="K18" s="93" t="s">
        <v>1113</v>
      </c>
      <c r="L18" s="105" t="s">
        <v>82</v>
      </c>
      <c r="M18" s="105"/>
      <c r="N18" s="105" t="s">
        <v>83</v>
      </c>
      <c r="O18" s="106"/>
      <c r="Q18" s="119"/>
      <c r="R18" s="120"/>
      <c r="S18" s="120"/>
      <c r="T18" s="120"/>
      <c r="U18" s="120"/>
      <c r="W18" s="34" t="s">
        <v>675</v>
      </c>
      <c r="X18" s="34" t="s">
        <v>882</v>
      </c>
      <c r="Y18" s="100" t="s">
        <v>864</v>
      </c>
      <c r="Z18" s="34"/>
      <c r="AA18" s="34"/>
      <c r="AB18" s="34"/>
    </row>
    <row r="19" spans="2:28" ht="13.8" x14ac:dyDescent="0.25">
      <c r="B19" s="113" t="s">
        <v>64</v>
      </c>
      <c r="C19" s="51" t="str">
        <f t="shared" si="2"/>
        <v>RSD_APA2_SH</v>
      </c>
      <c r="D19" s="51" t="str">
        <f t="shared" si="0"/>
        <v>RSD_APA2_Ret11</v>
      </c>
      <c r="E19" s="128">
        <f>VLOOKUP(LEFT(D19,13),$K$10:$O$39,J19,0)</f>
        <v>6.4020729877193559E-3</v>
      </c>
      <c r="F19" s="114"/>
      <c r="G19" s="114"/>
      <c r="H19" s="114"/>
      <c r="J19" s="101">
        <f t="shared" si="7"/>
        <v>2</v>
      </c>
      <c r="K19" s="60"/>
      <c r="L19" s="111" t="s">
        <v>80</v>
      </c>
      <c r="M19" s="111" t="s">
        <v>79</v>
      </c>
      <c r="N19" s="111" t="s">
        <v>80</v>
      </c>
      <c r="O19" s="112" t="s">
        <v>79</v>
      </c>
      <c r="Q19" s="119"/>
      <c r="R19" s="120"/>
      <c r="S19" s="120"/>
      <c r="T19" s="120"/>
      <c r="U19" s="120"/>
      <c r="W19" s="34" t="s">
        <v>676</v>
      </c>
      <c r="X19" s="34" t="s">
        <v>883</v>
      </c>
      <c r="Y19" s="100" t="s">
        <v>865</v>
      </c>
      <c r="Z19" s="34"/>
      <c r="AA19" s="34"/>
      <c r="AB19" s="34"/>
    </row>
    <row r="20" spans="2:28" ht="13.8" x14ac:dyDescent="0.25">
      <c r="B20" s="113" t="s">
        <v>64</v>
      </c>
      <c r="C20" s="51" t="str">
        <f t="shared" si="2"/>
        <v>RSD_APA2_SH</v>
      </c>
      <c r="D20" s="51" t="str">
        <f t="shared" si="0"/>
        <v>RSD_APA2_Ret21</v>
      </c>
      <c r="E20" s="114">
        <f t="shared" si="3"/>
        <v>7.8794744464238224E-3</v>
      </c>
      <c r="F20" s="114"/>
      <c r="G20" s="114"/>
      <c r="H20" s="114"/>
      <c r="J20" s="101">
        <f t="shared" si="7"/>
        <v>2</v>
      </c>
      <c r="K20" s="60"/>
      <c r="L20" s="111" t="s">
        <v>78</v>
      </c>
      <c r="M20" s="111" t="s">
        <v>1115</v>
      </c>
      <c r="N20" s="111" t="s">
        <v>78</v>
      </c>
      <c r="O20" s="112" t="s">
        <v>1115</v>
      </c>
      <c r="Q20" s="119"/>
      <c r="R20" s="120"/>
      <c r="S20" s="120"/>
      <c r="T20" s="120"/>
      <c r="U20" s="120"/>
      <c r="W20" s="34" t="s">
        <v>683</v>
      </c>
      <c r="X20" s="34" t="s">
        <v>743</v>
      </c>
      <c r="Y20" s="100" t="s">
        <v>866</v>
      </c>
      <c r="Z20" s="34"/>
      <c r="AA20" s="34"/>
      <c r="AB20" s="34"/>
    </row>
    <row r="21" spans="2:28" ht="13.8" x14ac:dyDescent="0.25">
      <c r="B21" s="121" t="s">
        <v>64</v>
      </c>
      <c r="C21" s="53" t="str">
        <f t="shared" si="2"/>
        <v>RSD_APA2_SH</v>
      </c>
      <c r="D21" s="53" t="str">
        <f t="shared" si="0"/>
        <v>RSD_APA2_Ret31</v>
      </c>
      <c r="E21" s="122">
        <f t="shared" si="3"/>
        <v>1.1326744516734245E-2</v>
      </c>
      <c r="F21" s="114"/>
      <c r="G21" s="114"/>
      <c r="H21" s="114"/>
      <c r="J21" s="101">
        <f t="shared" si="7"/>
        <v>2</v>
      </c>
      <c r="K21" s="60" t="s">
        <v>727</v>
      </c>
      <c r="L21" s="116">
        <f>Q21*R21</f>
        <v>4.2117176563088062E-2</v>
      </c>
      <c r="M21" s="117">
        <v>2314.3857456694259</v>
      </c>
      <c r="N21" s="116">
        <v>0</v>
      </c>
      <c r="O21" s="118">
        <v>100000</v>
      </c>
      <c r="Q21" s="119">
        <v>0.47</v>
      </c>
      <c r="R21" s="120">
        <v>8.9611013964017161E-2</v>
      </c>
      <c r="S21" s="120">
        <v>4.5064957390823938E-2</v>
      </c>
      <c r="T21" s="120">
        <v>8.2618442333447992E-2</v>
      </c>
      <c r="U21" s="120">
        <v>6.5543650663484693E-2</v>
      </c>
      <c r="W21" s="34" t="s">
        <v>684</v>
      </c>
      <c r="X21" s="34" t="s">
        <v>744</v>
      </c>
      <c r="Y21" s="100" t="s">
        <v>867</v>
      </c>
      <c r="Z21" s="34"/>
      <c r="AA21" s="34"/>
      <c r="AB21" s="34"/>
    </row>
    <row r="22" spans="2:28" ht="13.8" x14ac:dyDescent="0.25">
      <c r="B22" s="113" t="s">
        <v>64</v>
      </c>
      <c r="C22" s="51" t="str">
        <f t="shared" si="2"/>
        <v>RSD_DTA3_SH</v>
      </c>
      <c r="D22" s="51" t="str">
        <f t="shared" si="0"/>
        <v>RSD_DTA3_Ret11</v>
      </c>
      <c r="E22" s="128">
        <f>VLOOKUP(LEFT(D22,13),$K$10:$O$39,J22,0)</f>
        <v>3.0965413496716089E-2</v>
      </c>
      <c r="F22" s="114"/>
      <c r="G22" s="114"/>
      <c r="H22" s="114"/>
      <c r="J22" s="101">
        <f t="shared" si="7"/>
        <v>2</v>
      </c>
      <c r="K22" s="60" t="s">
        <v>728</v>
      </c>
      <c r="L22" s="116">
        <f t="shared" ref="L22:L28" si="11">Q22*R22</f>
        <v>7.6620097439076785E-3</v>
      </c>
      <c r="M22" s="117">
        <v>1157.1928728347129</v>
      </c>
      <c r="N22" s="116">
        <v>0</v>
      </c>
      <c r="O22" s="118">
        <v>100000</v>
      </c>
      <c r="Q22" s="119">
        <v>0.32</v>
      </c>
      <c r="R22" s="120">
        <v>2.3943780449711495E-2</v>
      </c>
      <c r="S22" s="120">
        <v>2.0419700865315631E-2</v>
      </c>
      <c r="T22" s="120">
        <v>6.4220355160140866E-2</v>
      </c>
      <c r="U22" s="120">
        <v>2.1901720697245712E-2</v>
      </c>
      <c r="W22" s="34" t="s">
        <v>685</v>
      </c>
      <c r="X22" s="34" t="s">
        <v>744</v>
      </c>
      <c r="Y22" s="100" t="s">
        <v>868</v>
      </c>
      <c r="Z22" s="34"/>
      <c r="AA22" s="34"/>
      <c r="AB22" s="34"/>
    </row>
    <row r="23" spans="2:28" ht="13.8" x14ac:dyDescent="0.25">
      <c r="B23" s="113" t="s">
        <v>64</v>
      </c>
      <c r="C23" s="51" t="str">
        <f t="shared" si="2"/>
        <v>RSD_DTA3_SH</v>
      </c>
      <c r="D23" s="51" t="str">
        <f t="shared" si="0"/>
        <v>RSD_DTA3_Ret21</v>
      </c>
      <c r="E23" s="114">
        <f t="shared" si="3"/>
        <v>3.3845917077805959E-2</v>
      </c>
      <c r="F23" s="114"/>
      <c r="G23" s="114"/>
      <c r="H23" s="114"/>
      <c r="J23" s="101">
        <f t="shared" si="7"/>
        <v>2</v>
      </c>
      <c r="K23" s="60" t="s">
        <v>721</v>
      </c>
      <c r="L23" s="116">
        <f t="shared" si="11"/>
        <v>3.624697943997153E-2</v>
      </c>
      <c r="M23" s="117">
        <v>2571.5397174104733</v>
      </c>
      <c r="N23" s="116">
        <v>0</v>
      </c>
      <c r="O23" s="118">
        <v>100000</v>
      </c>
      <c r="Q23" s="119">
        <v>0.47</v>
      </c>
      <c r="R23" s="120">
        <v>7.7121232851003266E-2</v>
      </c>
      <c r="S23" s="120"/>
      <c r="T23" s="120"/>
      <c r="U23" s="120"/>
      <c r="W23" s="34" t="s">
        <v>686</v>
      </c>
      <c r="X23" s="34" t="s">
        <v>884</v>
      </c>
      <c r="Y23" s="100" t="s">
        <v>869</v>
      </c>
      <c r="Z23" s="34"/>
      <c r="AA23" s="34"/>
      <c r="AB23" s="34"/>
    </row>
    <row r="24" spans="2:28" ht="13.8" x14ac:dyDescent="0.25">
      <c r="B24" s="121" t="s">
        <v>64</v>
      </c>
      <c r="C24" s="53" t="str">
        <f t="shared" si="2"/>
        <v>RSD_DTA3_SH</v>
      </c>
      <c r="D24" s="53" t="str">
        <f t="shared" si="0"/>
        <v>RSD_DTA3_Ret31</v>
      </c>
      <c r="E24" s="122">
        <f t="shared" si="3"/>
        <v>4.3207553716348032E-2</v>
      </c>
      <c r="F24" s="114"/>
      <c r="G24" s="114"/>
      <c r="H24" s="114"/>
      <c r="J24" s="101">
        <f t="shared" si="7"/>
        <v>2</v>
      </c>
      <c r="K24" s="60" t="s">
        <v>722</v>
      </c>
      <c r="L24" s="116">
        <f t="shared" si="11"/>
        <v>7.8794744464238224E-3</v>
      </c>
      <c r="M24" s="117">
        <v>1285.7698587052366</v>
      </c>
      <c r="N24" s="116">
        <v>0</v>
      </c>
      <c r="O24" s="118">
        <v>100000</v>
      </c>
      <c r="Q24" s="119">
        <v>0.32</v>
      </c>
      <c r="R24" s="120">
        <v>2.4623357645074444E-2</v>
      </c>
      <c r="S24" s="120"/>
      <c r="T24" s="120"/>
      <c r="U24" s="120"/>
      <c r="W24" s="34" t="s">
        <v>687</v>
      </c>
      <c r="X24" s="34" t="s">
        <v>885</v>
      </c>
      <c r="Y24" s="100" t="s">
        <v>870</v>
      </c>
      <c r="Z24" s="34"/>
      <c r="AA24" s="34"/>
      <c r="AB24" s="34"/>
    </row>
    <row r="25" spans="2:28" ht="13.8" x14ac:dyDescent="0.25">
      <c r="B25" s="113" t="s">
        <v>64</v>
      </c>
      <c r="C25" s="51" t="str">
        <f t="shared" si="2"/>
        <v>RSD_APA3_SH</v>
      </c>
      <c r="D25" s="51" t="str">
        <f t="shared" si="0"/>
        <v>RSD_APA3_Ret11</v>
      </c>
      <c r="E25" s="128">
        <f>VLOOKUP(LEFT(D25,13),$K$10:$O$39,J25,0)</f>
        <v>4.3690144950764495E-3</v>
      </c>
      <c r="F25" s="114"/>
      <c r="G25" s="114"/>
      <c r="H25" s="114"/>
      <c r="J25" s="101">
        <f t="shared" si="7"/>
        <v>2</v>
      </c>
      <c r="K25" s="60" t="s">
        <v>715</v>
      </c>
      <c r="L25" s="116">
        <f t="shared" si="11"/>
        <v>3.3845917077805959E-2</v>
      </c>
      <c r="M25" s="117">
        <v>2571.5397174104733</v>
      </c>
      <c r="N25" s="116">
        <v>0</v>
      </c>
      <c r="O25" s="118">
        <v>100000</v>
      </c>
      <c r="Q25" s="119">
        <v>0.47</v>
      </c>
      <c r="R25" s="120">
        <v>7.201258952724672E-2</v>
      </c>
      <c r="S25" s="120"/>
      <c r="T25" s="120"/>
      <c r="U25" s="120"/>
      <c r="W25" s="34" t="s">
        <v>688</v>
      </c>
      <c r="X25" s="34" t="s">
        <v>886</v>
      </c>
      <c r="Y25" s="100" t="s">
        <v>871</v>
      </c>
      <c r="Z25" s="34"/>
      <c r="AA25" s="34"/>
      <c r="AB25" s="34"/>
    </row>
    <row r="26" spans="2:28" ht="13.8" x14ac:dyDescent="0.25">
      <c r="B26" s="113" t="s">
        <v>64</v>
      </c>
      <c r="C26" s="51" t="str">
        <f t="shared" si="2"/>
        <v>RSD_APA3_SH</v>
      </c>
      <c r="D26" s="51" t="str">
        <f t="shared" si="0"/>
        <v>RSD_APA3_Ret21</v>
      </c>
      <c r="E26" s="114">
        <f t="shared" si="3"/>
        <v>5.3772486093248608E-3</v>
      </c>
      <c r="F26" s="114"/>
      <c r="G26" s="114"/>
      <c r="H26" s="114"/>
      <c r="J26" s="101">
        <f t="shared" si="7"/>
        <v>2</v>
      </c>
      <c r="K26" s="60" t="s">
        <v>716</v>
      </c>
      <c r="L26" s="116">
        <f t="shared" si="11"/>
        <v>5.3772486093248608E-3</v>
      </c>
      <c r="M26" s="117">
        <v>1285.7698587052366</v>
      </c>
      <c r="N26" s="116">
        <v>0</v>
      </c>
      <c r="O26" s="118">
        <v>100000</v>
      </c>
      <c r="Q26" s="119">
        <v>0.32</v>
      </c>
      <c r="R26" s="120">
        <v>1.6803901904140189E-2</v>
      </c>
      <c r="S26" s="120"/>
      <c r="T26" s="120"/>
      <c r="U26" s="120"/>
      <c r="W26" s="34" t="s">
        <v>695</v>
      </c>
      <c r="X26" s="34" t="s">
        <v>747</v>
      </c>
      <c r="Y26" s="100" t="s">
        <v>872</v>
      </c>
      <c r="Z26" s="34"/>
      <c r="AA26" s="34"/>
      <c r="AB26" s="34"/>
    </row>
    <row r="27" spans="2:28" ht="13.8" x14ac:dyDescent="0.25">
      <c r="B27" s="121" t="s">
        <v>64</v>
      </c>
      <c r="C27" s="53" t="str">
        <f t="shared" si="2"/>
        <v>RSD_APA3_SH</v>
      </c>
      <c r="D27" s="53" t="str">
        <f t="shared" si="0"/>
        <v>RSD_APA3_Ret31</v>
      </c>
      <c r="E27" s="122">
        <f t="shared" si="3"/>
        <v>7.7297948759044877E-3</v>
      </c>
      <c r="F27" s="114"/>
      <c r="G27" s="114"/>
      <c r="H27" s="114"/>
      <c r="J27" s="101">
        <f t="shared" si="7"/>
        <v>2</v>
      </c>
      <c r="K27" s="60" t="s">
        <v>709</v>
      </c>
      <c r="L27" s="116">
        <f t="shared" si="11"/>
        <v>2.8106334765198516E-2</v>
      </c>
      <c r="M27" s="117">
        <v>3085.847660892568</v>
      </c>
      <c r="N27" s="116">
        <v>0</v>
      </c>
      <c r="O27" s="118">
        <v>100000</v>
      </c>
      <c r="Q27" s="119">
        <v>0.47</v>
      </c>
      <c r="R27" s="120">
        <v>5.9800712266379827E-2</v>
      </c>
      <c r="S27" s="120"/>
      <c r="T27" s="120"/>
      <c r="U27" s="120"/>
      <c r="W27" s="34" t="s">
        <v>696</v>
      </c>
      <c r="X27" s="34" t="s">
        <v>748</v>
      </c>
      <c r="Y27" s="100" t="s">
        <v>873</v>
      </c>
      <c r="Z27" s="34"/>
      <c r="AA27" s="34"/>
      <c r="AB27" s="34"/>
    </row>
    <row r="28" spans="2:28" ht="14.4" thickBot="1" x14ac:dyDescent="0.3">
      <c r="B28" s="113" t="s">
        <v>64</v>
      </c>
      <c r="C28" s="51" t="str">
        <f t="shared" si="2"/>
        <v>RSD_DTA4_SH</v>
      </c>
      <c r="D28" s="51" t="str">
        <f t="shared" si="0"/>
        <v>RSD_DTA4_Ret11</v>
      </c>
      <c r="E28" s="128">
        <f>VLOOKUP(LEFT(D28,13),$K$10:$O$39,J28,0)</f>
        <v>2.5714306274543325E-2</v>
      </c>
      <c r="F28" s="114"/>
      <c r="G28" s="114"/>
      <c r="H28" s="114"/>
      <c r="J28" s="101">
        <f t="shared" si="7"/>
        <v>2</v>
      </c>
      <c r="K28" s="124" t="s">
        <v>710</v>
      </c>
      <c r="L28" s="116">
        <f t="shared" si="11"/>
        <v>5.0131113732605334E-3</v>
      </c>
      <c r="M28" s="125">
        <v>1542.923830446284</v>
      </c>
      <c r="N28" s="126">
        <v>0</v>
      </c>
      <c r="O28" s="127">
        <v>100000</v>
      </c>
      <c r="Q28" s="119">
        <v>0.32</v>
      </c>
      <c r="R28" s="120">
        <v>1.5665973041439168E-2</v>
      </c>
      <c r="S28" s="120"/>
      <c r="T28" s="120"/>
      <c r="U28" s="120"/>
      <c r="V28" s="35"/>
      <c r="W28" s="34" t="s">
        <v>697</v>
      </c>
      <c r="X28" s="34" t="s">
        <v>748</v>
      </c>
      <c r="Y28" s="100" t="s">
        <v>874</v>
      </c>
    </row>
    <row r="29" spans="2:28" ht="14.25" customHeight="1" x14ac:dyDescent="0.35">
      <c r="B29" s="113" t="s">
        <v>64</v>
      </c>
      <c r="C29" s="51" t="str">
        <f t="shared" si="2"/>
        <v>RSD_DTA4_SH</v>
      </c>
      <c r="D29" s="51" t="str">
        <f t="shared" si="0"/>
        <v>RSD_DTA4_Ret21</v>
      </c>
      <c r="E29" s="114">
        <f t="shared" si="3"/>
        <v>2.8106334765198516E-2</v>
      </c>
      <c r="F29" s="114"/>
      <c r="G29" s="114"/>
      <c r="H29" s="114"/>
      <c r="J29" s="101">
        <f t="shared" si="7"/>
        <v>2</v>
      </c>
      <c r="K29" s="93" t="s">
        <v>1114</v>
      </c>
      <c r="L29" s="105" t="s">
        <v>82</v>
      </c>
      <c r="M29" s="105"/>
      <c r="N29" s="129" t="s">
        <v>83</v>
      </c>
      <c r="O29" s="106"/>
      <c r="Q29" s="119"/>
      <c r="R29" s="120"/>
      <c r="S29" s="120"/>
      <c r="T29" s="120"/>
      <c r="U29" s="120"/>
      <c r="V29" s="35"/>
      <c r="W29" s="34" t="s">
        <v>698</v>
      </c>
      <c r="X29" s="34" t="s">
        <v>887</v>
      </c>
      <c r="Y29" s="100" t="s">
        <v>875</v>
      </c>
    </row>
    <row r="30" spans="2:28" ht="13.8" x14ac:dyDescent="0.25">
      <c r="B30" s="121" t="s">
        <v>64</v>
      </c>
      <c r="C30" s="53" t="str">
        <f t="shared" si="2"/>
        <v>RSD_DTA4_SH</v>
      </c>
      <c r="D30" s="53" t="str">
        <f t="shared" si="0"/>
        <v>RSD_DTA4_Ret31</v>
      </c>
      <c r="E30" s="122">
        <f t="shared" si="3"/>
        <v>3.5880427359827896E-2</v>
      </c>
      <c r="F30" s="114"/>
      <c r="G30" s="114"/>
      <c r="H30" s="114"/>
      <c r="J30" s="101">
        <f t="shared" si="7"/>
        <v>2</v>
      </c>
      <c r="K30" s="60"/>
      <c r="L30" s="111" t="s">
        <v>80</v>
      </c>
      <c r="M30" s="111" t="s">
        <v>79</v>
      </c>
      <c r="N30" s="111" t="s">
        <v>80</v>
      </c>
      <c r="O30" s="112" t="s">
        <v>79</v>
      </c>
      <c r="Q30" s="119"/>
      <c r="R30" s="120"/>
      <c r="S30" s="120"/>
      <c r="T30" s="120"/>
      <c r="U30" s="120"/>
      <c r="V30" s="35"/>
      <c r="W30" s="34" t="s">
        <v>699</v>
      </c>
      <c r="X30" s="34" t="s">
        <v>888</v>
      </c>
      <c r="Y30" s="100" t="s">
        <v>876</v>
      </c>
    </row>
    <row r="31" spans="2:28" ht="13.8" x14ac:dyDescent="0.25">
      <c r="B31" s="113" t="s">
        <v>64</v>
      </c>
      <c r="C31" s="51" t="str">
        <f t="shared" si="2"/>
        <v>RSD_APA4_SH</v>
      </c>
      <c r="D31" s="51" t="str">
        <f t="shared" si="0"/>
        <v>RSD_APA4_Ret11</v>
      </c>
      <c r="E31" s="128">
        <f>VLOOKUP(LEFT(D31,13),$K$10:$O$39,J31,0)</f>
        <v>4.0731529907741841E-3</v>
      </c>
      <c r="F31" s="114"/>
      <c r="G31" s="114"/>
      <c r="H31" s="114"/>
      <c r="J31" s="101">
        <f t="shared" si="7"/>
        <v>2</v>
      </c>
      <c r="K31" s="60"/>
      <c r="L31" s="111" t="s">
        <v>78</v>
      </c>
      <c r="M31" s="111" t="s">
        <v>1115</v>
      </c>
      <c r="N31" s="111" t="s">
        <v>78</v>
      </c>
      <c r="O31" s="112" t="s">
        <v>1115</v>
      </c>
      <c r="Q31" s="119"/>
      <c r="R31" s="120"/>
      <c r="S31" s="120"/>
      <c r="T31" s="120"/>
      <c r="U31" s="120"/>
      <c r="V31" s="35"/>
      <c r="W31" s="52" t="s">
        <v>700</v>
      </c>
      <c r="X31" s="52" t="s">
        <v>889</v>
      </c>
      <c r="Y31" s="130" t="s">
        <v>877</v>
      </c>
    </row>
    <row r="32" spans="2:28" ht="13.8" x14ac:dyDescent="0.25">
      <c r="B32" s="113" t="s">
        <v>64</v>
      </c>
      <c r="C32" s="51" t="str">
        <f t="shared" si="2"/>
        <v>RSD_APA4_SH</v>
      </c>
      <c r="D32" s="51" t="str">
        <f t="shared" si="0"/>
        <v>RSD_APA4_Ret21</v>
      </c>
      <c r="E32" s="114">
        <f t="shared" si="3"/>
        <v>5.0131113732605334E-3</v>
      </c>
      <c r="F32" s="114"/>
      <c r="G32" s="114"/>
      <c r="H32" s="114"/>
      <c r="J32" s="101">
        <f t="shared" si="7"/>
        <v>2</v>
      </c>
      <c r="K32" s="60" t="s">
        <v>729</v>
      </c>
      <c r="L32" s="116">
        <f>Q32*R32</f>
        <v>5.3766608378410297E-2</v>
      </c>
      <c r="M32" s="117">
        <v>3743.489340227311</v>
      </c>
      <c r="N32" s="116">
        <v>0</v>
      </c>
      <c r="O32" s="118">
        <v>100000</v>
      </c>
      <c r="Q32" s="119">
        <v>0.6</v>
      </c>
      <c r="R32" s="120">
        <v>8.9611013964017161E-2</v>
      </c>
      <c r="S32" s="120">
        <v>4.5064957390823938E-2</v>
      </c>
      <c r="T32" s="120">
        <v>8.2618442333447992E-2</v>
      </c>
      <c r="U32" s="120">
        <v>6.5543650663484693E-2</v>
      </c>
      <c r="V32" s="35"/>
      <c r="W32" s="34" t="s">
        <v>665</v>
      </c>
      <c r="X32" s="47" t="s">
        <v>734</v>
      </c>
      <c r="Y32" s="100" t="s">
        <v>902</v>
      </c>
    </row>
    <row r="33" spans="2:38" ht="13.8" x14ac:dyDescent="0.25">
      <c r="B33" s="121" t="s">
        <v>64</v>
      </c>
      <c r="C33" s="53" t="str">
        <f t="shared" si="2"/>
        <v>RSD_APA4_SH</v>
      </c>
      <c r="D33" s="53" t="str">
        <f t="shared" si="0"/>
        <v>RSD_APA4_Ret31</v>
      </c>
      <c r="E33" s="122">
        <f t="shared" si="3"/>
        <v>7.2063475990620171E-3</v>
      </c>
      <c r="F33" s="114"/>
      <c r="G33" s="114"/>
      <c r="H33" s="114"/>
      <c r="J33" s="101">
        <f t="shared" si="7"/>
        <v>2</v>
      </c>
      <c r="K33" s="60" t="s">
        <v>730</v>
      </c>
      <c r="L33" s="116">
        <f t="shared" ref="L33:L39" si="12">Q33*R33</f>
        <v>1.1014139006867289E-2</v>
      </c>
      <c r="M33" s="117">
        <v>1871.7446701136555</v>
      </c>
      <c r="N33" s="116">
        <v>0</v>
      </c>
      <c r="O33" s="118">
        <v>100000</v>
      </c>
      <c r="P33" s="34"/>
      <c r="Q33" s="119">
        <v>0.46</v>
      </c>
      <c r="R33" s="120">
        <v>2.3943780449711495E-2</v>
      </c>
      <c r="S33" s="120">
        <v>2.0419700865315631E-2</v>
      </c>
      <c r="T33" s="120">
        <v>6.4220355160140866E-2</v>
      </c>
      <c r="U33" s="120">
        <v>2.1901720697245712E-2</v>
      </c>
      <c r="W33" s="34" t="s">
        <v>666</v>
      </c>
      <c r="X33" s="98" t="s">
        <v>735</v>
      </c>
      <c r="Y33" s="100" t="s">
        <v>903</v>
      </c>
      <c r="AB33" s="34"/>
    </row>
    <row r="34" spans="2:38" ht="13.8" x14ac:dyDescent="0.25">
      <c r="B34" s="113" t="s">
        <v>64</v>
      </c>
      <c r="C34" s="51" t="str">
        <f>LEFT(D34,9)&amp;"SH"</f>
        <v>RSD_DTA1_SH</v>
      </c>
      <c r="D34" s="51" t="str">
        <f t="shared" si="0"/>
        <v>RSD_DTA1_Ret12</v>
      </c>
      <c r="E34" s="131">
        <f>VLOOKUP(LEFT(D34,13),$K$10:$O$39,J34,0)</f>
        <v>0</v>
      </c>
      <c r="F34" s="132">
        <f t="shared" ref="F34:H57" si="13">E34</f>
        <v>0</v>
      </c>
      <c r="G34" s="132">
        <f t="shared" si="13"/>
        <v>0</v>
      </c>
      <c r="H34" s="132">
        <f t="shared" si="13"/>
        <v>0</v>
      </c>
      <c r="I34" s="34"/>
      <c r="J34" s="101">
        <v>4</v>
      </c>
      <c r="K34" s="60" t="s">
        <v>723</v>
      </c>
      <c r="L34" s="116">
        <f t="shared" si="12"/>
        <v>4.6272739710601959E-2</v>
      </c>
      <c r="M34" s="117">
        <v>4159.4326002525677</v>
      </c>
      <c r="N34" s="116">
        <v>0</v>
      </c>
      <c r="O34" s="118">
        <v>100000</v>
      </c>
      <c r="P34" s="34"/>
      <c r="Q34" s="119">
        <v>0.6</v>
      </c>
      <c r="R34" s="120">
        <v>7.7121232851003266E-2</v>
      </c>
      <c r="S34" s="120"/>
      <c r="T34" s="120"/>
      <c r="U34" s="120"/>
      <c r="W34" s="34" t="s">
        <v>667</v>
      </c>
      <c r="X34" s="98" t="s">
        <v>736</v>
      </c>
      <c r="Y34" s="100" t="s">
        <v>904</v>
      </c>
      <c r="AB34" s="34"/>
      <c r="AC34" s="34"/>
      <c r="AD34" s="34"/>
      <c r="AE34" s="34"/>
      <c r="AF34" s="34"/>
      <c r="AG34" s="34"/>
      <c r="AH34" s="34"/>
      <c r="AI34" s="34"/>
    </row>
    <row r="35" spans="2:38" ht="13.8" x14ac:dyDescent="0.25">
      <c r="B35" s="113" t="s">
        <v>64</v>
      </c>
      <c r="C35" s="51" t="str">
        <f t="shared" ref="C35:C57" si="14">LEFT(D35,9)&amp;"SH"</f>
        <v>RSD_DTA1_SH</v>
      </c>
      <c r="D35" s="51" t="str">
        <f t="shared" si="0"/>
        <v>RSD_DTA1_Ret22</v>
      </c>
      <c r="E35" s="132">
        <f t="shared" si="3"/>
        <v>0</v>
      </c>
      <c r="F35" s="132">
        <f t="shared" si="13"/>
        <v>0</v>
      </c>
      <c r="G35" s="132">
        <f t="shared" si="13"/>
        <v>0</v>
      </c>
      <c r="H35" s="132">
        <f t="shared" si="13"/>
        <v>0</v>
      </c>
      <c r="J35" s="101">
        <f>J34</f>
        <v>4</v>
      </c>
      <c r="K35" s="60" t="s">
        <v>724</v>
      </c>
      <c r="L35" s="116">
        <f t="shared" si="12"/>
        <v>1.1326744516734245E-2</v>
      </c>
      <c r="M35" s="117">
        <v>2079.7163001262838</v>
      </c>
      <c r="N35" s="116">
        <v>0</v>
      </c>
      <c r="O35" s="118">
        <v>100000</v>
      </c>
      <c r="P35" s="34"/>
      <c r="Q35" s="119">
        <v>0.46</v>
      </c>
      <c r="R35" s="120">
        <v>2.4623357645074444E-2</v>
      </c>
      <c r="S35" s="120"/>
      <c r="T35" s="120"/>
      <c r="U35" s="120"/>
      <c r="W35" s="34" t="s">
        <v>668</v>
      </c>
      <c r="X35" s="98" t="s">
        <v>890</v>
      </c>
      <c r="Y35" s="100" t="s">
        <v>905</v>
      </c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</row>
    <row r="36" spans="2:38" ht="13.8" x14ac:dyDescent="0.25">
      <c r="B36" s="121" t="s">
        <v>64</v>
      </c>
      <c r="C36" s="53" t="str">
        <f t="shared" si="14"/>
        <v>RSD_DTA1_SH</v>
      </c>
      <c r="D36" s="53" t="str">
        <f t="shared" si="0"/>
        <v>RSD_DTA1_Ret32</v>
      </c>
      <c r="E36" s="133">
        <f t="shared" si="3"/>
        <v>0</v>
      </c>
      <c r="F36" s="132">
        <f t="shared" si="13"/>
        <v>0</v>
      </c>
      <c r="G36" s="132">
        <f t="shared" si="13"/>
        <v>0</v>
      </c>
      <c r="H36" s="132">
        <f t="shared" si="13"/>
        <v>0</v>
      </c>
      <c r="J36" s="101">
        <f t="shared" ref="J36:J57" si="15">J35</f>
        <v>4</v>
      </c>
      <c r="K36" s="60" t="s">
        <v>717</v>
      </c>
      <c r="L36" s="116">
        <f t="shared" si="12"/>
        <v>4.3207553716348032E-2</v>
      </c>
      <c r="M36" s="117">
        <v>4159.4326002525677</v>
      </c>
      <c r="N36" s="116">
        <v>0</v>
      </c>
      <c r="O36" s="118">
        <v>100000</v>
      </c>
      <c r="P36" s="34"/>
      <c r="Q36" s="119">
        <v>0.6</v>
      </c>
      <c r="R36" s="120">
        <v>7.201258952724672E-2</v>
      </c>
      <c r="S36" s="120"/>
      <c r="T36" s="120"/>
      <c r="U36" s="120"/>
      <c r="W36" s="34" t="s">
        <v>669</v>
      </c>
      <c r="X36" s="34" t="s">
        <v>891</v>
      </c>
      <c r="Y36" s="100" t="s">
        <v>906</v>
      </c>
      <c r="Z36" s="34"/>
      <c r="AA36" s="34"/>
      <c r="AB36" s="34"/>
      <c r="AC36" s="34"/>
      <c r="AD36" s="34"/>
      <c r="AE36" s="34"/>
      <c r="AF36" s="34"/>
      <c r="AG36" s="34"/>
    </row>
    <row r="37" spans="2:38" ht="13.8" x14ac:dyDescent="0.25">
      <c r="B37" s="113" t="s">
        <v>64</v>
      </c>
      <c r="C37" s="51" t="str">
        <f t="shared" si="14"/>
        <v>RSD_APA1_SH</v>
      </c>
      <c r="D37" s="51" t="str">
        <f t="shared" si="0"/>
        <v>RSD_APA1_Ret12</v>
      </c>
      <c r="E37" s="131">
        <f>VLOOKUP(LEFT(D37,13),$K$10:$O$39,J37,0)</f>
        <v>0</v>
      </c>
      <c r="F37" s="132">
        <f t="shared" si="13"/>
        <v>0</v>
      </c>
      <c r="G37" s="132">
        <f t="shared" si="13"/>
        <v>0</v>
      </c>
      <c r="H37" s="132">
        <f t="shared" si="13"/>
        <v>0</v>
      </c>
      <c r="J37" s="101">
        <f t="shared" si="15"/>
        <v>4</v>
      </c>
      <c r="K37" s="60" t="s">
        <v>718</v>
      </c>
      <c r="L37" s="116">
        <f t="shared" si="12"/>
        <v>7.7297948759044877E-3</v>
      </c>
      <c r="M37" s="117">
        <v>2079.7163001262838</v>
      </c>
      <c r="N37" s="116">
        <v>0</v>
      </c>
      <c r="O37" s="118">
        <v>100000</v>
      </c>
      <c r="P37" s="34"/>
      <c r="Q37" s="119">
        <v>0.46</v>
      </c>
      <c r="R37" s="120">
        <v>1.6803901904140189E-2</v>
      </c>
      <c r="S37" s="120"/>
      <c r="T37" s="120"/>
      <c r="U37" s="120"/>
      <c r="W37" s="34" t="s">
        <v>670</v>
      </c>
      <c r="X37" s="34" t="s">
        <v>892</v>
      </c>
      <c r="Y37" s="100" t="s">
        <v>907</v>
      </c>
      <c r="Z37" s="34"/>
      <c r="AA37" s="34"/>
      <c r="AB37" s="34"/>
      <c r="AC37" s="34"/>
      <c r="AD37" s="34"/>
      <c r="AE37" s="34"/>
      <c r="AF37" s="34"/>
      <c r="AG37" s="34"/>
    </row>
    <row r="38" spans="2:38" ht="13.8" x14ac:dyDescent="0.25">
      <c r="B38" s="113" t="s">
        <v>64</v>
      </c>
      <c r="C38" s="51" t="str">
        <f t="shared" si="14"/>
        <v>RSD_APA1_SH</v>
      </c>
      <c r="D38" s="51" t="str">
        <f t="shared" si="0"/>
        <v>RSD_APA1_Ret22</v>
      </c>
      <c r="E38" s="132">
        <f t="shared" si="3"/>
        <v>0</v>
      </c>
      <c r="F38" s="132">
        <f t="shared" si="13"/>
        <v>0</v>
      </c>
      <c r="G38" s="132">
        <f t="shared" si="13"/>
        <v>0</v>
      </c>
      <c r="H38" s="132">
        <f t="shared" si="13"/>
        <v>0</v>
      </c>
      <c r="J38" s="101">
        <f t="shared" si="15"/>
        <v>4</v>
      </c>
      <c r="K38" s="60" t="s">
        <v>711</v>
      </c>
      <c r="L38" s="116">
        <f t="shared" si="12"/>
        <v>3.5880427359827896E-2</v>
      </c>
      <c r="M38" s="117">
        <v>4991.319120303081</v>
      </c>
      <c r="N38" s="116">
        <v>0</v>
      </c>
      <c r="O38" s="118">
        <v>100000</v>
      </c>
      <c r="P38" s="34"/>
      <c r="Q38" s="119">
        <v>0.6</v>
      </c>
      <c r="R38" s="120">
        <v>5.9800712266379827E-2</v>
      </c>
      <c r="S38" s="120"/>
      <c r="T38" s="120"/>
      <c r="U38" s="120"/>
      <c r="W38" s="34" t="s">
        <v>677</v>
      </c>
      <c r="X38" s="34" t="s">
        <v>740</v>
      </c>
      <c r="Y38" s="100" t="s">
        <v>908</v>
      </c>
      <c r="Z38" s="34"/>
      <c r="AA38" s="34"/>
      <c r="AB38" s="34"/>
      <c r="AC38" s="34"/>
      <c r="AD38" s="34"/>
      <c r="AE38" s="34"/>
      <c r="AF38" s="34"/>
      <c r="AG38" s="34"/>
    </row>
    <row r="39" spans="2:38" ht="14.4" thickBot="1" x14ac:dyDescent="0.3">
      <c r="B39" s="121" t="s">
        <v>64</v>
      </c>
      <c r="C39" s="53" t="str">
        <f t="shared" si="14"/>
        <v>RSD_APA1_SH</v>
      </c>
      <c r="D39" s="53" t="str">
        <f t="shared" si="0"/>
        <v>RSD_APA1_Ret32</v>
      </c>
      <c r="E39" s="133">
        <f t="shared" si="3"/>
        <v>0</v>
      </c>
      <c r="F39" s="132">
        <f t="shared" si="13"/>
        <v>0</v>
      </c>
      <c r="G39" s="132">
        <f t="shared" si="13"/>
        <v>0</v>
      </c>
      <c r="H39" s="132">
        <f t="shared" si="13"/>
        <v>0</v>
      </c>
      <c r="J39" s="101">
        <f t="shared" si="15"/>
        <v>4</v>
      </c>
      <c r="K39" s="124" t="s">
        <v>712</v>
      </c>
      <c r="L39" s="126">
        <f t="shared" si="12"/>
        <v>7.2063475990620171E-3</v>
      </c>
      <c r="M39" s="125">
        <v>2495.6595601515405</v>
      </c>
      <c r="N39" s="126">
        <v>0</v>
      </c>
      <c r="O39" s="127">
        <v>100000</v>
      </c>
      <c r="P39" s="34"/>
      <c r="Q39" s="119">
        <v>0.46</v>
      </c>
      <c r="R39" s="120">
        <v>1.5665973041439168E-2</v>
      </c>
      <c r="S39" s="120"/>
      <c r="T39" s="120"/>
      <c r="U39" s="120"/>
      <c r="W39" s="34" t="s">
        <v>678</v>
      </c>
      <c r="X39" s="34" t="s">
        <v>741</v>
      </c>
      <c r="Y39" s="100" t="s">
        <v>909</v>
      </c>
      <c r="Z39" s="34"/>
      <c r="AA39" s="34"/>
      <c r="AB39" s="34"/>
      <c r="AC39" s="34"/>
      <c r="AD39" s="34"/>
      <c r="AE39" s="34"/>
      <c r="AF39" s="34"/>
      <c r="AG39" s="34"/>
    </row>
    <row r="40" spans="2:38" ht="13.8" x14ac:dyDescent="0.25">
      <c r="B40" s="113" t="s">
        <v>64</v>
      </c>
      <c r="C40" s="51" t="str">
        <f t="shared" si="14"/>
        <v>RSD_DTA2_SH</v>
      </c>
      <c r="D40" s="51" t="str">
        <f t="shared" si="0"/>
        <v>RSD_DTA2_Ret12</v>
      </c>
      <c r="E40" s="131">
        <f>VLOOKUP(LEFT(D40,13),$K$10:$O$39,J40,0)</f>
        <v>0</v>
      </c>
      <c r="F40" s="132">
        <f t="shared" si="13"/>
        <v>0</v>
      </c>
      <c r="G40" s="132">
        <f t="shared" si="13"/>
        <v>0</v>
      </c>
      <c r="H40" s="132">
        <f t="shared" si="13"/>
        <v>0</v>
      </c>
      <c r="J40" s="101">
        <f t="shared" si="15"/>
        <v>4</v>
      </c>
      <c r="K40" s="34"/>
      <c r="O40" s="34"/>
      <c r="P40" s="34"/>
      <c r="W40" s="34" t="s">
        <v>679</v>
      </c>
      <c r="X40" s="34" t="s">
        <v>742</v>
      </c>
      <c r="Y40" s="100" t="s">
        <v>910</v>
      </c>
      <c r="Z40" s="34"/>
      <c r="AA40" s="34"/>
      <c r="AB40" s="34"/>
      <c r="AC40" s="34"/>
      <c r="AD40" s="34"/>
      <c r="AE40" s="34"/>
      <c r="AF40" s="34"/>
      <c r="AG40" s="34"/>
    </row>
    <row r="41" spans="2:38" ht="13.8" x14ac:dyDescent="0.25">
      <c r="B41" s="113" t="s">
        <v>64</v>
      </c>
      <c r="C41" s="51" t="str">
        <f t="shared" si="14"/>
        <v>RSD_DTA2_SH</v>
      </c>
      <c r="D41" s="51" t="str">
        <f t="shared" si="0"/>
        <v>RSD_DTA2_Ret22</v>
      </c>
      <c r="E41" s="132">
        <f t="shared" si="3"/>
        <v>0</v>
      </c>
      <c r="F41" s="132">
        <f t="shared" si="13"/>
        <v>0</v>
      </c>
      <c r="G41" s="132">
        <f t="shared" si="13"/>
        <v>0</v>
      </c>
      <c r="H41" s="132">
        <f t="shared" si="13"/>
        <v>0</v>
      </c>
      <c r="J41" s="101">
        <f t="shared" si="15"/>
        <v>4</v>
      </c>
      <c r="L41" s="34"/>
      <c r="P41" s="34"/>
      <c r="W41" s="34" t="s">
        <v>680</v>
      </c>
      <c r="X41" s="34" t="s">
        <v>893</v>
      </c>
      <c r="Y41" s="100" t="s">
        <v>911</v>
      </c>
      <c r="Z41" s="34"/>
      <c r="AA41" s="34"/>
      <c r="AB41" s="34"/>
      <c r="AC41" s="34"/>
      <c r="AD41" s="34"/>
      <c r="AE41" s="34"/>
      <c r="AF41" s="34"/>
      <c r="AG41" s="34"/>
    </row>
    <row r="42" spans="2:38" ht="13.8" x14ac:dyDescent="0.25">
      <c r="B42" s="121" t="s">
        <v>64</v>
      </c>
      <c r="C42" s="53" t="str">
        <f t="shared" si="14"/>
        <v>RSD_DTA2_SH</v>
      </c>
      <c r="D42" s="53" t="str">
        <f t="shared" si="0"/>
        <v>RSD_DTA2_Ret32</v>
      </c>
      <c r="E42" s="133">
        <f t="shared" si="3"/>
        <v>0</v>
      </c>
      <c r="F42" s="132">
        <f t="shared" si="13"/>
        <v>0</v>
      </c>
      <c r="G42" s="132">
        <f t="shared" si="13"/>
        <v>0</v>
      </c>
      <c r="H42" s="132">
        <f t="shared" si="13"/>
        <v>0</v>
      </c>
      <c r="J42" s="101">
        <f t="shared" si="15"/>
        <v>4</v>
      </c>
      <c r="L42" s="34"/>
      <c r="P42" s="34"/>
      <c r="W42" s="34" t="s">
        <v>681</v>
      </c>
      <c r="X42" s="34" t="s">
        <v>894</v>
      </c>
      <c r="Y42" s="100" t="s">
        <v>912</v>
      </c>
      <c r="Z42" s="34"/>
      <c r="AA42" s="34"/>
      <c r="AB42" s="34"/>
      <c r="AC42" s="34"/>
      <c r="AD42" s="34"/>
      <c r="AE42" s="34"/>
      <c r="AF42" s="34"/>
      <c r="AG42" s="34"/>
    </row>
    <row r="43" spans="2:38" ht="13.8" x14ac:dyDescent="0.25">
      <c r="B43" s="113" t="s">
        <v>64</v>
      </c>
      <c r="C43" s="51" t="str">
        <f t="shared" si="14"/>
        <v>RSD_APA2_SH</v>
      </c>
      <c r="D43" s="51" t="str">
        <f t="shared" si="0"/>
        <v>RSD_APA2_Ret12</v>
      </c>
      <c r="E43" s="131">
        <f>VLOOKUP(LEFT(D43,13),$K$10:$O$39,J43,0)</f>
        <v>0</v>
      </c>
      <c r="F43" s="132">
        <f t="shared" si="13"/>
        <v>0</v>
      </c>
      <c r="G43" s="132">
        <f t="shared" si="13"/>
        <v>0</v>
      </c>
      <c r="H43" s="132">
        <f t="shared" si="13"/>
        <v>0</v>
      </c>
      <c r="J43" s="101">
        <f t="shared" si="15"/>
        <v>4</v>
      </c>
      <c r="L43" s="34"/>
      <c r="P43" s="34"/>
      <c r="W43" s="34" t="s">
        <v>682</v>
      </c>
      <c r="X43" s="34" t="s">
        <v>895</v>
      </c>
      <c r="Y43" s="100" t="s">
        <v>913</v>
      </c>
      <c r="Z43" s="34"/>
      <c r="AA43" s="34"/>
      <c r="AB43" s="34"/>
      <c r="AC43" s="34"/>
      <c r="AD43" s="34"/>
      <c r="AE43" s="34"/>
      <c r="AF43" s="34"/>
      <c r="AG43" s="34"/>
    </row>
    <row r="44" spans="2:38" ht="13.8" x14ac:dyDescent="0.25">
      <c r="B44" s="113" t="s">
        <v>64</v>
      </c>
      <c r="C44" s="51" t="str">
        <f t="shared" si="14"/>
        <v>RSD_APA2_SH</v>
      </c>
      <c r="D44" s="51" t="str">
        <f t="shared" si="0"/>
        <v>RSD_APA2_Ret22</v>
      </c>
      <c r="E44" s="132">
        <f t="shared" si="3"/>
        <v>0</v>
      </c>
      <c r="F44" s="132">
        <f t="shared" si="13"/>
        <v>0</v>
      </c>
      <c r="G44" s="132">
        <f t="shared" si="13"/>
        <v>0</v>
      </c>
      <c r="H44" s="132">
        <f t="shared" si="13"/>
        <v>0</v>
      </c>
      <c r="J44" s="101">
        <f t="shared" si="15"/>
        <v>4</v>
      </c>
      <c r="L44" s="34"/>
      <c r="P44" s="34"/>
      <c r="W44" s="34" t="s">
        <v>689</v>
      </c>
      <c r="X44" s="34" t="s">
        <v>745</v>
      </c>
      <c r="Y44" s="100" t="s">
        <v>914</v>
      </c>
      <c r="Z44" s="34"/>
      <c r="AA44" s="34"/>
      <c r="AB44" s="34"/>
      <c r="AC44" s="34"/>
      <c r="AD44" s="34"/>
      <c r="AE44" s="34"/>
      <c r="AF44" s="34"/>
      <c r="AG44" s="34"/>
    </row>
    <row r="45" spans="2:38" ht="13.8" x14ac:dyDescent="0.25">
      <c r="B45" s="121" t="s">
        <v>64</v>
      </c>
      <c r="C45" s="53" t="str">
        <f t="shared" si="14"/>
        <v>RSD_APA2_SH</v>
      </c>
      <c r="D45" s="53" t="str">
        <f t="shared" si="0"/>
        <v>RSD_APA2_Ret32</v>
      </c>
      <c r="E45" s="133">
        <f t="shared" si="3"/>
        <v>0</v>
      </c>
      <c r="F45" s="132">
        <f t="shared" si="13"/>
        <v>0</v>
      </c>
      <c r="G45" s="132">
        <f t="shared" si="13"/>
        <v>0</v>
      </c>
      <c r="H45" s="132">
        <f t="shared" si="13"/>
        <v>0</v>
      </c>
      <c r="J45" s="101">
        <f t="shared" si="15"/>
        <v>4</v>
      </c>
      <c r="L45" s="34"/>
      <c r="P45" s="34"/>
      <c r="Q45" s="34"/>
      <c r="R45" s="34"/>
      <c r="S45" s="34"/>
      <c r="T45" s="34"/>
      <c r="U45" s="34"/>
      <c r="V45" s="34"/>
      <c r="W45" s="34" t="s">
        <v>690</v>
      </c>
      <c r="X45" s="34" t="s">
        <v>746</v>
      </c>
      <c r="Y45" s="100" t="s">
        <v>915</v>
      </c>
      <c r="Z45" s="34"/>
      <c r="AA45" s="34"/>
      <c r="AB45" s="34"/>
    </row>
    <row r="46" spans="2:38" ht="13.8" x14ac:dyDescent="0.25">
      <c r="B46" s="113" t="s">
        <v>64</v>
      </c>
      <c r="C46" s="51" t="str">
        <f t="shared" si="14"/>
        <v>RSD_DTA3_SH</v>
      </c>
      <c r="D46" s="51" t="str">
        <f t="shared" si="0"/>
        <v>RSD_DTA3_Ret12</v>
      </c>
      <c r="E46" s="131">
        <f>VLOOKUP(LEFT(D46,13),$K$10:$O$39,J46,0)</f>
        <v>0</v>
      </c>
      <c r="F46" s="132">
        <f t="shared" si="13"/>
        <v>0</v>
      </c>
      <c r="G46" s="132">
        <f t="shared" si="13"/>
        <v>0</v>
      </c>
      <c r="H46" s="132">
        <f t="shared" si="13"/>
        <v>0</v>
      </c>
      <c r="J46" s="101">
        <f t="shared" si="15"/>
        <v>4</v>
      </c>
      <c r="L46" s="34"/>
      <c r="W46" s="34" t="s">
        <v>691</v>
      </c>
      <c r="X46" s="34" t="s">
        <v>746</v>
      </c>
      <c r="Y46" s="100" t="s">
        <v>916</v>
      </c>
      <c r="Z46" s="34"/>
      <c r="AA46" s="34"/>
      <c r="AB46" s="34"/>
      <c r="AC46" s="34"/>
      <c r="AD46" s="34"/>
      <c r="AE46" s="34"/>
      <c r="AF46" s="34"/>
      <c r="AG46" s="34"/>
    </row>
    <row r="47" spans="2:38" ht="13.8" x14ac:dyDescent="0.25">
      <c r="B47" s="113" t="s">
        <v>64</v>
      </c>
      <c r="C47" s="51" t="str">
        <f t="shared" si="14"/>
        <v>RSD_DTA3_SH</v>
      </c>
      <c r="D47" s="51" t="str">
        <f t="shared" si="0"/>
        <v>RSD_DTA3_Ret22</v>
      </c>
      <c r="E47" s="132">
        <f t="shared" si="3"/>
        <v>0</v>
      </c>
      <c r="F47" s="132">
        <f t="shared" si="13"/>
        <v>0</v>
      </c>
      <c r="G47" s="132">
        <f t="shared" si="13"/>
        <v>0</v>
      </c>
      <c r="H47" s="132">
        <f t="shared" si="13"/>
        <v>0</v>
      </c>
      <c r="J47" s="101">
        <f t="shared" si="15"/>
        <v>4</v>
      </c>
      <c r="L47" s="134"/>
      <c r="W47" s="34" t="s">
        <v>692</v>
      </c>
      <c r="X47" s="34" t="s">
        <v>896</v>
      </c>
      <c r="Y47" s="100" t="s">
        <v>917</v>
      </c>
      <c r="Z47" s="34"/>
      <c r="AA47" s="34"/>
      <c r="AB47" s="34"/>
      <c r="AC47" s="34"/>
      <c r="AD47" s="34"/>
      <c r="AE47" s="34"/>
      <c r="AF47" s="34"/>
      <c r="AG47" s="34"/>
    </row>
    <row r="48" spans="2:38" ht="13.8" x14ac:dyDescent="0.25">
      <c r="B48" s="121" t="s">
        <v>64</v>
      </c>
      <c r="C48" s="53" t="str">
        <f t="shared" si="14"/>
        <v>RSD_DTA3_SH</v>
      </c>
      <c r="D48" s="53" t="str">
        <f t="shared" si="0"/>
        <v>RSD_DTA3_Ret32</v>
      </c>
      <c r="E48" s="133">
        <f t="shared" si="3"/>
        <v>0</v>
      </c>
      <c r="F48" s="132">
        <f t="shared" si="13"/>
        <v>0</v>
      </c>
      <c r="G48" s="132">
        <f t="shared" si="13"/>
        <v>0</v>
      </c>
      <c r="H48" s="132">
        <f t="shared" si="13"/>
        <v>0</v>
      </c>
      <c r="J48" s="101">
        <f t="shared" si="15"/>
        <v>4</v>
      </c>
      <c r="L48" s="34"/>
      <c r="W48" s="34" t="s">
        <v>693</v>
      </c>
      <c r="X48" s="34" t="s">
        <v>897</v>
      </c>
      <c r="Y48" s="100" t="s">
        <v>918</v>
      </c>
      <c r="Z48" s="34"/>
      <c r="AA48" s="34"/>
      <c r="AB48" s="34"/>
      <c r="AC48" s="34"/>
      <c r="AD48" s="34"/>
      <c r="AE48" s="34"/>
      <c r="AF48" s="34"/>
      <c r="AG48" s="34"/>
    </row>
    <row r="49" spans="2:35" ht="13.8" x14ac:dyDescent="0.25">
      <c r="B49" s="113" t="s">
        <v>64</v>
      </c>
      <c r="C49" s="51" t="str">
        <f t="shared" si="14"/>
        <v>RSD_APA3_SH</v>
      </c>
      <c r="D49" s="51" t="str">
        <f t="shared" si="0"/>
        <v>RSD_APA3_Ret12</v>
      </c>
      <c r="E49" s="131">
        <f>VLOOKUP(LEFT(D49,13),$K$10:$O$39,J49,0)</f>
        <v>0</v>
      </c>
      <c r="F49" s="132">
        <f t="shared" si="13"/>
        <v>0</v>
      </c>
      <c r="G49" s="132">
        <f t="shared" si="13"/>
        <v>0</v>
      </c>
      <c r="H49" s="132">
        <f t="shared" si="13"/>
        <v>0</v>
      </c>
      <c r="J49" s="101">
        <f t="shared" si="15"/>
        <v>4</v>
      </c>
      <c r="L49" s="34"/>
      <c r="W49" s="34" t="s">
        <v>694</v>
      </c>
      <c r="X49" s="34" t="s">
        <v>898</v>
      </c>
      <c r="Y49" s="100" t="s">
        <v>919</v>
      </c>
      <c r="Z49" s="34"/>
      <c r="AA49" s="34"/>
      <c r="AB49" s="34"/>
      <c r="AC49" s="34"/>
      <c r="AD49" s="34"/>
      <c r="AE49" s="34"/>
      <c r="AF49" s="34"/>
      <c r="AG49" s="34"/>
    </row>
    <row r="50" spans="2:35" ht="13.8" x14ac:dyDescent="0.25">
      <c r="B50" s="113" t="s">
        <v>64</v>
      </c>
      <c r="C50" s="51" t="str">
        <f t="shared" si="14"/>
        <v>RSD_APA3_SH</v>
      </c>
      <c r="D50" s="51" t="str">
        <f t="shared" si="0"/>
        <v>RSD_APA3_Ret22</v>
      </c>
      <c r="E50" s="132">
        <f t="shared" si="3"/>
        <v>0</v>
      </c>
      <c r="F50" s="132">
        <f t="shared" si="13"/>
        <v>0</v>
      </c>
      <c r="G50" s="132">
        <f t="shared" si="13"/>
        <v>0</v>
      </c>
      <c r="H50" s="132">
        <f t="shared" si="13"/>
        <v>0</v>
      </c>
      <c r="J50" s="101">
        <f t="shared" si="15"/>
        <v>4</v>
      </c>
      <c r="L50" s="34"/>
      <c r="W50" s="34" t="s">
        <v>701</v>
      </c>
      <c r="X50" s="34" t="s">
        <v>749</v>
      </c>
      <c r="Y50" s="100" t="s">
        <v>920</v>
      </c>
      <c r="Z50" s="34"/>
      <c r="AA50" s="34"/>
      <c r="AB50" s="34"/>
      <c r="AC50" s="34"/>
      <c r="AD50" s="34"/>
      <c r="AE50" s="34"/>
      <c r="AF50" s="34"/>
      <c r="AG50" s="34"/>
    </row>
    <row r="51" spans="2:35" ht="13.8" x14ac:dyDescent="0.25">
      <c r="B51" s="121" t="s">
        <v>64</v>
      </c>
      <c r="C51" s="53" t="str">
        <f t="shared" si="14"/>
        <v>RSD_APA3_SH</v>
      </c>
      <c r="D51" s="53" t="str">
        <f t="shared" si="0"/>
        <v>RSD_APA3_Ret32</v>
      </c>
      <c r="E51" s="133">
        <f t="shared" si="3"/>
        <v>0</v>
      </c>
      <c r="F51" s="132">
        <f t="shared" si="13"/>
        <v>0</v>
      </c>
      <c r="G51" s="132">
        <f t="shared" si="13"/>
        <v>0</v>
      </c>
      <c r="H51" s="132">
        <f t="shared" si="13"/>
        <v>0</v>
      </c>
      <c r="J51" s="101">
        <f t="shared" si="15"/>
        <v>4</v>
      </c>
      <c r="L51" s="34"/>
      <c r="W51" s="34" t="s">
        <v>702</v>
      </c>
      <c r="X51" s="34" t="s">
        <v>750</v>
      </c>
      <c r="Y51" s="100" t="s">
        <v>921</v>
      </c>
      <c r="Z51" s="34"/>
      <c r="AA51" s="34"/>
      <c r="AB51" s="34"/>
      <c r="AC51" s="34"/>
      <c r="AD51" s="34"/>
      <c r="AE51" s="34"/>
      <c r="AF51" s="34"/>
      <c r="AG51" s="34"/>
    </row>
    <row r="52" spans="2:35" ht="13.8" x14ac:dyDescent="0.25">
      <c r="B52" s="113" t="s">
        <v>64</v>
      </c>
      <c r="C52" s="51" t="str">
        <f t="shared" si="14"/>
        <v>RSD_DTA4_SH</v>
      </c>
      <c r="D52" s="51" t="str">
        <f t="shared" si="0"/>
        <v>RSD_DTA4_Ret12</v>
      </c>
      <c r="E52" s="131">
        <f>VLOOKUP(LEFT(D52,13),$K$10:$O$39,J52,0)</f>
        <v>0</v>
      </c>
      <c r="F52" s="132">
        <f t="shared" si="13"/>
        <v>0</v>
      </c>
      <c r="G52" s="132">
        <f t="shared" si="13"/>
        <v>0</v>
      </c>
      <c r="H52" s="132">
        <f t="shared" si="13"/>
        <v>0</v>
      </c>
      <c r="J52" s="101">
        <f t="shared" si="15"/>
        <v>4</v>
      </c>
      <c r="L52" s="34"/>
      <c r="W52" s="34" t="s">
        <v>703</v>
      </c>
      <c r="X52" s="34" t="s">
        <v>750</v>
      </c>
      <c r="Y52" s="100" t="s">
        <v>922</v>
      </c>
      <c r="Z52" s="34"/>
      <c r="AA52" s="34"/>
      <c r="AB52" s="34"/>
      <c r="AC52" s="34"/>
      <c r="AD52" s="34"/>
      <c r="AE52" s="34"/>
      <c r="AF52" s="34"/>
      <c r="AG52" s="34"/>
    </row>
    <row r="53" spans="2:35" ht="13.8" x14ac:dyDescent="0.25">
      <c r="B53" s="113" t="s">
        <v>64</v>
      </c>
      <c r="C53" s="51" t="str">
        <f t="shared" si="14"/>
        <v>RSD_DTA4_SH</v>
      </c>
      <c r="D53" s="51" t="str">
        <f t="shared" si="0"/>
        <v>RSD_DTA4_Ret22</v>
      </c>
      <c r="E53" s="132">
        <f t="shared" si="3"/>
        <v>0</v>
      </c>
      <c r="F53" s="132">
        <f t="shared" si="13"/>
        <v>0</v>
      </c>
      <c r="G53" s="132">
        <f t="shared" si="13"/>
        <v>0</v>
      </c>
      <c r="H53" s="132">
        <f t="shared" si="13"/>
        <v>0</v>
      </c>
      <c r="J53" s="101">
        <f t="shared" si="15"/>
        <v>4</v>
      </c>
      <c r="L53" s="34"/>
      <c r="W53" s="34" t="s">
        <v>704</v>
      </c>
      <c r="X53" s="34" t="s">
        <v>899</v>
      </c>
      <c r="Y53" s="100" t="s">
        <v>923</v>
      </c>
      <c r="Z53" s="34"/>
      <c r="AA53" s="34"/>
      <c r="AB53" s="34"/>
      <c r="AC53" s="34"/>
      <c r="AD53" s="34"/>
      <c r="AE53" s="34"/>
      <c r="AF53" s="34"/>
      <c r="AG53" s="34"/>
    </row>
    <row r="54" spans="2:35" ht="13.8" x14ac:dyDescent="0.25">
      <c r="B54" s="121" t="s">
        <v>64</v>
      </c>
      <c r="C54" s="53" t="str">
        <f t="shared" si="14"/>
        <v>RSD_DTA4_SH</v>
      </c>
      <c r="D54" s="53" t="str">
        <f t="shared" si="0"/>
        <v>RSD_DTA4_Ret32</v>
      </c>
      <c r="E54" s="133">
        <f t="shared" si="3"/>
        <v>0</v>
      </c>
      <c r="F54" s="132">
        <f t="shared" si="13"/>
        <v>0</v>
      </c>
      <c r="G54" s="132">
        <f t="shared" si="13"/>
        <v>0</v>
      </c>
      <c r="H54" s="132">
        <f t="shared" si="13"/>
        <v>0</v>
      </c>
      <c r="J54" s="101">
        <f t="shared" si="15"/>
        <v>4</v>
      </c>
      <c r="L54" s="34"/>
      <c r="W54" s="34" t="s">
        <v>705</v>
      </c>
      <c r="X54" s="34" t="s">
        <v>900</v>
      </c>
      <c r="Y54" s="100" t="s">
        <v>924</v>
      </c>
      <c r="Z54" s="34"/>
      <c r="AA54" s="34"/>
      <c r="AB54" s="34"/>
      <c r="AC54" s="34"/>
      <c r="AD54" s="34"/>
      <c r="AE54" s="34"/>
      <c r="AF54" s="34"/>
      <c r="AG54" s="34"/>
    </row>
    <row r="55" spans="2:35" ht="13.8" x14ac:dyDescent="0.25">
      <c r="B55" s="113" t="s">
        <v>64</v>
      </c>
      <c r="C55" s="51" t="str">
        <f t="shared" si="14"/>
        <v>RSD_APA4_SH</v>
      </c>
      <c r="D55" s="51" t="str">
        <f t="shared" si="0"/>
        <v>RSD_APA4_Ret12</v>
      </c>
      <c r="E55" s="131">
        <f>VLOOKUP(LEFT(D55,13),$K$10:$O$39,J55,0)</f>
        <v>0</v>
      </c>
      <c r="F55" s="132">
        <f t="shared" si="13"/>
        <v>0</v>
      </c>
      <c r="G55" s="132">
        <f t="shared" si="13"/>
        <v>0</v>
      </c>
      <c r="H55" s="132">
        <f t="shared" si="13"/>
        <v>0</v>
      </c>
      <c r="J55" s="101">
        <f t="shared" si="15"/>
        <v>4</v>
      </c>
      <c r="L55" s="34"/>
      <c r="W55" s="34" t="s">
        <v>706</v>
      </c>
      <c r="X55" s="52" t="s">
        <v>901</v>
      </c>
      <c r="Y55" s="130" t="s">
        <v>925</v>
      </c>
      <c r="Z55" s="34"/>
      <c r="AA55" s="34"/>
      <c r="AB55" s="34"/>
      <c r="AC55" s="34"/>
      <c r="AD55" s="34"/>
      <c r="AE55" s="34"/>
      <c r="AF55" s="34"/>
      <c r="AG55" s="34"/>
    </row>
    <row r="56" spans="2:35" ht="13.8" x14ac:dyDescent="0.25">
      <c r="B56" s="113" t="s">
        <v>64</v>
      </c>
      <c r="C56" s="51" t="str">
        <f t="shared" si="14"/>
        <v>RSD_APA4_SH</v>
      </c>
      <c r="D56" s="51" t="str">
        <f t="shared" si="0"/>
        <v>RSD_APA4_Ret22</v>
      </c>
      <c r="E56" s="132">
        <f t="shared" si="3"/>
        <v>0</v>
      </c>
      <c r="F56" s="132">
        <f t="shared" si="13"/>
        <v>0</v>
      </c>
      <c r="G56" s="132">
        <f t="shared" si="13"/>
        <v>0</v>
      </c>
      <c r="H56" s="132">
        <f t="shared" si="13"/>
        <v>0</v>
      </c>
      <c r="J56" s="101">
        <f t="shared" si="15"/>
        <v>4</v>
      </c>
      <c r="L56" s="34"/>
      <c r="W56" s="34" t="s">
        <v>58</v>
      </c>
      <c r="X56" s="34" t="s">
        <v>85</v>
      </c>
      <c r="Y56" s="34"/>
      <c r="Z56" s="34"/>
      <c r="AA56" s="34"/>
      <c r="AB56" s="34"/>
      <c r="AC56" s="34"/>
      <c r="AD56" s="34"/>
      <c r="AE56" s="34"/>
      <c r="AF56" s="34"/>
      <c r="AG56" s="34"/>
    </row>
    <row r="57" spans="2:35" ht="13.8" x14ac:dyDescent="0.25">
      <c r="B57" s="121" t="s">
        <v>64</v>
      </c>
      <c r="C57" s="53" t="str">
        <f t="shared" si="14"/>
        <v>RSD_APA4_SH</v>
      </c>
      <c r="D57" s="53" t="str">
        <f t="shared" si="0"/>
        <v>RSD_APA4_Ret32</v>
      </c>
      <c r="E57" s="133">
        <f t="shared" si="3"/>
        <v>0</v>
      </c>
      <c r="F57" s="132">
        <f t="shared" si="13"/>
        <v>0</v>
      </c>
      <c r="G57" s="132">
        <f t="shared" si="13"/>
        <v>0</v>
      </c>
      <c r="H57" s="132">
        <f t="shared" si="13"/>
        <v>0</v>
      </c>
      <c r="J57" s="101">
        <f t="shared" si="15"/>
        <v>4</v>
      </c>
      <c r="L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2:35" ht="13.8" x14ac:dyDescent="0.25">
      <c r="D58" s="101"/>
      <c r="L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2:35" ht="13.8" x14ac:dyDescent="0.25">
      <c r="D59" s="101"/>
      <c r="L59" s="34"/>
      <c r="M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2:35" ht="13.8" x14ac:dyDescent="0.25">
      <c r="D60" s="101"/>
      <c r="M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2:35" ht="13.8" x14ac:dyDescent="0.25">
      <c r="D61" s="101"/>
      <c r="M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2:35" ht="13.8" x14ac:dyDescent="0.25">
      <c r="D62" s="135"/>
      <c r="E62" s="135"/>
      <c r="F62" s="135"/>
      <c r="G62" s="135"/>
      <c r="H62" s="135"/>
      <c r="I62" s="51"/>
      <c r="M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2:35" ht="17.399999999999999" x14ac:dyDescent="0.3">
      <c r="B63" s="96" t="s">
        <v>70</v>
      </c>
      <c r="C63" s="96"/>
      <c r="D63" s="96"/>
      <c r="E63" s="97"/>
      <c r="F63" s="97"/>
      <c r="G63" s="97"/>
      <c r="H63" s="97"/>
      <c r="I63" s="96"/>
      <c r="M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2:35" ht="13.8" x14ac:dyDescent="0.25">
      <c r="B64" s="104" t="s">
        <v>76</v>
      </c>
      <c r="C64" s="34"/>
      <c r="D64" s="34"/>
      <c r="I64" s="34"/>
      <c r="J64" s="98"/>
      <c r="K64" s="101"/>
      <c r="M64" s="34"/>
      <c r="N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</row>
    <row r="65" spans="2:35" ht="13.8" x14ac:dyDescent="0.25">
      <c r="B65" s="110" t="s">
        <v>2</v>
      </c>
      <c r="C65" s="110" t="s">
        <v>63</v>
      </c>
      <c r="D65" s="110" t="s">
        <v>3</v>
      </c>
      <c r="E65" s="94" t="s">
        <v>92</v>
      </c>
      <c r="F65" s="94" t="s">
        <v>93</v>
      </c>
      <c r="G65" s="94" t="s">
        <v>94</v>
      </c>
      <c r="H65" s="94" t="s">
        <v>95</v>
      </c>
      <c r="J65" s="98"/>
      <c r="K65" s="101"/>
      <c r="M65" s="34"/>
      <c r="N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</row>
    <row r="66" spans="2:35" ht="13.8" x14ac:dyDescent="0.25">
      <c r="B66" s="95" t="s">
        <v>60</v>
      </c>
      <c r="C66" s="95"/>
      <c r="D66" s="95"/>
      <c r="E66" s="136" t="s">
        <v>66</v>
      </c>
      <c r="F66" s="136" t="s">
        <v>66</v>
      </c>
      <c r="G66" s="136" t="s">
        <v>66</v>
      </c>
      <c r="H66" s="136" t="s">
        <v>66</v>
      </c>
      <c r="J66" s="101" t="s">
        <v>84</v>
      </c>
      <c r="K66" s="101"/>
      <c r="M66" s="34"/>
      <c r="N66" s="34"/>
      <c r="X66" s="34"/>
      <c r="Y66" s="34"/>
      <c r="Z66" s="34"/>
      <c r="AA66" s="34"/>
      <c r="AB66" s="34"/>
    </row>
    <row r="67" spans="2:35" ht="13.8" x14ac:dyDescent="0.25">
      <c r="B67" s="51" t="s">
        <v>54</v>
      </c>
      <c r="C67" s="137" t="str">
        <f t="shared" ref="C67:C114" si="16">W8</f>
        <v>RSD_DTA1_Ret11</v>
      </c>
      <c r="D67" s="51">
        <v>2018</v>
      </c>
      <c r="E67" s="50">
        <f t="shared" ref="E67:E114" si="17">VLOOKUP(LEFT(C67,13),$K$10:$O$39,J67,0)/1000</f>
        <v>1.5974368147918674</v>
      </c>
      <c r="F67" s="50">
        <f>E67</f>
        <v>1.5974368147918674</v>
      </c>
      <c r="G67" s="50">
        <f>F67</f>
        <v>1.5974368147918674</v>
      </c>
      <c r="H67" s="50">
        <f>G67</f>
        <v>1.5974368147918674</v>
      </c>
      <c r="I67" s="111"/>
      <c r="J67" s="101">
        <v>3</v>
      </c>
      <c r="K67" s="101"/>
      <c r="M67" s="34"/>
      <c r="N67" s="34"/>
      <c r="X67" s="34"/>
      <c r="Y67" s="34"/>
      <c r="Z67" s="34"/>
      <c r="AA67" s="34"/>
      <c r="AB67" s="34"/>
    </row>
    <row r="68" spans="2:35" ht="13.8" x14ac:dyDescent="0.25">
      <c r="B68" s="51" t="s">
        <v>54</v>
      </c>
      <c r="C68" s="137" t="str">
        <f t="shared" si="16"/>
        <v>RSD_DTA1_Ret21</v>
      </c>
      <c r="D68" s="51">
        <f>D67</f>
        <v>2018</v>
      </c>
      <c r="E68" s="50">
        <f t="shared" si="17"/>
        <v>2.3143857456694259</v>
      </c>
      <c r="F68" s="50">
        <f t="shared" ref="F68:H68" si="18">E68</f>
        <v>2.3143857456694259</v>
      </c>
      <c r="G68" s="50">
        <f t="shared" si="18"/>
        <v>2.3143857456694259</v>
      </c>
      <c r="H68" s="50">
        <f t="shared" si="18"/>
        <v>2.3143857456694259</v>
      </c>
      <c r="I68" s="111"/>
      <c r="J68" s="101">
        <f>J67</f>
        <v>3</v>
      </c>
      <c r="K68" s="101"/>
      <c r="M68" s="34"/>
      <c r="N68" s="34"/>
      <c r="X68" s="34"/>
      <c r="Y68" s="34"/>
      <c r="Z68" s="34"/>
      <c r="AA68" s="34"/>
      <c r="AB68" s="34"/>
    </row>
    <row r="69" spans="2:35" ht="13.8" x14ac:dyDescent="0.25">
      <c r="B69" s="53" t="s">
        <v>54</v>
      </c>
      <c r="C69" s="138" t="str">
        <f t="shared" si="16"/>
        <v>RSD_DTA1_Ret31</v>
      </c>
      <c r="D69" s="53">
        <f t="shared" ref="D69:D114" si="19">D68</f>
        <v>2018</v>
      </c>
      <c r="E69" s="55">
        <f t="shared" si="17"/>
        <v>3.7434893402273111</v>
      </c>
      <c r="F69" s="55">
        <f t="shared" ref="F69:H69" si="20">E69</f>
        <v>3.7434893402273111</v>
      </c>
      <c r="G69" s="55">
        <f t="shared" si="20"/>
        <v>3.7434893402273111</v>
      </c>
      <c r="H69" s="55">
        <f t="shared" si="20"/>
        <v>3.7434893402273111</v>
      </c>
      <c r="I69" s="111"/>
      <c r="J69" s="101">
        <f t="shared" ref="J69:J90" si="21">J68</f>
        <v>3</v>
      </c>
      <c r="K69" s="101"/>
      <c r="M69" s="34"/>
      <c r="N69" s="34"/>
      <c r="X69" s="34"/>
      <c r="Y69" s="34"/>
      <c r="Z69" s="34"/>
      <c r="AA69" s="34"/>
      <c r="AB69" s="34"/>
    </row>
    <row r="70" spans="2:35" ht="13.8" x14ac:dyDescent="0.25">
      <c r="B70" s="51" t="s">
        <v>54</v>
      </c>
      <c r="C70" s="137" t="str">
        <f t="shared" si="16"/>
        <v>RSD_APA1_Ret11</v>
      </c>
      <c r="D70" s="51">
        <f t="shared" si="19"/>
        <v>2018</v>
      </c>
      <c r="E70" s="50">
        <f t="shared" si="17"/>
        <v>0.79871840739593369</v>
      </c>
      <c r="F70" s="50">
        <f t="shared" ref="F70:H70" si="22">E70</f>
        <v>0.79871840739593369</v>
      </c>
      <c r="G70" s="50">
        <f t="shared" si="22"/>
        <v>0.79871840739593369</v>
      </c>
      <c r="H70" s="50">
        <f t="shared" si="22"/>
        <v>0.79871840739593369</v>
      </c>
      <c r="I70" s="111"/>
      <c r="J70" s="101">
        <f t="shared" si="21"/>
        <v>3</v>
      </c>
      <c r="K70" s="101"/>
    </row>
    <row r="71" spans="2:35" ht="13.8" x14ac:dyDescent="0.25">
      <c r="B71" s="51" t="s">
        <v>54</v>
      </c>
      <c r="C71" s="137" t="str">
        <f t="shared" si="16"/>
        <v>RSD_APA1_Ret21</v>
      </c>
      <c r="D71" s="51">
        <f t="shared" si="19"/>
        <v>2018</v>
      </c>
      <c r="E71" s="50">
        <f t="shared" si="17"/>
        <v>1.1571928728347129</v>
      </c>
      <c r="F71" s="50">
        <f t="shared" ref="F71:H71" si="23">E71</f>
        <v>1.1571928728347129</v>
      </c>
      <c r="G71" s="50">
        <f t="shared" si="23"/>
        <v>1.1571928728347129</v>
      </c>
      <c r="H71" s="50">
        <f t="shared" si="23"/>
        <v>1.1571928728347129</v>
      </c>
      <c r="I71" s="111"/>
      <c r="J71" s="101">
        <f t="shared" si="21"/>
        <v>3</v>
      </c>
      <c r="K71" s="101"/>
    </row>
    <row r="72" spans="2:35" ht="13.8" x14ac:dyDescent="0.25">
      <c r="B72" s="53" t="s">
        <v>54</v>
      </c>
      <c r="C72" s="138" t="str">
        <f t="shared" si="16"/>
        <v>RSD_APA1_Ret31</v>
      </c>
      <c r="D72" s="53">
        <f t="shared" si="19"/>
        <v>2018</v>
      </c>
      <c r="E72" s="55">
        <f t="shared" si="17"/>
        <v>1.8717446701136555</v>
      </c>
      <c r="F72" s="55">
        <f t="shared" ref="F72:H72" si="24">E72</f>
        <v>1.8717446701136555</v>
      </c>
      <c r="G72" s="55">
        <f t="shared" si="24"/>
        <v>1.8717446701136555</v>
      </c>
      <c r="H72" s="55">
        <f t="shared" si="24"/>
        <v>1.8717446701136555</v>
      </c>
      <c r="I72" s="111"/>
      <c r="J72" s="101">
        <f t="shared" si="21"/>
        <v>3</v>
      </c>
      <c r="K72" s="101"/>
    </row>
    <row r="73" spans="2:35" ht="13.8" x14ac:dyDescent="0.25">
      <c r="B73" s="51" t="s">
        <v>54</v>
      </c>
      <c r="C73" s="137" t="str">
        <f t="shared" si="16"/>
        <v>RSD_DTA2_Ret11</v>
      </c>
      <c r="D73" s="51">
        <f t="shared" si="19"/>
        <v>2018</v>
      </c>
      <c r="E73" s="50">
        <f t="shared" si="17"/>
        <v>1.7749297942131861</v>
      </c>
      <c r="F73" s="50">
        <f t="shared" ref="F73:H73" si="25">E73</f>
        <v>1.7749297942131861</v>
      </c>
      <c r="G73" s="50">
        <f t="shared" si="25"/>
        <v>1.7749297942131861</v>
      </c>
      <c r="H73" s="50">
        <f t="shared" si="25"/>
        <v>1.7749297942131861</v>
      </c>
      <c r="I73" s="111"/>
      <c r="J73" s="101">
        <f t="shared" si="21"/>
        <v>3</v>
      </c>
      <c r="K73" s="101"/>
    </row>
    <row r="74" spans="2:35" ht="13.8" x14ac:dyDescent="0.25">
      <c r="B74" s="51" t="s">
        <v>54</v>
      </c>
      <c r="C74" s="137" t="str">
        <f t="shared" si="16"/>
        <v>RSD_DTA2_Ret21</v>
      </c>
      <c r="D74" s="51">
        <f t="shared" si="19"/>
        <v>2018</v>
      </c>
      <c r="E74" s="50">
        <f t="shared" si="17"/>
        <v>2.5715397174104733</v>
      </c>
      <c r="F74" s="50">
        <f t="shared" ref="F74:H74" si="26">E74</f>
        <v>2.5715397174104733</v>
      </c>
      <c r="G74" s="50">
        <f t="shared" si="26"/>
        <v>2.5715397174104733</v>
      </c>
      <c r="H74" s="50">
        <f t="shared" si="26"/>
        <v>2.5715397174104733</v>
      </c>
      <c r="I74" s="111"/>
      <c r="J74" s="101">
        <f t="shared" si="21"/>
        <v>3</v>
      </c>
      <c r="K74" s="101"/>
    </row>
    <row r="75" spans="2:35" ht="13.8" x14ac:dyDescent="0.25">
      <c r="B75" s="53" t="s">
        <v>54</v>
      </c>
      <c r="C75" s="138" t="str">
        <f t="shared" si="16"/>
        <v>RSD_DTA2_Ret31</v>
      </c>
      <c r="D75" s="53">
        <f t="shared" si="19"/>
        <v>2018</v>
      </c>
      <c r="E75" s="55">
        <f t="shared" si="17"/>
        <v>4.1594326002525674</v>
      </c>
      <c r="F75" s="55">
        <f t="shared" ref="F75:H75" si="27">E75</f>
        <v>4.1594326002525674</v>
      </c>
      <c r="G75" s="55">
        <f t="shared" si="27"/>
        <v>4.1594326002525674</v>
      </c>
      <c r="H75" s="55">
        <f t="shared" si="27"/>
        <v>4.1594326002525674</v>
      </c>
      <c r="I75" s="111"/>
      <c r="J75" s="101">
        <f t="shared" si="21"/>
        <v>3</v>
      </c>
      <c r="K75" s="101"/>
    </row>
    <row r="76" spans="2:35" ht="13.8" x14ac:dyDescent="0.25">
      <c r="B76" s="51" t="s">
        <v>54</v>
      </c>
      <c r="C76" s="137" t="str">
        <f t="shared" si="16"/>
        <v>RSD_APA2_Ret11</v>
      </c>
      <c r="D76" s="51">
        <f t="shared" si="19"/>
        <v>2018</v>
      </c>
      <c r="E76" s="50">
        <f t="shared" si="17"/>
        <v>0.88746489710659304</v>
      </c>
      <c r="F76" s="50">
        <f t="shared" ref="F76:H76" si="28">E76</f>
        <v>0.88746489710659304</v>
      </c>
      <c r="G76" s="50">
        <f t="shared" si="28"/>
        <v>0.88746489710659304</v>
      </c>
      <c r="H76" s="50">
        <f t="shared" si="28"/>
        <v>0.88746489710659304</v>
      </c>
      <c r="I76" s="111"/>
      <c r="J76" s="101">
        <f t="shared" si="21"/>
        <v>3</v>
      </c>
      <c r="K76" s="101"/>
    </row>
    <row r="77" spans="2:35" ht="13.8" x14ac:dyDescent="0.25">
      <c r="B77" s="51" t="s">
        <v>54</v>
      </c>
      <c r="C77" s="137" t="str">
        <f t="shared" si="16"/>
        <v>RSD_APA2_Ret21</v>
      </c>
      <c r="D77" s="51">
        <f t="shared" si="19"/>
        <v>2018</v>
      </c>
      <c r="E77" s="50">
        <f t="shared" si="17"/>
        <v>1.2857698587052366</v>
      </c>
      <c r="F77" s="50">
        <f t="shared" ref="F77:H77" si="29">E77</f>
        <v>1.2857698587052366</v>
      </c>
      <c r="G77" s="50">
        <f t="shared" si="29"/>
        <v>1.2857698587052366</v>
      </c>
      <c r="H77" s="50">
        <f t="shared" si="29"/>
        <v>1.2857698587052366</v>
      </c>
      <c r="I77" s="111"/>
      <c r="J77" s="101">
        <f t="shared" si="21"/>
        <v>3</v>
      </c>
      <c r="K77" s="101"/>
    </row>
    <row r="78" spans="2:35" ht="13.8" x14ac:dyDescent="0.25">
      <c r="B78" s="53" t="s">
        <v>54</v>
      </c>
      <c r="C78" s="138" t="str">
        <f t="shared" si="16"/>
        <v>RSD_APA2_Ret31</v>
      </c>
      <c r="D78" s="53">
        <f t="shared" si="19"/>
        <v>2018</v>
      </c>
      <c r="E78" s="55">
        <f t="shared" si="17"/>
        <v>2.0797163001262837</v>
      </c>
      <c r="F78" s="55">
        <f t="shared" ref="F78:H78" si="30">E78</f>
        <v>2.0797163001262837</v>
      </c>
      <c r="G78" s="55">
        <f t="shared" si="30"/>
        <v>2.0797163001262837</v>
      </c>
      <c r="H78" s="55">
        <f t="shared" si="30"/>
        <v>2.0797163001262837</v>
      </c>
      <c r="I78" s="111"/>
      <c r="J78" s="101">
        <f t="shared" si="21"/>
        <v>3</v>
      </c>
      <c r="K78" s="101"/>
    </row>
    <row r="79" spans="2:35" ht="13.8" x14ac:dyDescent="0.25">
      <c r="B79" s="51" t="s">
        <v>54</v>
      </c>
      <c r="C79" s="137" t="str">
        <f t="shared" si="16"/>
        <v>RSD_DTA3_Ret11</v>
      </c>
      <c r="D79" s="51">
        <f t="shared" si="19"/>
        <v>2018</v>
      </c>
      <c r="E79" s="50">
        <f t="shared" si="17"/>
        <v>1.7749297942131861</v>
      </c>
      <c r="F79" s="50">
        <f t="shared" ref="F79:H79" si="31">E79</f>
        <v>1.7749297942131861</v>
      </c>
      <c r="G79" s="50">
        <f t="shared" si="31"/>
        <v>1.7749297942131861</v>
      </c>
      <c r="H79" s="50">
        <f t="shared" si="31"/>
        <v>1.7749297942131861</v>
      </c>
      <c r="I79" s="139"/>
      <c r="J79" s="101">
        <f t="shared" si="21"/>
        <v>3</v>
      </c>
      <c r="K79" s="101"/>
    </row>
    <row r="80" spans="2:35" ht="13.8" x14ac:dyDescent="0.25">
      <c r="B80" s="51" t="s">
        <v>54</v>
      </c>
      <c r="C80" s="137" t="str">
        <f t="shared" si="16"/>
        <v>RSD_DTA3_Ret21</v>
      </c>
      <c r="D80" s="51">
        <f t="shared" si="19"/>
        <v>2018</v>
      </c>
      <c r="E80" s="50">
        <f t="shared" si="17"/>
        <v>2.5715397174104733</v>
      </c>
      <c r="F80" s="50">
        <f t="shared" ref="F80:H80" si="32">E80</f>
        <v>2.5715397174104733</v>
      </c>
      <c r="G80" s="50">
        <f t="shared" si="32"/>
        <v>2.5715397174104733</v>
      </c>
      <c r="H80" s="50">
        <f t="shared" si="32"/>
        <v>2.5715397174104733</v>
      </c>
      <c r="I80" s="139"/>
      <c r="J80" s="101">
        <f t="shared" si="21"/>
        <v>3</v>
      </c>
      <c r="K80" s="101"/>
    </row>
    <row r="81" spans="2:11" ht="13.8" x14ac:dyDescent="0.25">
      <c r="B81" s="53" t="s">
        <v>54</v>
      </c>
      <c r="C81" s="138" t="str">
        <f t="shared" si="16"/>
        <v>RSD_DTA3_Ret31</v>
      </c>
      <c r="D81" s="53">
        <f t="shared" si="19"/>
        <v>2018</v>
      </c>
      <c r="E81" s="55">
        <f t="shared" si="17"/>
        <v>4.1594326002525674</v>
      </c>
      <c r="F81" s="55">
        <f t="shared" ref="F81:H81" si="33">E81</f>
        <v>4.1594326002525674</v>
      </c>
      <c r="G81" s="55">
        <f t="shared" si="33"/>
        <v>4.1594326002525674</v>
      </c>
      <c r="H81" s="55">
        <f t="shared" si="33"/>
        <v>4.1594326002525674</v>
      </c>
      <c r="I81" s="139"/>
      <c r="J81" s="101">
        <f t="shared" si="21"/>
        <v>3</v>
      </c>
      <c r="K81" s="101"/>
    </row>
    <row r="82" spans="2:11" ht="13.8" x14ac:dyDescent="0.25">
      <c r="B82" s="51" t="s">
        <v>54</v>
      </c>
      <c r="C82" s="137" t="str">
        <f t="shared" si="16"/>
        <v>RSD_APA3_Ret11</v>
      </c>
      <c r="D82" s="51">
        <f t="shared" si="19"/>
        <v>2018</v>
      </c>
      <c r="E82" s="50">
        <f t="shared" si="17"/>
        <v>0.88746489710659304</v>
      </c>
      <c r="F82" s="50">
        <f t="shared" ref="F82:H82" si="34">E82</f>
        <v>0.88746489710659304</v>
      </c>
      <c r="G82" s="50">
        <f t="shared" si="34"/>
        <v>0.88746489710659304</v>
      </c>
      <c r="H82" s="50">
        <f t="shared" si="34"/>
        <v>0.88746489710659304</v>
      </c>
      <c r="I82" s="139"/>
      <c r="J82" s="101">
        <f t="shared" si="21"/>
        <v>3</v>
      </c>
      <c r="K82" s="101"/>
    </row>
    <row r="83" spans="2:11" ht="13.8" x14ac:dyDescent="0.25">
      <c r="B83" s="51" t="s">
        <v>54</v>
      </c>
      <c r="C83" s="137" t="str">
        <f t="shared" si="16"/>
        <v>RSD_APA3_Ret21</v>
      </c>
      <c r="D83" s="51">
        <f t="shared" si="19"/>
        <v>2018</v>
      </c>
      <c r="E83" s="50">
        <f t="shared" si="17"/>
        <v>1.2857698587052366</v>
      </c>
      <c r="F83" s="50">
        <f t="shared" ref="F83:H83" si="35">E83</f>
        <v>1.2857698587052366</v>
      </c>
      <c r="G83" s="50">
        <f t="shared" si="35"/>
        <v>1.2857698587052366</v>
      </c>
      <c r="H83" s="50">
        <f t="shared" si="35"/>
        <v>1.2857698587052366</v>
      </c>
      <c r="I83" s="139"/>
      <c r="J83" s="101">
        <f t="shared" si="21"/>
        <v>3</v>
      </c>
      <c r="K83" s="101"/>
    </row>
    <row r="84" spans="2:11" ht="13.8" x14ac:dyDescent="0.25">
      <c r="B84" s="53" t="s">
        <v>54</v>
      </c>
      <c r="C84" s="138" t="str">
        <f t="shared" si="16"/>
        <v>RSD_APA3_Ret31</v>
      </c>
      <c r="D84" s="53">
        <f t="shared" si="19"/>
        <v>2018</v>
      </c>
      <c r="E84" s="55">
        <f t="shared" si="17"/>
        <v>2.0797163001262837</v>
      </c>
      <c r="F84" s="55">
        <f t="shared" ref="F84:H84" si="36">E84</f>
        <v>2.0797163001262837</v>
      </c>
      <c r="G84" s="55">
        <f t="shared" si="36"/>
        <v>2.0797163001262837</v>
      </c>
      <c r="H84" s="55">
        <f t="shared" si="36"/>
        <v>2.0797163001262837</v>
      </c>
      <c r="I84" s="139"/>
      <c r="J84" s="101">
        <f t="shared" si="21"/>
        <v>3</v>
      </c>
      <c r="K84" s="101"/>
    </row>
    <row r="85" spans="2:11" ht="13.8" x14ac:dyDescent="0.25">
      <c r="B85" s="51" t="s">
        <v>54</v>
      </c>
      <c r="C85" s="137" t="str">
        <f t="shared" si="16"/>
        <v>RSD_DTA4_Ret11</v>
      </c>
      <c r="D85" s="51">
        <f t="shared" si="19"/>
        <v>2018</v>
      </c>
      <c r="E85" s="50">
        <f t="shared" si="17"/>
        <v>2.129915753055823</v>
      </c>
      <c r="F85" s="50">
        <f t="shared" ref="F85:H85" si="37">E85</f>
        <v>2.129915753055823</v>
      </c>
      <c r="G85" s="50">
        <f t="shared" si="37"/>
        <v>2.129915753055823</v>
      </c>
      <c r="H85" s="50">
        <f t="shared" si="37"/>
        <v>2.129915753055823</v>
      </c>
      <c r="I85" s="111"/>
      <c r="J85" s="101">
        <f t="shared" si="21"/>
        <v>3</v>
      </c>
      <c r="K85" s="101"/>
    </row>
    <row r="86" spans="2:11" ht="13.8" x14ac:dyDescent="0.25">
      <c r="B86" s="51" t="s">
        <v>54</v>
      </c>
      <c r="C86" s="137" t="str">
        <f t="shared" si="16"/>
        <v>RSD_DTA4_Ret21</v>
      </c>
      <c r="D86" s="51">
        <f t="shared" si="19"/>
        <v>2018</v>
      </c>
      <c r="E86" s="50">
        <f t="shared" si="17"/>
        <v>3.085847660892568</v>
      </c>
      <c r="F86" s="50">
        <f t="shared" ref="F86:H86" si="38">E86</f>
        <v>3.085847660892568</v>
      </c>
      <c r="G86" s="50">
        <f t="shared" si="38"/>
        <v>3.085847660892568</v>
      </c>
      <c r="H86" s="50">
        <f t="shared" si="38"/>
        <v>3.085847660892568</v>
      </c>
      <c r="I86" s="111"/>
      <c r="J86" s="101">
        <f t="shared" si="21"/>
        <v>3</v>
      </c>
      <c r="K86" s="101"/>
    </row>
    <row r="87" spans="2:11" ht="13.8" x14ac:dyDescent="0.25">
      <c r="B87" s="53" t="s">
        <v>54</v>
      </c>
      <c r="C87" s="138" t="str">
        <f t="shared" si="16"/>
        <v>RSD_DTA4_Ret31</v>
      </c>
      <c r="D87" s="53">
        <f t="shared" si="19"/>
        <v>2018</v>
      </c>
      <c r="E87" s="55">
        <f t="shared" si="17"/>
        <v>4.9913191203030811</v>
      </c>
      <c r="F87" s="55">
        <f t="shared" ref="F87:H87" si="39">E87</f>
        <v>4.9913191203030811</v>
      </c>
      <c r="G87" s="55">
        <f t="shared" si="39"/>
        <v>4.9913191203030811</v>
      </c>
      <c r="H87" s="55">
        <f t="shared" si="39"/>
        <v>4.9913191203030811</v>
      </c>
      <c r="I87" s="111"/>
      <c r="J87" s="101">
        <f t="shared" si="21"/>
        <v>3</v>
      </c>
      <c r="K87" s="101"/>
    </row>
    <row r="88" spans="2:11" ht="13.8" x14ac:dyDescent="0.25">
      <c r="B88" s="51" t="s">
        <v>54</v>
      </c>
      <c r="C88" s="137" t="str">
        <f t="shared" si="16"/>
        <v>RSD_APA4_Ret11</v>
      </c>
      <c r="D88" s="51">
        <f t="shared" si="19"/>
        <v>2018</v>
      </c>
      <c r="E88" s="50">
        <f t="shared" si="17"/>
        <v>1.0649578765279115</v>
      </c>
      <c r="F88" s="50">
        <f t="shared" ref="F88:H88" si="40">E88</f>
        <v>1.0649578765279115</v>
      </c>
      <c r="G88" s="50">
        <f t="shared" si="40"/>
        <v>1.0649578765279115</v>
      </c>
      <c r="H88" s="50">
        <f t="shared" si="40"/>
        <v>1.0649578765279115</v>
      </c>
      <c r="J88" s="101">
        <f t="shared" si="21"/>
        <v>3</v>
      </c>
      <c r="K88" s="101"/>
    </row>
    <row r="89" spans="2:11" ht="13.8" x14ac:dyDescent="0.25">
      <c r="B89" s="51" t="s">
        <v>54</v>
      </c>
      <c r="C89" s="137" t="str">
        <f t="shared" si="16"/>
        <v>RSD_APA4_Ret21</v>
      </c>
      <c r="D89" s="51">
        <f t="shared" si="19"/>
        <v>2018</v>
      </c>
      <c r="E89" s="50">
        <f t="shared" si="17"/>
        <v>1.542923830446284</v>
      </c>
      <c r="F89" s="50">
        <f t="shared" ref="F89:H89" si="41">E89</f>
        <v>1.542923830446284</v>
      </c>
      <c r="G89" s="50">
        <f t="shared" si="41"/>
        <v>1.542923830446284</v>
      </c>
      <c r="H89" s="50">
        <f t="shared" si="41"/>
        <v>1.542923830446284</v>
      </c>
      <c r="J89" s="101">
        <f t="shared" si="21"/>
        <v>3</v>
      </c>
      <c r="K89" s="101"/>
    </row>
    <row r="90" spans="2:11" ht="13.8" x14ac:dyDescent="0.25">
      <c r="B90" s="53" t="s">
        <v>54</v>
      </c>
      <c r="C90" s="138" t="str">
        <f t="shared" si="16"/>
        <v>RSD_APA4_Ret31</v>
      </c>
      <c r="D90" s="53">
        <f t="shared" si="19"/>
        <v>2018</v>
      </c>
      <c r="E90" s="55">
        <f t="shared" si="17"/>
        <v>2.4956595601515406</v>
      </c>
      <c r="F90" s="55">
        <f t="shared" ref="F90:H90" si="42">E90</f>
        <v>2.4956595601515406</v>
      </c>
      <c r="G90" s="55">
        <f t="shared" si="42"/>
        <v>2.4956595601515406</v>
      </c>
      <c r="H90" s="55">
        <f t="shared" si="42"/>
        <v>2.4956595601515406</v>
      </c>
      <c r="J90" s="101">
        <f t="shared" si="21"/>
        <v>3</v>
      </c>
      <c r="K90" s="101"/>
    </row>
    <row r="91" spans="2:11" ht="13.8" x14ac:dyDescent="0.25">
      <c r="B91" s="51" t="s">
        <v>54</v>
      </c>
      <c r="C91" s="137" t="str">
        <f t="shared" si="16"/>
        <v>RSD_DTA1_Ret12</v>
      </c>
      <c r="D91" s="51">
        <f t="shared" si="19"/>
        <v>2018</v>
      </c>
      <c r="E91" s="50">
        <f t="shared" si="17"/>
        <v>100</v>
      </c>
      <c r="F91" s="50">
        <f t="shared" ref="F91:H91" si="43">E91</f>
        <v>100</v>
      </c>
      <c r="G91" s="50">
        <f t="shared" si="43"/>
        <v>100</v>
      </c>
      <c r="H91" s="50">
        <f t="shared" si="43"/>
        <v>100</v>
      </c>
      <c r="J91" s="101">
        <v>5</v>
      </c>
      <c r="K91" s="101"/>
    </row>
    <row r="92" spans="2:11" ht="13.8" x14ac:dyDescent="0.25">
      <c r="B92" s="51" t="s">
        <v>54</v>
      </c>
      <c r="C92" s="137" t="str">
        <f t="shared" si="16"/>
        <v>RSD_DTA1_Ret22</v>
      </c>
      <c r="D92" s="51">
        <f t="shared" si="19"/>
        <v>2018</v>
      </c>
      <c r="E92" s="50">
        <f t="shared" si="17"/>
        <v>100</v>
      </c>
      <c r="F92" s="50">
        <f t="shared" ref="F92:H92" si="44">E92</f>
        <v>100</v>
      </c>
      <c r="G92" s="50">
        <f t="shared" si="44"/>
        <v>100</v>
      </c>
      <c r="H92" s="50">
        <f t="shared" si="44"/>
        <v>100</v>
      </c>
      <c r="J92" s="101">
        <f>J91</f>
        <v>5</v>
      </c>
      <c r="K92" s="101"/>
    </row>
    <row r="93" spans="2:11" ht="13.8" x14ac:dyDescent="0.25">
      <c r="B93" s="53" t="s">
        <v>54</v>
      </c>
      <c r="C93" s="138" t="str">
        <f t="shared" si="16"/>
        <v>RSD_DTA1_Ret32</v>
      </c>
      <c r="D93" s="53">
        <f t="shared" si="19"/>
        <v>2018</v>
      </c>
      <c r="E93" s="55">
        <f t="shared" si="17"/>
        <v>100</v>
      </c>
      <c r="F93" s="55">
        <f t="shared" ref="F93:H93" si="45">E93</f>
        <v>100</v>
      </c>
      <c r="G93" s="55">
        <f t="shared" si="45"/>
        <v>100</v>
      </c>
      <c r="H93" s="55">
        <f t="shared" si="45"/>
        <v>100</v>
      </c>
      <c r="J93" s="101">
        <f t="shared" ref="J93:J114" si="46">J92</f>
        <v>5</v>
      </c>
      <c r="K93" s="101"/>
    </row>
    <row r="94" spans="2:11" ht="13.8" x14ac:dyDescent="0.25">
      <c r="B94" s="51" t="s">
        <v>54</v>
      </c>
      <c r="C94" s="137" t="str">
        <f t="shared" si="16"/>
        <v>RSD_APA1_Ret12</v>
      </c>
      <c r="D94" s="51">
        <f t="shared" si="19"/>
        <v>2018</v>
      </c>
      <c r="E94" s="50">
        <f t="shared" si="17"/>
        <v>100</v>
      </c>
      <c r="F94" s="50">
        <f t="shared" ref="F94:H94" si="47">E94</f>
        <v>100</v>
      </c>
      <c r="G94" s="50">
        <f t="shared" si="47"/>
        <v>100</v>
      </c>
      <c r="H94" s="50">
        <f t="shared" si="47"/>
        <v>100</v>
      </c>
      <c r="J94" s="101">
        <f t="shared" si="46"/>
        <v>5</v>
      </c>
      <c r="K94" s="101"/>
    </row>
    <row r="95" spans="2:11" ht="13.8" x14ac:dyDescent="0.25">
      <c r="B95" s="51" t="s">
        <v>54</v>
      </c>
      <c r="C95" s="137" t="str">
        <f t="shared" si="16"/>
        <v>RSD_APA1_Ret22</v>
      </c>
      <c r="D95" s="51">
        <f t="shared" si="19"/>
        <v>2018</v>
      </c>
      <c r="E95" s="50">
        <f t="shared" si="17"/>
        <v>100</v>
      </c>
      <c r="F95" s="50">
        <f t="shared" ref="F95:H95" si="48">E95</f>
        <v>100</v>
      </c>
      <c r="G95" s="50">
        <f t="shared" si="48"/>
        <v>100</v>
      </c>
      <c r="H95" s="50">
        <f t="shared" si="48"/>
        <v>100</v>
      </c>
      <c r="J95" s="101">
        <f t="shared" si="46"/>
        <v>5</v>
      </c>
      <c r="K95" s="101"/>
    </row>
    <row r="96" spans="2:11" ht="13.8" x14ac:dyDescent="0.25">
      <c r="B96" s="53" t="s">
        <v>54</v>
      </c>
      <c r="C96" s="138" t="str">
        <f t="shared" si="16"/>
        <v>RSD_APA1_Ret32</v>
      </c>
      <c r="D96" s="53">
        <f t="shared" si="19"/>
        <v>2018</v>
      </c>
      <c r="E96" s="55">
        <f t="shared" si="17"/>
        <v>100</v>
      </c>
      <c r="F96" s="55">
        <f t="shared" ref="F96:H96" si="49">E96</f>
        <v>100</v>
      </c>
      <c r="G96" s="55">
        <f t="shared" si="49"/>
        <v>100</v>
      </c>
      <c r="H96" s="55">
        <f t="shared" si="49"/>
        <v>100</v>
      </c>
      <c r="J96" s="101">
        <f t="shared" si="46"/>
        <v>5</v>
      </c>
      <c r="K96" s="101"/>
    </row>
    <row r="97" spans="2:11" ht="13.8" x14ac:dyDescent="0.25">
      <c r="B97" s="51" t="s">
        <v>54</v>
      </c>
      <c r="C97" s="137" t="str">
        <f t="shared" si="16"/>
        <v>RSD_DTA2_Ret12</v>
      </c>
      <c r="D97" s="51">
        <f t="shared" si="19"/>
        <v>2018</v>
      </c>
      <c r="E97" s="50">
        <f t="shared" si="17"/>
        <v>100</v>
      </c>
      <c r="F97" s="50">
        <f t="shared" ref="F97:H97" si="50">E97</f>
        <v>100</v>
      </c>
      <c r="G97" s="50">
        <f t="shared" si="50"/>
        <v>100</v>
      </c>
      <c r="H97" s="50">
        <f t="shared" si="50"/>
        <v>100</v>
      </c>
      <c r="J97" s="101">
        <f t="shared" si="46"/>
        <v>5</v>
      </c>
      <c r="K97" s="101"/>
    </row>
    <row r="98" spans="2:11" ht="13.8" x14ac:dyDescent="0.25">
      <c r="B98" s="51" t="s">
        <v>54</v>
      </c>
      <c r="C98" s="137" t="str">
        <f t="shared" si="16"/>
        <v>RSD_DTA2_Ret22</v>
      </c>
      <c r="D98" s="51">
        <f t="shared" si="19"/>
        <v>2018</v>
      </c>
      <c r="E98" s="50">
        <f t="shared" si="17"/>
        <v>100</v>
      </c>
      <c r="F98" s="50">
        <f t="shared" ref="F98:H98" si="51">E98</f>
        <v>100</v>
      </c>
      <c r="G98" s="50">
        <f t="shared" si="51"/>
        <v>100</v>
      </c>
      <c r="H98" s="50">
        <f t="shared" si="51"/>
        <v>100</v>
      </c>
      <c r="J98" s="101">
        <f t="shared" si="46"/>
        <v>5</v>
      </c>
      <c r="K98" s="101"/>
    </row>
    <row r="99" spans="2:11" ht="13.8" x14ac:dyDescent="0.25">
      <c r="B99" s="53" t="s">
        <v>54</v>
      </c>
      <c r="C99" s="138" t="str">
        <f t="shared" si="16"/>
        <v>RSD_DTA2_Ret32</v>
      </c>
      <c r="D99" s="53">
        <f t="shared" si="19"/>
        <v>2018</v>
      </c>
      <c r="E99" s="55">
        <f t="shared" si="17"/>
        <v>100</v>
      </c>
      <c r="F99" s="55">
        <f t="shared" ref="F99:H99" si="52">E99</f>
        <v>100</v>
      </c>
      <c r="G99" s="55">
        <f t="shared" si="52"/>
        <v>100</v>
      </c>
      <c r="H99" s="55">
        <f t="shared" si="52"/>
        <v>100</v>
      </c>
      <c r="I99" s="101"/>
      <c r="J99" s="101">
        <f t="shared" si="46"/>
        <v>5</v>
      </c>
      <c r="K99" s="101"/>
    </row>
    <row r="100" spans="2:11" ht="13.8" x14ac:dyDescent="0.25">
      <c r="B100" s="51" t="s">
        <v>54</v>
      </c>
      <c r="C100" s="137" t="str">
        <f t="shared" si="16"/>
        <v>RSD_APA2_Ret12</v>
      </c>
      <c r="D100" s="51">
        <f t="shared" si="19"/>
        <v>2018</v>
      </c>
      <c r="E100" s="50">
        <f t="shared" si="17"/>
        <v>100</v>
      </c>
      <c r="F100" s="50">
        <f t="shared" ref="F100:H100" si="53">E100</f>
        <v>100</v>
      </c>
      <c r="G100" s="50">
        <f t="shared" si="53"/>
        <v>100</v>
      </c>
      <c r="H100" s="50">
        <f t="shared" si="53"/>
        <v>100</v>
      </c>
      <c r="I100" s="101"/>
      <c r="J100" s="101">
        <f t="shared" si="46"/>
        <v>5</v>
      </c>
      <c r="K100" s="101"/>
    </row>
    <row r="101" spans="2:11" ht="13.8" x14ac:dyDescent="0.25">
      <c r="B101" s="51" t="s">
        <v>54</v>
      </c>
      <c r="C101" s="137" t="str">
        <f t="shared" si="16"/>
        <v>RSD_APA2_Ret22</v>
      </c>
      <c r="D101" s="51">
        <f t="shared" si="19"/>
        <v>2018</v>
      </c>
      <c r="E101" s="50">
        <f t="shared" si="17"/>
        <v>100</v>
      </c>
      <c r="F101" s="50">
        <f t="shared" ref="F101:H101" si="54">E101</f>
        <v>100</v>
      </c>
      <c r="G101" s="50">
        <f t="shared" si="54"/>
        <v>100</v>
      </c>
      <c r="H101" s="50">
        <f t="shared" si="54"/>
        <v>100</v>
      </c>
      <c r="I101" s="101"/>
      <c r="J101" s="101">
        <f t="shared" si="46"/>
        <v>5</v>
      </c>
      <c r="K101" s="101"/>
    </row>
    <row r="102" spans="2:11" ht="13.8" x14ac:dyDescent="0.25">
      <c r="B102" s="53" t="s">
        <v>54</v>
      </c>
      <c r="C102" s="138" t="str">
        <f t="shared" si="16"/>
        <v>RSD_APA2_Ret32</v>
      </c>
      <c r="D102" s="53">
        <f t="shared" si="19"/>
        <v>2018</v>
      </c>
      <c r="E102" s="55">
        <f t="shared" si="17"/>
        <v>100</v>
      </c>
      <c r="F102" s="55">
        <f t="shared" ref="F102:H102" si="55">E102</f>
        <v>100</v>
      </c>
      <c r="G102" s="55">
        <f t="shared" si="55"/>
        <v>100</v>
      </c>
      <c r="H102" s="55">
        <f t="shared" si="55"/>
        <v>100</v>
      </c>
      <c r="I102" s="101"/>
      <c r="J102" s="101">
        <f t="shared" si="46"/>
        <v>5</v>
      </c>
      <c r="K102" s="101"/>
    </row>
    <row r="103" spans="2:11" ht="13.8" x14ac:dyDescent="0.25">
      <c r="B103" s="51" t="s">
        <v>54</v>
      </c>
      <c r="C103" s="137" t="str">
        <f t="shared" si="16"/>
        <v>RSD_DTA3_Ret12</v>
      </c>
      <c r="D103" s="51">
        <f t="shared" si="19"/>
        <v>2018</v>
      </c>
      <c r="E103" s="50">
        <f t="shared" si="17"/>
        <v>100</v>
      </c>
      <c r="F103" s="50">
        <f t="shared" ref="F103:H103" si="56">E103</f>
        <v>100</v>
      </c>
      <c r="G103" s="50">
        <f t="shared" si="56"/>
        <v>100</v>
      </c>
      <c r="H103" s="50">
        <f t="shared" si="56"/>
        <v>100</v>
      </c>
      <c r="I103" s="101"/>
      <c r="J103" s="101">
        <f t="shared" si="46"/>
        <v>5</v>
      </c>
      <c r="K103" s="101"/>
    </row>
    <row r="104" spans="2:11" ht="13.8" x14ac:dyDescent="0.25">
      <c r="B104" s="51" t="s">
        <v>54</v>
      </c>
      <c r="C104" s="137" t="str">
        <f t="shared" si="16"/>
        <v>RSD_DTA3_Ret22</v>
      </c>
      <c r="D104" s="51">
        <f t="shared" si="19"/>
        <v>2018</v>
      </c>
      <c r="E104" s="50">
        <f t="shared" si="17"/>
        <v>100</v>
      </c>
      <c r="F104" s="50">
        <f t="shared" ref="F104:H104" si="57">E104</f>
        <v>100</v>
      </c>
      <c r="G104" s="50">
        <f t="shared" si="57"/>
        <v>100</v>
      </c>
      <c r="H104" s="50">
        <f t="shared" si="57"/>
        <v>100</v>
      </c>
      <c r="I104" s="101"/>
      <c r="J104" s="101">
        <f t="shared" si="46"/>
        <v>5</v>
      </c>
      <c r="K104" s="101"/>
    </row>
    <row r="105" spans="2:11" ht="13.8" x14ac:dyDescent="0.25">
      <c r="B105" s="53" t="s">
        <v>54</v>
      </c>
      <c r="C105" s="138" t="str">
        <f t="shared" si="16"/>
        <v>RSD_DTA3_Ret32</v>
      </c>
      <c r="D105" s="53">
        <f t="shared" si="19"/>
        <v>2018</v>
      </c>
      <c r="E105" s="55">
        <f t="shared" si="17"/>
        <v>100</v>
      </c>
      <c r="F105" s="55">
        <f t="shared" ref="F105:H105" si="58">E105</f>
        <v>100</v>
      </c>
      <c r="G105" s="55">
        <f t="shared" si="58"/>
        <v>100</v>
      </c>
      <c r="H105" s="55">
        <f t="shared" si="58"/>
        <v>100</v>
      </c>
      <c r="I105" s="101"/>
      <c r="J105" s="101">
        <f t="shared" si="46"/>
        <v>5</v>
      </c>
      <c r="K105" s="101"/>
    </row>
    <row r="106" spans="2:11" ht="13.8" x14ac:dyDescent="0.25">
      <c r="B106" s="51" t="s">
        <v>54</v>
      </c>
      <c r="C106" s="137" t="str">
        <f t="shared" si="16"/>
        <v>RSD_APA3_Ret12</v>
      </c>
      <c r="D106" s="51">
        <f t="shared" si="19"/>
        <v>2018</v>
      </c>
      <c r="E106" s="50">
        <f t="shared" si="17"/>
        <v>100</v>
      </c>
      <c r="F106" s="50">
        <f t="shared" ref="F106:H106" si="59">E106</f>
        <v>100</v>
      </c>
      <c r="G106" s="50">
        <f t="shared" si="59"/>
        <v>100</v>
      </c>
      <c r="H106" s="50">
        <f t="shared" si="59"/>
        <v>100</v>
      </c>
      <c r="I106" s="101"/>
      <c r="J106" s="101">
        <f t="shared" si="46"/>
        <v>5</v>
      </c>
      <c r="K106" s="101"/>
    </row>
    <row r="107" spans="2:11" ht="13.8" x14ac:dyDescent="0.25">
      <c r="B107" s="51" t="s">
        <v>54</v>
      </c>
      <c r="C107" s="137" t="str">
        <f t="shared" si="16"/>
        <v>RSD_APA3_Ret22</v>
      </c>
      <c r="D107" s="51">
        <f t="shared" si="19"/>
        <v>2018</v>
      </c>
      <c r="E107" s="50">
        <f t="shared" si="17"/>
        <v>100</v>
      </c>
      <c r="F107" s="50">
        <f t="shared" ref="F107:H107" si="60">E107</f>
        <v>100</v>
      </c>
      <c r="G107" s="50">
        <f t="shared" si="60"/>
        <v>100</v>
      </c>
      <c r="H107" s="50">
        <f t="shared" si="60"/>
        <v>100</v>
      </c>
      <c r="I107" s="101"/>
      <c r="J107" s="101">
        <f t="shared" si="46"/>
        <v>5</v>
      </c>
      <c r="K107" s="101"/>
    </row>
    <row r="108" spans="2:11" ht="13.8" x14ac:dyDescent="0.25">
      <c r="B108" s="53" t="s">
        <v>54</v>
      </c>
      <c r="C108" s="138" t="str">
        <f t="shared" si="16"/>
        <v>RSD_APA3_Ret32</v>
      </c>
      <c r="D108" s="53">
        <f t="shared" si="19"/>
        <v>2018</v>
      </c>
      <c r="E108" s="55">
        <f t="shared" si="17"/>
        <v>100</v>
      </c>
      <c r="F108" s="55">
        <f t="shared" ref="F108:H108" si="61">E108</f>
        <v>100</v>
      </c>
      <c r="G108" s="55">
        <f t="shared" si="61"/>
        <v>100</v>
      </c>
      <c r="H108" s="55">
        <f t="shared" si="61"/>
        <v>100</v>
      </c>
      <c r="I108" s="101"/>
      <c r="J108" s="101">
        <f t="shared" si="46"/>
        <v>5</v>
      </c>
      <c r="K108" s="101"/>
    </row>
    <row r="109" spans="2:11" ht="13.8" x14ac:dyDescent="0.25">
      <c r="B109" s="51" t="s">
        <v>54</v>
      </c>
      <c r="C109" s="137" t="str">
        <f t="shared" si="16"/>
        <v>RSD_DTA4_Ret12</v>
      </c>
      <c r="D109" s="51">
        <f t="shared" si="19"/>
        <v>2018</v>
      </c>
      <c r="E109" s="50">
        <f t="shared" si="17"/>
        <v>100</v>
      </c>
      <c r="F109" s="50">
        <f t="shared" ref="F109:H109" si="62">E109</f>
        <v>100</v>
      </c>
      <c r="G109" s="50">
        <f t="shared" si="62"/>
        <v>100</v>
      </c>
      <c r="H109" s="50">
        <f t="shared" si="62"/>
        <v>100</v>
      </c>
      <c r="I109" s="101"/>
      <c r="J109" s="101">
        <f t="shared" si="46"/>
        <v>5</v>
      </c>
      <c r="K109" s="101"/>
    </row>
    <row r="110" spans="2:11" ht="13.8" x14ac:dyDescent="0.25">
      <c r="B110" s="51" t="s">
        <v>54</v>
      </c>
      <c r="C110" s="137" t="str">
        <f t="shared" si="16"/>
        <v>RSD_DTA4_Ret22</v>
      </c>
      <c r="D110" s="51">
        <f t="shared" si="19"/>
        <v>2018</v>
      </c>
      <c r="E110" s="50">
        <f t="shared" si="17"/>
        <v>100</v>
      </c>
      <c r="F110" s="50">
        <f t="shared" ref="F110:H110" si="63">E110</f>
        <v>100</v>
      </c>
      <c r="G110" s="50">
        <f t="shared" si="63"/>
        <v>100</v>
      </c>
      <c r="H110" s="50">
        <f t="shared" si="63"/>
        <v>100</v>
      </c>
      <c r="I110" s="101"/>
      <c r="J110" s="101">
        <f t="shared" si="46"/>
        <v>5</v>
      </c>
      <c r="K110" s="101"/>
    </row>
    <row r="111" spans="2:11" ht="13.8" x14ac:dyDescent="0.25">
      <c r="B111" s="53" t="s">
        <v>54</v>
      </c>
      <c r="C111" s="138" t="str">
        <f t="shared" si="16"/>
        <v>RSD_DTA4_Ret32</v>
      </c>
      <c r="D111" s="53">
        <f t="shared" si="19"/>
        <v>2018</v>
      </c>
      <c r="E111" s="55">
        <f t="shared" si="17"/>
        <v>100</v>
      </c>
      <c r="F111" s="55">
        <f t="shared" ref="F111:H111" si="64">E111</f>
        <v>100</v>
      </c>
      <c r="G111" s="55">
        <f t="shared" si="64"/>
        <v>100</v>
      </c>
      <c r="H111" s="55">
        <f t="shared" si="64"/>
        <v>100</v>
      </c>
      <c r="I111" s="101"/>
      <c r="J111" s="101">
        <f t="shared" si="46"/>
        <v>5</v>
      </c>
      <c r="K111" s="101"/>
    </row>
    <row r="112" spans="2:11" ht="13.8" x14ac:dyDescent="0.25">
      <c r="B112" s="51" t="s">
        <v>54</v>
      </c>
      <c r="C112" s="137" t="str">
        <f t="shared" si="16"/>
        <v>RSD_APA4_Ret12</v>
      </c>
      <c r="D112" s="51">
        <f t="shared" si="19"/>
        <v>2018</v>
      </c>
      <c r="E112" s="50">
        <f t="shared" si="17"/>
        <v>100</v>
      </c>
      <c r="F112" s="50">
        <f t="shared" ref="F112:H112" si="65">E112</f>
        <v>100</v>
      </c>
      <c r="G112" s="50">
        <f t="shared" si="65"/>
        <v>100</v>
      </c>
      <c r="H112" s="50">
        <f t="shared" si="65"/>
        <v>100</v>
      </c>
      <c r="I112" s="101"/>
      <c r="J112" s="101">
        <f t="shared" si="46"/>
        <v>5</v>
      </c>
      <c r="K112" s="101"/>
    </row>
    <row r="113" spans="2:11" ht="13.8" x14ac:dyDescent="0.25">
      <c r="B113" s="51" t="s">
        <v>54</v>
      </c>
      <c r="C113" s="137" t="str">
        <f t="shared" si="16"/>
        <v>RSD_APA4_Ret22</v>
      </c>
      <c r="D113" s="51">
        <f t="shared" si="19"/>
        <v>2018</v>
      </c>
      <c r="E113" s="50">
        <f t="shared" si="17"/>
        <v>100</v>
      </c>
      <c r="F113" s="50">
        <f t="shared" ref="F113:H113" si="66">E113</f>
        <v>100</v>
      </c>
      <c r="G113" s="50">
        <f t="shared" si="66"/>
        <v>100</v>
      </c>
      <c r="H113" s="50">
        <f t="shared" si="66"/>
        <v>100</v>
      </c>
      <c r="I113" s="101"/>
      <c r="J113" s="101">
        <f t="shared" si="46"/>
        <v>5</v>
      </c>
      <c r="K113" s="101"/>
    </row>
    <row r="114" spans="2:11" ht="13.8" x14ac:dyDescent="0.25">
      <c r="B114" s="53" t="s">
        <v>54</v>
      </c>
      <c r="C114" s="138" t="str">
        <f t="shared" si="16"/>
        <v>RSD_APA4_Ret32</v>
      </c>
      <c r="D114" s="53">
        <f t="shared" si="19"/>
        <v>2018</v>
      </c>
      <c r="E114" s="55">
        <f t="shared" si="17"/>
        <v>100</v>
      </c>
      <c r="F114" s="55">
        <f t="shared" ref="F114:H114" si="67">E114</f>
        <v>100</v>
      </c>
      <c r="G114" s="55">
        <f t="shared" si="67"/>
        <v>100</v>
      </c>
      <c r="H114" s="55">
        <f t="shared" si="67"/>
        <v>100</v>
      </c>
      <c r="I114" s="101"/>
      <c r="J114" s="101">
        <f t="shared" si="46"/>
        <v>5</v>
      </c>
      <c r="K114" s="101"/>
    </row>
    <row r="115" spans="2:11" ht="14.4" thickBot="1" x14ac:dyDescent="0.3">
      <c r="B115" s="140" t="s">
        <v>60</v>
      </c>
      <c r="C115" s="140"/>
      <c r="D115" s="140"/>
      <c r="E115" s="140" t="s">
        <v>68</v>
      </c>
      <c r="F115" s="140" t="s">
        <v>68</v>
      </c>
      <c r="G115" s="140" t="s">
        <v>68</v>
      </c>
      <c r="H115" s="140" t="s">
        <v>68</v>
      </c>
      <c r="I115" s="101"/>
      <c r="J115" s="98"/>
      <c r="K115" s="101"/>
    </row>
    <row r="116" spans="2:11" ht="13.8" x14ac:dyDescent="0.25">
      <c r="B116" s="51" t="s">
        <v>67</v>
      </c>
      <c r="C116" s="51" t="s">
        <v>89</v>
      </c>
      <c r="D116" s="51"/>
      <c r="E116" s="51">
        <v>40</v>
      </c>
      <c r="F116" s="51">
        <f>E116</f>
        <v>40</v>
      </c>
      <c r="G116" s="51">
        <f t="shared" ref="G116:H116" si="68">F116</f>
        <v>40</v>
      </c>
      <c r="H116" s="51">
        <f t="shared" si="68"/>
        <v>40</v>
      </c>
      <c r="I116" s="101"/>
      <c r="J116" s="98"/>
      <c r="K116" s="101"/>
    </row>
    <row r="117" spans="2:11" ht="13.8" x14ac:dyDescent="0.25">
      <c r="B117" s="51" t="s">
        <v>67</v>
      </c>
      <c r="C117" s="51" t="s">
        <v>90</v>
      </c>
      <c r="D117" s="51"/>
      <c r="E117" s="51">
        <v>40</v>
      </c>
      <c r="F117" s="51">
        <f t="shared" ref="F117:H118" si="69">E117</f>
        <v>40</v>
      </c>
      <c r="G117" s="51">
        <f t="shared" si="69"/>
        <v>40</v>
      </c>
      <c r="H117" s="51">
        <f t="shared" si="69"/>
        <v>40</v>
      </c>
      <c r="I117" s="101"/>
      <c r="J117" s="98"/>
      <c r="K117" s="101"/>
    </row>
    <row r="118" spans="2:11" ht="13.8" x14ac:dyDescent="0.25">
      <c r="B118" s="51" t="s">
        <v>67</v>
      </c>
      <c r="C118" s="51" t="s">
        <v>91</v>
      </c>
      <c r="D118" s="51"/>
      <c r="E118" s="51">
        <v>40</v>
      </c>
      <c r="F118" s="51">
        <f t="shared" si="69"/>
        <v>40</v>
      </c>
      <c r="G118" s="51">
        <f t="shared" si="69"/>
        <v>40</v>
      </c>
      <c r="H118" s="51">
        <f t="shared" si="69"/>
        <v>40</v>
      </c>
      <c r="I118" s="101"/>
      <c r="J118" s="98"/>
      <c r="K118" s="101"/>
    </row>
    <row r="119" spans="2:11" ht="14.4" x14ac:dyDescent="0.25">
      <c r="C119" s="141"/>
      <c r="D119" s="142"/>
    </row>
  </sheetData>
  <mergeCells count="1">
    <mergeCell ref="R7:U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3:R4"/>
  <sheetViews>
    <sheetView tabSelected="1" workbookViewId="0">
      <selection activeCell="F5" sqref="F5:M6"/>
    </sheetView>
  </sheetViews>
  <sheetFormatPr defaultRowHeight="13.2" x14ac:dyDescent="0.25"/>
  <cols>
    <col min="1" max="1" width="3.6640625" customWidth="1"/>
    <col min="2" max="2" width="10.88671875" bestFit="1" customWidth="1"/>
    <col min="7" max="10" width="9.109375" style="26"/>
  </cols>
  <sheetData>
    <row r="3" spans="2:18" x14ac:dyDescent="0.25">
      <c r="B3" s="3" t="s">
        <v>16</v>
      </c>
      <c r="K3" s="2"/>
      <c r="L3" s="1"/>
      <c r="M3" s="1"/>
      <c r="N3" s="1"/>
      <c r="O3" s="1"/>
      <c r="P3" s="1"/>
      <c r="Q3" s="1"/>
      <c r="R3" s="1"/>
    </row>
    <row r="4" spans="2:18" ht="13.8" thickBot="1" x14ac:dyDescent="0.3">
      <c r="B4" s="4" t="s">
        <v>0</v>
      </c>
      <c r="C4" s="4" t="s">
        <v>1</v>
      </c>
      <c r="D4" s="4" t="s">
        <v>2</v>
      </c>
      <c r="E4" s="4" t="s">
        <v>3</v>
      </c>
      <c r="F4" s="6" t="s">
        <v>12</v>
      </c>
      <c r="G4" s="6" t="s">
        <v>92</v>
      </c>
      <c r="H4" s="6" t="s">
        <v>93</v>
      </c>
      <c r="I4" s="6" t="s">
        <v>94</v>
      </c>
      <c r="J4" s="6" t="s">
        <v>95</v>
      </c>
      <c r="K4" s="5" t="s">
        <v>4</v>
      </c>
      <c r="L4" s="5" t="s">
        <v>5</v>
      </c>
      <c r="M4" s="5" t="s">
        <v>11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2:C2"/>
  <sheetViews>
    <sheetView workbookViewId="0">
      <selection activeCell="C3" sqref="C3"/>
    </sheetView>
  </sheetViews>
  <sheetFormatPr defaultRowHeight="13.2" x14ac:dyDescent="0.25"/>
  <sheetData>
    <row r="2" spans="2:3" x14ac:dyDescent="0.25">
      <c r="B2" s="27" t="s">
        <v>71</v>
      </c>
      <c r="C2" s="28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FILL Table</vt:lpstr>
      <vt:lpstr>RSD_Technologies</vt:lpstr>
      <vt:lpstr>RSD_Retrofits</vt:lpstr>
      <vt:lpstr>AVA</vt:lpstr>
      <vt:lpstr>General</vt:lpstr>
      <vt:lpstr>BASE_YEAR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2001-09-28T20:39:50Z</cp:lastPrinted>
  <dcterms:created xsi:type="dcterms:W3CDTF">2001-09-28T18:48:17Z</dcterms:created>
  <dcterms:modified xsi:type="dcterms:W3CDTF">2022-09-23T17:05:21Z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87148010730743</vt:r8>
  </property>
</Properties>
</file>