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A98B9645-BD7B-4A2A-886D-C42E3D9DB9A8}" xr6:coauthVersionLast="47" xr6:coauthVersionMax="47" xr10:uidLastSave="{00000000-0000-0000-0000-000000000000}"/>
  <bookViews>
    <workbookView xWindow="372" yWindow="0" windowWidth="22668" windowHeight="12240" tabRatio="761" activeTab="4" xr2:uid="{00000000-000D-0000-FFFF-FFFF00000000}"/>
  </bookViews>
  <sheets>
    <sheet name="Wind" sheetId="41" r:id="rId1"/>
    <sheet name="Solar PV" sheetId="47" r:id="rId2"/>
    <sheet name="Hydro" sheetId="46" r:id="rId3"/>
    <sheet name="Bioenergy for CHP" sheetId="49" r:id="rId4"/>
    <sheet name="Biomass Potential" sheetId="52" r:id="rId5"/>
    <sheet name="Geothermal" sheetId="59" r:id="rId6"/>
    <sheet name="Data on Biomass" sheetId="58" r:id="rId7"/>
    <sheet name="General" sheetId="55" state="hidden" r:id="rId8"/>
    <sheet name="Commodities" sheetId="56" state="hidden" r:id="rId9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46" l="1"/>
  <c r="N25" i="46"/>
  <c r="P29" i="47"/>
  <c r="O29" i="47"/>
  <c r="N10" i="47"/>
  <c r="P24" i="47"/>
  <c r="O24" i="47" l="1"/>
  <c r="N25" i="47"/>
  <c r="O14" i="46"/>
  <c r="O13" i="46"/>
  <c r="O12" i="46"/>
  <c r="O11" i="46"/>
  <c r="O10" i="46"/>
  <c r="H23" i="46"/>
  <c r="O25" i="46"/>
  <c r="O26" i="46" s="1"/>
  <c r="O27" i="46" s="1"/>
  <c r="O28" i="46" s="1"/>
  <c r="O29" i="46" s="1"/>
  <c r="O30" i="46" s="1"/>
  <c r="O24" i="46"/>
  <c r="O23" i="46"/>
  <c r="N24" i="46"/>
  <c r="H24" i="46" s="1"/>
  <c r="M14" i="46" l="1"/>
  <c r="M13" i="46"/>
  <c r="M12" i="46"/>
  <c r="M11" i="46"/>
  <c r="M10" i="46"/>
  <c r="M9" i="46"/>
  <c r="M8" i="46"/>
  <c r="O26" i="47"/>
  <c r="O25" i="47"/>
  <c r="P45" i="41"/>
  <c r="N45" i="41"/>
  <c r="P44" i="41"/>
  <c r="O44" i="41"/>
  <c r="N44" i="41"/>
  <c r="P43" i="41"/>
  <c r="O43" i="41"/>
  <c r="N43" i="41"/>
  <c r="P42" i="41"/>
  <c r="O42" i="41"/>
  <c r="N42" i="41"/>
  <c r="P41" i="41"/>
  <c r="O41" i="41"/>
  <c r="N41" i="41"/>
  <c r="M29" i="41"/>
  <c r="M28" i="41"/>
  <c r="M27" i="41"/>
  <c r="M26" i="41"/>
  <c r="J50" i="52"/>
  <c r="J49" i="52"/>
  <c r="J48" i="52"/>
  <c r="J47" i="52"/>
  <c r="J46" i="52"/>
  <c r="J45" i="52"/>
  <c r="J44" i="52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H25" i="46" l="1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N27" i="46" l="1"/>
  <c r="H26" i="46"/>
  <c r="I35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H50" i="52"/>
  <c r="H49" i="52"/>
  <c r="H48" i="52"/>
  <c r="H47" i="52"/>
  <c r="H46" i="52"/>
  <c r="H45" i="52"/>
  <c r="H44" i="52"/>
  <c r="H43" i="52"/>
  <c r="H42" i="52"/>
  <c r="H41" i="52"/>
  <c r="H40" i="52"/>
  <c r="H39" i="52"/>
  <c r="H38" i="52"/>
  <c r="H37" i="52"/>
  <c r="H3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6" i="52"/>
  <c r="N28" i="46" l="1"/>
  <c r="H27" i="46"/>
  <c r="I50" i="52"/>
  <c r="I49" i="52"/>
  <c r="I48" i="52"/>
  <c r="I47" i="52"/>
  <c r="I46" i="52"/>
  <c r="I45" i="52"/>
  <c r="I44" i="52"/>
  <c r="I43" i="52"/>
  <c r="I42" i="52"/>
  <c r="I41" i="52"/>
  <c r="I40" i="52"/>
  <c r="I39" i="52"/>
  <c r="I38" i="52"/>
  <c r="I37" i="52"/>
  <c r="I36" i="52"/>
  <c r="G35" i="52"/>
  <c r="G34" i="52"/>
  <c r="G33" i="52"/>
  <c r="G32" i="52"/>
  <c r="G31" i="52"/>
  <c r="G30" i="52"/>
  <c r="G29" i="52"/>
  <c r="G28" i="52"/>
  <c r="G27" i="52"/>
  <c r="G26" i="52"/>
  <c r="G25" i="52"/>
  <c r="G24" i="52"/>
  <c r="G23" i="52"/>
  <c r="G22" i="52"/>
  <c r="G21" i="52"/>
  <c r="N29" i="46" l="1"/>
  <c r="H28" i="46"/>
  <c r="G50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G37" i="52"/>
  <c r="G36" i="52"/>
  <c r="N30" i="46" l="1"/>
  <c r="H30" i="46" s="1"/>
  <c r="H29" i="46"/>
  <c r="J30" i="46"/>
  <c r="J29" i="46"/>
  <c r="J28" i="46"/>
  <c r="J27" i="46"/>
  <c r="J26" i="46"/>
  <c r="J25" i="46"/>
  <c r="J24" i="46"/>
  <c r="J23" i="46"/>
  <c r="G65" i="58" l="1"/>
  <c r="H65" i="58" s="1"/>
  <c r="G55" i="58"/>
  <c r="H55" i="58" s="1"/>
  <c r="S89" i="52"/>
  <c r="T89" i="52" s="1"/>
  <c r="U89" i="52" s="1"/>
  <c r="S88" i="52"/>
  <c r="T88" i="52" s="1"/>
  <c r="U88" i="52" s="1"/>
  <c r="S85" i="52"/>
  <c r="T85" i="52" s="1"/>
  <c r="U85" i="52" s="1"/>
  <c r="S82" i="52"/>
  <c r="T82" i="52" s="1"/>
  <c r="U82" i="52" s="1"/>
  <c r="S60" i="52"/>
  <c r="T60" i="52" s="1"/>
  <c r="U60" i="52" s="1"/>
  <c r="S59" i="52"/>
  <c r="T59" i="52" s="1"/>
  <c r="U59" i="52" s="1"/>
  <c r="S58" i="52"/>
  <c r="T58" i="52" s="1"/>
  <c r="U58" i="52" s="1"/>
  <c r="S55" i="52"/>
  <c r="T55" i="52" s="1"/>
  <c r="U55" i="52" s="1"/>
  <c r="S52" i="52"/>
  <c r="T52" i="52" s="1"/>
  <c r="U52" i="52" s="1"/>
  <c r="S35" i="52"/>
  <c r="T35" i="52" s="1"/>
  <c r="U35" i="52" s="1"/>
  <c r="S34" i="52"/>
  <c r="T34" i="52" s="1"/>
  <c r="U34" i="52" s="1"/>
  <c r="S33" i="52"/>
  <c r="T33" i="52" s="1"/>
  <c r="U33" i="52" s="1"/>
  <c r="S32" i="52"/>
  <c r="T32" i="52" s="1"/>
  <c r="U32" i="52" s="1"/>
  <c r="S31" i="52"/>
  <c r="T31" i="52" s="1"/>
  <c r="U31" i="52" s="1"/>
  <c r="S20" i="52"/>
  <c r="T20" i="52" s="1"/>
  <c r="U20" i="52" s="1"/>
  <c r="S19" i="52"/>
  <c r="T19" i="52" s="1"/>
  <c r="U19" i="52" s="1"/>
  <c r="S18" i="52"/>
  <c r="T18" i="52" s="1"/>
  <c r="U18" i="52" s="1"/>
  <c r="S17" i="52"/>
  <c r="T17" i="52" s="1"/>
  <c r="U17" i="52" s="1"/>
  <c r="S16" i="52"/>
  <c r="T16" i="52" s="1"/>
  <c r="U16" i="52" s="1"/>
  <c r="S15" i="52"/>
  <c r="T15" i="52" s="1"/>
  <c r="U15" i="52" s="1"/>
  <c r="S14" i="52"/>
  <c r="T14" i="52" s="1"/>
  <c r="U14" i="52" s="1"/>
  <c r="T13" i="52"/>
  <c r="U13" i="52" s="1"/>
  <c r="S13" i="52"/>
  <c r="S12" i="52"/>
  <c r="T12" i="52" s="1"/>
  <c r="U12" i="52" s="1"/>
  <c r="S11" i="52"/>
  <c r="T11" i="52" s="1"/>
  <c r="U11" i="52" s="1"/>
  <c r="S10" i="52"/>
  <c r="T10" i="52" s="1"/>
  <c r="U10" i="52" s="1"/>
  <c r="S9" i="52"/>
  <c r="T9" i="52" s="1"/>
  <c r="U9" i="52" s="1"/>
  <c r="S8" i="52"/>
  <c r="T8" i="52" s="1"/>
  <c r="U8" i="52" s="1"/>
  <c r="S7" i="52"/>
  <c r="T7" i="52" s="1"/>
  <c r="U7" i="52" s="1"/>
  <c r="T6" i="52"/>
  <c r="U6" i="52" s="1"/>
  <c r="S6" i="52"/>
  <c r="P60" i="41" l="1"/>
  <c r="P61" i="41" s="1"/>
  <c r="P62" i="41" s="1"/>
  <c r="P59" i="41"/>
  <c r="P58" i="41"/>
  <c r="P57" i="41"/>
  <c r="P11" i="41"/>
  <c r="P26" i="46"/>
  <c r="P27" i="46" s="1"/>
  <c r="P28" i="46" s="1"/>
  <c r="P29" i="46" s="1"/>
  <c r="P30" i="46" s="1"/>
  <c r="N60" i="41" l="1"/>
  <c r="N61" i="41" s="1"/>
  <c r="N62" i="41" s="1"/>
  <c r="N59" i="41"/>
  <c r="N58" i="41"/>
  <c r="P73" i="41"/>
  <c r="P72" i="41"/>
  <c r="P71" i="41"/>
  <c r="O77" i="41"/>
  <c r="O76" i="41"/>
  <c r="O75" i="41"/>
  <c r="O74" i="41"/>
  <c r="O73" i="41"/>
  <c r="O72" i="41"/>
  <c r="O71" i="41"/>
  <c r="N78" i="41"/>
  <c r="N77" i="41"/>
  <c r="N76" i="41"/>
  <c r="N75" i="41"/>
  <c r="N74" i="41"/>
  <c r="N73" i="41"/>
  <c r="N72" i="41"/>
  <c r="N71" i="41"/>
  <c r="M71" i="41"/>
  <c r="M72" i="41"/>
  <c r="M73" i="41"/>
  <c r="M74" i="41"/>
  <c r="M75" i="41"/>
  <c r="M76" i="41"/>
  <c r="M77" i="41"/>
  <c r="M78" i="41"/>
  <c r="N9" i="49" l="1"/>
  <c r="N14" i="46"/>
  <c r="P75" i="41"/>
  <c r="N13" i="41"/>
  <c r="N12" i="41"/>
  <c r="N11" i="41"/>
  <c r="N10" i="41"/>
  <c r="O8" i="46" l="1"/>
  <c r="O9" i="46" s="1"/>
  <c r="H59" i="58" l="1"/>
  <c r="H58" i="58"/>
  <c r="H57" i="58"/>
  <c r="H56" i="58"/>
  <c r="G59" i="58"/>
  <c r="G58" i="58"/>
  <c r="G57" i="58"/>
  <c r="G56" i="58"/>
  <c r="H68" i="58" l="1"/>
  <c r="H67" i="58"/>
  <c r="G68" i="58"/>
  <c r="G67" i="58"/>
  <c r="G66" i="58"/>
  <c r="H66" i="58" s="1"/>
  <c r="P14" i="46" s="1"/>
  <c r="P76" i="41" l="1"/>
  <c r="P12" i="41"/>
  <c r="D66" i="58"/>
  <c r="P77" i="41" l="1"/>
  <c r="O6" i="47"/>
  <c r="O13" i="41"/>
  <c r="O7" i="41"/>
  <c r="O6" i="41"/>
  <c r="O45" i="41" l="1"/>
  <c r="O78" i="41"/>
  <c r="P78" i="41"/>
  <c r="N6" i="47"/>
  <c r="P74" i="41"/>
  <c r="P40" i="41"/>
  <c r="O40" i="41"/>
  <c r="N40" i="41"/>
  <c r="P39" i="41"/>
  <c r="O39" i="41"/>
  <c r="N39" i="41"/>
  <c r="N38" i="41"/>
  <c r="O38" i="41" s="1"/>
  <c r="P38" i="41" s="1"/>
  <c r="P29" i="41"/>
  <c r="P28" i="41"/>
  <c r="P27" i="41"/>
  <c r="P26" i="41"/>
  <c r="P25" i="41"/>
  <c r="P24" i="41"/>
  <c r="P23" i="41"/>
  <c r="P22" i="41"/>
  <c r="N7" i="41"/>
  <c r="P7" i="41" s="1"/>
  <c r="P6" i="41"/>
  <c r="N6" i="41"/>
  <c r="K6" i="47" l="1"/>
  <c r="M10" i="41"/>
  <c r="K71" i="41"/>
  <c r="B72" i="41"/>
  <c r="B73" i="41" s="1"/>
  <c r="B74" i="41" s="1"/>
  <c r="B75" i="41" s="1"/>
  <c r="B76" i="41" s="1"/>
  <c r="B77" i="41" s="1"/>
  <c r="B78" i="41" s="1"/>
  <c r="D71" i="41"/>
  <c r="M25" i="46" l="1"/>
  <c r="M23" i="46"/>
  <c r="M24" i="46" s="1"/>
  <c r="M38" i="41" l="1"/>
  <c r="M39" i="41" s="1"/>
  <c r="M40" i="41" s="1"/>
  <c r="G25" i="47" l="1"/>
  <c r="G23" i="47"/>
  <c r="G22" i="47"/>
  <c r="G29" i="47"/>
  <c r="M24" i="47"/>
  <c r="G24" i="47" s="1"/>
  <c r="M57" i="41"/>
  <c r="M59" i="41"/>
  <c r="M60" i="41" s="1"/>
  <c r="M61" i="41" s="1"/>
  <c r="M62" i="41" s="1"/>
  <c r="G27" i="47" l="1"/>
  <c r="G26" i="47"/>
  <c r="G28" i="47"/>
  <c r="M26" i="46"/>
  <c r="M27" i="46" s="1"/>
  <c r="M28" i="46" s="1"/>
  <c r="M29" i="46" s="1"/>
  <c r="M30" i="46" s="1"/>
  <c r="D24" i="46"/>
  <c r="D25" i="46" s="1"/>
  <c r="D26" i="46" s="1"/>
  <c r="D27" i="46" s="1"/>
  <c r="D28" i="46" s="1"/>
  <c r="D29" i="46" s="1"/>
  <c r="D30" i="46" s="1"/>
  <c r="B24" i="46"/>
  <c r="B25" i="46" s="1"/>
  <c r="B26" i="46" s="1"/>
  <c r="B27" i="46" s="1"/>
  <c r="B28" i="46" s="1"/>
  <c r="B29" i="46" s="1"/>
  <c r="B30" i="46" s="1"/>
  <c r="G23" i="46"/>
  <c r="J24" i="47"/>
  <c r="H24" i="47"/>
  <c r="J23" i="47"/>
  <c r="I23" i="47"/>
  <c r="H23" i="47"/>
  <c r="B23" i="47"/>
  <c r="B24" i="47" s="1"/>
  <c r="B25" i="47" s="1"/>
  <c r="B26" i="47" s="1"/>
  <c r="B27" i="47" s="1"/>
  <c r="B28" i="47" s="1"/>
  <c r="B29" i="47" s="1"/>
  <c r="J22" i="47"/>
  <c r="I22" i="47"/>
  <c r="H22" i="47"/>
  <c r="D22" i="47"/>
  <c r="J62" i="41"/>
  <c r="I62" i="41"/>
  <c r="H62" i="41"/>
  <c r="J61" i="41"/>
  <c r="I61" i="41"/>
  <c r="H61" i="41"/>
  <c r="J60" i="41"/>
  <c r="I60" i="41"/>
  <c r="H60" i="41"/>
  <c r="J59" i="41"/>
  <c r="I59" i="41"/>
  <c r="H59" i="41"/>
  <c r="J58" i="41"/>
  <c r="I58" i="41"/>
  <c r="H58" i="41"/>
  <c r="G58" i="41"/>
  <c r="J57" i="41"/>
  <c r="I57" i="41"/>
  <c r="H57" i="41"/>
  <c r="J56" i="41"/>
  <c r="I56" i="41"/>
  <c r="H56" i="41"/>
  <c r="B56" i="41"/>
  <c r="B57" i="41" s="1"/>
  <c r="B58" i="41" s="1"/>
  <c r="B59" i="41" s="1"/>
  <c r="B60" i="41" s="1"/>
  <c r="B61" i="41" s="1"/>
  <c r="B62" i="41" s="1"/>
  <c r="M55" i="41"/>
  <c r="J55" i="41"/>
  <c r="I55" i="41"/>
  <c r="H55" i="41"/>
  <c r="D55" i="41"/>
  <c r="G25" i="46" l="1"/>
  <c r="G24" i="46"/>
  <c r="G57" i="41"/>
  <c r="G56" i="41"/>
  <c r="G60" i="41"/>
  <c r="G55" i="41"/>
  <c r="G59" i="41"/>
  <c r="H31" i="58"/>
  <c r="H28" i="58"/>
  <c r="G26" i="46" l="1"/>
  <c r="H25" i="47"/>
  <c r="I24" i="47"/>
  <c r="J25" i="47"/>
  <c r="G62" i="41"/>
  <c r="G61" i="41"/>
  <c r="G27" i="46" l="1"/>
  <c r="H26" i="47"/>
  <c r="J26" i="47"/>
  <c r="I25" i="47"/>
  <c r="G38" i="41"/>
  <c r="J45" i="41"/>
  <c r="I45" i="41"/>
  <c r="H45" i="41"/>
  <c r="J44" i="41"/>
  <c r="I44" i="41"/>
  <c r="H44" i="41"/>
  <c r="J43" i="41"/>
  <c r="I43" i="41"/>
  <c r="H43" i="41"/>
  <c r="J42" i="41"/>
  <c r="I42" i="41"/>
  <c r="H42" i="41"/>
  <c r="J41" i="41"/>
  <c r="I41" i="41"/>
  <c r="H41" i="41"/>
  <c r="J40" i="41"/>
  <c r="I40" i="41"/>
  <c r="H40" i="41"/>
  <c r="J39" i="41"/>
  <c r="I39" i="41"/>
  <c r="H39" i="41"/>
  <c r="B39" i="41"/>
  <c r="B40" i="41" s="1"/>
  <c r="B41" i="41" s="1"/>
  <c r="B42" i="41" s="1"/>
  <c r="B43" i="41" s="1"/>
  <c r="B44" i="41" s="1"/>
  <c r="B45" i="41" s="1"/>
  <c r="J38" i="41"/>
  <c r="I38" i="41"/>
  <c r="H38" i="41"/>
  <c r="D38" i="41"/>
  <c r="G28" i="46" l="1"/>
  <c r="H27" i="47"/>
  <c r="I26" i="47"/>
  <c r="J27" i="47"/>
  <c r="G39" i="41"/>
  <c r="H7" i="58"/>
  <c r="G29" i="46" l="1"/>
  <c r="G30" i="46"/>
  <c r="J29" i="47"/>
  <c r="J28" i="47"/>
  <c r="I27" i="47"/>
  <c r="H28" i="47"/>
  <c r="H29" i="47"/>
  <c r="H10" i="58"/>
  <c r="I29" i="47" l="1"/>
  <c r="I28" i="47"/>
  <c r="O81" i="52"/>
  <c r="O66" i="52"/>
  <c r="O51" i="52"/>
  <c r="O36" i="52"/>
  <c r="O21" i="52"/>
  <c r="M7" i="49" l="1"/>
  <c r="M17" i="49"/>
  <c r="M16" i="49"/>
  <c r="G40" i="41"/>
  <c r="M7" i="41"/>
  <c r="G44" i="41" l="1"/>
  <c r="G45" i="41"/>
  <c r="G41" i="41"/>
  <c r="G43" i="41"/>
  <c r="G42" i="41"/>
  <c r="H8" i="59"/>
  <c r="I8" i="59" s="1"/>
  <c r="H7" i="59"/>
  <c r="I7" i="59" s="1"/>
  <c r="H6" i="59"/>
  <c r="I6" i="59" s="1"/>
  <c r="G8" i="59"/>
  <c r="G7" i="59"/>
  <c r="G6" i="59"/>
  <c r="G12" i="41" l="1"/>
  <c r="G13" i="41"/>
  <c r="H14" i="46" l="1"/>
  <c r="J14" i="46"/>
  <c r="I14" i="46"/>
  <c r="D8" i="46"/>
  <c r="M42" i="58" l="1"/>
  <c r="M41" i="58"/>
  <c r="M40" i="58"/>
  <c r="M39" i="58"/>
  <c r="M38" i="58"/>
  <c r="M37" i="58"/>
  <c r="M36" i="58"/>
  <c r="M35" i="58"/>
  <c r="M34" i="58"/>
  <c r="K42" i="58"/>
  <c r="K41" i="58"/>
  <c r="K40" i="58"/>
  <c r="K39" i="58"/>
  <c r="K38" i="58"/>
  <c r="K37" i="58"/>
  <c r="K36" i="58"/>
  <c r="K35" i="58"/>
  <c r="K34" i="58"/>
  <c r="I42" i="58"/>
  <c r="I41" i="58"/>
  <c r="I40" i="58"/>
  <c r="I39" i="58"/>
  <c r="I38" i="58"/>
  <c r="I37" i="58"/>
  <c r="I36" i="58"/>
  <c r="I35" i="58"/>
  <c r="I34" i="58"/>
  <c r="H15" i="49"/>
  <c r="I15" i="49"/>
  <c r="J15" i="49"/>
  <c r="H16" i="49"/>
  <c r="I16" i="49"/>
  <c r="J16" i="49"/>
  <c r="H17" i="49"/>
  <c r="I17" i="49"/>
  <c r="J17" i="49"/>
  <c r="I8" i="49"/>
  <c r="N7" i="49"/>
  <c r="N8" i="49" s="1"/>
  <c r="H9" i="49" s="1"/>
  <c r="I9" i="49"/>
  <c r="J9" i="49"/>
  <c r="H7" i="46"/>
  <c r="I7" i="46"/>
  <c r="J7" i="46"/>
  <c r="H8" i="46"/>
  <c r="I8" i="46"/>
  <c r="J8" i="46"/>
  <c r="H9" i="46"/>
  <c r="I9" i="46"/>
  <c r="J9" i="46"/>
  <c r="H10" i="46"/>
  <c r="I10" i="46"/>
  <c r="J10" i="46"/>
  <c r="H11" i="46"/>
  <c r="I11" i="46"/>
  <c r="J11" i="46"/>
  <c r="H12" i="46"/>
  <c r="I12" i="46"/>
  <c r="J12" i="46"/>
  <c r="H13" i="46"/>
  <c r="I13" i="46"/>
  <c r="J13" i="46"/>
  <c r="H6" i="47"/>
  <c r="I6" i="47"/>
  <c r="J6" i="47"/>
  <c r="I7" i="47"/>
  <c r="J7" i="47"/>
  <c r="H7" i="47"/>
  <c r="J13" i="47"/>
  <c r="I13" i="47"/>
  <c r="H22" i="41"/>
  <c r="I22" i="41"/>
  <c r="J22" i="41"/>
  <c r="H23" i="41"/>
  <c r="I23" i="41"/>
  <c r="J23" i="41"/>
  <c r="H24" i="41"/>
  <c r="I24" i="41"/>
  <c r="J24" i="41"/>
  <c r="H25" i="41"/>
  <c r="I25" i="41"/>
  <c r="J25" i="41"/>
  <c r="H26" i="41"/>
  <c r="I26" i="41"/>
  <c r="J26" i="41"/>
  <c r="H27" i="41"/>
  <c r="I27" i="41"/>
  <c r="J27" i="41"/>
  <c r="H28" i="41"/>
  <c r="I28" i="41"/>
  <c r="J28" i="41"/>
  <c r="H29" i="41"/>
  <c r="I29" i="41"/>
  <c r="J29" i="41"/>
  <c r="H6" i="41"/>
  <c r="I6" i="41"/>
  <c r="J6" i="41"/>
  <c r="H7" i="41"/>
  <c r="I7" i="41"/>
  <c r="J7" i="41"/>
  <c r="H8" i="41"/>
  <c r="I8" i="41"/>
  <c r="J8" i="41"/>
  <c r="H9" i="41"/>
  <c r="I9" i="41"/>
  <c r="J9" i="41"/>
  <c r="H10" i="41"/>
  <c r="I10" i="41"/>
  <c r="J10" i="41"/>
  <c r="H11" i="41"/>
  <c r="I11" i="41"/>
  <c r="J11" i="41"/>
  <c r="H12" i="41"/>
  <c r="I12" i="41"/>
  <c r="J12" i="41"/>
  <c r="H13" i="41"/>
  <c r="I13" i="41"/>
  <c r="J13" i="41"/>
  <c r="H8" i="49" l="1"/>
  <c r="J7" i="49"/>
  <c r="I7" i="49"/>
  <c r="H7" i="49"/>
  <c r="J8" i="49"/>
  <c r="J12" i="47"/>
  <c r="J9" i="47"/>
  <c r="I10" i="47"/>
  <c r="I9" i="47"/>
  <c r="J11" i="47"/>
  <c r="H9" i="47"/>
  <c r="I12" i="47"/>
  <c r="I8" i="47"/>
  <c r="I11" i="47"/>
  <c r="J8" i="47"/>
  <c r="J10" i="47"/>
  <c r="H8" i="47"/>
  <c r="G28" i="58"/>
  <c r="H10" i="47" l="1"/>
  <c r="D9" i="46"/>
  <c r="D10" i="46" s="1"/>
  <c r="D11" i="46" s="1"/>
  <c r="D12" i="46" s="1"/>
  <c r="D13" i="46" s="1"/>
  <c r="D14" i="46" s="1"/>
  <c r="H11" i="47" l="1"/>
  <c r="G42" i="58"/>
  <c r="G41" i="58"/>
  <c r="G40" i="58"/>
  <c r="G39" i="58"/>
  <c r="G38" i="58"/>
  <c r="G37" i="58"/>
  <c r="G31" i="58"/>
  <c r="H13" i="47" l="1"/>
  <c r="H12" i="47"/>
  <c r="R32" i="52"/>
  <c r="R47" i="52" s="1"/>
  <c r="R33" i="52"/>
  <c r="R48" i="52" s="1"/>
  <c r="R34" i="52"/>
  <c r="R49" i="52" s="1"/>
  <c r="R35" i="52"/>
  <c r="R50" i="52" s="1"/>
  <c r="R31" i="52"/>
  <c r="R46" i="52" s="1"/>
  <c r="Q91" i="52"/>
  <c r="Q76" i="52"/>
  <c r="Q61" i="52"/>
  <c r="Q46" i="52"/>
  <c r="Q16" i="52"/>
  <c r="Q31" i="52"/>
  <c r="C17" i="58"/>
  <c r="G16" i="52" s="1"/>
  <c r="C38" i="58"/>
  <c r="R65" i="52" l="1"/>
  <c r="S50" i="52"/>
  <c r="T50" i="52" s="1"/>
  <c r="U50" i="52" s="1"/>
  <c r="R64" i="52"/>
  <c r="S49" i="52"/>
  <c r="T49" i="52" s="1"/>
  <c r="U49" i="52" s="1"/>
  <c r="R61" i="52"/>
  <c r="S46" i="52"/>
  <c r="T46" i="52" s="1"/>
  <c r="U46" i="52" s="1"/>
  <c r="R63" i="52"/>
  <c r="S48" i="52"/>
  <c r="T48" i="52" s="1"/>
  <c r="U48" i="52" s="1"/>
  <c r="R62" i="52"/>
  <c r="S47" i="52"/>
  <c r="T47" i="52" s="1"/>
  <c r="U47" i="52" s="1"/>
  <c r="Q95" i="52"/>
  <c r="Q80" i="52"/>
  <c r="Q65" i="52"/>
  <c r="Q50" i="52"/>
  <c r="Q35" i="52"/>
  <c r="Q20" i="52"/>
  <c r="E22" i="52"/>
  <c r="E23" i="52" s="1"/>
  <c r="C42" i="58"/>
  <c r="C21" i="58"/>
  <c r="G20" i="52" s="1"/>
  <c r="E344" i="56"/>
  <c r="E343" i="56"/>
  <c r="E342" i="56"/>
  <c r="E341" i="56"/>
  <c r="E340" i="56"/>
  <c r="E339" i="56"/>
  <c r="E338" i="56"/>
  <c r="E337" i="56"/>
  <c r="E336" i="56"/>
  <c r="E335" i="56"/>
  <c r="E334" i="56"/>
  <c r="E333" i="56"/>
  <c r="E332" i="56"/>
  <c r="E331" i="56"/>
  <c r="E330" i="56"/>
  <c r="E329" i="56"/>
  <c r="E328" i="56"/>
  <c r="E327" i="56"/>
  <c r="E326" i="56"/>
  <c r="E325" i="56"/>
  <c r="E324" i="56"/>
  <c r="E323" i="56"/>
  <c r="E322" i="56"/>
  <c r="E321" i="56"/>
  <c r="E320" i="56"/>
  <c r="E319" i="56"/>
  <c r="E318" i="56"/>
  <c r="E317" i="56"/>
  <c r="E316" i="56"/>
  <c r="E315" i="56"/>
  <c r="E314" i="56"/>
  <c r="E313" i="56"/>
  <c r="E312" i="56"/>
  <c r="E311" i="56"/>
  <c r="E310" i="56"/>
  <c r="E309" i="56"/>
  <c r="E308" i="56"/>
  <c r="E307" i="56"/>
  <c r="E306" i="56"/>
  <c r="E305" i="56"/>
  <c r="E304" i="56"/>
  <c r="E303" i="56"/>
  <c r="E302" i="56"/>
  <c r="E301" i="56"/>
  <c r="E300" i="56"/>
  <c r="E299" i="56"/>
  <c r="E298" i="56"/>
  <c r="E297" i="56"/>
  <c r="E296" i="56"/>
  <c r="E295" i="56"/>
  <c r="E294" i="56"/>
  <c r="E293" i="56"/>
  <c r="E292" i="56"/>
  <c r="E291" i="56"/>
  <c r="E290" i="56"/>
  <c r="E289" i="56"/>
  <c r="E288" i="56"/>
  <c r="E287" i="56"/>
  <c r="E286" i="56"/>
  <c r="E285" i="56"/>
  <c r="E284" i="56"/>
  <c r="E283" i="56"/>
  <c r="E282" i="56"/>
  <c r="E281" i="56"/>
  <c r="E280" i="56"/>
  <c r="E279" i="56"/>
  <c r="E278" i="56"/>
  <c r="E277" i="56"/>
  <c r="E276" i="56"/>
  <c r="E275" i="56"/>
  <c r="E274" i="56"/>
  <c r="E273" i="56"/>
  <c r="E272" i="56"/>
  <c r="E271" i="56"/>
  <c r="E270" i="56"/>
  <c r="E269" i="56"/>
  <c r="E268" i="56"/>
  <c r="E267" i="56"/>
  <c r="E266" i="56"/>
  <c r="E265" i="56"/>
  <c r="E264" i="56"/>
  <c r="E263" i="56"/>
  <c r="E262" i="56"/>
  <c r="E261" i="56"/>
  <c r="E260" i="56"/>
  <c r="E259" i="56"/>
  <c r="E258" i="56"/>
  <c r="E257" i="56"/>
  <c r="E256" i="56"/>
  <c r="E255" i="56"/>
  <c r="E254" i="56"/>
  <c r="E253" i="56"/>
  <c r="E252" i="56"/>
  <c r="E251" i="56"/>
  <c r="E250" i="56"/>
  <c r="E249" i="56"/>
  <c r="E248" i="56"/>
  <c r="E247" i="56"/>
  <c r="E246" i="56"/>
  <c r="E245" i="56"/>
  <c r="E244" i="56"/>
  <c r="E243" i="56"/>
  <c r="E242" i="56"/>
  <c r="E241" i="56"/>
  <c r="E240" i="56"/>
  <c r="E239" i="56"/>
  <c r="E238" i="56"/>
  <c r="E237" i="56"/>
  <c r="E236" i="56"/>
  <c r="E235" i="56"/>
  <c r="E234" i="56"/>
  <c r="E233" i="56"/>
  <c r="E232" i="56"/>
  <c r="E231" i="56"/>
  <c r="E230" i="56"/>
  <c r="E229" i="56"/>
  <c r="E228" i="56"/>
  <c r="E227" i="56"/>
  <c r="E226" i="56"/>
  <c r="E225" i="56"/>
  <c r="E224" i="56"/>
  <c r="E223" i="56"/>
  <c r="E222" i="56"/>
  <c r="E221" i="56"/>
  <c r="E220" i="56"/>
  <c r="E219" i="56"/>
  <c r="E218" i="56"/>
  <c r="E217" i="56"/>
  <c r="E216" i="56"/>
  <c r="E215" i="56"/>
  <c r="E214" i="56"/>
  <c r="E213" i="56"/>
  <c r="E212" i="56"/>
  <c r="E211" i="56"/>
  <c r="E210" i="56"/>
  <c r="E209" i="56"/>
  <c r="E208" i="56"/>
  <c r="E207" i="56"/>
  <c r="E206" i="56"/>
  <c r="E205" i="56"/>
  <c r="E204" i="56"/>
  <c r="E203" i="56"/>
  <c r="E202" i="56"/>
  <c r="E201" i="56"/>
  <c r="E200" i="56"/>
  <c r="E199" i="56"/>
  <c r="E198" i="56"/>
  <c r="E197" i="56"/>
  <c r="E196" i="56"/>
  <c r="E195" i="56"/>
  <c r="E194" i="56"/>
  <c r="E193" i="56"/>
  <c r="E192" i="56"/>
  <c r="E191" i="56"/>
  <c r="E190" i="56"/>
  <c r="E189" i="56"/>
  <c r="E188" i="56"/>
  <c r="E187" i="56"/>
  <c r="E186" i="56"/>
  <c r="E185" i="56"/>
  <c r="E184" i="56"/>
  <c r="E183" i="56"/>
  <c r="E182" i="56"/>
  <c r="E181" i="56"/>
  <c r="E180" i="56"/>
  <c r="E179" i="56"/>
  <c r="E178" i="56"/>
  <c r="E177" i="56"/>
  <c r="E176" i="56"/>
  <c r="E175" i="56"/>
  <c r="E174" i="56"/>
  <c r="E173" i="56"/>
  <c r="E172" i="56"/>
  <c r="E171" i="56"/>
  <c r="E170" i="56"/>
  <c r="E169" i="56"/>
  <c r="E168" i="56"/>
  <c r="E167" i="56"/>
  <c r="E166" i="56"/>
  <c r="E165" i="56"/>
  <c r="E164" i="56"/>
  <c r="E163" i="56"/>
  <c r="E162" i="56"/>
  <c r="E161" i="56"/>
  <c r="E160" i="56"/>
  <c r="E159" i="56"/>
  <c r="E158" i="56"/>
  <c r="E157" i="56"/>
  <c r="E156" i="56"/>
  <c r="E155" i="56"/>
  <c r="E154" i="56"/>
  <c r="E153" i="56"/>
  <c r="E152" i="56"/>
  <c r="E151" i="56"/>
  <c r="E150" i="56"/>
  <c r="E149" i="56"/>
  <c r="E148" i="56"/>
  <c r="E147" i="56"/>
  <c r="E146" i="56"/>
  <c r="E145" i="56"/>
  <c r="E144" i="56"/>
  <c r="E143" i="56"/>
  <c r="E142" i="56"/>
  <c r="E141" i="56"/>
  <c r="E140" i="56"/>
  <c r="E139" i="56"/>
  <c r="E138" i="56"/>
  <c r="E137" i="56"/>
  <c r="E136" i="56"/>
  <c r="E135" i="56"/>
  <c r="E134" i="56"/>
  <c r="E133" i="56"/>
  <c r="E132" i="56"/>
  <c r="E131" i="56"/>
  <c r="E130" i="56"/>
  <c r="E129" i="56"/>
  <c r="E128" i="56"/>
  <c r="E127" i="56"/>
  <c r="E126" i="56"/>
  <c r="E125" i="56"/>
  <c r="E124" i="56"/>
  <c r="E123" i="56"/>
  <c r="E122" i="56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109" i="56"/>
  <c r="E108" i="56"/>
  <c r="E107" i="56"/>
  <c r="E106" i="56"/>
  <c r="E105" i="56"/>
  <c r="E104" i="56"/>
  <c r="E103" i="56"/>
  <c r="E102" i="56"/>
  <c r="E101" i="56"/>
  <c r="E100" i="56"/>
  <c r="E99" i="56"/>
  <c r="E98" i="56"/>
  <c r="E97" i="56"/>
  <c r="E96" i="56"/>
  <c r="E95" i="56"/>
  <c r="E94" i="56"/>
  <c r="E93" i="56"/>
  <c r="E92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E50" i="56"/>
  <c r="E49" i="56"/>
  <c r="E48" i="56"/>
  <c r="E47" i="56"/>
  <c r="E46" i="56"/>
  <c r="E45" i="56"/>
  <c r="E44" i="56"/>
  <c r="E43" i="56"/>
  <c r="E41" i="56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E7" i="56"/>
  <c r="E6" i="56"/>
  <c r="E5" i="56"/>
  <c r="R80" i="52" l="1"/>
  <c r="S65" i="52"/>
  <c r="T65" i="52" s="1"/>
  <c r="U65" i="52" s="1"/>
  <c r="R77" i="52"/>
  <c r="S62" i="52"/>
  <c r="T62" i="52" s="1"/>
  <c r="U62" i="52" s="1"/>
  <c r="R78" i="52"/>
  <c r="S63" i="52"/>
  <c r="T63" i="52" s="1"/>
  <c r="U63" i="52" s="1"/>
  <c r="R76" i="52"/>
  <c r="S61" i="52"/>
  <c r="T61" i="52" s="1"/>
  <c r="U61" i="52" s="1"/>
  <c r="R79" i="52"/>
  <c r="S64" i="52"/>
  <c r="T64" i="52" s="1"/>
  <c r="U64" i="52" s="1"/>
  <c r="R93" i="52" l="1"/>
  <c r="S93" i="52" s="1"/>
  <c r="T93" i="52" s="1"/>
  <c r="U93" i="52" s="1"/>
  <c r="S78" i="52"/>
  <c r="T78" i="52" s="1"/>
  <c r="U78" i="52" s="1"/>
  <c r="R92" i="52"/>
  <c r="S92" i="52" s="1"/>
  <c r="T92" i="52" s="1"/>
  <c r="U92" i="52" s="1"/>
  <c r="S77" i="52"/>
  <c r="T77" i="52" s="1"/>
  <c r="U77" i="52" s="1"/>
  <c r="R91" i="52"/>
  <c r="S91" i="52" s="1"/>
  <c r="T91" i="52" s="1"/>
  <c r="U91" i="52" s="1"/>
  <c r="S76" i="52"/>
  <c r="T76" i="52" s="1"/>
  <c r="U76" i="52" s="1"/>
  <c r="R94" i="52"/>
  <c r="S94" i="52" s="1"/>
  <c r="T94" i="52" s="1"/>
  <c r="U94" i="52" s="1"/>
  <c r="S79" i="52"/>
  <c r="T79" i="52" s="1"/>
  <c r="U79" i="52" s="1"/>
  <c r="R95" i="52"/>
  <c r="S95" i="52" s="1"/>
  <c r="T95" i="52" s="1"/>
  <c r="U95" i="52" s="1"/>
  <c r="S80" i="52"/>
  <c r="T80" i="52" s="1"/>
  <c r="U80" i="52" s="1"/>
  <c r="G22" i="41"/>
  <c r="G23" i="41"/>
  <c r="B23" i="41"/>
  <c r="B24" i="41" s="1"/>
  <c r="B25" i="41" s="1"/>
  <c r="B26" i="41" s="1"/>
  <c r="B27" i="41" s="1"/>
  <c r="B28" i="41" s="1"/>
  <c r="B29" i="41" s="1"/>
  <c r="D22" i="41"/>
  <c r="G8" i="41" l="1"/>
  <c r="G24" i="41" l="1"/>
  <c r="E7" i="59"/>
  <c r="D6" i="59"/>
  <c r="G25" i="41" l="1"/>
  <c r="M8" i="49"/>
  <c r="M9" i="49" s="1"/>
  <c r="G8" i="49" l="1"/>
  <c r="G17" i="49" l="1"/>
  <c r="G16" i="49"/>
  <c r="G15" i="49"/>
  <c r="G7" i="49"/>
  <c r="G36" i="58" l="1"/>
  <c r="G10" i="58" l="1"/>
  <c r="G7" i="58"/>
  <c r="C20" i="58"/>
  <c r="C19" i="58"/>
  <c r="C18" i="58"/>
  <c r="C16" i="58"/>
  <c r="C14" i="58"/>
  <c r="C40" i="58"/>
  <c r="G7" i="46"/>
  <c r="G8" i="46"/>
  <c r="G6" i="47"/>
  <c r="G7" i="41"/>
  <c r="G6" i="41"/>
  <c r="C11" i="58" l="1"/>
  <c r="G15" i="58"/>
  <c r="C15" i="58" s="1"/>
  <c r="G9" i="46"/>
  <c r="G26" i="41" l="1"/>
  <c r="G9" i="41"/>
  <c r="G10" i="46"/>
  <c r="G27" i="41" l="1"/>
  <c r="G10" i="41"/>
  <c r="G11" i="46"/>
  <c r="G28" i="41" l="1"/>
  <c r="G11" i="41"/>
  <c r="G14" i="46"/>
  <c r="G12" i="46"/>
  <c r="G13" i="46" l="1"/>
  <c r="G29" i="41" l="1"/>
  <c r="B16" i="49"/>
  <c r="B17" i="49" s="1"/>
  <c r="D15" i="49"/>
  <c r="B8" i="49"/>
  <c r="B9" i="49" s="1"/>
  <c r="D7" i="49"/>
  <c r="R87" i="52" l="1"/>
  <c r="S87" i="52" s="1"/>
  <c r="T87" i="52" s="1"/>
  <c r="U87" i="52" s="1"/>
  <c r="R57" i="52"/>
  <c r="S57" i="52" s="1"/>
  <c r="T57" i="52" s="1"/>
  <c r="U57" i="52" s="1"/>
  <c r="R12" i="52" l="1"/>
  <c r="B8" i="46" l="1"/>
  <c r="B9" i="46" s="1"/>
  <c r="B10" i="46" s="1"/>
  <c r="B11" i="46" s="1"/>
  <c r="B12" i="46" s="1"/>
  <c r="B13" i="46" s="1"/>
  <c r="B14" i="46" s="1"/>
  <c r="C39" i="58" l="1"/>
  <c r="W8" i="52"/>
  <c r="W10" i="52"/>
  <c r="W7" i="52"/>
  <c r="W5" i="52"/>
  <c r="R15" i="52"/>
  <c r="R60" i="52" s="1"/>
  <c r="R86" i="52"/>
  <c r="S86" i="52" s="1"/>
  <c r="T86" i="52" s="1"/>
  <c r="U86" i="52" s="1"/>
  <c r="R84" i="52"/>
  <c r="S84" i="52" s="1"/>
  <c r="T84" i="52" s="1"/>
  <c r="U84" i="52" s="1"/>
  <c r="R83" i="52"/>
  <c r="S83" i="52" s="1"/>
  <c r="T83" i="52" s="1"/>
  <c r="U83" i="52" s="1"/>
  <c r="R81" i="52"/>
  <c r="S81" i="52" s="1"/>
  <c r="T81" i="52" s="1"/>
  <c r="U81" i="52" s="1"/>
  <c r="R56" i="52"/>
  <c r="S56" i="52" s="1"/>
  <c r="T56" i="52" s="1"/>
  <c r="U56" i="52" s="1"/>
  <c r="R54" i="52"/>
  <c r="S54" i="52" s="1"/>
  <c r="T54" i="52" s="1"/>
  <c r="U54" i="52" s="1"/>
  <c r="R53" i="52"/>
  <c r="S53" i="52" s="1"/>
  <c r="T53" i="52" s="1"/>
  <c r="U53" i="52" s="1"/>
  <c r="R51" i="52"/>
  <c r="S51" i="52" s="1"/>
  <c r="T51" i="52" s="1"/>
  <c r="U51" i="52" s="1"/>
  <c r="R11" i="52"/>
  <c r="R9" i="52"/>
  <c r="R8" i="52"/>
  <c r="R6" i="52"/>
  <c r="Q94" i="52"/>
  <c r="Q93" i="52"/>
  <c r="Q92" i="52"/>
  <c r="Q90" i="52"/>
  <c r="Q89" i="52"/>
  <c r="Q88" i="52"/>
  <c r="Q87" i="52"/>
  <c r="Q86" i="52"/>
  <c r="Q85" i="52"/>
  <c r="Q84" i="52"/>
  <c r="Q83" i="52"/>
  <c r="Q82" i="52"/>
  <c r="Q81" i="52"/>
  <c r="Q79" i="52"/>
  <c r="Q78" i="52"/>
  <c r="Q77" i="52"/>
  <c r="Q75" i="52"/>
  <c r="Q74" i="52"/>
  <c r="Q73" i="52"/>
  <c r="Q72" i="52"/>
  <c r="Q71" i="52"/>
  <c r="Q70" i="52"/>
  <c r="Q69" i="52"/>
  <c r="Q68" i="52"/>
  <c r="Q67" i="52"/>
  <c r="Q66" i="52"/>
  <c r="Q64" i="52"/>
  <c r="Q63" i="52"/>
  <c r="Q62" i="52"/>
  <c r="Q60" i="52"/>
  <c r="Q59" i="52"/>
  <c r="Q58" i="52"/>
  <c r="Q57" i="52"/>
  <c r="Q56" i="52"/>
  <c r="Q55" i="52"/>
  <c r="Q54" i="52"/>
  <c r="Q53" i="52"/>
  <c r="Q52" i="52"/>
  <c r="Q51" i="52"/>
  <c r="Q49" i="52"/>
  <c r="Q48" i="52"/>
  <c r="Q47" i="52"/>
  <c r="Q45" i="52"/>
  <c r="Q44" i="52"/>
  <c r="Q43" i="52"/>
  <c r="Q42" i="52"/>
  <c r="Q41" i="52"/>
  <c r="Q40" i="52"/>
  <c r="Q39" i="52"/>
  <c r="Q38" i="52"/>
  <c r="Q37" i="52"/>
  <c r="Q36" i="52"/>
  <c r="Q34" i="52"/>
  <c r="Q33" i="52"/>
  <c r="Q32" i="52"/>
  <c r="Q30" i="52"/>
  <c r="Q29" i="52"/>
  <c r="Q28" i="52"/>
  <c r="Q27" i="52"/>
  <c r="Q26" i="52"/>
  <c r="Q25" i="52"/>
  <c r="Q24" i="52"/>
  <c r="Q23" i="52"/>
  <c r="Q22" i="52"/>
  <c r="Q21" i="52"/>
  <c r="Q19" i="52"/>
  <c r="Q18" i="52"/>
  <c r="Q17" i="52"/>
  <c r="Q15" i="52"/>
  <c r="Q14" i="52"/>
  <c r="Q13" i="52"/>
  <c r="Q12" i="52"/>
  <c r="Q11" i="52"/>
  <c r="Q10" i="52"/>
  <c r="Q9" i="52"/>
  <c r="Q8" i="52"/>
  <c r="Q7" i="52"/>
  <c r="Q6" i="52"/>
  <c r="E37" i="52"/>
  <c r="E38" i="52" s="1"/>
  <c r="E39" i="52" s="1"/>
  <c r="E40" i="52" s="1"/>
  <c r="E41" i="52" s="1"/>
  <c r="E42" i="52" s="1"/>
  <c r="E43" i="52" s="1"/>
  <c r="E44" i="52" s="1"/>
  <c r="E45" i="52" s="1"/>
  <c r="E24" i="52"/>
  <c r="E25" i="52" s="1"/>
  <c r="E26" i="52" s="1"/>
  <c r="E27" i="52" s="1"/>
  <c r="E28" i="52" s="1"/>
  <c r="E29" i="52" s="1"/>
  <c r="E30" i="52" s="1"/>
  <c r="C41" i="58"/>
  <c r="C37" i="58"/>
  <c r="C36" i="58"/>
  <c r="G35" i="58"/>
  <c r="C35" i="58" s="1"/>
  <c r="G34" i="58"/>
  <c r="C34" i="58" s="1"/>
  <c r="B7" i="47"/>
  <c r="B8" i="47" s="1"/>
  <c r="B9" i="47" s="1"/>
  <c r="B10" i="47" s="1"/>
  <c r="B11" i="47" s="1"/>
  <c r="B12" i="47" s="1"/>
  <c r="B13" i="47" s="1"/>
  <c r="B7" i="41"/>
  <c r="B8" i="41" s="1"/>
  <c r="B9" i="41" s="1"/>
  <c r="B10" i="41" s="1"/>
  <c r="B11" i="41" s="1"/>
  <c r="B12" i="41" s="1"/>
  <c r="B13" i="41" s="1"/>
  <c r="T6" i="56"/>
  <c r="T7" i="56" s="1"/>
  <c r="T8" i="56" s="1"/>
  <c r="T9" i="56" s="1"/>
  <c r="T10" i="56" s="1"/>
  <c r="T11" i="56" s="1"/>
  <c r="T12" i="56" s="1"/>
  <c r="T13" i="56" s="1"/>
  <c r="T14" i="56" s="1"/>
  <c r="T15" i="56" s="1"/>
  <c r="T16" i="56" s="1"/>
  <c r="T17" i="56" s="1"/>
  <c r="T18" i="56" s="1"/>
  <c r="T19" i="56" s="1"/>
  <c r="T20" i="56" s="1"/>
  <c r="T21" i="56" s="1"/>
  <c r="T22" i="56" s="1"/>
  <c r="T23" i="56" s="1"/>
  <c r="T24" i="56" s="1"/>
  <c r="T25" i="56" s="1"/>
  <c r="T26" i="56" s="1"/>
  <c r="T27" i="56" s="1"/>
  <c r="T28" i="56" s="1"/>
  <c r="T29" i="56" s="1"/>
  <c r="T30" i="56" s="1"/>
  <c r="T31" i="56" s="1"/>
  <c r="F6" i="56"/>
  <c r="F7" i="56" s="1"/>
  <c r="F8" i="56" s="1"/>
  <c r="F9" i="56" s="1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1" i="56" l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F109" i="56" s="1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F227" i="56" s="1"/>
  <c r="F228" i="56" s="1"/>
  <c r="F229" i="56" s="1"/>
  <c r="F230" i="56" s="1"/>
  <c r="F231" i="56" s="1"/>
  <c r="F232" i="56" s="1"/>
  <c r="F233" i="56" s="1"/>
  <c r="F234" i="56" s="1"/>
  <c r="F235" i="56" s="1"/>
  <c r="F236" i="56" s="1"/>
  <c r="F237" i="56" s="1"/>
  <c r="F238" i="56" s="1"/>
  <c r="F239" i="56" s="1"/>
  <c r="F240" i="56" s="1"/>
  <c r="F241" i="56" s="1"/>
  <c r="F242" i="56" s="1"/>
  <c r="F243" i="56" s="1"/>
  <c r="F244" i="56" s="1"/>
  <c r="F245" i="56" s="1"/>
  <c r="F246" i="56" s="1"/>
  <c r="F247" i="56" s="1"/>
  <c r="F248" i="56" s="1"/>
  <c r="F249" i="56" s="1"/>
  <c r="F250" i="56" s="1"/>
  <c r="F251" i="56" s="1"/>
  <c r="F252" i="56" s="1"/>
  <c r="F253" i="56" s="1"/>
  <c r="F254" i="56" s="1"/>
  <c r="F255" i="56" s="1"/>
  <c r="F256" i="56" s="1"/>
  <c r="F257" i="56" s="1"/>
  <c r="F258" i="56" s="1"/>
  <c r="F259" i="56" s="1"/>
  <c r="F260" i="56" s="1"/>
  <c r="F261" i="56" s="1"/>
  <c r="F262" i="56" s="1"/>
  <c r="F263" i="56" s="1"/>
  <c r="F264" i="56" s="1"/>
  <c r="F265" i="56" s="1"/>
  <c r="F266" i="56" s="1"/>
  <c r="F267" i="56" s="1"/>
  <c r="F268" i="56" s="1"/>
  <c r="F269" i="56" s="1"/>
  <c r="F270" i="56" s="1"/>
  <c r="F271" i="56" s="1"/>
  <c r="F272" i="56" s="1"/>
  <c r="F273" i="56" s="1"/>
  <c r="F274" i="56" s="1"/>
  <c r="F275" i="56" s="1"/>
  <c r="F276" i="56" s="1"/>
  <c r="F277" i="56" s="1"/>
  <c r="F278" i="56" s="1"/>
  <c r="F279" i="56" s="1"/>
  <c r="F280" i="56" s="1"/>
  <c r="F281" i="56" s="1"/>
  <c r="F282" i="56" s="1"/>
  <c r="F283" i="56" s="1"/>
  <c r="F284" i="56" s="1"/>
  <c r="F285" i="56" s="1"/>
  <c r="F286" i="56" s="1"/>
  <c r="F287" i="56" s="1"/>
  <c r="F288" i="56" s="1"/>
  <c r="F289" i="56" s="1"/>
  <c r="F290" i="56" s="1"/>
  <c r="F291" i="56" s="1"/>
  <c r="F292" i="56" s="1"/>
  <c r="F293" i="56" s="1"/>
  <c r="F294" i="56" s="1"/>
  <c r="F295" i="56" s="1"/>
  <c r="F296" i="56" s="1"/>
  <c r="F297" i="56" s="1"/>
  <c r="F298" i="56" s="1"/>
  <c r="F299" i="56" s="1"/>
  <c r="F300" i="56" s="1"/>
  <c r="F301" i="56" s="1"/>
  <c r="F302" i="56" s="1"/>
  <c r="F303" i="56" s="1"/>
  <c r="F304" i="56" s="1"/>
  <c r="F305" i="56" s="1"/>
  <c r="F306" i="56" s="1"/>
  <c r="F307" i="56" s="1"/>
  <c r="F308" i="56" s="1"/>
  <c r="F309" i="56" s="1"/>
  <c r="F310" i="56" s="1"/>
  <c r="F311" i="56" s="1"/>
  <c r="F312" i="56" s="1"/>
  <c r="F313" i="56" s="1"/>
  <c r="F314" i="56" s="1"/>
  <c r="F315" i="56" s="1"/>
  <c r="F316" i="56" s="1"/>
  <c r="F317" i="56" s="1"/>
  <c r="F318" i="56" s="1"/>
  <c r="F319" i="56" s="1"/>
  <c r="F320" i="56" s="1"/>
  <c r="F321" i="56" s="1"/>
  <c r="F322" i="56" s="1"/>
  <c r="F323" i="56" s="1"/>
  <c r="F324" i="56" s="1"/>
  <c r="F325" i="56" s="1"/>
  <c r="F326" i="56" s="1"/>
  <c r="F327" i="56" s="1"/>
  <c r="F328" i="56" s="1"/>
  <c r="F329" i="56" s="1"/>
  <c r="F330" i="56" s="1"/>
  <c r="F331" i="56" s="1"/>
  <c r="F332" i="56" s="1"/>
  <c r="F333" i="56" s="1"/>
  <c r="F334" i="56" s="1"/>
  <c r="F335" i="56" s="1"/>
  <c r="F336" i="56" s="1"/>
  <c r="F337" i="56" s="1"/>
  <c r="F338" i="56" s="1"/>
  <c r="F339" i="56" s="1"/>
  <c r="F340" i="56" s="1"/>
  <c r="F341" i="56" s="1"/>
  <c r="F342" i="56" s="1"/>
  <c r="F343" i="56" s="1"/>
  <c r="F344" i="56" s="1"/>
  <c r="F40" i="56"/>
  <c r="F42" i="56" s="1"/>
  <c r="E47" i="52"/>
  <c r="E48" i="52" s="1"/>
  <c r="E49" i="52" s="1"/>
  <c r="E50" i="52" s="1"/>
  <c r="E46" i="52"/>
  <c r="E32" i="52"/>
  <c r="E33" i="52" s="1"/>
  <c r="E34" i="52" s="1"/>
  <c r="E35" i="52" s="1"/>
  <c r="E31" i="52"/>
  <c r="C28" i="58"/>
  <c r="C30" i="58"/>
  <c r="C29" i="58"/>
  <c r="C9" i="58"/>
  <c r="G8" i="52" s="1"/>
  <c r="C8" i="58"/>
  <c r="C7" i="58"/>
  <c r="C33" i="58"/>
  <c r="C32" i="58"/>
  <c r="C31" i="58"/>
  <c r="G15" i="52"/>
  <c r="G17" i="52"/>
  <c r="R90" i="52"/>
  <c r="S90" i="52" s="1"/>
  <c r="T90" i="52" s="1"/>
  <c r="U90" i="52" s="1"/>
  <c r="G18" i="52"/>
  <c r="G19" i="52"/>
  <c r="D6" i="47"/>
  <c r="O22" i="52"/>
  <c r="O23" i="52" s="1"/>
  <c r="O24" i="52" s="1"/>
  <c r="O25" i="52" s="1"/>
  <c r="O26" i="52" s="1"/>
  <c r="O27" i="52" s="1"/>
  <c r="O28" i="52" s="1"/>
  <c r="O29" i="52" s="1"/>
  <c r="O30" i="52" s="1"/>
  <c r="O82" i="52"/>
  <c r="O83" i="52" s="1"/>
  <c r="O84" i="52" s="1"/>
  <c r="O85" i="52" s="1"/>
  <c r="O86" i="52" s="1"/>
  <c r="E6" i="52"/>
  <c r="E7" i="52" s="1"/>
  <c r="E8" i="52" s="1"/>
  <c r="E9" i="52" s="1"/>
  <c r="E10" i="52" s="1"/>
  <c r="E11" i="52" s="1"/>
  <c r="E12" i="52" s="1"/>
  <c r="E13" i="52" s="1"/>
  <c r="E14" i="52" s="1"/>
  <c r="E15" i="52" s="1"/>
  <c r="O67" i="52"/>
  <c r="O68" i="52" s="1"/>
  <c r="O69" i="52" s="1"/>
  <c r="O70" i="52" s="1"/>
  <c r="O71" i="52" s="1"/>
  <c r="O72" i="52" s="1"/>
  <c r="O73" i="52" s="1"/>
  <c r="O74" i="52" s="1"/>
  <c r="O75" i="52" s="1"/>
  <c r="O6" i="52"/>
  <c r="O7" i="52" s="1"/>
  <c r="O8" i="52" s="1"/>
  <c r="O9" i="52" s="1"/>
  <c r="O10" i="52" s="1"/>
  <c r="O11" i="52" s="1"/>
  <c r="O12" i="52" s="1"/>
  <c r="O13" i="52" s="1"/>
  <c r="O14" i="52" s="1"/>
  <c r="O15" i="52" s="1"/>
  <c r="O52" i="52"/>
  <c r="O53" i="52" s="1"/>
  <c r="D6" i="41"/>
  <c r="G14" i="52"/>
  <c r="O17" i="52" l="1"/>
  <c r="O18" i="52" s="1"/>
  <c r="O19" i="52" s="1"/>
  <c r="O20" i="52" s="1"/>
  <c r="O16" i="52"/>
  <c r="O77" i="52"/>
  <c r="O78" i="52" s="1"/>
  <c r="O79" i="52" s="1"/>
  <c r="O80" i="52" s="1"/>
  <c r="O76" i="52"/>
  <c r="E17" i="52"/>
  <c r="E18" i="52" s="1"/>
  <c r="E19" i="52" s="1"/>
  <c r="E20" i="52" s="1"/>
  <c r="E16" i="52"/>
  <c r="O32" i="52"/>
  <c r="O33" i="52" s="1"/>
  <c r="O34" i="52" s="1"/>
  <c r="O35" i="52" s="1"/>
  <c r="O31" i="52"/>
  <c r="C10" i="58"/>
  <c r="C12" i="58"/>
  <c r="G11" i="52" s="1"/>
  <c r="C13" i="58"/>
  <c r="G12" i="52" s="1"/>
  <c r="G7" i="52"/>
  <c r="G6" i="52"/>
  <c r="R36" i="52"/>
  <c r="S36" i="52" s="1"/>
  <c r="T36" i="52" s="1"/>
  <c r="U36" i="52" s="1"/>
  <c r="O37" i="52"/>
  <c r="O38" i="52" s="1"/>
  <c r="O39" i="52" s="1"/>
  <c r="O40" i="52" s="1"/>
  <c r="O41" i="52" s="1"/>
  <c r="O42" i="52" s="1"/>
  <c r="O43" i="52" s="1"/>
  <c r="O44" i="52" s="1"/>
  <c r="O45" i="52" s="1"/>
  <c r="R66" i="52"/>
  <c r="S66" i="52" s="1"/>
  <c r="T66" i="52" s="1"/>
  <c r="U66" i="52" s="1"/>
  <c r="R68" i="52"/>
  <c r="S68" i="52" s="1"/>
  <c r="T68" i="52" s="1"/>
  <c r="U68" i="52" s="1"/>
  <c r="R67" i="52"/>
  <c r="S67" i="52" s="1"/>
  <c r="T67" i="52" s="1"/>
  <c r="U67" i="52" s="1"/>
  <c r="O54" i="52"/>
  <c r="O87" i="52"/>
  <c r="O47" i="52" l="1"/>
  <c r="O48" i="52" s="1"/>
  <c r="O49" i="52" s="1"/>
  <c r="O50" i="52" s="1"/>
  <c r="O46" i="52"/>
  <c r="G10" i="52"/>
  <c r="G9" i="52"/>
  <c r="R38" i="52"/>
  <c r="S38" i="52" s="1"/>
  <c r="T38" i="52" s="1"/>
  <c r="U38" i="52" s="1"/>
  <c r="R37" i="52"/>
  <c r="S37" i="52" s="1"/>
  <c r="T37" i="52" s="1"/>
  <c r="U37" i="52" s="1"/>
  <c r="O88" i="52"/>
  <c r="R39" i="52"/>
  <c r="S39" i="52" s="1"/>
  <c r="T39" i="52" s="1"/>
  <c r="U39" i="52" s="1"/>
  <c r="O55" i="52"/>
  <c r="R69" i="52"/>
  <c r="S69" i="52" s="1"/>
  <c r="T69" i="52" s="1"/>
  <c r="U69" i="52" s="1"/>
  <c r="R40" i="52" l="1"/>
  <c r="S40" i="52" s="1"/>
  <c r="T40" i="52" s="1"/>
  <c r="U40" i="52" s="1"/>
  <c r="O56" i="52"/>
  <c r="R70" i="52"/>
  <c r="S70" i="52" s="1"/>
  <c r="T70" i="52" s="1"/>
  <c r="U70" i="52" s="1"/>
  <c r="O89" i="52"/>
  <c r="O90" i="52" l="1"/>
  <c r="O91" i="52" s="1"/>
  <c r="O57" i="52"/>
  <c r="R41" i="52"/>
  <c r="S41" i="52" s="1"/>
  <c r="T41" i="52" s="1"/>
  <c r="U41" i="52" s="1"/>
  <c r="R71" i="52"/>
  <c r="S71" i="52" s="1"/>
  <c r="T71" i="52" s="1"/>
  <c r="U71" i="52" s="1"/>
  <c r="O58" i="52" l="1"/>
  <c r="O92" i="52"/>
  <c r="O93" i="52" l="1"/>
  <c r="O59" i="52"/>
  <c r="R43" i="52"/>
  <c r="S43" i="52" s="1"/>
  <c r="T43" i="52" s="1"/>
  <c r="U43" i="52" s="1"/>
  <c r="R73" i="52"/>
  <c r="S73" i="52" s="1"/>
  <c r="T73" i="52" s="1"/>
  <c r="U73" i="52" s="1"/>
  <c r="O94" i="52" l="1"/>
  <c r="O95" i="52" s="1"/>
  <c r="R44" i="52"/>
  <c r="S44" i="52" s="1"/>
  <c r="T44" i="52" s="1"/>
  <c r="U44" i="52" s="1"/>
  <c r="O60" i="52"/>
  <c r="O61" i="52" s="1"/>
  <c r="R74" i="52"/>
  <c r="S74" i="52" s="1"/>
  <c r="T74" i="52" s="1"/>
  <c r="U74" i="52" s="1"/>
  <c r="R42" i="52" l="1"/>
  <c r="S42" i="52" s="1"/>
  <c r="T42" i="52" s="1"/>
  <c r="U42" i="52" s="1"/>
  <c r="R72" i="52"/>
  <c r="S72" i="52" s="1"/>
  <c r="T72" i="52" s="1"/>
  <c r="U72" i="52" s="1"/>
  <c r="O62" i="52"/>
  <c r="R45" i="52"/>
  <c r="S45" i="52" s="1"/>
  <c r="T45" i="52" s="1"/>
  <c r="U45" i="52" s="1"/>
  <c r="R75" i="52"/>
  <c r="S75" i="52" s="1"/>
  <c r="T75" i="52" s="1"/>
  <c r="U75" i="52" s="1"/>
  <c r="O63" i="52" l="1"/>
  <c r="O64" i="52" l="1"/>
  <c r="R22" i="52" l="1"/>
  <c r="S22" i="52" s="1"/>
  <c r="T22" i="52" s="1"/>
  <c r="U22" i="52" s="1"/>
  <c r="O65" i="52"/>
  <c r="R24" i="52"/>
  <c r="S24" i="52" s="1"/>
  <c r="T24" i="52" s="1"/>
  <c r="U24" i="52" s="1"/>
  <c r="R21" i="52"/>
  <c r="S21" i="52" s="1"/>
  <c r="T21" i="52" s="1"/>
  <c r="U21" i="52" s="1"/>
  <c r="R29" i="52"/>
  <c r="S29" i="52" s="1"/>
  <c r="T29" i="52" s="1"/>
  <c r="U29" i="52" s="1"/>
  <c r="R30" i="52"/>
  <c r="S30" i="52" s="1"/>
  <c r="T30" i="52" s="1"/>
  <c r="U30" i="52" s="1"/>
  <c r="R25" i="52"/>
  <c r="S25" i="52" s="1"/>
  <c r="T25" i="52" s="1"/>
  <c r="U25" i="52" s="1"/>
  <c r="R26" i="52"/>
  <c r="S26" i="52" s="1"/>
  <c r="T26" i="52" s="1"/>
  <c r="U26" i="52" s="1"/>
  <c r="R28" i="52"/>
  <c r="S28" i="52" s="1"/>
  <c r="T28" i="52" s="1"/>
  <c r="U28" i="52" s="1"/>
  <c r="R23" i="52"/>
  <c r="S23" i="52" s="1"/>
  <c r="T23" i="52" s="1"/>
  <c r="U23" i="52" s="1"/>
  <c r="G13" i="52"/>
  <c r="R27" i="52" l="1"/>
  <c r="S27" i="52" s="1"/>
  <c r="T27" i="52" s="1"/>
  <c r="U27" i="52" s="1"/>
  <c r="G7" i="47"/>
  <c r="G8" i="47"/>
  <c r="G9" i="47"/>
  <c r="G11" i="47"/>
  <c r="G12" i="47"/>
  <c r="G10" i="47"/>
  <c r="G13" i="47"/>
  <c r="G9" i="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O5" authorId="0" shapeId="0" xr:uid="{F6FDBFBE-28EB-428A-BE13-463A56AA4B1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 Wind energy potential is estimated at 500 GW, of which 10 GW
are technically feasible in the medium term</t>
        </r>
      </text>
    </comment>
    <comment ref="N9" authorId="0" shapeId="0" xr:uid="{12C10F67-0F82-47FE-9522-5ADE08F4FE8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based on a national strategic document.
Combined with FiT
Upper bound</t>
        </r>
      </text>
    </comment>
    <comment ref="M56" authorId="0" shapeId="0" xr:uid="{0276FF03-5BEE-49F0-AC5D-5F9DC6FCB48A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 bit delayed … instead of .8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O5" authorId="0" shapeId="0" xr:uid="{C64D5871-E667-4F78-A971-273DA192F054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With desert covering more than 70% of Turkmenistan s territory, solar power would, however, be most efficient in those sunny, remote areas where connections to the power grid and gas pipelines would be most expensive</t>
        </r>
      </text>
    </comment>
    <comment ref="O8" authorId="0" shapeId="0" xr:uid="{65208788-E92E-4C0B-BC7C-5C3A46E2E0F5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Off grid and on grid solar power plants (expected 650 MW by 2020</t>
        </r>
      </text>
    </comment>
    <comment ref="N9" authorId="0" shapeId="0" xr:uid="{669C5D15-CB60-4716-9033-75B6BE4E8A96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based on a national strategic document.
Combined with FiT
Upper bound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O6" authorId="0" shapeId="0" xr:uid="{9E39B9ED-6A4B-4ED9-AB74-02B1D17AE644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limited hydro potential
</t>
        </r>
      </text>
    </comment>
    <comment ref="P9" authorId="0" shapeId="0" xr:uid="{62C46C20-88B9-4813-8A2A-96E37C2C65B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Extra 500 MW by 2025
--&gt; interpreted like a UP bound.
To inclrease the share of RES</t>
        </r>
      </text>
    </comment>
    <comment ref="N10" authorId="0" shapeId="0" xr:uid="{AF45B562-090B-4499-9D2C-FA5FD8AD1ACA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Extra 250 MW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3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00000000-0006-0000-07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00000000-0006-0000-07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00000000-0006-0000-07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<sst xmlns="http://schemas.openxmlformats.org/spreadsheetml/2006/main" count="1742" uniqueCount="936">
  <si>
    <t>UC_N</t>
  </si>
  <si>
    <t>LimType</t>
  </si>
  <si>
    <t>Year</t>
  </si>
  <si>
    <t>Attribute</t>
  </si>
  <si>
    <t>~UC_Sets: R_E: AllRegions</t>
  </si>
  <si>
    <t>Cset_CN</t>
  </si>
  <si>
    <t>Pset_PN</t>
  </si>
  <si>
    <t>UC_CAP</t>
  </si>
  <si>
    <t xml:space="preserve"> </t>
  </si>
  <si>
    <t>PSet_PN</t>
  </si>
  <si>
    <t>UP</t>
  </si>
  <si>
    <t>COST</t>
  </si>
  <si>
    <t>BIORPS</t>
  </si>
  <si>
    <t>PJ/year</t>
  </si>
  <si>
    <t>Default Units</t>
  </si>
  <si>
    <t>BASE_YEAR</t>
  </si>
  <si>
    <t>Energy</t>
  </si>
  <si>
    <t>PJ</t>
  </si>
  <si>
    <t>END_YEAR</t>
  </si>
  <si>
    <t>Capacity</t>
  </si>
  <si>
    <t>PJ/a</t>
  </si>
  <si>
    <t>Currency Unit</t>
  </si>
  <si>
    <t>Emissions</t>
  </si>
  <si>
    <t>Gg</t>
  </si>
  <si>
    <t>Units by Attribute and Sector</t>
  </si>
  <si>
    <t>Meaning</t>
  </si>
  <si>
    <t>Sector</t>
  </si>
  <si>
    <t>Units</t>
  </si>
  <si>
    <t>Equivalent</t>
  </si>
  <si>
    <t>FIXOM</t>
  </si>
  <si>
    <t>Fixed O&amp;M Cost</t>
  </si>
  <si>
    <t>VAROM</t>
  </si>
  <si>
    <t>Variable O&amp;M Cost</t>
  </si>
  <si>
    <t>Transport</t>
  </si>
  <si>
    <t>NCAP_TLIFE</t>
  </si>
  <si>
    <t>Technical Lifetime</t>
  </si>
  <si>
    <t>All</t>
  </si>
  <si>
    <t>Years</t>
  </si>
  <si>
    <t>PRC_CAPACT</t>
  </si>
  <si>
    <t>Capacity to Activity Factor</t>
  </si>
  <si>
    <t>PJ/GW</t>
  </si>
  <si>
    <t>Demand</t>
  </si>
  <si>
    <t xml:space="preserve">Passenger Transport </t>
  </si>
  <si>
    <t>Mpg*km</t>
  </si>
  <si>
    <t>Freight Transport</t>
  </si>
  <si>
    <t>Mtn*km</t>
  </si>
  <si>
    <t>Aviation</t>
  </si>
  <si>
    <t>000s pas.</t>
  </si>
  <si>
    <t>Tact</t>
  </si>
  <si>
    <t>Activity Unit</t>
  </si>
  <si>
    <t>000spas/year</t>
  </si>
  <si>
    <t>MVkms</t>
  </si>
  <si>
    <t>COMEMI</t>
  </si>
  <si>
    <t>Emission Coefficient</t>
  </si>
  <si>
    <t>kg/GJ</t>
  </si>
  <si>
    <t>INVCOST</t>
  </si>
  <si>
    <t>Investment Cost</t>
  </si>
  <si>
    <t>All for capacity in PJ/year</t>
  </si>
  <si>
    <t>All for capacity in GW</t>
  </si>
  <si>
    <t>ACT_BND</t>
  </si>
  <si>
    <t>Annual Bound</t>
  </si>
  <si>
    <t>GW</t>
  </si>
  <si>
    <t>CUM</t>
  </si>
  <si>
    <t>Cumulative CO2 limit</t>
  </si>
  <si>
    <t>For CO2 emissions</t>
  </si>
  <si>
    <t>ktons</t>
  </si>
  <si>
    <t>CCS cost</t>
  </si>
  <si>
    <t>Tcap</t>
  </si>
  <si>
    <t>Capacity for emissions</t>
  </si>
  <si>
    <t>ktons/year</t>
  </si>
  <si>
    <t>List of Commodities for Consistency. These commodities have already been defined in the BY Templates</t>
  </si>
  <si>
    <t>Energy Commodities</t>
  </si>
  <si>
    <t>Csets</t>
  </si>
  <si>
    <t>Region</t>
  </si>
  <si>
    <t>CommName</t>
  </si>
  <si>
    <t>CommDesc</t>
  </si>
  <si>
    <t>Unit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</si>
  <si>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</si>
  <si>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</si>
  <si>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</si>
  <si>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</si>
  <si>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</si>
  <si>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</si>
  <si>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</si>
  <si>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</si>
  <si>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</si>
  <si>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</si>
  <si>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</si>
  <si>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</si>
  <si>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ENV</t>
  </si>
  <si>
    <t>TOTCO2</t>
  </si>
  <si>
    <t>CO2</t>
  </si>
  <si>
    <t>Coking coal</t>
  </si>
  <si>
    <t>TOTCH4</t>
  </si>
  <si>
    <t>CH4</t>
  </si>
  <si>
    <t>COABIC</t>
  </si>
  <si>
    <t>Other bituminous coal</t>
  </si>
  <si>
    <t>TOTN2O</t>
  </si>
  <si>
    <t>N2O</t>
  </si>
  <si>
    <t>SUPCO2</t>
  </si>
  <si>
    <t>CO2 (SUP)</t>
  </si>
  <si>
    <t>COACOC</t>
  </si>
  <si>
    <t>Coke oven coke</t>
  </si>
  <si>
    <t>SUPCH4</t>
  </si>
  <si>
    <t>CH4 (SUP)</t>
  </si>
  <si>
    <t>COACTA</t>
  </si>
  <si>
    <t>Coal tar</t>
  </si>
  <si>
    <t>SUPN2O</t>
  </si>
  <si>
    <t>N2O (SUP)</t>
  </si>
  <si>
    <t>COABKB</t>
  </si>
  <si>
    <t>BKB (brown coal briquettes)</t>
  </si>
  <si>
    <t>INDCO2</t>
  </si>
  <si>
    <t>CO2 (IND)</t>
  </si>
  <si>
    <t>OILCRD</t>
  </si>
  <si>
    <t>Crude Oil</t>
  </si>
  <si>
    <t>INDCH4</t>
  </si>
  <si>
    <t>CH4 (IND)</t>
  </si>
  <si>
    <t>OILNGL</t>
  </si>
  <si>
    <t>Natural gas liquids</t>
  </si>
  <si>
    <t>INDN2O</t>
  </si>
  <si>
    <t>N2O (IND)</t>
  </si>
  <si>
    <t>OILFDS</t>
  </si>
  <si>
    <t>Feedstocks</t>
  </si>
  <si>
    <t>RSDCO2</t>
  </si>
  <si>
    <t>CO2 (RSD)</t>
  </si>
  <si>
    <t>OILRFG</t>
  </si>
  <si>
    <t>Refinery gas</t>
  </si>
  <si>
    <t>RSDCH4</t>
  </si>
  <si>
    <t>CH4 (RSD)</t>
  </si>
  <si>
    <t>OILDSL</t>
  </si>
  <si>
    <t>Diesel</t>
  </si>
  <si>
    <t>RSDN2O</t>
  </si>
  <si>
    <t>N2O (RSD)</t>
  </si>
  <si>
    <t>OILGSL</t>
  </si>
  <si>
    <t>Gasoline</t>
  </si>
  <si>
    <t>COMCO2</t>
  </si>
  <si>
    <t>CO2 (COM)</t>
  </si>
  <si>
    <t>OILGSA</t>
  </si>
  <si>
    <t>Aviation Gasoline</t>
  </si>
  <si>
    <t>COMCH4</t>
  </si>
  <si>
    <t>CH4 (COM)</t>
  </si>
  <si>
    <t>OILLPG</t>
  </si>
  <si>
    <t>Liquified petroleum gas</t>
  </si>
  <si>
    <t>COMN2O</t>
  </si>
  <si>
    <t>N2O (COM)</t>
  </si>
  <si>
    <t>OILHFO1</t>
  </si>
  <si>
    <t>Low Sulphur Fuel Oil</t>
  </si>
  <si>
    <t>AGRCO2</t>
  </si>
  <si>
    <t>CO2 (AGR)</t>
  </si>
  <si>
    <t>OILHFO2</t>
  </si>
  <si>
    <t>High Sulphur Fuel Oil</t>
  </si>
  <si>
    <t>AGRCH4</t>
  </si>
  <si>
    <t>CH4 (AGR)</t>
  </si>
  <si>
    <t>OILKER</t>
  </si>
  <si>
    <t>Kerosene</t>
  </si>
  <si>
    <t>AGRN2O</t>
  </si>
  <si>
    <t>N2O (AGR)</t>
  </si>
  <si>
    <t>OILNAP</t>
  </si>
  <si>
    <t>Naphtha</t>
  </si>
  <si>
    <t>TRACO2</t>
  </si>
  <si>
    <t>CO2 (TRA)</t>
  </si>
  <si>
    <t>OILPCK</t>
  </si>
  <si>
    <t>Petroleum Coke</t>
  </si>
  <si>
    <t>TRACH4</t>
  </si>
  <si>
    <t>CH4 (TRA)</t>
  </si>
  <si>
    <t>OILBIT</t>
  </si>
  <si>
    <t>Bitumen</t>
  </si>
  <si>
    <t>TRAN2O</t>
  </si>
  <si>
    <t>N2O (TRA)</t>
  </si>
  <si>
    <t>OILLUB</t>
  </si>
  <si>
    <t>Lubricants</t>
  </si>
  <si>
    <t>ELECO2</t>
  </si>
  <si>
    <t>CO2 (ELE)</t>
  </si>
  <si>
    <t>OILOTH</t>
  </si>
  <si>
    <t>Other petroleum products</t>
  </si>
  <si>
    <t>ELECH4</t>
  </si>
  <si>
    <t>CH4 (ELE)</t>
  </si>
  <si>
    <t>OILOIS</t>
  </si>
  <si>
    <t>Oil Shale</t>
  </si>
  <si>
    <t>ELEN2O</t>
  </si>
  <si>
    <t>N2O (ELE)</t>
  </si>
  <si>
    <t>OILSHO</t>
  </si>
  <si>
    <t>Shale Oil</t>
  </si>
  <si>
    <t>HETCO2</t>
  </si>
  <si>
    <t>CO2 (HET)</t>
  </si>
  <si>
    <t>GASNAT</t>
  </si>
  <si>
    <t>Natural Gas</t>
  </si>
  <si>
    <t>HETCH4</t>
  </si>
  <si>
    <t>CH4 (HET)</t>
  </si>
  <si>
    <t>GASBFG</t>
  </si>
  <si>
    <t>Blast Furnace Gas</t>
  </si>
  <si>
    <t>HETN2O</t>
  </si>
  <si>
    <t>N2O (HET)</t>
  </si>
  <si>
    <t>BIOLOG</t>
  </si>
  <si>
    <t>Wood</t>
  </si>
  <si>
    <t>BIOLOGA</t>
  </si>
  <si>
    <t>Agricultural residues</t>
  </si>
  <si>
    <t>BIOLOGF</t>
  </si>
  <si>
    <t>Forrest residues</t>
  </si>
  <si>
    <t>BIOWMU</t>
  </si>
  <si>
    <t>Municipal waste</t>
  </si>
  <si>
    <t>BIOWID</t>
  </si>
  <si>
    <t>Industrial Waste</t>
  </si>
  <si>
    <t>BIOWAN</t>
  </si>
  <si>
    <t>Animal waste</t>
  </si>
  <si>
    <t>BIOBST</t>
  </si>
  <si>
    <t>BIOBGC</t>
  </si>
  <si>
    <t>BIOBOS</t>
  </si>
  <si>
    <t>Oilseed Crops</t>
  </si>
  <si>
    <t>BIOETH</t>
  </si>
  <si>
    <t>Pure Bioethanol</t>
  </si>
  <si>
    <t>BIORME</t>
  </si>
  <si>
    <t>RME</t>
  </si>
  <si>
    <t>BIOHVO</t>
  </si>
  <si>
    <t>HVO</t>
  </si>
  <si>
    <t>BIODME</t>
  </si>
  <si>
    <t>DME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</si>
  <si>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</si>
  <si>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</si>
  <si>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</si>
  <si>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</si>
  <si>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</si>
  <si>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</si>
  <si>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</si>
  <si>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</si>
  <si>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</si>
  <si>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Rape seed oil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</si>
  <si>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</si>
  <si>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</si>
  <si>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</si>
  <si>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</si>
  <si>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</si>
  <si>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</si>
  <si>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</si>
  <si>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</si>
  <si>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NUCLFL</t>
  </si>
  <si>
    <t>Nuclear Fuel</t>
  </si>
  <si>
    <t>RSVCOAANT</t>
  </si>
  <si>
    <t>Anthracite (RSV)</t>
  </si>
  <si>
    <t>RSVCOABIC</t>
  </si>
  <si>
    <t>Other bituminous coal (RSV)</t>
  </si>
  <si>
    <t>RSVCOALIG</t>
  </si>
  <si>
    <t>PIPOILCRD</t>
  </si>
  <si>
    <t>Crude oil in Pipeline  (PIP)</t>
  </si>
  <si>
    <t>RSVOILCRD</t>
  </si>
  <si>
    <t>Crude oil reserves (RSV)</t>
  </si>
  <si>
    <t>PITGASNAT</t>
  </si>
  <si>
    <t>N. Gas Tansportation (PIT)</t>
  </si>
  <si>
    <t>PIDGASNAT</t>
  </si>
  <si>
    <t>N. Gas Distribution (PID)</t>
  </si>
  <si>
    <t>RSVGASNAT</t>
  </si>
  <si>
    <t>N. Gas (RSV)</t>
  </si>
  <si>
    <t>STGCOALIG</t>
  </si>
  <si>
    <t>STGOILCRD</t>
  </si>
  <si>
    <t>Crude Oil (STG)</t>
  </si>
  <si>
    <t>STGGASNAT</t>
  </si>
  <si>
    <t>N. Gas (STG)</t>
  </si>
  <si>
    <t>SUPCOAANT</t>
  </si>
  <si>
    <t>Anthracite (SUP)</t>
  </si>
  <si>
    <t>SUPCOACCL</t>
  </si>
  <si>
    <t>Coking coal (SUP)</t>
  </si>
  <si>
    <t>SUPCOABIC</t>
  </si>
  <si>
    <t>Other bituminous coal (SUP)</t>
  </si>
  <si>
    <t>SUPCOALIG</t>
  </si>
  <si>
    <t>SUPCOACOC</t>
  </si>
  <si>
    <t>Coke oven coke (SUP)</t>
  </si>
  <si>
    <t>SUPCOACTA</t>
  </si>
  <si>
    <t>Coal tar (SUP)</t>
  </si>
  <si>
    <t>SUPCOABKB</t>
  </si>
  <si>
    <t>BKB (brown coal briquettes) (SUP)</t>
  </si>
  <si>
    <t>SUPOILCRD</t>
  </si>
  <si>
    <t>Crude Oil (SUP)</t>
  </si>
  <si>
    <t>SUPOILNGL</t>
  </si>
  <si>
    <t>Natural gas liquids (SUP)</t>
  </si>
  <si>
    <t>SUPOILFDS</t>
  </si>
  <si>
    <t>Feedstocks (SUP)</t>
  </si>
  <si>
    <t>SUPOILRFG</t>
  </si>
  <si>
    <t>Refinery gas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</si>
  <si>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</si>
  <si>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</si>
  <si>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</si>
  <si>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</si>
  <si>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</si>
  <si>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</si>
  <si>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SUPOILHFO1</t>
  </si>
  <si>
    <t>Low Sulphur Fuel Oil (SUP)</t>
  </si>
  <si>
    <t>SUPOILHFO2</t>
  </si>
  <si>
    <t>High Sulphur Fuel Oil (SUP)</t>
  </si>
  <si>
    <t>SUPOILKER</t>
  </si>
  <si>
    <t>Kerosene (SUP)</t>
  </si>
  <si>
    <t>SUPOILNAP</t>
  </si>
  <si>
    <t>Naphtha (SUP)</t>
  </si>
  <si>
    <t>SUPOILPCK</t>
  </si>
  <si>
    <t>Petroleum Coke (SUP)</t>
  </si>
  <si>
    <t>SUPOILOTH</t>
  </si>
  <si>
    <t>Other petroleum products (SUP)</t>
  </si>
  <si>
    <t>SUPOILOIS</t>
  </si>
  <si>
    <t>Oil Shale (SUP)</t>
  </si>
  <si>
    <t>SUPOILSHO</t>
  </si>
  <si>
    <t>Shale Oil (SUP)</t>
  </si>
  <si>
    <t>SUPGASNAT</t>
  </si>
  <si>
    <t>Natural Gas (SUP)</t>
  </si>
  <si>
    <t>SUPGASBFG</t>
  </si>
  <si>
    <t>Blast Furnace Gas (SUP)</t>
  </si>
  <si>
    <t>SUPBIOLOG</t>
  </si>
  <si>
    <t>Wood (SUP)</t>
  </si>
  <si>
    <t>SUPBIOLOGA</t>
  </si>
  <si>
    <t>Agricultural residues (SUP)</t>
  </si>
  <si>
    <t>SUPBIOLOGF</t>
  </si>
  <si>
    <t>Forrest residues (SUP)</t>
  </si>
  <si>
    <t>SUPBIOWMU</t>
  </si>
  <si>
    <t>Municipal waste (SUP)</t>
  </si>
  <si>
    <t>SUPBIOWID</t>
  </si>
  <si>
    <t>Industrial Waste (SUP)</t>
  </si>
  <si>
    <t>SUPBIOWAN</t>
  </si>
  <si>
    <t>Animal waste (SUP)</t>
  </si>
  <si>
    <t>SUPBIOWCO</t>
  </si>
  <si>
    <t>Waste cooking oils (SUP)</t>
  </si>
  <si>
    <t>SUPBIOETH</t>
  </si>
  <si>
    <t>Pure Bioethanol (SUP)</t>
  </si>
  <si>
    <t>SUPBIORME</t>
  </si>
  <si>
    <t>RME (SUP)</t>
  </si>
  <si>
    <t>SUPBIOHVO</t>
  </si>
  <si>
    <t>HVO (SUP)</t>
  </si>
  <si>
    <t>SUPBIODME</t>
  </si>
  <si>
    <t>DME (SUP)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</si>
  <si>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</si>
  <si>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</si>
  <si>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</si>
  <si>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</si>
  <si>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</si>
  <si>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</si>
  <si>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</si>
  <si>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</si>
  <si>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</si>
  <si>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SUPBIORPS</t>
  </si>
  <si>
    <t>Rape seed oil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</si>
  <si>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</si>
  <si>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</si>
  <si>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</si>
  <si>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</si>
  <si>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</si>
  <si>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</si>
  <si>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</si>
  <si>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</si>
  <si>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INDCOAANT</t>
  </si>
  <si>
    <t>Anthracite (IND)</t>
  </si>
  <si>
    <t>INDCOACCL</t>
  </si>
  <si>
    <t>Coking coal (IND)</t>
  </si>
  <si>
    <t>INDCOABIC</t>
  </si>
  <si>
    <t>Other bituminous coal (IND)</t>
  </si>
  <si>
    <t>INDCOALIG</t>
  </si>
  <si>
    <t>INDCOACOC</t>
  </si>
  <si>
    <t>Coke oven coke (IND)</t>
  </si>
  <si>
    <t>INDCOACTA</t>
  </si>
  <si>
    <t>Coal tar (IND)</t>
  </si>
  <si>
    <t>INDCOABKB</t>
  </si>
  <si>
    <t>BKB (brown coal briquettes) (IND)</t>
  </si>
  <si>
    <t>INDOILRFG</t>
  </si>
  <si>
    <t>Refinery gas (IND)</t>
  </si>
  <si>
    <t>INDOILDSL</t>
  </si>
  <si>
    <t>Diesel (IND)</t>
  </si>
  <si>
    <t>INDOILGSL</t>
  </si>
  <si>
    <t>Gasoline (IND)</t>
  </si>
  <si>
    <t>INDOILLPG</t>
  </si>
  <si>
    <t>Liquified petroleum gas (IND)</t>
  </si>
  <si>
    <t>INDOILHFO1</t>
  </si>
  <si>
    <t>Low Sulphur Fuel Oil (IND)</t>
  </si>
  <si>
    <t>INDOILHFO2</t>
  </si>
  <si>
    <t>High Sulphur Fuel Oil (IND)</t>
  </si>
  <si>
    <t>INDOILKER</t>
  </si>
  <si>
    <t>Kerosene (IND)</t>
  </si>
  <si>
    <t>INDOILNAP</t>
  </si>
  <si>
    <t>Naphtha (IND)</t>
  </si>
  <si>
    <t>INDOILPCK</t>
  </si>
  <si>
    <t>Petroleum Coke (IND)</t>
  </si>
  <si>
    <t>INDOILOTH</t>
  </si>
  <si>
    <t>Other petroleum products (IND)</t>
  </si>
  <si>
    <t>INDGASNAT</t>
  </si>
  <si>
    <t>Natural Gas (IND)</t>
  </si>
  <si>
    <t>INDGASBFG</t>
  </si>
  <si>
    <t>Blast Furnace Gas (IND)</t>
  </si>
  <si>
    <t>INDBIOLOG</t>
  </si>
  <si>
    <t>Wood (IND)</t>
  </si>
  <si>
    <t>INDBIOLOGA</t>
  </si>
  <si>
    <t>Agricultural residues (IND)</t>
  </si>
  <si>
    <t>INDBIOLOGF</t>
  </si>
  <si>
    <t>Forrest residues (IND)</t>
  </si>
  <si>
    <t>INDBIOWMU</t>
  </si>
  <si>
    <t>Municipal waste (IND)</t>
  </si>
  <si>
    <t>INDBIOWID</t>
  </si>
  <si>
    <t>Industrial Waste (IND)</t>
  </si>
  <si>
    <t>INDBIOWAN</t>
  </si>
  <si>
    <t>Animal waste (IND)</t>
  </si>
  <si>
    <t>INDBIOWCO</t>
  </si>
  <si>
    <t>Waste cooking oils (IND)</t>
  </si>
  <si>
    <t>INDBIOETH</t>
  </si>
  <si>
    <t>Pure Bioethanol (IND)</t>
  </si>
  <si>
    <t>INDBIODSL</t>
  </si>
  <si>
    <t>Biodiesel (IND)</t>
  </si>
  <si>
    <t>Bioethanol (IND)</t>
  </si>
  <si>
    <t>INDBIOBGS</t>
  </si>
  <si>
    <t>Biogas (IND)</t>
  </si>
  <si>
    <t>INDBIOPLT</t>
  </si>
  <si>
    <t>Pellet (IND)</t>
  </si>
  <si>
    <t>INDBIOCHR</t>
  </si>
  <si>
    <t>Charcoal (IND)</t>
  </si>
  <si>
    <t>INDRESHYD</t>
  </si>
  <si>
    <t>Hydro Energy (IND)</t>
  </si>
  <si>
    <t>INDRESSOL</t>
  </si>
  <si>
    <t>Solar Energy (IND)</t>
  </si>
  <si>
    <t>INDRESWIN</t>
  </si>
  <si>
    <t>Wind Energy (IND)</t>
  </si>
  <si>
    <t>INDRESGEO</t>
  </si>
  <si>
    <t>Geothermal Energy (IND)</t>
  </si>
  <si>
    <t>RSDCOAANT</t>
  </si>
  <si>
    <t>Anthracite (RSD)</t>
  </si>
  <si>
    <t>RSDCOACCL</t>
  </si>
  <si>
    <t>Coking coal (RSD)</t>
  </si>
  <si>
    <t>RSDCOABIC</t>
  </si>
  <si>
    <t>Other bituminous coal (RSD)</t>
  </si>
  <si>
    <t>RSDCOALIG</t>
  </si>
  <si>
    <t>RSDCOACOC</t>
  </si>
  <si>
    <t>Coke oven coke (RSD)</t>
  </si>
  <si>
    <t>RSDCOACTA</t>
  </si>
  <si>
    <t>Coal tar (RSD)</t>
  </si>
  <si>
    <t>RSDCOABKB</t>
  </si>
  <si>
    <t>BKB (brown coal briquettes) (RSD)</t>
  </si>
  <si>
    <t>RSDOILRFG</t>
  </si>
  <si>
    <t>Refinery gas (RSD)</t>
  </si>
  <si>
    <t>RSDOILDSL</t>
  </si>
  <si>
    <t>Diesel (RSD)</t>
  </si>
  <si>
    <t>RSDOILGSL</t>
  </si>
  <si>
    <t>Gasoline (RSD)</t>
  </si>
  <si>
    <t>RSDOILLPG</t>
  </si>
  <si>
    <t>Liquified petroleum gas (RSD)</t>
  </si>
  <si>
    <t>RSDOILHFO1</t>
  </si>
  <si>
    <t>Low Sulphur Fuel Oil (RSD)</t>
  </si>
  <si>
    <t>RSDOILHFO2</t>
  </si>
  <si>
    <t>High Sulphur Fuel Oil (RSD)</t>
  </si>
  <si>
    <t>RSDOILKER</t>
  </si>
  <si>
    <t>Kerosene (RSD)</t>
  </si>
  <si>
    <t>RSDOILOTH</t>
  </si>
  <si>
    <t>Other petroleum products (RSD)</t>
  </si>
  <si>
    <t>RSDGASNAT</t>
  </si>
  <si>
    <t>Natural Gas (RSD)</t>
  </si>
  <si>
    <t>RSDBIOLOG</t>
  </si>
  <si>
    <t>Wood (RSD)</t>
  </si>
  <si>
    <t>RSDBIOLOGA</t>
  </si>
  <si>
    <t>Agricultural residues (RSD)</t>
  </si>
  <si>
    <t>RSDBIOLOGF</t>
  </si>
  <si>
    <t>Forrest residues (RSD)</t>
  </si>
  <si>
    <t>RSDBIOWMU</t>
  </si>
  <si>
    <t>Municipal waste (RSD)</t>
  </si>
  <si>
    <t>RSDBIOWAN</t>
  </si>
  <si>
    <t>Animal waste (RSD)</t>
  </si>
  <si>
    <t>RSDBIOWCO</t>
  </si>
  <si>
    <t>Waste cooking oils (RSD)</t>
  </si>
  <si>
    <t>RSDBIOETH</t>
  </si>
  <si>
    <t>Pure Bioethanol (RSD)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</si>
  <si>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</si>
  <si>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</si>
  <si>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</si>
  <si>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</si>
  <si>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</si>
  <si>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</si>
  <si>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</si>
  <si>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</si>
  <si>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</si>
  <si>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RSDRESHYD</t>
  </si>
  <si>
    <t>Hydro Energy (RSD)</t>
  </si>
  <si>
    <t>RSDRESSOL</t>
  </si>
  <si>
    <t>Solar Energy (RSD)</t>
  </si>
  <si>
    <t>RSDRESWIN</t>
  </si>
  <si>
    <t>Wind Energy (RSD)</t>
  </si>
  <si>
    <t>RSDRESGEO</t>
  </si>
  <si>
    <t>Geothermal Energy (RSD)</t>
  </si>
  <si>
    <t>COMCOAANT</t>
  </si>
  <si>
    <t>Anthracite (COM)</t>
  </si>
  <si>
    <t>COMCOACCL</t>
  </si>
  <si>
    <t>Coking coal (COM)</t>
  </si>
  <si>
    <t>COMCOABIC</t>
  </si>
  <si>
    <t>Other bituminous coal (COM)</t>
  </si>
  <si>
    <t>COMCOALIG</t>
  </si>
  <si>
    <t>COMCOACOC</t>
  </si>
  <si>
    <t>Coke oven coke (COM)</t>
  </si>
  <si>
    <t>COMCOACTA</t>
  </si>
  <si>
    <t>Coal tar (COM)</t>
  </si>
  <si>
    <t>COMCOABKB</t>
  </si>
  <si>
    <t>BKB (brown coal briquettes) (COM)</t>
  </si>
  <si>
    <t>COMOILRFG</t>
  </si>
  <si>
    <t>Refinery gas (COM)</t>
  </si>
  <si>
    <t>COMOILDSL</t>
  </si>
  <si>
    <t>Diesel (COM)</t>
  </si>
  <si>
    <t>COMOILGSL</t>
  </si>
  <si>
    <t>Gasoline (COM)</t>
  </si>
  <si>
    <t>COMOILLPG</t>
  </si>
  <si>
    <t>Liquified petroleum gas (COM)</t>
  </si>
  <si>
    <t>COMOILHFO1</t>
  </si>
  <si>
    <t>Low Sulphur Fuel Oil (COM)</t>
  </si>
  <si>
    <t>COMOILHFO2</t>
  </si>
  <si>
    <t>High Sulphur Fuel Oil (COM)</t>
  </si>
  <si>
    <t>COMOILKER</t>
  </si>
  <si>
    <t>Kerosene (COM)</t>
  </si>
  <si>
    <t>COMOILOTH</t>
  </si>
  <si>
    <t>Other petroleum products (COM)</t>
  </si>
  <si>
    <t>COMGASNAT</t>
  </si>
  <si>
    <t>Natural Gas (COM)</t>
  </si>
  <si>
    <t>COMBIOLOG</t>
  </si>
  <si>
    <t>Wood (COM)</t>
  </si>
  <si>
    <t>COMBIOLOGA</t>
  </si>
  <si>
    <t>Agricultural residues (COM)</t>
  </si>
  <si>
    <t>COMBIOLOGF</t>
  </si>
  <si>
    <t>Forrest residues (COM)</t>
  </si>
  <si>
    <t>COMBIOWMU</t>
  </si>
  <si>
    <t>Municipal waste (COM)</t>
  </si>
  <si>
    <t>COMBIOWAN</t>
  </si>
  <si>
    <t>Animal waste (COM)</t>
  </si>
  <si>
    <t>COMBIOWCO</t>
  </si>
  <si>
    <t>Waste cooking oils (COM)</t>
  </si>
  <si>
    <t>COMBIOETH</t>
  </si>
  <si>
    <t>Pure Bioethanol (COM)</t>
  </si>
  <si>
    <t>COMBIODSL</t>
  </si>
  <si>
    <t>Biodiesel (COM)</t>
  </si>
  <si>
    <t>Bioethanol (COM)</t>
  </si>
  <si>
    <t>COMBIOBGS</t>
  </si>
  <si>
    <t>Biogas (COM)</t>
  </si>
  <si>
    <t>COMBIOPLT</t>
  </si>
  <si>
    <t>Pellet (COM)</t>
  </si>
  <si>
    <t>COMBIOCHR</t>
  </si>
  <si>
    <t>Charcoal (COM)</t>
  </si>
  <si>
    <t>COMRESHYD</t>
  </si>
  <si>
    <t>Hydro Energy (COM)</t>
  </si>
  <si>
    <t>COMRESSOL</t>
  </si>
  <si>
    <t>Solar Energy (COM)</t>
  </si>
  <si>
    <t>COMRESWIN</t>
  </si>
  <si>
    <t>Wind Energy (COM)</t>
  </si>
  <si>
    <t>COMRESGEO</t>
  </si>
  <si>
    <t>Geothermal Energy (COM)</t>
  </si>
  <si>
    <t>AGRCOAANT</t>
  </si>
  <si>
    <t>Anthracite (AGR)</t>
  </si>
  <si>
    <t>AGRCOACCL</t>
  </si>
  <si>
    <t>Coking coal (AGR)</t>
  </si>
  <si>
    <t>AGRCOABIC</t>
  </si>
  <si>
    <t>Other bituminous coal (AGR)</t>
  </si>
  <si>
    <t>AGRCOALIG</t>
  </si>
  <si>
    <t>AGRCOACOC</t>
  </si>
  <si>
    <t>Coke oven coke (AGR)</t>
  </si>
  <si>
    <t>AGRCOACTA</t>
  </si>
  <si>
    <t>Coal tar (AGR)</t>
  </si>
  <si>
    <t>AGRCOABKB</t>
  </si>
  <si>
    <t>BKB (brown coal briquettes) (AGR)</t>
  </si>
  <si>
    <t>AGROILRFG</t>
  </si>
  <si>
    <t>Refinery gas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</si>
  <si>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</si>
  <si>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</si>
  <si>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</si>
  <si>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</si>
  <si>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</si>
  <si>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</si>
  <si>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AGROILHFO1</t>
  </si>
  <si>
    <t>Low Sulphur Fuel Oil (AGR)</t>
  </si>
  <si>
    <t>AGROILHFO2</t>
  </si>
  <si>
    <t>High Sulphur Fuel Oil (AGR)</t>
  </si>
  <si>
    <t>AGROILKER</t>
  </si>
  <si>
    <t>Kerosene (AGR)</t>
  </si>
  <si>
    <t>AGROILOTH</t>
  </si>
  <si>
    <t>Other petroleum products (AGR)</t>
  </si>
  <si>
    <t>AGRGASNAT</t>
  </si>
  <si>
    <t>Natural Gas (AGR)</t>
  </si>
  <si>
    <t>AGRBIOLOG</t>
  </si>
  <si>
    <t>Wood (AGR)</t>
  </si>
  <si>
    <t>AGRBIOLOGA</t>
  </si>
  <si>
    <t>Agricultural residues (AGR)</t>
  </si>
  <si>
    <t>AGRBIOLOGF</t>
  </si>
  <si>
    <t>Forrest residues (AGR)</t>
  </si>
  <si>
    <t>AGRBIOWMU</t>
  </si>
  <si>
    <t>Municipal waste (AGR)</t>
  </si>
  <si>
    <t>AGRBIOWAN</t>
  </si>
  <si>
    <t>Animal waste (AGR)</t>
  </si>
  <si>
    <t>AGRBIOWCO</t>
  </si>
  <si>
    <t>Waste cooking oils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</si>
  <si>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</si>
  <si>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</si>
  <si>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</si>
  <si>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</si>
  <si>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</si>
  <si>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</si>
  <si>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</si>
  <si>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</si>
  <si>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</si>
  <si>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</si>
  <si>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</si>
  <si>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AGRRESHYD</t>
  </si>
  <si>
    <t>Hydro Energy (AGR)</t>
  </si>
  <si>
    <t>AGRRESSOL</t>
  </si>
  <si>
    <t>Solar Energy (AGR)</t>
  </si>
  <si>
    <t>AGRRESWIN</t>
  </si>
  <si>
    <t>Wind Energy (AGR)</t>
  </si>
  <si>
    <t>AGRRESGEO</t>
  </si>
  <si>
    <t>Geothermal Energy (AGR)</t>
  </si>
  <si>
    <t>TRAOILDSL</t>
  </si>
  <si>
    <t>Diesel (TRA)</t>
  </si>
  <si>
    <t>TRAOILGSL</t>
  </si>
  <si>
    <t>Gasoline (TRA)</t>
  </si>
  <si>
    <t>TRAOILGSA</t>
  </si>
  <si>
    <t>Aviation Gasoline (TRA)</t>
  </si>
  <si>
    <t>TRAOILLPG</t>
  </si>
  <si>
    <t>Liquified petroleum gas (TRA)</t>
  </si>
  <si>
    <t>TRAOILHFO1</t>
  </si>
  <si>
    <t>Low Sulphur Fuel Oil (TRA)</t>
  </si>
  <si>
    <t>TRAOILHFO2</t>
  </si>
  <si>
    <t>High Sulphur Fuel Oil (TRA)</t>
  </si>
  <si>
    <t>TRAOILKER</t>
  </si>
  <si>
    <t>Kerosene (TRA)</t>
  </si>
  <si>
    <t>TRAOILNAP</t>
  </si>
  <si>
    <t>Naphtha (TRA)</t>
  </si>
  <si>
    <t>TRAOILOTH</t>
  </si>
  <si>
    <t>Other petroleum products (TRA)</t>
  </si>
  <si>
    <t>TRAGASNAT</t>
  </si>
  <si>
    <t>Natural Gas (TRA)</t>
  </si>
  <si>
    <t>TRABIODSL</t>
  </si>
  <si>
    <t>Biodiesel (TRA)</t>
  </si>
  <si>
    <t>TRABIOETH</t>
  </si>
  <si>
    <t>Bioethanol (TRA)</t>
  </si>
  <si>
    <t>TRABIOBGS</t>
  </si>
  <si>
    <t>Biogas (TRA)</t>
  </si>
  <si>
    <t>ELECOAANT</t>
  </si>
  <si>
    <t>Anthracite (ELE)</t>
  </si>
  <si>
    <t>ELECOACCL</t>
  </si>
  <si>
    <t>Coking coal (ELE)</t>
  </si>
  <si>
    <t>ELECOABIC</t>
  </si>
  <si>
    <t>Other bituminous coal (ELE)</t>
  </si>
  <si>
    <t>ELECOALIG</t>
  </si>
  <si>
    <t>ELECOACOC</t>
  </si>
  <si>
    <t>Coke oven coke (ELE)</t>
  </si>
  <si>
    <t>ELECOACTA</t>
  </si>
  <si>
    <t>Coal tar (ELE)</t>
  </si>
  <si>
    <t>ELECOABKB</t>
  </si>
  <si>
    <t>BKB (brown coal briquettes) (ELE)</t>
  </si>
  <si>
    <t>ELEOILRFG</t>
  </si>
  <si>
    <t>Refinery gas (ELE)</t>
  </si>
  <si>
    <t>ELEOILDSL</t>
  </si>
  <si>
    <t>Diesel (ELE)</t>
  </si>
  <si>
    <t>ELEOILGSL</t>
  </si>
  <si>
    <t>Gasoline (ELE)</t>
  </si>
  <si>
    <t>ELEOILLPG</t>
  </si>
  <si>
    <t>Liquified petroleum gas (ELE)</t>
  </si>
  <si>
    <t>ELEOILHFO1</t>
  </si>
  <si>
    <t>Low Sulphur Fuel Oil (ELE)</t>
  </si>
  <si>
    <t>ELEOILHFO2</t>
  </si>
  <si>
    <t>High Sulphur Fuel Oil (ELE)</t>
  </si>
  <si>
    <t>ELEOILKER</t>
  </si>
  <si>
    <t>Kerosene (ELE)</t>
  </si>
  <si>
    <t>ELEOILNAP</t>
  </si>
  <si>
    <t>Naphtha (ELE)</t>
  </si>
  <si>
    <t>ELEOILPCK</t>
  </si>
  <si>
    <t>Petroleum Coke (ELE)</t>
  </si>
  <si>
    <t>ELEOILOTH</t>
  </si>
  <si>
    <t>Other petroleum products (ELE)</t>
  </si>
  <si>
    <t>ELEOILSHO</t>
  </si>
  <si>
    <t>Shale Oil (ELE)</t>
  </si>
  <si>
    <t>ELEGASNAT</t>
  </si>
  <si>
    <t>Natural Gas (ELE)</t>
  </si>
  <si>
    <t>ELEGASBFG</t>
  </si>
  <si>
    <t>Blast Furnace Gas (ELE)</t>
  </si>
  <si>
    <t>ELEBIOLOG</t>
  </si>
  <si>
    <t>Wood (ELE)</t>
  </si>
  <si>
    <t>ELEBIOLOGA</t>
  </si>
  <si>
    <t>Agricultural residues (ELE)</t>
  </si>
  <si>
    <t>ELEBIOLOGF</t>
  </si>
  <si>
    <t>Forrest residues (ELE)</t>
  </si>
  <si>
    <t>ELEBIOWMU</t>
  </si>
  <si>
    <t>Municipal waste (ELE)</t>
  </si>
  <si>
    <t>ELEBIOWID</t>
  </si>
  <si>
    <t>Industrial Waste (ELE)</t>
  </si>
  <si>
    <t>ELEBIOWAN</t>
  </si>
  <si>
    <t>Animal waste (ELE)</t>
  </si>
  <si>
    <t>ELEBIOWCO</t>
  </si>
  <si>
    <t>Waste cooking oils (ELE)</t>
  </si>
  <si>
    <t>ELEBIOETH</t>
  </si>
  <si>
    <t>Pure Bioethanol (ELE)</t>
  </si>
  <si>
    <t>ELEBIODSL</t>
  </si>
  <si>
    <t>Biodiesel (ELE)</t>
  </si>
  <si>
    <t>Bioethanol (ELE)</t>
  </si>
  <si>
    <t>ELEBIOBGS</t>
  </si>
  <si>
    <t>Biogas (ELE)</t>
  </si>
  <si>
    <t>ELEBIOPLT</t>
  </si>
  <si>
    <t>Pellet (ELE)</t>
  </si>
  <si>
    <t>ELERESHYD</t>
  </si>
  <si>
    <t>Hydro Energy (ELE)</t>
  </si>
  <si>
    <t>ELERESSOL</t>
  </si>
  <si>
    <t>Solar Energy (ELE)</t>
  </si>
  <si>
    <t>ELERESWIN</t>
  </si>
  <si>
    <t>Wind Energy (ELE)</t>
  </si>
  <si>
    <t>ELERESGEO</t>
  </si>
  <si>
    <t>Geothermal Energy (ELE)</t>
  </si>
  <si>
    <t>ELENUCLFL</t>
  </si>
  <si>
    <t>Nuclear Fuel (ELE)</t>
  </si>
  <si>
    <t>HETCOAANT</t>
  </si>
  <si>
    <t>Anthracite (HET)</t>
  </si>
  <si>
    <t>HETCOACCL</t>
  </si>
  <si>
    <t>Coking coal (HET)</t>
  </si>
  <si>
    <t>HETCOABIC</t>
  </si>
  <si>
    <t>Other bituminous coal (HET)</t>
  </si>
  <si>
    <t>HETCOALIG</t>
  </si>
  <si>
    <t>HETCOACOC</t>
  </si>
  <si>
    <t>Coke oven coke (HET)</t>
  </si>
  <si>
    <t>HETCOACTA</t>
  </si>
  <si>
    <t>Coal tar (HET)</t>
  </si>
  <si>
    <t>HETCOABKB</t>
  </si>
  <si>
    <t>BKB (brown coal briquettes) (HET)</t>
  </si>
  <si>
    <t>HETOILRFG</t>
  </si>
  <si>
    <t>Refinery gas (HET)</t>
  </si>
  <si>
    <t>HETOILDSL</t>
  </si>
  <si>
    <t>Diesel (HET)</t>
  </si>
  <si>
    <t>HETOILGSL</t>
  </si>
  <si>
    <t>Gasoline (HET)</t>
  </si>
  <si>
    <t>HETOILLPG</t>
  </si>
  <si>
    <t>Liquified petroleum gas (HET)</t>
  </si>
  <si>
    <t>HETOILHFO1</t>
  </si>
  <si>
    <t>Low Sulphur Fuel Oil (HET)</t>
  </si>
  <si>
    <t>HETOILHFO2</t>
  </si>
  <si>
    <t>High Sulphur Fuel Oil (HET)</t>
  </si>
  <si>
    <t>HETOILKER</t>
  </si>
  <si>
    <t>Kerosene (HET)</t>
  </si>
  <si>
    <t>HETOILNAP</t>
  </si>
  <si>
    <t>Naphtha (HET)</t>
  </si>
  <si>
    <t>HETOILPCK</t>
  </si>
  <si>
    <t>Petroleum Coke (HET)</t>
  </si>
  <si>
    <t>HETOILOTH</t>
  </si>
  <si>
    <t>Other petroleum products (HET)</t>
  </si>
  <si>
    <t>HETOILSHO</t>
  </si>
  <si>
    <t>Shale Oil (HET)</t>
  </si>
  <si>
    <t>HETGASNAT</t>
  </si>
  <si>
    <t>Natural Gas (HET)</t>
  </si>
  <si>
    <t>HETGASBFG</t>
  </si>
  <si>
    <t>Blast Furnace Gas (HET)</t>
  </si>
  <si>
    <t>HETBIOLOG</t>
  </si>
  <si>
    <t>Wood (HET)</t>
  </si>
  <si>
    <t>HETBIOLOGA</t>
  </si>
  <si>
    <t>Agricultural residues (HET)</t>
  </si>
  <si>
    <t>HETBIOLOGF</t>
  </si>
  <si>
    <t>Forrest residues (HET)</t>
  </si>
  <si>
    <t>HETBIOWMU</t>
  </si>
  <si>
    <t>Municipal waste (HET)</t>
  </si>
  <si>
    <t>HETBIOWID</t>
  </si>
  <si>
    <t>Industrial Waste (HET)</t>
  </si>
  <si>
    <t>HETBIOWAN</t>
  </si>
  <si>
    <t>Animal waste (HET)</t>
  </si>
  <si>
    <t>HETBIOWCO</t>
  </si>
  <si>
    <t>Waste cooking oils (HET)</t>
  </si>
  <si>
    <t>HETBIOETH</t>
  </si>
  <si>
    <t>Pure Bioethanol (HET)</t>
  </si>
  <si>
    <t>HETBIODSL</t>
  </si>
  <si>
    <t>Biodiesel (HET)</t>
  </si>
  <si>
    <t>Bioethanol (HET)</t>
  </si>
  <si>
    <t>HETBIOBGS</t>
  </si>
  <si>
    <t>Biogas (HET)</t>
  </si>
  <si>
    <t>HETBIOPLT</t>
  </si>
  <si>
    <t>Pellet (HET)</t>
  </si>
  <si>
    <t>HETBIOCHR</t>
  </si>
  <si>
    <t>Charcoal (HET)</t>
  </si>
  <si>
    <t>HETRESHYD</t>
  </si>
  <si>
    <t>Hydro Energy (HET)</t>
  </si>
  <si>
    <t>HETRESSOL</t>
  </si>
  <si>
    <t>Solar Energy (HET)</t>
  </si>
  <si>
    <t>HETRESGEO</t>
  </si>
  <si>
    <t>Geothermal Energy (HET)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</si>
  <si>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</si>
  <si>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</si>
  <si>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</si>
  <si>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</si>
  <si>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</si>
  <si>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</si>
  <si>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ELCMED</t>
  </si>
  <si>
    <t>Medium Voltage electricity</t>
  </si>
  <si>
    <t>ELCLOW</t>
  </si>
  <si>
    <t>Low Voltage electricity</t>
  </si>
  <si>
    <t>SUPELC</t>
  </si>
  <si>
    <t>Electricity (SUP)</t>
  </si>
  <si>
    <t>INDELC</t>
  </si>
  <si>
    <t>Electricity (IND)</t>
  </si>
  <si>
    <t>RSDELC</t>
  </si>
  <si>
    <t>Electricity (RSD)</t>
  </si>
  <si>
    <t>COMELC</t>
  </si>
  <si>
    <t>Electricity (COM)</t>
  </si>
  <si>
    <t>AGRELC</t>
  </si>
  <si>
    <t>Electricity (AGR)</t>
  </si>
  <si>
    <t>TRAELC</t>
  </si>
  <si>
    <t>Electricity (TRA)</t>
  </si>
  <si>
    <t>HETELC</t>
  </si>
  <si>
    <t>Electricity (HET)</t>
  </si>
  <si>
    <t>ELCMLO</t>
  </si>
  <si>
    <t>Medium-Low Voltage electricity</t>
  </si>
  <si>
    <t>Total Capacity (GW)</t>
  </si>
  <si>
    <t>UC_Desc</t>
  </si>
  <si>
    <t>Upper limits for Hydro Plants Capacity (GW)</t>
  </si>
  <si>
    <t>Upper limits for Bioenergy based CHP  Generation Capacity</t>
  </si>
  <si>
    <t>Biomass Potential By Type and Region in PJ/year</t>
  </si>
  <si>
    <t>MINBIOLOGA01</t>
  </si>
  <si>
    <t>MINBIOLOGA02</t>
  </si>
  <si>
    <t>MINBIOLOGA03</t>
  </si>
  <si>
    <t>MINBIOLOGF01</t>
  </si>
  <si>
    <t>MINBIOLOGF02</t>
  </si>
  <si>
    <t>MINBIOLOGF03</t>
  </si>
  <si>
    <t>MINBIOWMU01</t>
  </si>
  <si>
    <t>MINBIOWID01</t>
  </si>
  <si>
    <t>MINBIOWAN01</t>
  </si>
  <si>
    <t>MINBIOBGC01</t>
  </si>
  <si>
    <t>MINBIOBST01</t>
  </si>
  <si>
    <t>MINBIOBOS01</t>
  </si>
  <si>
    <t>Full technical Potential</t>
  </si>
  <si>
    <t>Base Year Data</t>
  </si>
  <si>
    <t xml:space="preserve">ACT_BND </t>
  </si>
  <si>
    <t>Collection Costs Euro/GJ</t>
  </si>
  <si>
    <t>Basic Breakdown of biomass potential</t>
  </si>
  <si>
    <t>EUPV*</t>
  </si>
  <si>
    <t>Source</t>
  </si>
  <si>
    <t>Impact of promotion mechanisms fo advanced and low-iLUC biofuels on markets, Used Cooking oil and animal fats for biodiesel, IEA Bioenergy, Task 20, (2014) Fig. 19</t>
  </si>
  <si>
    <t>The JRC-EU-TIMES model. Bioenergy potentials for EU and neighbouring countries (2015). Table 13</t>
  </si>
  <si>
    <t>The JRC-EU-TIMES model. Bioenergy potentials for EU and neighbouring countries (2015). Table 14</t>
  </si>
  <si>
    <t>The JRC-EU-TIMES model. Bioenergy potentials for EU and neighbouring countries (2015). Table 17</t>
  </si>
  <si>
    <t>The JRC-EU-TIMES model. Bioenergy potentials for EU and neighbouring countries (2015). Table 12</t>
  </si>
  <si>
    <t>The JRC-EU-TIMES model. Bioenergy potentials for EU and neighbouring countries (2015). Table 11</t>
  </si>
  <si>
    <t>EUHYDSR*</t>
  </si>
  <si>
    <t>AU_ELC_HYSCAP</t>
  </si>
  <si>
    <t>~TFM_INS</t>
  </si>
  <si>
    <t>AU_ELC_Biogas</t>
  </si>
  <si>
    <t>PUBIOBGS*</t>
  </si>
  <si>
    <t>Upper limit for Biogas plants</t>
  </si>
  <si>
    <t>AU_ELC_Biomas</t>
  </si>
  <si>
    <t>PUBIOLOG*</t>
  </si>
  <si>
    <t>Upper limit for Biomass plants</t>
  </si>
  <si>
    <t>Mtoe/year</t>
  </si>
  <si>
    <t>Agricultural Recidues Potential Step 1</t>
  </si>
  <si>
    <t>Agricultural Recidues Potential Step 2</t>
  </si>
  <si>
    <t>Agricultural Recidues Potential Step 3</t>
  </si>
  <si>
    <t>Municipal waste Potential</t>
  </si>
  <si>
    <t>Industrial Waste Potential</t>
  </si>
  <si>
    <t>Animal waste Potential</t>
  </si>
  <si>
    <t xml:space="preserve">Oilseed Crops Potential </t>
  </si>
  <si>
    <t>Firewood Potential Step 1</t>
  </si>
  <si>
    <t>Firewood Potential Step 2</t>
  </si>
  <si>
    <t>Firewood Potential Step 3</t>
  </si>
  <si>
    <t>Upper limits for availability of Geothermal energy</t>
  </si>
  <si>
    <t>MINRESGEO01</t>
  </si>
  <si>
    <t>AU_ELC_WINDCAP101</t>
  </si>
  <si>
    <t>AU_ELC_WINDCAP102</t>
  </si>
  <si>
    <t>Upper limit for Wind Capacity in (GW) High CF</t>
  </si>
  <si>
    <t>Upper limit for Wind Capacity in (GW) Medium CF</t>
  </si>
  <si>
    <t>EUWIN*101</t>
  </si>
  <si>
    <t>EUWIN*102</t>
  </si>
  <si>
    <t>Total Capacity at CF=30% (GW)</t>
  </si>
  <si>
    <t>Total Capacity at CF=25% (GW)</t>
  </si>
  <si>
    <t>BIOUCO</t>
  </si>
  <si>
    <t>Used cooking oils</t>
  </si>
  <si>
    <t>MINBIOUCO01</t>
  </si>
  <si>
    <t xml:space="preserve">Used cooking oils Potential </t>
  </si>
  <si>
    <t>Sugar beet Residues</t>
  </si>
  <si>
    <t>BIOWIR</t>
  </si>
  <si>
    <t>Wine and distillery residues</t>
  </si>
  <si>
    <t>GrassStraw Residues</t>
  </si>
  <si>
    <t>LigniteBrown Coal (RSV)</t>
  </si>
  <si>
    <t>LigniteBrown Coal (STG)</t>
  </si>
  <si>
    <t>LigniteBrown Coal  (SUP)</t>
  </si>
  <si>
    <t>LigniteBrown Coal  (IND)</t>
  </si>
  <si>
    <t>LigniteBrown Coal  (RSD)</t>
  </si>
  <si>
    <t>LigniteBrown Coal  (COM)</t>
  </si>
  <si>
    <t>LigniteBrown Coal  (AGR)</t>
  </si>
  <si>
    <t>LigniteBrown Coal  (ELE)</t>
  </si>
  <si>
    <t>LigniteBrown Coal  (HET)</t>
  </si>
  <si>
    <t xml:space="preserve">Sugar beet Residues Potential </t>
  </si>
  <si>
    <t xml:space="preserve">Grass/Straw Residues Potential </t>
  </si>
  <si>
    <t>MINBIOWIR01</t>
  </si>
  <si>
    <t xml:space="preserve">Wine Residues Potential </t>
  </si>
  <si>
    <t>MINBIOSTA01</t>
  </si>
  <si>
    <t>Cereal Crops (wheat, corn) Potential</t>
  </si>
  <si>
    <t>BIOSTA</t>
  </si>
  <si>
    <t>Starch Crops (wheat,corn)</t>
  </si>
  <si>
    <t>*Units</t>
  </si>
  <si>
    <t>KZK</t>
  </si>
  <si>
    <t>AZJ</t>
  </si>
  <si>
    <t>TKM</t>
  </si>
  <si>
    <t>UZB</t>
  </si>
  <si>
    <t>Energy Balance 2017</t>
  </si>
  <si>
    <t>Technical Potential for longer term (2050)</t>
  </si>
  <si>
    <t>M$</t>
  </si>
  <si>
    <t>M$/PJa</t>
  </si>
  <si>
    <t>M$/PJ</t>
  </si>
  <si>
    <t>M$/(PJ/year)</t>
  </si>
  <si>
    <t>M$/GW</t>
  </si>
  <si>
    <t>M$/ktCO2</t>
  </si>
  <si>
    <t>$/GJ</t>
  </si>
  <si>
    <t>COASUB</t>
  </si>
  <si>
    <t>Sub-bituminous</t>
  </si>
  <si>
    <t>COACOK</t>
  </si>
  <si>
    <t>COABCO</t>
  </si>
  <si>
    <t>Brown Coal/Lignite</t>
  </si>
  <si>
    <t>Agricultural Residues Potential Step 1</t>
  </si>
  <si>
    <t>Agricultural ReSidues Potential Step 2</t>
  </si>
  <si>
    <t>Agricultural Residues Potential Step 3</t>
  </si>
  <si>
    <t>Agricultural Residues Potential Step 2</t>
  </si>
  <si>
    <t>AU_ELC_WINDCAP103</t>
  </si>
  <si>
    <t>EUWIN*103</t>
  </si>
  <si>
    <t>The plan aims to install about 1040 MW renewable energy capacity by 2020, including 793 MW from wind, 170 MW from hydro and 4 MW from solar sources.</t>
  </si>
  <si>
    <t>~UC_T: UC_RHSRT~UP</t>
  </si>
  <si>
    <t>UC_RHSRT~UP~0</t>
  </si>
  <si>
    <t>RDM: (KZK) no extra potential for solid biomass for energy</t>
  </si>
  <si>
    <t>AU_ELC_WINDCAPLOW</t>
  </si>
  <si>
    <t>EUWIN*10*</t>
  </si>
  <si>
    <t>Total Capacity at CF=X/Y/Z % (GW)</t>
  </si>
  <si>
    <t>Lower limits for Lower Capacity Wind turbines (GW)</t>
  </si>
  <si>
    <t>UC_RHSRT~LO~0</t>
  </si>
  <si>
    <t>Lower limits for Solar PV Capacity (GW)</t>
  </si>
  <si>
    <t>~UC_T: UC_RHSRT~LO</t>
  </si>
  <si>
    <t>Lower limits for Hydro Plants Capacity (GW)</t>
  </si>
  <si>
    <t>Lower limit for Small Hydro Plants in (GW)</t>
  </si>
  <si>
    <t>Upper limit for Small Hydro Plants in (GW)</t>
  </si>
  <si>
    <t>Lower limit for PV Capacity per Region in (GW)</t>
  </si>
  <si>
    <t>Lower limit for Wind Capacity in (GW) Medium CF</t>
  </si>
  <si>
    <t>KZ (UNDP)</t>
  </si>
  <si>
    <t>RDM: see hydro potential</t>
  </si>
  <si>
    <t>AU_ELC_WINDNCAPTOT</t>
  </si>
  <si>
    <t>UC_NCAP</t>
  </si>
  <si>
    <t>Upper limits for Total New Capacity Wind turbines (GW)</t>
  </si>
  <si>
    <t>AU_ELC_SOLPV_LO</t>
  </si>
  <si>
    <t>Upper limits for Total New Capacity Solar PV (GW)</t>
  </si>
  <si>
    <t>AU_ELC_SOLPV_TOT</t>
  </si>
  <si>
    <t>TWh</t>
  </si>
  <si>
    <t>RDM: cross-checked with BY data</t>
  </si>
  <si>
    <t>Upper limits for Higher Capacity Wind turbines (CF around 30%)  (GW)</t>
  </si>
  <si>
    <t>Upper limits for Medium-Lower Capacity Wind turbines (CF around 25%) (GW)</t>
  </si>
  <si>
    <t>Upper limits for Lower Capacity Wind turbines (CF lower 20%) (GW)</t>
  </si>
  <si>
    <t>NCAP per period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</si>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</sst>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"/>
    <numFmt numFmtId="165" formatCode="_-[$€-2]\ * #,##0.00_-;\-[$€-2]\ * #,##0.00_-;_-[$€-2]\ * &quot;-&quot;??_-"/>
    <numFmt numFmtId="166" formatCode="\Te\x\t"/>
    <numFmt numFmtId="167" formatCode="_-* #,##0.00\ _€_-;\-* #,##0.00\ _€_-;_-* &quot;-&quot;??\ _€_-;_-@_-"/>
    <numFmt numFmtId="168" formatCode="_ * #,##0.00_ ;_ * \-#,##0.00_ ;_ * &quot;-&quot;??_ ;_ @_ "/>
    <numFmt numFmtId="169" formatCode="_([$€-2]* #,##0.00_);_([$€-2]* \(#,##0.00\);_([$€-2]* &quot;-&quot;??_)"/>
    <numFmt numFmtId="170" formatCode="#,##0;\-\ #,##0;_-\ &quot;- &quot;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0.0"/>
  </numFmts>
  <fonts count="8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61"/>
    </font>
    <font>
      <sz val="11"/>
      <color indexed="9"/>
      <name val="Calibri"/>
      <family val="2"/>
      <charset val="161"/>
    </font>
    <font>
      <sz val="9"/>
      <color indexed="8"/>
      <name val="Times New Roman"/>
      <family val="1"/>
    </font>
    <font>
      <sz val="11"/>
      <color theme="1"/>
      <name val="Calibri"/>
      <family val="2"/>
      <charset val="161"/>
      <scheme val="minor"/>
    </font>
    <font>
      <sz val="9"/>
      <name val="Times New Roman"/>
      <family val="1"/>
    </font>
    <font>
      <sz val="10"/>
      <name val="Arial"/>
      <family val="2"/>
      <charset val="204"/>
    </font>
    <font>
      <u/>
      <sz val="10"/>
      <color theme="10"/>
      <name val="Arial"/>
      <family val="2"/>
      <charset val="161"/>
    </font>
    <font>
      <sz val="10"/>
      <color indexed="8"/>
      <name val="Arial"/>
      <family val="2"/>
    </font>
    <font>
      <b/>
      <sz val="9"/>
      <name val="Times New Roman"/>
      <family val="1"/>
    </font>
    <font>
      <sz val="10"/>
      <name val="Courier"/>
      <family val="1"/>
      <charset val="161"/>
    </font>
    <font>
      <sz val="10"/>
      <name val="Helvetica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indexed="62"/>
      <name val="Calibri"/>
      <family val="2"/>
      <charset val="161"/>
    </font>
    <font>
      <b/>
      <sz val="11"/>
      <color indexed="9"/>
      <name val="Calibri"/>
      <family val="2"/>
      <charset val="161"/>
    </font>
    <font>
      <b/>
      <sz val="11"/>
      <color indexed="63"/>
      <name val="Calibri"/>
      <family val="2"/>
      <charset val="161"/>
    </font>
    <font>
      <i/>
      <sz val="11"/>
      <color indexed="23"/>
      <name val="Calibri"/>
      <family val="2"/>
      <charset val="161"/>
    </font>
    <font>
      <b/>
      <sz val="15"/>
      <color indexed="56"/>
      <name val="Calibri"/>
      <family val="2"/>
      <charset val="161"/>
    </font>
    <font>
      <b/>
      <sz val="13"/>
      <color indexed="56"/>
      <name val="Calibri"/>
      <family val="2"/>
      <charset val="161"/>
    </font>
    <font>
      <b/>
      <sz val="11"/>
      <color indexed="56"/>
      <name val="Calibri"/>
      <family val="2"/>
      <charset val="161"/>
    </font>
    <font>
      <sz val="11"/>
      <color indexed="20"/>
      <name val="Calibri"/>
      <family val="2"/>
      <charset val="161"/>
    </font>
    <font>
      <sz val="11"/>
      <color indexed="17"/>
      <name val="Calibri"/>
      <family val="2"/>
      <charset val="161"/>
    </font>
    <font>
      <sz val="10"/>
      <name val="Arial Cyr"/>
      <charset val="204"/>
    </font>
    <font>
      <sz val="11"/>
      <color indexed="60"/>
      <name val="Calibri"/>
      <family val="2"/>
      <charset val="161"/>
    </font>
    <font>
      <sz val="11"/>
      <color indexed="10"/>
      <name val="Calibri"/>
      <family val="2"/>
      <charset val="161"/>
    </font>
    <font>
      <sz val="11"/>
      <color indexed="52"/>
      <name val="Calibri"/>
      <family val="2"/>
      <charset val="161"/>
    </font>
    <font>
      <b/>
      <sz val="11"/>
      <color indexed="8"/>
      <name val="Calibri"/>
      <family val="2"/>
      <charset val="161"/>
    </font>
    <font>
      <b/>
      <sz val="18"/>
      <color indexed="56"/>
      <name val="Cambria"/>
      <family val="2"/>
      <charset val="161"/>
    </font>
    <font>
      <b/>
      <sz val="11"/>
      <color indexed="52"/>
      <name val="Calibri"/>
      <family val="2"/>
      <charset val="161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35">
    <xf numFmtId="165" fontId="0" fillId="0" borderId="0"/>
    <xf numFmtId="165" fontId="3" fillId="2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5" borderId="0" applyNumberFormat="0" applyBorder="0" applyAlignment="0" applyProtection="0"/>
    <xf numFmtId="165" fontId="3" fillId="8" borderId="0" applyNumberFormat="0" applyBorder="0" applyAlignment="0" applyProtection="0"/>
    <xf numFmtId="165" fontId="3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3" borderId="0" applyNumberFormat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13" borderId="0" applyNumberFormat="0" applyBorder="0" applyAlignment="0" applyProtection="0"/>
    <xf numFmtId="165" fontId="4" fillId="14" borderId="0" applyNumberFormat="0" applyBorder="0" applyAlignment="0" applyProtection="0"/>
    <xf numFmtId="165" fontId="4" fillId="19" borderId="0" applyNumberFormat="0" applyBorder="0" applyAlignment="0" applyProtection="0"/>
    <xf numFmtId="165" fontId="5" fillId="3" borderId="0" applyNumberFormat="0" applyBorder="0" applyAlignment="0" applyProtection="0"/>
    <xf numFmtId="165" fontId="6" fillId="20" borderId="1" applyNumberFormat="0" applyAlignment="0" applyProtection="0"/>
    <xf numFmtId="165" fontId="7" fillId="21" borderId="2" applyNumberFormat="0" applyAlignment="0" applyProtection="0"/>
    <xf numFmtId="165" fontId="8" fillId="0" borderId="0" applyNumberFormat="0" applyFill="0" applyBorder="0" applyAlignment="0" applyProtection="0"/>
    <xf numFmtId="165" fontId="9" fillId="4" borderId="0" applyNumberFormat="0" applyBorder="0" applyAlignment="0" applyProtection="0"/>
    <xf numFmtId="165" fontId="10" fillId="0" borderId="3" applyNumberFormat="0" applyFill="0" applyAlignment="0" applyProtection="0"/>
    <xf numFmtId="165" fontId="11" fillId="0" borderId="4" applyNumberFormat="0" applyFill="0" applyAlignment="0" applyProtection="0"/>
    <xf numFmtId="165" fontId="12" fillId="0" borderId="5" applyNumberFormat="0" applyFill="0" applyAlignment="0" applyProtection="0"/>
    <xf numFmtId="165" fontId="12" fillId="0" borderId="0" applyNumberFormat="0" applyFill="0" applyBorder="0" applyAlignment="0" applyProtection="0"/>
    <xf numFmtId="165" fontId="13" fillId="7" borderId="1" applyNumberFormat="0" applyAlignment="0" applyProtection="0"/>
    <xf numFmtId="165" fontId="14" fillId="0" borderId="6" applyNumberFormat="0" applyFill="0" applyAlignment="0" applyProtection="0"/>
    <xf numFmtId="165" fontId="15" fillId="22" borderId="0" applyNumberFormat="0" applyBorder="0" applyAlignment="0" applyProtection="0"/>
    <xf numFmtId="165" fontId="3" fillId="23" borderId="7" applyNumberFormat="0" applyFont="0" applyAlignment="0" applyProtection="0"/>
    <xf numFmtId="165" fontId="16" fillId="20" borderId="8" applyNumberFormat="0" applyAlignment="0" applyProtection="0"/>
    <xf numFmtId="165" fontId="17" fillId="0" borderId="0" applyNumberFormat="0" applyFill="0" applyBorder="0" applyAlignment="0" applyProtection="0"/>
    <xf numFmtId="165" fontId="18" fillId="0" borderId="9" applyNumberFormat="0" applyFill="0" applyAlignment="0" applyProtection="0"/>
    <xf numFmtId="165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169" fontId="1" fillId="0" borderId="0"/>
    <xf numFmtId="169" fontId="13" fillId="7" borderId="1" applyNumberFormat="0" applyAlignment="0" applyProtection="0"/>
    <xf numFmtId="169" fontId="2" fillId="0" borderId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" fillId="2" borderId="0" applyNumberFormat="0" applyBorder="0" applyAlignment="0" applyProtection="0"/>
    <xf numFmtId="169" fontId="3" fillId="2" borderId="0" applyNumberFormat="0" applyBorder="0" applyAlignment="0" applyProtection="0"/>
    <xf numFmtId="169" fontId="3" fillId="3" borderId="0" applyNumberFormat="0" applyBorder="0" applyAlignment="0" applyProtection="0"/>
    <xf numFmtId="169" fontId="3" fillId="3" borderId="0" applyNumberFormat="0" applyBorder="0" applyAlignment="0" applyProtection="0"/>
    <xf numFmtId="169" fontId="3" fillId="4" borderId="0" applyNumberFormat="0" applyBorder="0" applyAlignment="0" applyProtection="0"/>
    <xf numFmtId="169" fontId="3" fillId="4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169" fontId="38" fillId="2" borderId="0" applyNumberFormat="0" applyBorder="0" applyAlignment="0" applyProtection="0"/>
    <xf numFmtId="169" fontId="38" fillId="2" borderId="0" applyNumberFormat="0" applyBorder="0" applyAlignment="0" applyProtection="0"/>
    <xf numFmtId="169" fontId="38" fillId="2" borderId="0" applyNumberFormat="0" applyBorder="0" applyAlignment="0" applyProtection="0"/>
    <xf numFmtId="169" fontId="38" fillId="3" borderId="0" applyNumberFormat="0" applyBorder="0" applyAlignment="0" applyProtection="0"/>
    <xf numFmtId="169" fontId="38" fillId="3" borderId="0" applyNumberFormat="0" applyBorder="0" applyAlignment="0" applyProtection="0"/>
    <xf numFmtId="169" fontId="38" fillId="3" borderId="0" applyNumberFormat="0" applyBorder="0" applyAlignment="0" applyProtection="0"/>
    <xf numFmtId="169" fontId="38" fillId="4" borderId="0" applyNumberFormat="0" applyBorder="0" applyAlignment="0" applyProtection="0"/>
    <xf numFmtId="169" fontId="38" fillId="4" borderId="0" applyNumberFormat="0" applyBorder="0" applyAlignment="0" applyProtection="0"/>
    <xf numFmtId="169" fontId="38" fillId="4" borderId="0" applyNumberFormat="0" applyBorder="0" applyAlignment="0" applyProtection="0"/>
    <xf numFmtId="169" fontId="38" fillId="5" borderId="0" applyNumberFormat="0" applyBorder="0" applyAlignment="0" applyProtection="0"/>
    <xf numFmtId="169" fontId="38" fillId="5" borderId="0" applyNumberFormat="0" applyBorder="0" applyAlignment="0" applyProtection="0"/>
    <xf numFmtId="169" fontId="38" fillId="5" borderId="0" applyNumberFormat="0" applyBorder="0" applyAlignment="0" applyProtection="0"/>
    <xf numFmtId="169" fontId="38" fillId="6" borderId="0" applyNumberFormat="0" applyBorder="0" applyAlignment="0" applyProtection="0"/>
    <xf numFmtId="169" fontId="38" fillId="6" borderId="0" applyNumberFormat="0" applyBorder="0" applyAlignment="0" applyProtection="0"/>
    <xf numFmtId="169" fontId="38" fillId="6" borderId="0" applyNumberFormat="0" applyBorder="0" applyAlignment="0" applyProtection="0"/>
    <xf numFmtId="169" fontId="38" fillId="7" borderId="0" applyNumberFormat="0" applyBorder="0" applyAlignment="0" applyProtection="0"/>
    <xf numFmtId="169" fontId="38" fillId="7" borderId="0" applyNumberFormat="0" applyBorder="0" applyAlignment="0" applyProtection="0"/>
    <xf numFmtId="169" fontId="38" fillId="7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8" fillId="8" borderId="0" applyNumberFormat="0" applyBorder="0" applyAlignment="0" applyProtection="0"/>
    <xf numFmtId="169" fontId="38" fillId="8" borderId="0" applyNumberFormat="0" applyBorder="0" applyAlignment="0" applyProtection="0"/>
    <xf numFmtId="169" fontId="38" fillId="8" borderId="0" applyNumberFormat="0" applyBorder="0" applyAlignment="0" applyProtection="0"/>
    <xf numFmtId="169" fontId="38" fillId="9" borderId="0" applyNumberFormat="0" applyBorder="0" applyAlignment="0" applyProtection="0"/>
    <xf numFmtId="169" fontId="38" fillId="9" borderId="0" applyNumberFormat="0" applyBorder="0" applyAlignment="0" applyProtection="0"/>
    <xf numFmtId="169" fontId="38" fillId="9" borderId="0" applyNumberFormat="0" applyBorder="0" applyAlignment="0" applyProtection="0"/>
    <xf numFmtId="169" fontId="38" fillId="10" borderId="0" applyNumberFormat="0" applyBorder="0" applyAlignment="0" applyProtection="0"/>
    <xf numFmtId="169" fontId="38" fillId="10" borderId="0" applyNumberFormat="0" applyBorder="0" applyAlignment="0" applyProtection="0"/>
    <xf numFmtId="169" fontId="38" fillId="10" borderId="0" applyNumberFormat="0" applyBorder="0" applyAlignment="0" applyProtection="0"/>
    <xf numFmtId="169" fontId="38" fillId="5" borderId="0" applyNumberFormat="0" applyBorder="0" applyAlignment="0" applyProtection="0"/>
    <xf numFmtId="169" fontId="38" fillId="5" borderId="0" applyNumberFormat="0" applyBorder="0" applyAlignment="0" applyProtection="0"/>
    <xf numFmtId="169" fontId="38" fillId="5" borderId="0" applyNumberFormat="0" applyBorder="0" applyAlignment="0" applyProtection="0"/>
    <xf numFmtId="169" fontId="38" fillId="8" borderId="0" applyNumberFormat="0" applyBorder="0" applyAlignment="0" applyProtection="0"/>
    <xf numFmtId="169" fontId="38" fillId="8" borderId="0" applyNumberFormat="0" applyBorder="0" applyAlignment="0" applyProtection="0"/>
    <xf numFmtId="169" fontId="38" fillId="8" borderId="0" applyNumberFormat="0" applyBorder="0" applyAlignment="0" applyProtection="0"/>
    <xf numFmtId="169" fontId="38" fillId="11" borderId="0" applyNumberFormat="0" applyBorder="0" applyAlignment="0" applyProtection="0"/>
    <xf numFmtId="169" fontId="38" fillId="11" borderId="0" applyNumberFormat="0" applyBorder="0" applyAlignment="0" applyProtection="0"/>
    <xf numFmtId="169" fontId="38" fillId="11" borderId="0" applyNumberFormat="0" applyBorder="0" applyAlignment="0" applyProtection="0"/>
    <xf numFmtId="169" fontId="21" fillId="0" borderId="0" applyNumberFormat="0" applyFont="0" applyFill="0" applyBorder="0" applyProtection="0">
      <alignment horizontal="left" vertical="center" indent="5"/>
    </xf>
    <xf numFmtId="169" fontId="21" fillId="0" borderId="0" applyNumberFormat="0" applyFont="0" applyFill="0" applyBorder="0" applyProtection="0">
      <alignment horizontal="left" vertical="center" indent="5"/>
    </xf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37" fillId="30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2" borderId="0" applyNumberFormat="0" applyBorder="0" applyAlignment="0" applyProtection="0"/>
    <xf numFmtId="169" fontId="4" fillId="9" borderId="0" applyNumberFormat="0" applyBorder="0" applyAlignment="0" applyProtection="0"/>
    <xf numFmtId="169" fontId="4" fillId="10" borderId="0" applyNumberFormat="0" applyBorder="0" applyAlignment="0" applyProtection="0"/>
    <xf numFmtId="169" fontId="4" fillId="13" borderId="0" applyNumberFormat="0" applyBorder="0" applyAlignment="0" applyProtection="0"/>
    <xf numFmtId="169" fontId="4" fillId="14" borderId="0" applyNumberFormat="0" applyBorder="0" applyAlignment="0" applyProtection="0"/>
    <xf numFmtId="169" fontId="4" fillId="15" borderId="0" applyNumberFormat="0" applyBorder="0" applyAlignment="0" applyProtection="0"/>
    <xf numFmtId="169" fontId="39" fillId="12" borderId="0" applyNumberFormat="0" applyBorder="0" applyAlignment="0" applyProtection="0"/>
    <xf numFmtId="169" fontId="39" fillId="12" borderId="0" applyNumberFormat="0" applyBorder="0" applyAlignment="0" applyProtection="0"/>
    <xf numFmtId="169" fontId="39" fillId="12" borderId="0" applyNumberFormat="0" applyBorder="0" applyAlignment="0" applyProtection="0"/>
    <xf numFmtId="169" fontId="39" fillId="9" borderId="0" applyNumberFormat="0" applyBorder="0" applyAlignment="0" applyProtection="0"/>
    <xf numFmtId="169" fontId="39" fillId="9" borderId="0" applyNumberFormat="0" applyBorder="0" applyAlignment="0" applyProtection="0"/>
    <xf numFmtId="169" fontId="39" fillId="9" borderId="0" applyNumberFormat="0" applyBorder="0" applyAlignment="0" applyProtection="0"/>
    <xf numFmtId="169" fontId="39" fillId="10" borderId="0" applyNumberFormat="0" applyBorder="0" applyAlignment="0" applyProtection="0"/>
    <xf numFmtId="169" fontId="39" fillId="10" borderId="0" applyNumberFormat="0" applyBorder="0" applyAlignment="0" applyProtection="0"/>
    <xf numFmtId="169" fontId="39" fillId="10" borderId="0" applyNumberFormat="0" applyBorder="0" applyAlignment="0" applyProtection="0"/>
    <xf numFmtId="169" fontId="39" fillId="13" borderId="0" applyNumberFormat="0" applyBorder="0" applyAlignment="0" applyProtection="0"/>
    <xf numFmtId="169" fontId="39" fillId="13" borderId="0" applyNumberFormat="0" applyBorder="0" applyAlignment="0" applyProtection="0"/>
    <xf numFmtId="169" fontId="4" fillId="13" borderId="0" applyNumberFormat="0" applyBorder="0" applyAlignment="0" applyProtection="0"/>
    <xf numFmtId="169" fontId="39" fillId="13" borderId="0" applyNumberFormat="0" applyBorder="0" applyAlignment="0" applyProtection="0"/>
    <xf numFmtId="169" fontId="39" fillId="14" borderId="0" applyNumberFormat="0" applyBorder="0" applyAlignment="0" applyProtection="0"/>
    <xf numFmtId="169" fontId="39" fillId="14" borderId="0" applyNumberFormat="0" applyBorder="0" applyAlignment="0" applyProtection="0"/>
    <xf numFmtId="169" fontId="39" fillId="14" borderId="0" applyNumberFormat="0" applyBorder="0" applyAlignment="0" applyProtection="0"/>
    <xf numFmtId="169" fontId="39" fillId="15" borderId="0" applyNumberFormat="0" applyBorder="0" applyAlignment="0" applyProtection="0"/>
    <xf numFmtId="169" fontId="39" fillId="15" borderId="0" applyNumberFormat="0" applyBorder="0" applyAlignment="0" applyProtection="0"/>
    <xf numFmtId="169" fontId="39" fillId="15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6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7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8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169" fontId="4" fillId="19" borderId="0" applyNumberFormat="0" applyBorder="0" applyAlignment="0" applyProtection="0"/>
    <xf numFmtId="4" fontId="40" fillId="31" borderId="11">
      <alignment horizontal="right" vertical="center"/>
    </xf>
    <xf numFmtId="4" fontId="40" fillId="31" borderId="11">
      <alignment horizontal="right" vertical="center"/>
    </xf>
    <xf numFmtId="169" fontId="4" fillId="16" borderId="0" applyNumberFormat="0" applyBorder="0" applyAlignment="0" applyProtection="0"/>
    <xf numFmtId="169" fontId="4" fillId="17" borderId="0" applyNumberFormat="0" applyBorder="0" applyAlignment="0" applyProtection="0"/>
    <xf numFmtId="169" fontId="4" fillId="18" borderId="0" applyNumberFormat="0" applyBorder="0" applyAlignment="0" applyProtection="0"/>
    <xf numFmtId="169" fontId="4" fillId="13" borderId="0" applyNumberFormat="0" applyBorder="0" applyAlignment="0" applyProtection="0"/>
    <xf numFmtId="169" fontId="4" fillId="14" borderId="0" applyNumberFormat="0" applyBorder="0" applyAlignment="0" applyProtection="0"/>
    <xf numFmtId="169" fontId="4" fillId="19" borderId="0" applyNumberFormat="0" applyBorder="0" applyAlignment="0" applyProtection="0"/>
    <xf numFmtId="169" fontId="16" fillId="20" borderId="8" applyNumberFormat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5" fillId="3" borderId="0" applyNumberFormat="0" applyBorder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6" fillId="20" borderId="1" applyNumberFormat="0" applyAlignment="0" applyProtection="0"/>
    <xf numFmtId="169" fontId="36" fillId="29" borderId="16" applyNumberFormat="0" applyAlignment="0" applyProtection="0"/>
    <xf numFmtId="169" fontId="36" fillId="29" borderId="16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169" fontId="7" fillId="21" borderId="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2" fillId="0" borderId="17">
      <alignment horizontal="left" vertical="center" wrapText="1" indent="2"/>
    </xf>
    <xf numFmtId="169" fontId="13" fillId="7" borderId="1" applyNumberFormat="0" applyAlignment="0" applyProtection="0"/>
    <xf numFmtId="169" fontId="18" fillId="0" borderId="9" applyNumberFormat="0" applyFill="0" applyAlignment="0" applyProtection="0"/>
    <xf numFmtId="169" fontId="8" fillId="0" borderId="0" applyNumberForma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1" fillId="0" borderId="0" applyFont="0" applyFill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33" fillId="26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9" fillId="4" borderId="0" applyNumberFormat="0" applyBorder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0" fillId="0" borderId="3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1" fillId="0" borderId="4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5" applyNumberFormat="0" applyFill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44" fillId="0" borderId="0" applyNumberFormat="0" applyFill="0" applyBorder="0" applyAlignment="0" applyProtection="0"/>
    <xf numFmtId="169" fontId="44" fillId="0" borderId="0" applyNumberFormat="0" applyFill="0" applyBorder="0" applyAlignment="0" applyProtection="0"/>
    <xf numFmtId="169" fontId="44" fillId="0" borderId="0" applyNumberFormat="0" applyFill="0" applyBorder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13" fillId="7" borderId="1" applyNumberFormat="0" applyAlignment="0" applyProtection="0"/>
    <xf numFmtId="169" fontId="35" fillId="28" borderId="16" applyNumberFormat="0" applyAlignment="0" applyProtection="0"/>
    <xf numFmtId="169" fontId="35" fillId="28" borderId="16" applyNumberFormat="0" applyAlignment="0" applyProtection="0"/>
    <xf numFmtId="4" fontId="42" fillId="0" borderId="0" applyBorder="0">
      <alignment horizontal="right" vertical="center"/>
    </xf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4" fillId="0" borderId="6" applyNumberFormat="0" applyFill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34" fillId="27" borderId="0" applyNumberFormat="0" applyBorder="0" applyAlignment="0" applyProtection="0"/>
    <xf numFmtId="169" fontId="34" fillId="27" borderId="0" applyNumberFormat="0" applyBorder="0" applyAlignment="0" applyProtection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1" fillId="0" borderId="0"/>
    <xf numFmtId="169" fontId="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1" fillId="0" borderId="0"/>
    <xf numFmtId="169" fontId="2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21" fillId="0" borderId="0"/>
    <xf numFmtId="169" fontId="1" fillId="0" borderId="0"/>
    <xf numFmtId="169" fontId="21" fillId="0" borderId="0"/>
    <xf numFmtId="169" fontId="1" fillId="0" borderId="0"/>
    <xf numFmtId="169" fontId="2" fillId="0" borderId="0"/>
    <xf numFmtId="169" fontId="2" fillId="0" borderId="0"/>
    <xf numFmtId="169" fontId="1" fillId="0" borderId="0"/>
    <xf numFmtId="169" fontId="1" fillId="0" borderId="0"/>
    <xf numFmtId="169" fontId="3" fillId="0" borderId="0"/>
    <xf numFmtId="169" fontId="1" fillId="0" borderId="0"/>
    <xf numFmtId="169" fontId="1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3" fillId="0" borderId="0"/>
    <xf numFmtId="169" fontId="3" fillId="0" borderId="0"/>
    <xf numFmtId="169" fontId="2" fillId="0" borderId="0"/>
    <xf numFmtId="169" fontId="1" fillId="0" borderId="0"/>
    <xf numFmtId="169" fontId="3" fillId="0" borderId="0"/>
    <xf numFmtId="169" fontId="21" fillId="0" borderId="0"/>
    <xf numFmtId="169" fontId="3" fillId="0" borderId="0"/>
    <xf numFmtId="169" fontId="3" fillId="0" borderId="0"/>
    <xf numFmtId="169" fontId="21" fillId="0" borderId="0"/>
    <xf numFmtId="169" fontId="21" fillId="0" borderId="0"/>
    <xf numFmtId="169" fontId="3" fillId="0" borderId="0"/>
    <xf numFmtId="169" fontId="2" fillId="0" borderId="0"/>
    <xf numFmtId="169" fontId="21" fillId="0" borderId="0"/>
    <xf numFmtId="169" fontId="2" fillId="0" borderId="0"/>
    <xf numFmtId="169" fontId="3" fillId="0" borderId="0"/>
    <xf numFmtId="169" fontId="3" fillId="0" borderId="0"/>
    <xf numFmtId="169" fontId="2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1" fillId="0" borderId="0"/>
    <xf numFmtId="169" fontId="1" fillId="0" borderId="0"/>
    <xf numFmtId="169" fontId="3" fillId="0" borderId="0"/>
    <xf numFmtId="169" fontId="2" fillId="0" borderId="0"/>
    <xf numFmtId="169" fontId="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" fillId="0" borderId="0"/>
    <xf numFmtId="169" fontId="2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1" fillId="0" borderId="0"/>
    <xf numFmtId="169" fontId="21" fillId="0" borderId="0"/>
    <xf numFmtId="169" fontId="21" fillId="0" borderId="0"/>
    <xf numFmtId="169" fontId="2" fillId="0" borderId="0"/>
    <xf numFmtId="169" fontId="21" fillId="0" borderId="0"/>
    <xf numFmtId="169" fontId="21" fillId="0" borderId="0"/>
    <xf numFmtId="169" fontId="2" fillId="0" borderId="0"/>
    <xf numFmtId="169" fontId="2" fillId="0" borderId="0"/>
    <xf numFmtId="169" fontId="2" fillId="0" borderId="0"/>
    <xf numFmtId="169" fontId="21" fillId="0" borderId="0"/>
    <xf numFmtId="169" fontId="21" fillId="0" borderId="0"/>
    <xf numFmtId="169" fontId="21" fillId="0" borderId="0"/>
    <xf numFmtId="169" fontId="1" fillId="0" borderId="0"/>
    <xf numFmtId="169" fontId="21" fillId="0" borderId="0"/>
    <xf numFmtId="169" fontId="21" fillId="0" borderId="0"/>
    <xf numFmtId="169" fontId="1" fillId="0" borderId="0"/>
    <xf numFmtId="169" fontId="1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1" fillId="0" borderId="0"/>
    <xf numFmtId="169" fontId="1" fillId="0" borderId="0"/>
    <xf numFmtId="169" fontId="2" fillId="0" borderId="0"/>
    <xf numFmtId="169" fontId="2" fillId="0" borderId="0"/>
    <xf numFmtId="169" fontId="1" fillId="0" borderId="0"/>
    <xf numFmtId="169" fontId="1" fillId="0" borderId="0"/>
    <xf numFmtId="169" fontId="2" fillId="0" borderId="0"/>
    <xf numFmtId="169" fontId="2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2" fillId="0" borderId="0"/>
    <xf numFmtId="169" fontId="1" fillId="0" borderId="0"/>
    <xf numFmtId="169" fontId="2" fillId="0" borderId="0"/>
    <xf numFmtId="169" fontId="1" fillId="0" borderId="0"/>
    <xf numFmtId="169" fontId="2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3" fillId="0" borderId="0"/>
    <xf numFmtId="169" fontId="21" fillId="0" borderId="0"/>
    <xf numFmtId="169" fontId="21" fillId="0" borderId="0"/>
    <xf numFmtId="169" fontId="3" fillId="0" borderId="0"/>
    <xf numFmtId="169" fontId="1" fillId="0" borderId="0"/>
    <xf numFmtId="169" fontId="3" fillId="0" borderId="0"/>
    <xf numFmtId="169" fontId="3" fillId="0" borderId="0"/>
    <xf numFmtId="169" fontId="1" fillId="0" borderId="0"/>
    <xf numFmtId="169" fontId="3" fillId="0" borderId="0"/>
    <xf numFmtId="169" fontId="21" fillId="0" borderId="0"/>
    <xf numFmtId="169" fontId="3" fillId="0" borderId="0"/>
    <xf numFmtId="169" fontId="3" fillId="0" borderId="0"/>
    <xf numFmtId="169" fontId="21" fillId="0" borderId="0"/>
    <xf numFmtId="169" fontId="21" fillId="0" borderId="0"/>
    <xf numFmtId="169" fontId="3" fillId="0" borderId="0"/>
    <xf numFmtId="169" fontId="21" fillId="0" borderId="0"/>
    <xf numFmtId="169" fontId="3" fillId="0" borderId="0"/>
    <xf numFmtId="169" fontId="3" fillId="0" borderId="0"/>
    <xf numFmtId="169" fontId="3" fillId="0" borderId="0"/>
    <xf numFmtId="169" fontId="1" fillId="0" borderId="0"/>
    <xf numFmtId="169" fontId="1" fillId="0" borderId="0"/>
    <xf numFmtId="169" fontId="21" fillId="0" borderId="0"/>
    <xf numFmtId="169" fontId="21" fillId="0" borderId="0"/>
    <xf numFmtId="169" fontId="1" fillId="0" borderId="0"/>
    <xf numFmtId="169" fontId="3" fillId="0" borderId="0"/>
    <xf numFmtId="169" fontId="21" fillId="0" borderId="0"/>
    <xf numFmtId="169" fontId="21" fillId="0" borderId="0"/>
    <xf numFmtId="169" fontId="41" fillId="0" borderId="0"/>
    <xf numFmtId="169" fontId="3" fillId="0" borderId="0"/>
    <xf numFmtId="169" fontId="3" fillId="0" borderId="0"/>
    <xf numFmtId="169" fontId="2" fillId="0" borderId="0"/>
    <xf numFmtId="169" fontId="2" fillId="0" borderId="0"/>
    <xf numFmtId="169" fontId="3" fillId="0" borderId="0"/>
    <xf numFmtId="169" fontId="21" fillId="0" borderId="0"/>
    <xf numFmtId="169" fontId="2" fillId="0" borderId="0"/>
    <xf numFmtId="169" fontId="21" fillId="0" borderId="0"/>
    <xf numFmtId="169" fontId="3" fillId="0" borderId="0"/>
    <xf numFmtId="169" fontId="41" fillId="0" borderId="0"/>
    <xf numFmtId="169" fontId="2" fillId="0" borderId="0"/>
    <xf numFmtId="169" fontId="2" fillId="0" borderId="0"/>
    <xf numFmtId="169" fontId="3" fillId="0" borderId="0"/>
    <xf numFmtId="169" fontId="21" fillId="0" borderId="0"/>
    <xf numFmtId="169" fontId="3" fillId="0" borderId="0"/>
    <xf numFmtId="169" fontId="3" fillId="0" borderId="0"/>
    <xf numFmtId="169" fontId="3" fillId="0" borderId="0"/>
    <xf numFmtId="169" fontId="21" fillId="0" borderId="0"/>
    <xf numFmtId="169" fontId="21" fillId="0" borderId="0"/>
    <xf numFmtId="169" fontId="3" fillId="0" borderId="0"/>
    <xf numFmtId="169" fontId="21" fillId="0" borderId="0"/>
    <xf numFmtId="169" fontId="2" fillId="0" borderId="0"/>
    <xf numFmtId="169" fontId="21" fillId="0" borderId="0"/>
    <xf numFmtId="169" fontId="2" fillId="0" borderId="0"/>
    <xf numFmtId="169" fontId="3" fillId="0" borderId="0"/>
    <xf numFmtId="169" fontId="21" fillId="0" borderId="0"/>
    <xf numFmtId="169" fontId="2" fillId="0" borderId="0"/>
    <xf numFmtId="169" fontId="1" fillId="0" borderId="0"/>
    <xf numFmtId="169" fontId="2" fillId="0" borderId="0"/>
    <xf numFmtId="169" fontId="1" fillId="0" borderId="0"/>
    <xf numFmtId="169" fontId="21" fillId="0" borderId="0"/>
    <xf numFmtId="169" fontId="21" fillId="0" borderId="0"/>
    <xf numFmtId="169" fontId="1" fillId="0" borderId="0"/>
    <xf numFmtId="169" fontId="1" fillId="0" borderId="0"/>
    <xf numFmtId="169" fontId="3" fillId="0" borderId="0"/>
    <xf numFmtId="169" fontId="2" fillId="0" borderId="0"/>
    <xf numFmtId="169" fontId="1" fillId="0" borderId="0"/>
    <xf numFmtId="169" fontId="3" fillId="0" borderId="0"/>
    <xf numFmtId="169" fontId="3" fillId="0" borderId="0"/>
    <xf numFmtId="169" fontId="1" fillId="0" borderId="0"/>
    <xf numFmtId="169" fontId="3" fillId="0" borderId="0"/>
    <xf numFmtId="169" fontId="3" fillId="0" borderId="0"/>
    <xf numFmtId="169" fontId="1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1" fillId="0" borderId="0"/>
    <xf numFmtId="169" fontId="1" fillId="0" borderId="0"/>
    <xf numFmtId="169" fontId="21" fillId="0" borderId="0"/>
    <xf numFmtId="169" fontId="21" fillId="0" borderId="0"/>
    <xf numFmtId="169" fontId="1" fillId="0" borderId="0"/>
    <xf numFmtId="169" fontId="3" fillId="0" borderId="0"/>
    <xf numFmtId="169" fontId="41" fillId="0" borderId="0"/>
    <xf numFmtId="169" fontId="41" fillId="0" borderId="0"/>
    <xf numFmtId="169" fontId="3" fillId="0" borderId="0"/>
    <xf numFmtId="169" fontId="3" fillId="0" borderId="0"/>
    <xf numFmtId="169" fontId="3" fillId="0" borderId="0"/>
    <xf numFmtId="169" fontId="21" fillId="0" borderId="0"/>
    <xf numFmtId="169" fontId="21" fillId="0" borderId="0"/>
    <xf numFmtId="169" fontId="3" fillId="0" borderId="0"/>
    <xf numFmtId="169" fontId="41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21" fillId="0" borderId="0"/>
    <xf numFmtId="169" fontId="21" fillId="0" borderId="0"/>
    <xf numFmtId="169" fontId="3" fillId="0" borderId="0"/>
    <xf numFmtId="169" fontId="3" fillId="0" borderId="0"/>
    <xf numFmtId="169" fontId="2" fillId="0" borderId="0"/>
    <xf numFmtId="169" fontId="21" fillId="0" borderId="0"/>
    <xf numFmtId="169" fontId="21" fillId="0" borderId="0"/>
    <xf numFmtId="169" fontId="21" fillId="0" borderId="0"/>
    <xf numFmtId="169" fontId="2" fillId="0" borderId="0"/>
    <xf numFmtId="169" fontId="3" fillId="0" borderId="0"/>
    <xf numFmtId="169" fontId="41" fillId="0" borderId="0"/>
    <xf numFmtId="169" fontId="3" fillId="0" borderId="0"/>
    <xf numFmtId="169" fontId="2" fillId="0" borderId="0"/>
    <xf numFmtId="169" fontId="21" fillId="0" borderId="0"/>
    <xf numFmtId="169" fontId="2" fillId="0" borderId="0"/>
    <xf numFmtId="169" fontId="21" fillId="0" borderId="0"/>
    <xf numFmtId="169" fontId="1" fillId="0" borderId="0"/>
    <xf numFmtId="169" fontId="2" fillId="0" borderId="0"/>
    <xf numFmtId="169" fontId="1" fillId="0" borderId="0"/>
    <xf numFmtId="169" fontId="1" fillId="0" borderId="0"/>
    <xf numFmtId="169" fontId="1" fillId="0" borderId="0"/>
    <xf numFmtId="169" fontId="21" fillId="0" borderId="0"/>
    <xf numFmtId="169" fontId="21" fillId="0" borderId="0"/>
    <xf numFmtId="169" fontId="1" fillId="0" borderId="0"/>
    <xf numFmtId="169" fontId="1" fillId="0" borderId="0"/>
    <xf numFmtId="169" fontId="2" fillId="0" borderId="0"/>
    <xf numFmtId="169" fontId="45" fillId="0" borderId="0">
      <alignment vertical="top"/>
    </xf>
    <xf numFmtId="169" fontId="1" fillId="0" borderId="0"/>
    <xf numFmtId="169" fontId="1" fillId="0" borderId="0"/>
    <xf numFmtId="169" fontId="21" fillId="0" borderId="0"/>
    <xf numFmtId="169" fontId="21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1" fillId="0" borderId="0"/>
    <xf numFmtId="169" fontId="2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45" fillId="0" borderId="0">
      <alignment vertical="top"/>
    </xf>
    <xf numFmtId="169" fontId="2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21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4" fontId="42" fillId="0" borderId="11" applyFill="0" applyBorder="0" applyProtection="0">
      <alignment horizontal="right" vertical="center"/>
    </xf>
    <xf numFmtId="169" fontId="46" fillId="0" borderId="0" applyNumberFormat="0" applyFill="0" applyBorder="0" applyProtection="0">
      <alignment horizontal="left" vertical="center"/>
    </xf>
    <xf numFmtId="169" fontId="21" fillId="32" borderId="0" applyNumberFormat="0" applyFont="0" applyBorder="0" applyAlignment="0" applyProtection="0"/>
    <xf numFmtId="169" fontId="21" fillId="32" borderId="0" applyNumberFormat="0" applyFont="0" applyBorder="0" applyAlignment="0" applyProtection="0"/>
    <xf numFmtId="169" fontId="47" fillId="0" borderId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21" fillId="23" borderId="7" applyNumberFormat="0" applyFont="0" applyAlignment="0" applyProtection="0"/>
    <xf numFmtId="169" fontId="21" fillId="23" borderId="7" applyNumberFormat="0" applyFont="0" applyAlignment="0" applyProtection="0"/>
    <xf numFmtId="169" fontId="21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21" fillId="23" borderId="7" applyNumberFormat="0" applyFont="0" applyAlignment="0" applyProtection="0"/>
    <xf numFmtId="169" fontId="21" fillId="23" borderId="7" applyNumberFormat="0" applyFont="0" applyAlignment="0" applyProtection="0"/>
    <xf numFmtId="169" fontId="3" fillId="23" borderId="7" applyNumberFormat="0" applyFont="0" applyAlignment="0" applyProtection="0"/>
    <xf numFmtId="169" fontId="21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3" fillId="23" borderId="7" applyNumberFormat="0" applyFont="0" applyAlignment="0" applyProtection="0"/>
    <xf numFmtId="169" fontId="2" fillId="23" borderId="7" applyNumberFormat="0" applyFont="0" applyAlignment="0" applyProtection="0"/>
    <xf numFmtId="169" fontId="21" fillId="23" borderId="7" applyNumberFormat="0" applyFont="0" applyAlignment="0" applyProtection="0"/>
    <xf numFmtId="169" fontId="21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169" fontId="16" fillId="20" borderId="8" applyNumberFormat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5" fillId="3" borderId="0" applyNumberFormat="0" applyBorder="0" applyAlignment="0" applyProtection="0"/>
    <xf numFmtId="169" fontId="21" fillId="0" borderId="0"/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21" fillId="0" borderId="11" applyNumberFormat="0" applyFill="0" applyProtection="0">
      <alignment horizontal="right"/>
    </xf>
    <xf numFmtId="49" fontId="21" fillId="0" borderId="11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49" fontId="21" fillId="0" borderId="11" applyFill="0" applyProtection="0">
      <alignment horizontal="right"/>
    </xf>
    <xf numFmtId="169" fontId="21" fillId="0" borderId="11" applyNumberFormat="0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49" fontId="2" fillId="0" borderId="11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0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23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20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52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49" fontId="2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2" fillId="0" borderId="11" applyFill="0" applyProtection="0">
      <alignment horizontal="right"/>
    </xf>
    <xf numFmtId="169" fontId="49" fillId="33" borderId="11" applyNumberFormat="0" applyProtection="0">
      <alignment horizontal="right"/>
    </xf>
    <xf numFmtId="169" fontId="20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49" fillId="33" borderId="11" applyNumberFormat="0" applyProtection="0">
      <alignment horizontal="right"/>
    </xf>
    <xf numFmtId="169" fontId="50" fillId="33" borderId="0" applyNumberFormat="0" applyBorder="0" applyProtection="0">
      <alignment horizontal="left"/>
    </xf>
    <xf numFmtId="169" fontId="23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50" fillId="33" borderId="0" applyNumberFormat="0" applyBorder="0" applyProtection="0">
      <alignment horizontal="left"/>
    </xf>
    <xf numFmtId="169" fontId="49" fillId="33" borderId="11" applyNumberFormat="0" applyProtection="0">
      <alignment horizontal="left"/>
    </xf>
    <xf numFmtId="169" fontId="20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49" fillId="33" borderId="11" applyNumberFormat="0" applyProtection="0">
      <alignment horizontal="left"/>
    </xf>
    <xf numFmtId="169" fontId="2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1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2" fillId="0" borderId="11" applyNumberFormat="0" applyFill="0" applyProtection="0">
      <alignment horizontal="right"/>
    </xf>
    <xf numFmtId="169" fontId="51" fillId="34" borderId="0" applyNumberFormat="0" applyBorder="0" applyProtection="0">
      <alignment horizontal="left"/>
    </xf>
    <xf numFmtId="169" fontId="52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1" fillId="34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4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53" fillId="35" borderId="0" applyNumberFormat="0" applyBorder="0" applyProtection="0">
      <alignment horizontal="left"/>
    </xf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7" fillId="0" borderId="0" applyNumberFormat="0" applyFill="0" applyBorder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8" fillId="0" borderId="9" applyNumberFormat="0" applyFill="0" applyAlignment="0" applyProtection="0"/>
    <xf numFmtId="169" fontId="17" fillId="0" borderId="0" applyNumberFormat="0" applyFill="0" applyBorder="0" applyAlignment="0" applyProtection="0"/>
    <xf numFmtId="169" fontId="10" fillId="0" borderId="3" applyNumberFormat="0" applyFill="0" applyAlignment="0" applyProtection="0"/>
    <xf numFmtId="169" fontId="11" fillId="0" borderId="4" applyNumberFormat="0" applyFill="0" applyAlignment="0" applyProtection="0"/>
    <xf numFmtId="169" fontId="12" fillId="0" borderId="5" applyNumberFormat="0" applyFill="0" applyAlignment="0" applyProtection="0"/>
    <xf numFmtId="169" fontId="12" fillId="0" borderId="0" applyNumberFormat="0" applyFill="0" applyBorder="0" applyAlignment="0" applyProtection="0"/>
    <xf numFmtId="173" fontId="48" fillId="0" borderId="0" applyFont="0" applyFill="0" applyBorder="0" applyAlignment="0" applyProtection="0"/>
    <xf numFmtId="169" fontId="14" fillId="0" borderId="6" applyNumberFormat="0" applyFill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7" fillId="21" borderId="2" applyNumberFormat="0" applyAlignment="0" applyProtection="0"/>
    <xf numFmtId="169" fontId="2" fillId="0" borderId="0"/>
    <xf numFmtId="169" fontId="55" fillId="7" borderId="1" applyNumberFormat="0" applyAlignment="0" applyProtection="0"/>
    <xf numFmtId="169" fontId="55" fillId="7" borderId="1" applyNumberFormat="0" applyAlignment="0" applyProtection="0"/>
    <xf numFmtId="169" fontId="55" fillId="7" borderId="1" applyNumberFormat="0" applyAlignment="0" applyProtection="0"/>
    <xf numFmtId="169" fontId="56" fillId="21" borderId="2" applyNumberFormat="0" applyAlignment="0" applyProtection="0"/>
    <xf numFmtId="169" fontId="56" fillId="21" borderId="2" applyNumberFormat="0" applyAlignment="0" applyProtection="0"/>
    <xf numFmtId="169" fontId="56" fillId="21" borderId="2" applyNumberFormat="0" applyAlignment="0" applyProtection="0"/>
    <xf numFmtId="169" fontId="39" fillId="16" borderId="0" applyNumberFormat="0" applyBorder="0" applyAlignment="0" applyProtection="0"/>
    <xf numFmtId="169" fontId="39" fillId="16" borderId="0" applyNumberFormat="0" applyBorder="0" applyAlignment="0" applyProtection="0"/>
    <xf numFmtId="169" fontId="39" fillId="16" borderId="0" applyNumberFormat="0" applyBorder="0" applyAlignment="0" applyProtection="0"/>
    <xf numFmtId="169" fontId="39" fillId="17" borderId="0" applyNumberFormat="0" applyBorder="0" applyAlignment="0" applyProtection="0"/>
    <xf numFmtId="169" fontId="39" fillId="17" borderId="0" applyNumberFormat="0" applyBorder="0" applyAlignment="0" applyProtection="0"/>
    <xf numFmtId="169" fontId="39" fillId="17" borderId="0" applyNumberFormat="0" applyBorder="0" applyAlignment="0" applyProtection="0"/>
    <xf numFmtId="169" fontId="39" fillId="18" borderId="0" applyNumberFormat="0" applyBorder="0" applyAlignment="0" applyProtection="0"/>
    <xf numFmtId="169" fontId="39" fillId="18" borderId="0" applyNumberFormat="0" applyBorder="0" applyAlignment="0" applyProtection="0"/>
    <xf numFmtId="169" fontId="39" fillId="18" borderId="0" applyNumberFormat="0" applyBorder="0" applyAlignment="0" applyProtection="0"/>
    <xf numFmtId="169" fontId="39" fillId="13" borderId="0" applyNumberFormat="0" applyBorder="0" applyAlignment="0" applyProtection="0"/>
    <xf numFmtId="169" fontId="39" fillId="13" borderId="0" applyNumberFormat="0" applyBorder="0" applyAlignment="0" applyProtection="0"/>
    <xf numFmtId="169" fontId="39" fillId="13" borderId="0" applyNumberFormat="0" applyBorder="0" applyAlignment="0" applyProtection="0"/>
    <xf numFmtId="169" fontId="39" fillId="14" borderId="0" applyNumberFormat="0" applyBorder="0" applyAlignment="0" applyProtection="0"/>
    <xf numFmtId="169" fontId="39" fillId="14" borderId="0" applyNumberFormat="0" applyBorder="0" applyAlignment="0" applyProtection="0"/>
    <xf numFmtId="169" fontId="39" fillId="14" borderId="0" applyNumberFormat="0" applyBorder="0" applyAlignment="0" applyProtection="0"/>
    <xf numFmtId="169" fontId="39" fillId="19" borderId="0" applyNumberFormat="0" applyBorder="0" applyAlignment="0" applyProtection="0"/>
    <xf numFmtId="169" fontId="39" fillId="19" borderId="0" applyNumberFormat="0" applyBorder="0" applyAlignment="0" applyProtection="0"/>
    <xf numFmtId="169" fontId="39" fillId="19" borderId="0" applyNumberFormat="0" applyBorder="0" applyAlignment="0" applyProtection="0"/>
    <xf numFmtId="169" fontId="57" fillId="20" borderId="8" applyNumberFormat="0" applyAlignment="0" applyProtection="0"/>
    <xf numFmtId="169" fontId="57" fillId="20" borderId="8" applyNumberFormat="0" applyAlignment="0" applyProtection="0"/>
    <xf numFmtId="169" fontId="57" fillId="20" borderId="8" applyNumberFormat="0" applyAlignment="0" applyProtection="0"/>
    <xf numFmtId="169" fontId="58" fillId="0" borderId="0" applyNumberFormat="0" applyFill="0" applyBorder="0" applyAlignment="0" applyProtection="0"/>
    <xf numFmtId="169" fontId="58" fillId="0" borderId="0" applyNumberFormat="0" applyFill="0" applyBorder="0" applyAlignment="0" applyProtection="0"/>
    <xf numFmtId="169" fontId="58" fillId="0" borderId="0" applyNumberFormat="0" applyFill="0" applyBorder="0" applyAlignment="0" applyProtection="0"/>
    <xf numFmtId="169" fontId="59" fillId="0" borderId="3" applyNumberFormat="0" applyFill="0" applyAlignment="0" applyProtection="0"/>
    <xf numFmtId="169" fontId="59" fillId="0" borderId="3" applyNumberFormat="0" applyFill="0" applyAlignment="0" applyProtection="0"/>
    <xf numFmtId="169" fontId="59" fillId="0" borderId="3" applyNumberFormat="0" applyFill="0" applyAlignment="0" applyProtection="0"/>
    <xf numFmtId="169" fontId="60" fillId="0" borderId="4" applyNumberFormat="0" applyFill="0" applyAlignment="0" applyProtection="0"/>
    <xf numFmtId="169" fontId="60" fillId="0" borderId="4" applyNumberFormat="0" applyFill="0" applyAlignment="0" applyProtection="0"/>
    <xf numFmtId="169" fontId="60" fillId="0" borderId="4" applyNumberFormat="0" applyFill="0" applyAlignment="0" applyProtection="0"/>
    <xf numFmtId="169" fontId="61" fillId="0" borderId="5" applyNumberFormat="0" applyFill="0" applyAlignment="0" applyProtection="0"/>
    <xf numFmtId="169" fontId="61" fillId="0" borderId="5" applyNumberFormat="0" applyFill="0" applyAlignment="0" applyProtection="0"/>
    <xf numFmtId="169" fontId="61" fillId="0" borderId="5" applyNumberFormat="0" applyFill="0" applyAlignment="0" applyProtection="0"/>
    <xf numFmtId="169" fontId="61" fillId="0" borderId="0" applyNumberFormat="0" applyFill="0" applyBorder="0" applyAlignment="0" applyProtection="0"/>
    <xf numFmtId="169" fontId="61" fillId="0" borderId="0" applyNumberFormat="0" applyFill="0" applyBorder="0" applyAlignment="0" applyProtection="0"/>
    <xf numFmtId="169" fontId="61" fillId="0" borderId="0" applyNumberFormat="0" applyFill="0" applyBorder="0" applyAlignment="0" applyProtection="0"/>
    <xf numFmtId="169" fontId="62" fillId="3" borderId="0" applyNumberFormat="0" applyBorder="0" applyAlignment="0" applyProtection="0"/>
    <xf numFmtId="169" fontId="62" fillId="3" borderId="0" applyNumberFormat="0" applyBorder="0" applyAlignment="0" applyProtection="0"/>
    <xf numFmtId="169" fontId="62" fillId="3" borderId="0" applyNumberFormat="0" applyBorder="0" applyAlignment="0" applyProtection="0"/>
    <xf numFmtId="169" fontId="63" fillId="4" borderId="0" applyNumberFormat="0" applyBorder="0" applyAlignment="0" applyProtection="0"/>
    <xf numFmtId="169" fontId="63" fillId="4" borderId="0" applyNumberFormat="0" applyBorder="0" applyAlignment="0" applyProtection="0"/>
    <xf numFmtId="169" fontId="9" fillId="4" borderId="0" applyNumberFormat="0" applyBorder="0" applyAlignment="0" applyProtection="0"/>
    <xf numFmtId="169" fontId="63" fillId="4" borderId="0" applyNumberFormat="0" applyBorder="0" applyAlignment="0" applyProtection="0"/>
    <xf numFmtId="169" fontId="9" fillId="4" borderId="0" applyNumberFormat="0" applyBorder="0" applyAlignment="0" applyProtection="0"/>
    <xf numFmtId="169" fontId="64" fillId="0" borderId="0"/>
    <xf numFmtId="169" fontId="64" fillId="0" borderId="0"/>
    <xf numFmtId="169" fontId="21" fillId="0" borderId="0"/>
    <xf numFmtId="169" fontId="2" fillId="0" borderId="0"/>
    <xf numFmtId="169" fontId="2" fillId="0" borderId="0"/>
    <xf numFmtId="169" fontId="2" fillId="0" borderId="0"/>
    <xf numFmtId="169" fontId="64" fillId="0" borderId="0"/>
    <xf numFmtId="169" fontId="21" fillId="0" borderId="0"/>
    <xf numFmtId="169" fontId="2" fillId="0" borderId="0"/>
    <xf numFmtId="169" fontId="21" fillId="0" borderId="0"/>
    <xf numFmtId="169" fontId="64" fillId="0" borderId="0"/>
    <xf numFmtId="169" fontId="2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65" fillId="22" borderId="0" applyNumberFormat="0" applyBorder="0" applyAlignment="0" applyProtection="0"/>
    <xf numFmtId="169" fontId="6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6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169" fontId="15" fillId="22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66" fillId="0" borderId="0" applyNumberFormat="0" applyFill="0" applyBorder="0" applyAlignment="0" applyProtection="0"/>
    <xf numFmtId="169" fontId="66" fillId="0" borderId="0" applyNumberFormat="0" applyFill="0" applyBorder="0" applyAlignment="0" applyProtection="0"/>
    <xf numFmtId="169" fontId="66" fillId="0" borderId="0" applyNumberFormat="0" applyFill="0" applyBorder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2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43" fillId="23" borderId="7" applyNumberFormat="0" applyFont="0" applyAlignment="0" applyProtection="0"/>
    <xf numFmtId="169" fontId="67" fillId="0" borderId="6" applyNumberFormat="0" applyFill="0" applyAlignment="0" applyProtection="0"/>
    <xf numFmtId="169" fontId="67" fillId="0" borderId="6" applyNumberFormat="0" applyFill="0" applyAlignment="0" applyProtection="0"/>
    <xf numFmtId="169" fontId="67" fillId="0" borderId="6" applyNumberFormat="0" applyFill="0" applyAlignment="0" applyProtection="0"/>
    <xf numFmtId="169" fontId="68" fillId="0" borderId="9" applyNumberFormat="0" applyFill="0" applyAlignment="0" applyProtection="0"/>
    <xf numFmtId="169" fontId="68" fillId="0" borderId="9" applyNumberFormat="0" applyFill="0" applyAlignment="0" applyProtection="0"/>
    <xf numFmtId="169" fontId="68" fillId="0" borderId="9" applyNumberFormat="0" applyFill="0" applyAlignment="0" applyProtection="0"/>
    <xf numFmtId="169" fontId="69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169" fontId="70" fillId="20" borderId="1" applyNumberFormat="0" applyAlignment="0" applyProtection="0"/>
    <xf numFmtId="169" fontId="70" fillId="20" borderId="1" applyNumberFormat="0" applyAlignment="0" applyProtection="0"/>
    <xf numFmtId="169" fontId="70" fillId="20" borderId="1" applyNumberFormat="0" applyAlignment="0" applyProtection="0"/>
    <xf numFmtId="169" fontId="71" fillId="0" borderId="0" applyNumberFormat="0" applyFill="0" applyBorder="0" applyAlignment="0" applyProtection="0">
      <alignment vertical="top"/>
      <protection locked="0"/>
    </xf>
    <xf numFmtId="169" fontId="2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2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72" fillId="0" borderId="0"/>
    <xf numFmtId="169" fontId="72" fillId="0" borderId="0"/>
    <xf numFmtId="169" fontId="43" fillId="0" borderId="0"/>
    <xf numFmtId="169" fontId="72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4" fontId="4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28" borderId="16" applyNumberFormat="0" applyAlignment="0" applyProtection="0"/>
  </cellStyleXfs>
  <cellXfs count="82">
    <xf numFmtId="165" fontId="0" fillId="0" borderId="0" xfId="0"/>
    <xf numFmtId="0" fontId="28" fillId="0" borderId="0" xfId="0" applyNumberFormat="1" applyFont="1" applyFill="1"/>
    <xf numFmtId="165" fontId="30" fillId="24" borderId="0" xfId="0" applyFont="1" applyFill="1" applyAlignment="1">
      <alignment wrapText="1"/>
    </xf>
    <xf numFmtId="165" fontId="29" fillId="24" borderId="0" xfId="0" applyFont="1" applyFill="1" applyAlignment="1">
      <alignment wrapText="1"/>
    </xf>
    <xf numFmtId="165" fontId="21" fillId="0" borderId="0" xfId="0" applyFont="1"/>
    <xf numFmtId="165" fontId="24" fillId="25" borderId="0" xfId="0" applyFont="1" applyFill="1" applyAlignment="1">
      <alignment wrapText="1"/>
    </xf>
    <xf numFmtId="165" fontId="23" fillId="25" borderId="0" xfId="0" applyFont="1" applyFill="1" applyAlignment="1">
      <alignment horizontal="center"/>
    </xf>
    <xf numFmtId="165" fontId="31" fillId="25" borderId="0" xfId="0" applyFont="1" applyFill="1" applyAlignment="1">
      <alignment horizontal="center"/>
    </xf>
    <xf numFmtId="165" fontId="27" fillId="25" borderId="0" xfId="0" applyFont="1" applyFill="1" applyAlignment="1">
      <alignment wrapText="1"/>
    </xf>
    <xf numFmtId="165" fontId="24" fillId="25" borderId="0" xfId="0" applyFont="1" applyFill="1" applyAlignment="1"/>
    <xf numFmtId="0" fontId="24" fillId="25" borderId="0" xfId="0" applyNumberFormat="1" applyFont="1" applyFill="1" applyAlignment="1">
      <alignment horizontal="right" wrapText="1"/>
    </xf>
    <xf numFmtId="0" fontId="24" fillId="25" borderId="0" xfId="0" applyNumberFormat="1" applyFont="1" applyFill="1" applyAlignment="1">
      <alignment wrapText="1"/>
    </xf>
    <xf numFmtId="165" fontId="27" fillId="25" borderId="0" xfId="0" applyFont="1" applyFill="1" applyAlignment="1">
      <alignment horizontal="left" wrapText="1"/>
    </xf>
    <xf numFmtId="165" fontId="76" fillId="0" borderId="0" xfId="0" applyFont="1" applyFill="1" applyAlignment="1"/>
    <xf numFmtId="165" fontId="75" fillId="0" borderId="0" xfId="0" applyFont="1" applyFill="1"/>
    <xf numFmtId="166" fontId="77" fillId="0" borderId="13" xfId="0" applyNumberFormat="1" applyFont="1" applyFill="1" applyBorder="1"/>
    <xf numFmtId="166" fontId="77" fillId="0" borderId="14" xfId="0" applyNumberFormat="1" applyFont="1" applyFill="1" applyBorder="1"/>
    <xf numFmtId="166" fontId="77" fillId="0" borderId="13" xfId="0" applyNumberFormat="1" applyFont="1" applyFill="1" applyBorder="1" applyAlignment="1">
      <alignment horizontal="left"/>
    </xf>
    <xf numFmtId="166" fontId="75" fillId="0" borderId="10" xfId="0" applyNumberFormat="1" applyFont="1" applyFill="1" applyBorder="1" applyAlignment="1">
      <alignment horizontal="left" wrapText="1"/>
    </xf>
    <xf numFmtId="166" fontId="75" fillId="0" borderId="12" xfId="0" applyNumberFormat="1" applyFont="1" applyFill="1" applyBorder="1" applyAlignment="1">
      <alignment horizontal="left" wrapText="1"/>
    </xf>
    <xf numFmtId="165" fontId="75" fillId="0" borderId="0" xfId="0" applyFont="1" applyFill="1" applyAlignment="1">
      <alignment wrapText="1"/>
    </xf>
    <xf numFmtId="165" fontId="75" fillId="0" borderId="0" xfId="0" applyFont="1" applyFill="1" applyAlignment="1">
      <alignment horizontal="center"/>
    </xf>
    <xf numFmtId="1" fontId="75" fillId="0" borderId="0" xfId="0" applyNumberFormat="1" applyFont="1" applyFill="1"/>
    <xf numFmtId="1" fontId="75" fillId="0" borderId="0" xfId="0" applyNumberFormat="1" applyFont="1" applyFill="1" applyBorder="1"/>
    <xf numFmtId="165" fontId="28" fillId="0" borderId="0" xfId="0" applyFont="1" applyFill="1"/>
    <xf numFmtId="165" fontId="28" fillId="0" borderId="0" xfId="0" applyFont="1" applyFill="1" applyAlignment="1">
      <alignment horizontal="center"/>
    </xf>
    <xf numFmtId="1" fontId="28" fillId="0" borderId="0" xfId="0" applyNumberFormat="1" applyFont="1" applyFill="1"/>
    <xf numFmtId="0" fontId="76" fillId="0" borderId="0" xfId="0" applyNumberFormat="1" applyFont="1" applyFill="1"/>
    <xf numFmtId="0" fontId="76" fillId="0" borderId="0" xfId="0" applyNumberFormat="1" applyFont="1" applyFill="1" applyAlignment="1">
      <alignment horizontal="center"/>
    </xf>
    <xf numFmtId="0" fontId="75" fillId="0" borderId="0" xfId="0" applyNumberFormat="1" applyFont="1" applyFill="1"/>
    <xf numFmtId="0" fontId="75" fillId="0" borderId="0" xfId="0" applyNumberFormat="1" applyFont="1" applyFill="1" applyAlignment="1">
      <alignment horizontal="left"/>
    </xf>
    <xf numFmtId="0" fontId="77" fillId="0" borderId="0" xfId="0" applyNumberFormat="1" applyFont="1" applyFill="1"/>
    <xf numFmtId="0" fontId="77" fillId="0" borderId="0" xfId="0" applyNumberFormat="1" applyFont="1" applyFill="1" applyAlignment="1">
      <alignment horizontal="center"/>
    </xf>
    <xf numFmtId="0" fontId="75" fillId="0" borderId="0" xfId="0" applyNumberFormat="1" applyFont="1" applyFill="1" applyAlignment="1">
      <alignment horizontal="center"/>
    </xf>
    <xf numFmtId="0" fontId="75" fillId="0" borderId="18" xfId="0" applyNumberFormat="1" applyFont="1" applyFill="1" applyBorder="1" applyAlignment="1">
      <alignment horizontal="center"/>
    </xf>
    <xf numFmtId="0" fontId="75" fillId="0" borderId="19" xfId="0" applyNumberFormat="1" applyFont="1" applyFill="1" applyBorder="1" applyAlignment="1">
      <alignment horizontal="center"/>
    </xf>
    <xf numFmtId="0" fontId="75" fillId="0" borderId="0" xfId="0" applyNumberFormat="1" applyFont="1" applyFill="1" applyBorder="1"/>
    <xf numFmtId="0" fontId="28" fillId="0" borderId="14" xfId="0" applyNumberFormat="1" applyFont="1" applyFill="1" applyBorder="1" applyAlignment="1">
      <alignment horizontal="center" vertical="center"/>
    </xf>
    <xf numFmtId="164" fontId="75" fillId="0" borderId="0" xfId="0" applyNumberFormat="1" applyFont="1" applyFill="1" applyAlignment="1">
      <alignment horizontal="center"/>
    </xf>
    <xf numFmtId="164" fontId="75" fillId="0" borderId="0" xfId="0" applyNumberFormat="1" applyFont="1" applyFill="1"/>
    <xf numFmtId="0" fontId="75" fillId="0" borderId="15" xfId="0" applyNumberFormat="1" applyFont="1" applyFill="1" applyBorder="1"/>
    <xf numFmtId="165" fontId="28" fillId="0" borderId="15" xfId="0" applyFont="1" applyFill="1" applyBorder="1"/>
    <xf numFmtId="164" fontId="75" fillId="0" borderId="15" xfId="0" applyNumberFormat="1" applyFont="1" applyFill="1" applyBorder="1" applyAlignment="1">
      <alignment horizontal="center"/>
    </xf>
    <xf numFmtId="164" fontId="75" fillId="0" borderId="15" xfId="0" applyNumberFormat="1" applyFont="1" applyFill="1" applyBorder="1"/>
    <xf numFmtId="9" fontId="75" fillId="0" borderId="0" xfId="42" applyFont="1" applyFill="1"/>
    <xf numFmtId="0" fontId="28" fillId="0" borderId="18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2" fontId="75" fillId="0" borderId="0" xfId="0" applyNumberFormat="1" applyFont="1" applyFill="1"/>
    <xf numFmtId="2" fontId="75" fillId="0" borderId="15" xfId="0" applyNumberFormat="1" applyFont="1" applyFill="1" applyBorder="1"/>
    <xf numFmtId="9" fontId="75" fillId="0" borderId="0" xfId="0" applyNumberFormat="1" applyFont="1" applyFill="1"/>
    <xf numFmtId="2" fontId="75" fillId="0" borderId="0" xfId="0" applyNumberFormat="1" applyFont="1" applyFill="1" applyAlignment="1">
      <alignment horizontal="center"/>
    </xf>
    <xf numFmtId="0" fontId="78" fillId="0" borderId="14" xfId="0" applyNumberFormat="1" applyFont="1" applyFill="1" applyBorder="1" applyAlignment="1">
      <alignment horizontal="center" vertical="center"/>
    </xf>
    <xf numFmtId="165" fontId="75" fillId="0" borderId="0" xfId="0" applyFont="1" applyFill="1" applyBorder="1" applyAlignment="1">
      <alignment horizontal="center"/>
    </xf>
    <xf numFmtId="1" fontId="75" fillId="0" borderId="0" xfId="0" applyNumberFormat="1" applyFont="1" applyFill="1" applyAlignment="1">
      <alignment horizontal="center"/>
    </xf>
    <xf numFmtId="0" fontId="78" fillId="0" borderId="0" xfId="0" applyNumberFormat="1" applyFont="1" applyFill="1" applyBorder="1" applyAlignment="1">
      <alignment horizontal="center" vertical="center"/>
    </xf>
    <xf numFmtId="165" fontId="75" fillId="0" borderId="0" xfId="0" applyFont="1" applyFill="1" applyBorder="1"/>
    <xf numFmtId="0" fontId="79" fillId="0" borderId="0" xfId="0" applyNumberFormat="1" applyFont="1" applyFill="1" applyBorder="1" applyAlignment="1">
      <alignment horizontal="center" vertical="center" wrapText="1"/>
    </xf>
    <xf numFmtId="0" fontId="75" fillId="0" borderId="0" xfId="0" applyNumberFormat="1" applyFont="1" applyFill="1" applyBorder="1" applyAlignment="1">
      <alignment horizontal="center"/>
    </xf>
    <xf numFmtId="2" fontId="75" fillId="0" borderId="0" xfId="0" applyNumberFormat="1" applyFont="1" applyFill="1" applyBorder="1"/>
    <xf numFmtId="165" fontId="75" fillId="0" borderId="15" xfId="0" applyFont="1" applyFill="1" applyBorder="1"/>
    <xf numFmtId="0" fontId="75" fillId="0" borderId="15" xfId="0" applyNumberFormat="1" applyFont="1" applyFill="1" applyBorder="1" applyAlignment="1">
      <alignment horizontal="center"/>
    </xf>
    <xf numFmtId="0" fontId="79" fillId="0" borderId="15" xfId="0" applyNumberFormat="1" applyFont="1" applyFill="1" applyBorder="1" applyAlignment="1">
      <alignment horizontal="center" vertical="center" wrapText="1"/>
    </xf>
    <xf numFmtId="0" fontId="78" fillId="0" borderId="0" xfId="0" applyNumberFormat="1" applyFont="1" applyFill="1" applyAlignment="1">
      <alignment horizontal="right"/>
    </xf>
    <xf numFmtId="0" fontId="28" fillId="0" borderId="0" xfId="0" applyNumberFormat="1" applyFont="1" applyFill="1" applyAlignment="1">
      <alignment horizontal="center"/>
    </xf>
    <xf numFmtId="0" fontId="28" fillId="0" borderId="0" xfId="0" applyNumberFormat="1" applyFont="1" applyFill="1" applyAlignment="1">
      <alignment wrapText="1"/>
    </xf>
    <xf numFmtId="164" fontId="28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0" fontId="28" fillId="0" borderId="0" xfId="34" applyNumberFormat="1" applyFont="1" applyFill="1" applyBorder="1"/>
    <xf numFmtId="0" fontId="28" fillId="0" borderId="13" xfId="0" applyNumberFormat="1" applyFont="1" applyFill="1" applyBorder="1"/>
    <xf numFmtId="0" fontId="77" fillId="0" borderId="13" xfId="0" applyNumberFormat="1" applyFont="1" applyFill="1" applyBorder="1"/>
    <xf numFmtId="0" fontId="77" fillId="0" borderId="13" xfId="0" applyNumberFormat="1" applyFont="1" applyFill="1" applyBorder="1" applyAlignment="1">
      <alignment horizontal="center"/>
    </xf>
    <xf numFmtId="174" fontId="28" fillId="0" borderId="0" xfId="0" applyNumberFormat="1" applyFont="1" applyFill="1" applyAlignment="1">
      <alignment horizontal="center"/>
    </xf>
    <xf numFmtId="0" fontId="28" fillId="0" borderId="0" xfId="0" applyNumberFormat="1" applyFont="1" applyFill="1" applyBorder="1"/>
    <xf numFmtId="0" fontId="77" fillId="0" borderId="0" xfId="0" applyNumberFormat="1" applyFont="1" applyFill="1" applyBorder="1"/>
    <xf numFmtId="0" fontId="28" fillId="0" borderId="0" xfId="0" applyNumberFormat="1" applyFont="1" applyFill="1" applyBorder="1" applyAlignment="1">
      <alignment horizontal="center"/>
    </xf>
    <xf numFmtId="0" fontId="78" fillId="0" borderId="0" xfId="0" applyNumberFormat="1" applyFont="1" applyFill="1" applyBorder="1"/>
    <xf numFmtId="0" fontId="78" fillId="0" borderId="0" xfId="0" applyNumberFormat="1" applyFont="1" applyFill="1"/>
    <xf numFmtId="0" fontId="28" fillId="0" borderId="0" xfId="34" applyNumberFormat="1" applyFont="1" applyFill="1" applyBorder="1" applyAlignment="1">
      <alignment horizontal="center"/>
    </xf>
    <xf numFmtId="0" fontId="78" fillId="0" borderId="0" xfId="0" applyNumberFormat="1" applyFont="1" applyFill="1" applyAlignment="1">
      <alignment horizontal="center"/>
    </xf>
    <xf numFmtId="0" fontId="28" fillId="0" borderId="15" xfId="0" applyNumberFormat="1" applyFont="1" applyFill="1" applyBorder="1"/>
    <xf numFmtId="0" fontId="28" fillId="0" borderId="15" xfId="0" applyNumberFormat="1" applyFont="1" applyFill="1" applyBorder="1" applyAlignment="1">
      <alignment horizontal="center"/>
    </xf>
    <xf numFmtId="165" fontId="80" fillId="0" borderId="0" xfId="0" applyFont="1" applyFill="1"/>
  </cellXfs>
  <cellStyles count="3635">
    <cellStyle name="20% - Accent1" xfId="1" builtinId="30" customBuiltin="1"/>
    <cellStyle name="20% - Accent1 2" xfId="46" xr:uid="{8EE69DE3-0B8F-452E-AC1E-D9AEAD1D34B6}"/>
    <cellStyle name="20% - Accent1 2 10" xfId="47" xr:uid="{2C86344A-F50C-4209-93DC-492DCEAEECC5}"/>
    <cellStyle name="20% - Accent1 2 10 2" xfId="48" xr:uid="{94B52467-143C-400B-8C4D-96FA5EA3C1A4}"/>
    <cellStyle name="20% - Accent1 2 10 2 2" xfId="49" xr:uid="{8E60B708-EACC-4183-B212-781051051A08}"/>
    <cellStyle name="20% - Accent1 2 11" xfId="50" xr:uid="{304EAD00-4D1F-45FE-A448-49C439A51717}"/>
    <cellStyle name="20% - Accent1 2 11 2" xfId="51" xr:uid="{49F667CC-3EE0-4132-88CF-05D663D24223}"/>
    <cellStyle name="20% - Accent1 2 11 2 2" xfId="52" xr:uid="{B01177BE-01C1-4BC8-9A2D-FDBC502CA9FE}"/>
    <cellStyle name="20% - Accent1 2 12" xfId="53" xr:uid="{97D0B134-C418-448C-8F0A-D564639AA0E5}"/>
    <cellStyle name="20% - Accent1 2 12 2" xfId="54" xr:uid="{0A49626A-3C15-4F90-B7E5-2EC8C31DC7B4}"/>
    <cellStyle name="20% - Accent1 2 12 2 2" xfId="55" xr:uid="{582333D6-AE93-4DD5-9400-6AE4B5A00B20}"/>
    <cellStyle name="20% - Accent1 2 13" xfId="56" xr:uid="{0C20A684-5EBC-495F-A175-82FF2C6B31B6}"/>
    <cellStyle name="20% - Accent1 2 13 2" xfId="57" xr:uid="{A79DAFEA-E846-41B7-BC54-0A16252B1C66}"/>
    <cellStyle name="20% - Accent1 2 13 2 2" xfId="58" xr:uid="{8ACB96E0-DAB5-4157-88DC-0B7F9C21B0FC}"/>
    <cellStyle name="20% - Accent1 2 14" xfId="59" xr:uid="{45FB5563-7DF4-447A-89D6-6322ECCC2F1B}"/>
    <cellStyle name="20% - Accent1 2 14 2" xfId="60" xr:uid="{E7BB7F92-10E1-4B62-9B17-874A5E749079}"/>
    <cellStyle name="20% - Accent1 2 14 2 2" xfId="61" xr:uid="{40168F1A-6E80-4974-9BF4-79F1446318DD}"/>
    <cellStyle name="20% - Accent1 2 15" xfId="62" xr:uid="{8416DA8E-AF2E-4982-BCD3-34C1DD0067D0}"/>
    <cellStyle name="20% - Accent1 2 15 2" xfId="63" xr:uid="{330857B0-D271-4B33-8D71-F265B44C1C3D}"/>
    <cellStyle name="20% - Accent1 2 15 2 2" xfId="64" xr:uid="{44FCE34F-4233-4F62-A34A-61BE9BCADDD0}"/>
    <cellStyle name="20% - Accent1 2 16" xfId="65" xr:uid="{37000B69-ACB0-4202-AC02-A5EAD1BCB8FC}"/>
    <cellStyle name="20% - Accent1 2 16 2" xfId="66" xr:uid="{4F2CE640-C271-48DD-8C15-C0C2F3ECD662}"/>
    <cellStyle name="20% - Accent1 2 17" xfId="67" xr:uid="{E633B098-D3D6-4DD0-966A-D1F7DF9566FB}"/>
    <cellStyle name="20% - Accent1 2 2" xfId="68" xr:uid="{5BCC5D19-0B72-4597-A459-FA81AAEA1232}"/>
    <cellStyle name="20% - Accent1 2 2 2" xfId="69" xr:uid="{E7A5967E-DB7F-4A98-B276-B264347ED271}"/>
    <cellStyle name="20% - Accent1 2 2 2 2" xfId="70" xr:uid="{FA14B060-E385-4C5B-93F6-65A585EAA482}"/>
    <cellStyle name="20% - Accent1 2 3" xfId="71" xr:uid="{8AE40575-7AED-4390-8F6C-A8BFA493CA58}"/>
    <cellStyle name="20% - Accent1 2 3 2" xfId="72" xr:uid="{34754DF1-A548-4C13-9DD6-5F444305E728}"/>
    <cellStyle name="20% - Accent1 2 3 2 2" xfId="73" xr:uid="{E25C7D95-BE6A-4A40-AE2A-530BEADBEB96}"/>
    <cellStyle name="20% - Accent1 2 4" xfId="74" xr:uid="{08518405-3433-4125-A71A-F4D5FED70FBA}"/>
    <cellStyle name="20% - Accent1 2 4 2" xfId="75" xr:uid="{F8ED84D9-F31A-408B-9411-10506A99B137}"/>
    <cellStyle name="20% - Accent1 2 4 2 2" xfId="76" xr:uid="{848BDAEB-ABDA-48E7-AF0F-0CFA9ACCB259}"/>
    <cellStyle name="20% - Accent1 2 5" xfId="77" xr:uid="{66B8A4EC-6FE6-4279-AF0A-E3F7DCBB1BE2}"/>
    <cellStyle name="20% - Accent1 2 5 2" xfId="78" xr:uid="{7288535A-5BA6-4874-AF63-8038F50B9709}"/>
    <cellStyle name="20% - Accent1 2 5 2 2" xfId="79" xr:uid="{A2B59471-D66B-40B6-913E-518EDA949357}"/>
    <cellStyle name="20% - Accent1 2 6" xfId="80" xr:uid="{7DE81ECF-7E89-473A-894F-800D14C537A1}"/>
    <cellStyle name="20% - Accent1 2 6 2" xfId="81" xr:uid="{EDD0053F-CC6E-442B-A6F0-3AF3FDFC9D14}"/>
    <cellStyle name="20% - Accent1 2 6 2 2" xfId="82" xr:uid="{D0B4920B-5BC5-45FF-8EC6-3A27858F26F8}"/>
    <cellStyle name="20% - Accent1 2 7" xfId="83" xr:uid="{F471D126-236C-4585-B4F9-81F442685074}"/>
    <cellStyle name="20% - Accent1 2 7 2" xfId="84" xr:uid="{CA893AC5-EE2F-4D81-80DF-8D5760B51E7D}"/>
    <cellStyle name="20% - Accent1 2 7 2 2" xfId="85" xr:uid="{8C1269C9-5CF2-49D5-8201-C0C9AF8004F4}"/>
    <cellStyle name="20% - Accent1 2 8" xfId="86" xr:uid="{63414B4D-5845-4F6C-9245-ACCA119DB5CC}"/>
    <cellStyle name="20% - Accent1 2 8 2" xfId="87" xr:uid="{0CC3CC80-67BD-4B47-A049-9E8AC987CCAF}"/>
    <cellStyle name="20% - Accent1 2 8 2 2" xfId="88" xr:uid="{BEA2053A-AA53-455E-BA23-029D94CF3F1F}"/>
    <cellStyle name="20% - Accent1 2 9" xfId="89" xr:uid="{1D8D7C71-2FC7-4F47-B071-5E4E6E37AB8E}"/>
    <cellStyle name="20% - Accent1 2 9 2" xfId="90" xr:uid="{5667B1D5-0751-47B5-B37B-69BAAAD924C9}"/>
    <cellStyle name="20% - Accent1 2 9 2 2" xfId="91" xr:uid="{380622BB-0CD4-4369-A993-9B5C71F0A09D}"/>
    <cellStyle name="20% - Accent2" xfId="2" builtinId="34" customBuiltin="1"/>
    <cellStyle name="20% - Accent2 2" xfId="92" xr:uid="{E5E4F7CB-00D0-4231-AD87-7EE1C44E1CA7}"/>
    <cellStyle name="20% - Accent2 2 10" xfId="93" xr:uid="{41D59CD8-B4BE-479D-9983-13DDB1915B90}"/>
    <cellStyle name="20% - Accent2 2 10 2" xfId="94" xr:uid="{E1A1C864-9C93-4409-80FF-08EF8B4221C8}"/>
    <cellStyle name="20% - Accent2 2 10 2 2" xfId="95" xr:uid="{1885DA3B-63EB-4277-9CD7-D9DEF36B2EEF}"/>
    <cellStyle name="20% - Accent2 2 11" xfId="96" xr:uid="{D69F83BC-1D8A-4EF5-9BF2-84A051213EA9}"/>
    <cellStyle name="20% - Accent2 2 11 2" xfId="97" xr:uid="{368E04E3-C6A9-45A8-973D-40B3C4766F6A}"/>
    <cellStyle name="20% - Accent2 2 11 2 2" xfId="98" xr:uid="{367EC1DB-E1C5-4588-8895-9DBB983A43D5}"/>
    <cellStyle name="20% - Accent2 2 12" xfId="99" xr:uid="{50FE3D07-5EF1-4886-A374-27D6CE39D851}"/>
    <cellStyle name="20% - Accent2 2 12 2" xfId="100" xr:uid="{034B900E-67A9-4A85-AC7D-763D81661BD8}"/>
    <cellStyle name="20% - Accent2 2 12 2 2" xfId="101" xr:uid="{DC1BFBD1-E430-46FC-A446-0EEC5673C7E1}"/>
    <cellStyle name="20% - Accent2 2 13" xfId="102" xr:uid="{2BE540BD-05AA-46D1-A7BA-0E2F4D7201AB}"/>
    <cellStyle name="20% - Accent2 2 13 2" xfId="103" xr:uid="{F4158B5C-4BD5-48A0-B38F-AEEA74E78038}"/>
    <cellStyle name="20% - Accent2 2 13 2 2" xfId="104" xr:uid="{94D2CBFC-C71F-449C-ACDD-C388BD956ED8}"/>
    <cellStyle name="20% - Accent2 2 14" xfId="105" xr:uid="{3EC34C65-E58D-43C1-A1E9-12684F65E348}"/>
    <cellStyle name="20% - Accent2 2 14 2" xfId="106" xr:uid="{32EDBB0A-5A53-4EE7-97F9-ED5457FD7427}"/>
    <cellStyle name="20% - Accent2 2 14 2 2" xfId="107" xr:uid="{EAAB420B-C6E2-43AC-B658-D1B28BA8B891}"/>
    <cellStyle name="20% - Accent2 2 15" xfId="108" xr:uid="{1A2AA9B0-2BAE-43A8-B07F-31DF6F16F690}"/>
    <cellStyle name="20% - Accent2 2 15 2" xfId="109" xr:uid="{BD7C9E46-7A2B-45DC-A9E3-DC94429FA7F3}"/>
    <cellStyle name="20% - Accent2 2 15 2 2" xfId="110" xr:uid="{0E40EA92-7769-4E14-8AE6-4C290CE19E2A}"/>
    <cellStyle name="20% - Accent2 2 16" xfId="111" xr:uid="{86834620-4AA4-4CBE-A49F-744F44AB0E41}"/>
    <cellStyle name="20% - Accent2 2 16 2" xfId="112" xr:uid="{36779795-FEA9-45A2-88A3-8A3D650BFFAD}"/>
    <cellStyle name="20% - Accent2 2 17" xfId="113" xr:uid="{606D705A-A107-4B2F-AE8A-9DE26C58EF09}"/>
    <cellStyle name="20% - Accent2 2 2" xfId="114" xr:uid="{017B8C7F-7C38-49A0-A2D3-EB1706734FFA}"/>
    <cellStyle name="20% - Accent2 2 2 2" xfId="115" xr:uid="{98765241-94B4-4BBB-B948-5608C64D5F9E}"/>
    <cellStyle name="20% - Accent2 2 2 2 2" xfId="116" xr:uid="{8EF3FA2C-82CE-4BDD-A136-4E5F6E149092}"/>
    <cellStyle name="20% - Accent2 2 3" xfId="117" xr:uid="{CD583F96-2E64-4409-A2B3-D354F1B2631E}"/>
    <cellStyle name="20% - Accent2 2 3 2" xfId="118" xr:uid="{B25638FE-0169-423B-B278-13FC4869AE20}"/>
    <cellStyle name="20% - Accent2 2 3 2 2" xfId="119" xr:uid="{289E2619-BB93-422E-9AB2-911D455DD3A2}"/>
    <cellStyle name="20% - Accent2 2 4" xfId="120" xr:uid="{6EE27F60-4714-48FF-9906-E89EDB132A4D}"/>
    <cellStyle name="20% - Accent2 2 4 2" xfId="121" xr:uid="{E1BBC1A3-3375-4422-AB58-B14FFC4AFDE4}"/>
    <cellStyle name="20% - Accent2 2 4 2 2" xfId="122" xr:uid="{873A6770-888F-4E0D-92D8-5B47F1142E46}"/>
    <cellStyle name="20% - Accent2 2 5" xfId="123" xr:uid="{4CCFB283-F949-4808-B72F-60E564161C4A}"/>
    <cellStyle name="20% - Accent2 2 5 2" xfId="124" xr:uid="{E9431FD7-6A52-4362-8492-907B35AFB40C}"/>
    <cellStyle name="20% - Accent2 2 5 2 2" xfId="125" xr:uid="{29150F83-543A-4481-875F-05DF7F921412}"/>
    <cellStyle name="20% - Accent2 2 6" xfId="126" xr:uid="{B6707EC4-3F63-4409-B190-4CB7B042551F}"/>
    <cellStyle name="20% - Accent2 2 6 2" xfId="127" xr:uid="{8B9952E3-F03D-4A27-92FB-056A887B6A9F}"/>
    <cellStyle name="20% - Accent2 2 6 2 2" xfId="128" xr:uid="{D2B03B14-F4CE-4318-A01E-C504E629A58D}"/>
    <cellStyle name="20% - Accent2 2 7" xfId="129" xr:uid="{3C3C7A1C-3120-496F-9DDC-A66DDE95DB23}"/>
    <cellStyle name="20% - Accent2 2 7 2" xfId="130" xr:uid="{90159620-453C-4FF5-A89F-C461B0BA18B3}"/>
    <cellStyle name="20% - Accent2 2 7 2 2" xfId="131" xr:uid="{05258973-81D9-45CD-936D-62526FE7922F}"/>
    <cellStyle name="20% - Accent2 2 8" xfId="132" xr:uid="{23F98BF1-B8B6-4BC9-9877-639F2FFF6AD2}"/>
    <cellStyle name="20% - Accent2 2 8 2" xfId="133" xr:uid="{593A1C50-1FEC-4D89-A729-6A23BAC68883}"/>
    <cellStyle name="20% - Accent2 2 8 2 2" xfId="134" xr:uid="{FDC998A1-E623-4330-9427-589817F1297C}"/>
    <cellStyle name="20% - Accent2 2 9" xfId="135" xr:uid="{2E4CE549-224F-4F80-A23D-0E18EBFE34ED}"/>
    <cellStyle name="20% - Accent2 2 9 2" xfId="136" xr:uid="{68C0A8E9-2750-4025-ABDD-FC0BB46D18C0}"/>
    <cellStyle name="20% - Accent2 2 9 2 2" xfId="137" xr:uid="{155B032E-9EFC-4F59-9845-BAA61E53A4D4}"/>
    <cellStyle name="20% - Accent3" xfId="3" builtinId="38" customBuiltin="1"/>
    <cellStyle name="20% - Accent3 2" xfId="138" xr:uid="{1E687899-4511-4C2E-911A-91774E2E6556}"/>
    <cellStyle name="20% - Accent3 2 10" xfId="139" xr:uid="{49F949E7-874A-425B-924A-25B1AE3F4A9B}"/>
    <cellStyle name="20% - Accent3 2 10 2" xfId="140" xr:uid="{58A688E4-27E0-4D07-81F3-3F5CCE1CAD6A}"/>
    <cellStyle name="20% - Accent3 2 10 2 2" xfId="141" xr:uid="{A0DBCE20-0ACB-4640-B0FF-020EA36448A3}"/>
    <cellStyle name="20% - Accent3 2 11" xfId="142" xr:uid="{B6D6C986-C81B-40AF-9473-915CC4B16275}"/>
    <cellStyle name="20% - Accent3 2 11 2" xfId="143" xr:uid="{4820B474-A7DD-498E-BB9D-34F0C60DE655}"/>
    <cellStyle name="20% - Accent3 2 11 2 2" xfId="144" xr:uid="{552A653C-C940-4212-B1DB-BC76643B235D}"/>
    <cellStyle name="20% - Accent3 2 12" xfId="145" xr:uid="{FBDEA080-0BD1-422B-9734-3381D3A42B3E}"/>
    <cellStyle name="20% - Accent3 2 12 2" xfId="146" xr:uid="{39306DAB-7A91-4BF9-BC2D-1DC3795CFD3F}"/>
    <cellStyle name="20% - Accent3 2 12 2 2" xfId="147" xr:uid="{87CACFE5-C51E-43C7-9F0A-7EAA6B1326A8}"/>
    <cellStyle name="20% - Accent3 2 13" xfId="148" xr:uid="{EF91C48B-E081-49FE-8E93-C5C08A52352D}"/>
    <cellStyle name="20% - Accent3 2 13 2" xfId="149" xr:uid="{3A6902C7-A6AE-4F62-82B7-D4C338CB4346}"/>
    <cellStyle name="20% - Accent3 2 13 2 2" xfId="150" xr:uid="{BFF35055-829D-4AA6-BE4D-D614016AFA89}"/>
    <cellStyle name="20% - Accent3 2 14" xfId="151" xr:uid="{DA1C31F2-BEA4-4C74-BA54-0603C40F318E}"/>
    <cellStyle name="20% - Accent3 2 14 2" xfId="152" xr:uid="{735A69D1-5C2F-4DB9-9D9D-E995D3B63718}"/>
    <cellStyle name="20% - Accent3 2 14 2 2" xfId="153" xr:uid="{7CC4EEAD-BE68-4D50-BB84-8E2CF92D748E}"/>
    <cellStyle name="20% - Accent3 2 15" xfId="154" xr:uid="{E5267433-7083-4539-AC1C-117EEDC49826}"/>
    <cellStyle name="20% - Accent3 2 15 2" xfId="155" xr:uid="{37F83293-9759-4F80-8C1D-BF2B57F119F9}"/>
    <cellStyle name="20% - Accent3 2 15 2 2" xfId="156" xr:uid="{2A2D4B05-A360-43E6-8F1C-DFF88F008BAF}"/>
    <cellStyle name="20% - Accent3 2 16" xfId="157" xr:uid="{54CBB564-1B3D-467D-B5D7-C71166738504}"/>
    <cellStyle name="20% - Accent3 2 16 2" xfId="158" xr:uid="{45FD18B2-AD3D-4E14-8EA1-85DE438549FB}"/>
    <cellStyle name="20% - Accent3 2 17" xfId="159" xr:uid="{8AFB9AF2-92DC-42C9-8D90-222B89C7B8E5}"/>
    <cellStyle name="20% - Accent3 2 2" xfId="160" xr:uid="{869628B3-3999-438E-88B3-7636CDA7A99E}"/>
    <cellStyle name="20% - Accent3 2 2 2" xfId="161" xr:uid="{9E6FD7FD-F2FA-48B0-B7B9-C96A836E6F26}"/>
    <cellStyle name="20% - Accent3 2 2 2 2" xfId="162" xr:uid="{367DEDED-D67D-4AAE-8E2F-E5DF8DBEE14C}"/>
    <cellStyle name="20% - Accent3 2 3" xfId="163" xr:uid="{986F44C6-BEB8-4816-A362-B5FBE3ABAD71}"/>
    <cellStyle name="20% - Accent3 2 3 2" xfId="164" xr:uid="{95BE2ED9-52C9-436A-B91D-CB76E5A4E32B}"/>
    <cellStyle name="20% - Accent3 2 3 2 2" xfId="165" xr:uid="{4CA3A157-1BFA-4A99-AACD-5AB7E8895715}"/>
    <cellStyle name="20% - Accent3 2 4" xfId="166" xr:uid="{C4B1FD21-38F2-470C-88AB-3572A9FF5BFD}"/>
    <cellStyle name="20% - Accent3 2 4 2" xfId="167" xr:uid="{A9FD9D46-22E1-4996-8AD7-886B680F7051}"/>
    <cellStyle name="20% - Accent3 2 4 2 2" xfId="168" xr:uid="{B27DAA2F-45FD-4CF0-937F-12394DDFF44F}"/>
    <cellStyle name="20% - Accent3 2 5" xfId="169" xr:uid="{D82E204B-48C3-4D73-A535-BFE885785B84}"/>
    <cellStyle name="20% - Accent3 2 5 2" xfId="170" xr:uid="{26889C3D-BCB9-4E2E-8906-72D12723E140}"/>
    <cellStyle name="20% - Accent3 2 5 2 2" xfId="171" xr:uid="{9873BFB2-B48C-42A2-9226-DC485F21D0A1}"/>
    <cellStyle name="20% - Accent3 2 6" xfId="172" xr:uid="{E6C59388-0842-4525-829E-FC51FEB2A633}"/>
    <cellStyle name="20% - Accent3 2 6 2" xfId="173" xr:uid="{CDB3C6F1-8512-4F62-98D8-EBDE24081341}"/>
    <cellStyle name="20% - Accent3 2 6 2 2" xfId="174" xr:uid="{97875BE2-D62B-46C1-B693-D5EDBA81E217}"/>
    <cellStyle name="20% - Accent3 2 7" xfId="175" xr:uid="{4A183416-BEEB-4FB1-950A-300C0C786BB3}"/>
    <cellStyle name="20% - Accent3 2 7 2" xfId="176" xr:uid="{D7E4E4DD-7490-4D4E-B273-10FE2B303EFB}"/>
    <cellStyle name="20% - Accent3 2 7 2 2" xfId="177" xr:uid="{48CC6EFE-6070-4225-BF29-B3FFD7B28FF6}"/>
    <cellStyle name="20% - Accent3 2 8" xfId="178" xr:uid="{1A254F82-02DA-4233-AB25-147E6A137469}"/>
    <cellStyle name="20% - Accent3 2 8 2" xfId="179" xr:uid="{21FE7C6F-1B8B-4367-82F7-DB11F38804E7}"/>
    <cellStyle name="20% - Accent3 2 8 2 2" xfId="180" xr:uid="{F48AF2BD-7BD5-4544-B73D-CFBDA19FB40D}"/>
    <cellStyle name="20% - Accent3 2 9" xfId="181" xr:uid="{53E7CF6A-A163-4504-A65D-C22D38E61EC6}"/>
    <cellStyle name="20% - Accent3 2 9 2" xfId="182" xr:uid="{64DE4C3D-392D-4CAA-B17F-2D2E9775CD4A}"/>
    <cellStyle name="20% - Accent3 2 9 2 2" xfId="183" xr:uid="{28A6F611-D38F-4F42-AAFD-D13998C52489}"/>
    <cellStyle name="20% - Accent4" xfId="4" builtinId="42" customBuiltin="1"/>
    <cellStyle name="20% - Accent4 2" xfId="184" xr:uid="{5EFF65E1-DAE4-496E-8A14-A10F13F0686C}"/>
    <cellStyle name="20% - Accent4 2 10" xfId="185" xr:uid="{F4709A1C-3817-4EE6-B256-24B6420753E4}"/>
    <cellStyle name="20% - Accent4 2 10 2" xfId="186" xr:uid="{177AEEA2-ECB4-4B5A-BF1A-F7E4556AEEFA}"/>
    <cellStyle name="20% - Accent4 2 10 2 2" xfId="187" xr:uid="{8D02DBF2-72FC-41A0-B98A-7D2634762F75}"/>
    <cellStyle name="20% - Accent4 2 11" xfId="188" xr:uid="{F17B2985-6E92-4721-9C6B-30857AB50DA2}"/>
    <cellStyle name="20% - Accent4 2 11 2" xfId="189" xr:uid="{24D4740F-790E-42FD-BDA5-B9D96500AD3D}"/>
    <cellStyle name="20% - Accent4 2 11 2 2" xfId="190" xr:uid="{0E189127-1746-4527-85F4-68B4BBB87CC6}"/>
    <cellStyle name="20% - Accent4 2 12" xfId="191" xr:uid="{50D135B5-B874-4A74-AF2C-35E5B2AA9A5E}"/>
    <cellStyle name="20% - Accent4 2 12 2" xfId="192" xr:uid="{D02C5CDA-CED7-4C08-9801-F3A54C5369EC}"/>
    <cellStyle name="20% - Accent4 2 12 2 2" xfId="193" xr:uid="{6BB3F1CD-4689-4372-ADCD-C0529B0C1388}"/>
    <cellStyle name="20% - Accent4 2 13" xfId="194" xr:uid="{7D82B8FE-933E-41C6-916A-2A5C1740E5CD}"/>
    <cellStyle name="20% - Accent4 2 13 2" xfId="195" xr:uid="{ED3A41F9-30CA-4EF9-8FED-454F99B9484B}"/>
    <cellStyle name="20% - Accent4 2 13 2 2" xfId="196" xr:uid="{300D2319-695E-4A4D-9D14-0E4505A445D4}"/>
    <cellStyle name="20% - Accent4 2 14" xfId="197" xr:uid="{1B5BA9BB-31B6-49AF-82E7-22C695EF7327}"/>
    <cellStyle name="20% - Accent4 2 14 2" xfId="198" xr:uid="{F2C2F4E0-2961-44C4-983E-04FFEF8032F3}"/>
    <cellStyle name="20% - Accent4 2 14 2 2" xfId="199" xr:uid="{D2984C07-3EF9-468C-AF3E-FDA8C72BA809}"/>
    <cellStyle name="20% - Accent4 2 15" xfId="200" xr:uid="{1DA23C9E-520F-406F-A6A8-D77E8D284D23}"/>
    <cellStyle name="20% - Accent4 2 15 2" xfId="201" xr:uid="{2B8CDBB2-3B31-4FB1-9CAB-781657911FE8}"/>
    <cellStyle name="20% - Accent4 2 15 2 2" xfId="202" xr:uid="{C33DB36C-CC29-40D4-B037-BA99F0DEFF9B}"/>
    <cellStyle name="20% - Accent4 2 16" xfId="203" xr:uid="{713C4445-C90B-42C0-9942-8C37A64B1DE1}"/>
    <cellStyle name="20% - Accent4 2 16 2" xfId="204" xr:uid="{ED906DF9-2C97-44B2-8E6D-B6166BCD5751}"/>
    <cellStyle name="20% - Accent4 2 17" xfId="205" xr:uid="{72193BBB-D2AC-4DBF-A079-E51748B72791}"/>
    <cellStyle name="20% - Accent4 2 2" xfId="206" xr:uid="{9ED0E990-19E9-4F45-B076-11D9E42C0702}"/>
    <cellStyle name="20% - Accent4 2 2 2" xfId="207" xr:uid="{64819CA2-9CD0-4ECD-B81B-A68AF013DBF2}"/>
    <cellStyle name="20% - Accent4 2 2 2 2" xfId="208" xr:uid="{0CAA3130-5047-44A9-BB71-BC059AE705BA}"/>
    <cellStyle name="20% - Accent4 2 3" xfId="209" xr:uid="{A046C4FF-2995-438E-A0CC-83F570EB41DC}"/>
    <cellStyle name="20% - Accent4 2 3 2" xfId="210" xr:uid="{F3846A11-7F2C-483B-8BA8-0BC7761DCFCB}"/>
    <cellStyle name="20% - Accent4 2 3 2 2" xfId="211" xr:uid="{33FFA34C-CCB6-48DC-B800-9878395E79BB}"/>
    <cellStyle name="20% - Accent4 2 4" xfId="212" xr:uid="{77078027-5467-4836-BB36-4EC1519F2503}"/>
    <cellStyle name="20% - Accent4 2 4 2" xfId="213" xr:uid="{4F93C09A-4F19-4368-8354-158A12FE2CB0}"/>
    <cellStyle name="20% - Accent4 2 4 2 2" xfId="214" xr:uid="{637BD829-4D83-41F0-8E73-7F643CE602CD}"/>
    <cellStyle name="20% - Accent4 2 5" xfId="215" xr:uid="{B86B00E1-FD57-45C7-83E6-779F58D66DE5}"/>
    <cellStyle name="20% - Accent4 2 5 2" xfId="216" xr:uid="{81217053-5107-44ED-B9F2-3FC64EAD1325}"/>
    <cellStyle name="20% - Accent4 2 5 2 2" xfId="217" xr:uid="{32B325A2-2EB2-4C71-AE23-7AC78DDA1D8B}"/>
    <cellStyle name="20% - Accent4 2 6" xfId="218" xr:uid="{BCA0077C-FAE1-4619-8CAA-A80DF663C4B4}"/>
    <cellStyle name="20% - Accent4 2 6 2" xfId="219" xr:uid="{6F7F6B12-BC5A-46AA-B181-219DA7562DDF}"/>
    <cellStyle name="20% - Accent4 2 6 2 2" xfId="220" xr:uid="{525ADB46-5076-4321-9688-81F37AC1B22A}"/>
    <cellStyle name="20% - Accent4 2 7" xfId="221" xr:uid="{1D90F3F2-F0DA-4F1B-B69C-39BFE93D914F}"/>
    <cellStyle name="20% - Accent4 2 7 2" xfId="222" xr:uid="{26AB98FC-CC2C-4277-80A3-00A16ED1BA63}"/>
    <cellStyle name="20% - Accent4 2 7 2 2" xfId="223" xr:uid="{AADDB73F-09A9-4F03-A537-CD21068D8EBA}"/>
    <cellStyle name="20% - Accent4 2 8" xfId="224" xr:uid="{D6A5A71E-566E-4A8D-B2C2-A51C8BA332D7}"/>
    <cellStyle name="20% - Accent4 2 8 2" xfId="225" xr:uid="{19409774-C0E9-4D50-B3D9-4597FF314F3B}"/>
    <cellStyle name="20% - Accent4 2 8 2 2" xfId="226" xr:uid="{D130BBEE-94BF-48F5-AE67-B471F30103F3}"/>
    <cellStyle name="20% - Accent4 2 9" xfId="227" xr:uid="{1A9DCC9E-DD3E-4F40-B3A3-D4F5251FDB52}"/>
    <cellStyle name="20% - Accent4 2 9 2" xfId="228" xr:uid="{6D8995DD-4180-4D54-8C23-E154F65F080C}"/>
    <cellStyle name="20% - Accent4 2 9 2 2" xfId="229" xr:uid="{C5971277-42A0-4A98-B6B3-610627734CC6}"/>
    <cellStyle name="20% - Accent5" xfId="5" builtinId="46" customBuiltin="1"/>
    <cellStyle name="20% - Accent5 2" xfId="230" xr:uid="{4B13ED84-929B-43DA-AADA-993680056E06}"/>
    <cellStyle name="20% - Accent5 2 10" xfId="231" xr:uid="{5F7E0DB3-2798-44DE-BB08-EE5A1DD7C597}"/>
    <cellStyle name="20% - Accent5 2 10 2" xfId="232" xr:uid="{0AAF3A0C-5354-4353-8125-ED5AE3C57478}"/>
    <cellStyle name="20% - Accent5 2 10 2 2" xfId="233" xr:uid="{602C12B7-1D17-4069-A3D1-673AA4A5E790}"/>
    <cellStyle name="20% - Accent5 2 11" xfId="234" xr:uid="{264DD245-D821-4EB7-8ABC-CDAFF32F78C4}"/>
    <cellStyle name="20% - Accent5 2 11 2" xfId="235" xr:uid="{7672942A-CA80-4E5E-A18C-43C42AD769F2}"/>
    <cellStyle name="20% - Accent5 2 11 2 2" xfId="236" xr:uid="{19DA52D6-8A89-4AD4-98E6-BAA3EC41CEC3}"/>
    <cellStyle name="20% - Accent5 2 12" xfId="237" xr:uid="{9D7A9A72-3B36-473B-9B7B-17E49D5A187F}"/>
    <cellStyle name="20% - Accent5 2 12 2" xfId="238" xr:uid="{4418CBB6-E64F-4829-AEB8-F66D603474B2}"/>
    <cellStyle name="20% - Accent5 2 12 2 2" xfId="239" xr:uid="{F323BA48-ECF9-4506-9407-82D49068E7E1}"/>
    <cellStyle name="20% - Accent5 2 13" xfId="240" xr:uid="{C8F5D732-8547-4203-AAE9-CFADCC390F2B}"/>
    <cellStyle name="20% - Accent5 2 13 2" xfId="241" xr:uid="{27C83706-FBBC-48F4-8620-ECFF547C5117}"/>
    <cellStyle name="20% - Accent5 2 13 2 2" xfId="242" xr:uid="{5DCFFFDD-5EEF-42CF-B941-20B40ABF8669}"/>
    <cellStyle name="20% - Accent5 2 14" xfId="243" xr:uid="{94984B7E-7A12-4902-B9F0-62C216FA5611}"/>
    <cellStyle name="20% - Accent5 2 14 2" xfId="244" xr:uid="{1FEA3073-45FD-44C6-B7A6-1E47EE306726}"/>
    <cellStyle name="20% - Accent5 2 14 2 2" xfId="245" xr:uid="{FFC3E816-21F5-42B7-BEC8-8755F21BB27D}"/>
    <cellStyle name="20% - Accent5 2 15" xfId="246" xr:uid="{2AD5CF10-3AB1-40AD-8D60-19AB0D167B7C}"/>
    <cellStyle name="20% - Accent5 2 15 2" xfId="247" xr:uid="{B019218C-6D7B-4630-ADDD-F50D9BE1822C}"/>
    <cellStyle name="20% - Accent5 2 15 2 2" xfId="248" xr:uid="{075E2C55-2867-41B6-ADCF-48A39CFBF466}"/>
    <cellStyle name="20% - Accent5 2 16" xfId="249" xr:uid="{08095A7E-8869-477E-BAD9-87F6FABB5106}"/>
    <cellStyle name="20% - Accent5 2 16 2" xfId="250" xr:uid="{DCC25321-FA3B-4C35-8CCE-1647A682D50C}"/>
    <cellStyle name="20% - Accent5 2 17" xfId="251" xr:uid="{B4119DDA-430A-4C4F-82E6-94BF3B441A2A}"/>
    <cellStyle name="20% - Accent5 2 2" xfId="252" xr:uid="{B6C8E7CD-17B3-4900-A1AE-84BF01A87A35}"/>
    <cellStyle name="20% - Accent5 2 2 2" xfId="253" xr:uid="{82A88B3A-A3AC-4957-914F-D70F7CE1FCE7}"/>
    <cellStyle name="20% - Accent5 2 2 2 2" xfId="254" xr:uid="{494352B2-F8CC-4772-BDD1-4F921F5E925E}"/>
    <cellStyle name="20% - Accent5 2 3" xfId="255" xr:uid="{B5901FA2-0246-491C-A362-3DCC927D5664}"/>
    <cellStyle name="20% - Accent5 2 3 2" xfId="256" xr:uid="{E67AB17C-DF67-4279-A110-BD739BBD67E1}"/>
    <cellStyle name="20% - Accent5 2 3 2 2" xfId="257" xr:uid="{76EA65D1-98DE-424D-BEDC-19B44463AF9D}"/>
    <cellStyle name="20% - Accent5 2 4" xfId="258" xr:uid="{C6B74537-9A91-4EDC-9F2E-D042076CC89F}"/>
    <cellStyle name="20% - Accent5 2 4 2" xfId="259" xr:uid="{4C8AF064-5822-4B40-BEBA-0E29DE1D1E4A}"/>
    <cellStyle name="20% - Accent5 2 4 2 2" xfId="260" xr:uid="{688051F0-77CE-4EDF-B40C-C76B265D12C0}"/>
    <cellStyle name="20% - Accent5 2 5" xfId="261" xr:uid="{342FDD9C-9AAD-4435-8DE2-6ED03CE0B35F}"/>
    <cellStyle name="20% - Accent5 2 5 2" xfId="262" xr:uid="{14331554-F1CC-4118-89A6-A3322004AFE5}"/>
    <cellStyle name="20% - Accent5 2 5 2 2" xfId="263" xr:uid="{E865C806-0062-4327-8221-2FFB43DEC570}"/>
    <cellStyle name="20% - Accent5 2 6" xfId="264" xr:uid="{920152B6-DCCA-4085-9AEB-13C880528C2A}"/>
    <cellStyle name="20% - Accent5 2 6 2" xfId="265" xr:uid="{F45DBE9C-2E74-4F00-B880-B922CB210D8C}"/>
    <cellStyle name="20% - Accent5 2 6 2 2" xfId="266" xr:uid="{C32DD1C7-0ADA-4323-BF05-EA808F0DAEEA}"/>
    <cellStyle name="20% - Accent5 2 7" xfId="267" xr:uid="{4DD9B6EB-3EAF-4CE4-B31C-8ACAA77C04AB}"/>
    <cellStyle name="20% - Accent5 2 7 2" xfId="268" xr:uid="{D6EF61BA-4B35-4782-9E72-263107066780}"/>
    <cellStyle name="20% - Accent5 2 7 2 2" xfId="269" xr:uid="{A906145F-EF9F-481C-92FB-A67573C7124E}"/>
    <cellStyle name="20% - Accent5 2 8" xfId="270" xr:uid="{9D354C1B-E0C1-4AC8-8A26-794C3D970E2D}"/>
    <cellStyle name="20% - Accent5 2 8 2" xfId="271" xr:uid="{E7E99571-0B81-4CBE-A4F7-183F7B9B9100}"/>
    <cellStyle name="20% - Accent5 2 8 2 2" xfId="272" xr:uid="{3A602167-9E05-4408-8994-727432DE99F2}"/>
    <cellStyle name="20% - Accent5 2 9" xfId="273" xr:uid="{8513BDD4-8E81-4A7C-B6C1-23FC3B9E2DF4}"/>
    <cellStyle name="20% - Accent5 2 9 2" xfId="274" xr:uid="{A61DE2DE-51B5-4909-8381-B7C1EEFCFF82}"/>
    <cellStyle name="20% - Accent5 2 9 2 2" xfId="275" xr:uid="{708D5115-77CD-4780-A822-C13DAA36E4B7}"/>
    <cellStyle name="20% - Accent6" xfId="6" builtinId="50" customBuiltin="1"/>
    <cellStyle name="20% - Accent6 2" xfId="276" xr:uid="{0D5C31F0-3A90-49A5-9726-6B4005CF323A}"/>
    <cellStyle name="20% - Accent6 2 10" xfId="277" xr:uid="{3CFFB386-79D8-4DA4-A755-84FD834E79E9}"/>
    <cellStyle name="20% - Accent6 2 10 2" xfId="278" xr:uid="{CD18E2D5-50A8-4990-9708-7582ED603EFE}"/>
    <cellStyle name="20% - Accent6 2 10 2 2" xfId="279" xr:uid="{FB855C4A-EAD2-45B1-A0C6-17767B64DE99}"/>
    <cellStyle name="20% - Accent6 2 11" xfId="280" xr:uid="{D5AA1129-35C4-47C3-AB45-E2C99D02BB44}"/>
    <cellStyle name="20% - Accent6 2 11 2" xfId="281" xr:uid="{367FA346-AEE7-46A5-AA4B-4E1F6D5DA5D9}"/>
    <cellStyle name="20% - Accent6 2 11 2 2" xfId="282" xr:uid="{36BAF7C3-C0C6-4398-A387-27F2B93A5A42}"/>
    <cellStyle name="20% - Accent6 2 12" xfId="283" xr:uid="{4F995D46-E468-411D-A98A-222B776C8AA8}"/>
    <cellStyle name="20% - Accent6 2 12 2" xfId="284" xr:uid="{C8F4510E-CC55-4534-B546-142288ABD0E1}"/>
    <cellStyle name="20% - Accent6 2 12 2 2" xfId="285" xr:uid="{B7365696-3698-4C22-B05A-3996F38F2E58}"/>
    <cellStyle name="20% - Accent6 2 13" xfId="286" xr:uid="{7CF7F22F-552A-4860-B06E-5079773C59AA}"/>
    <cellStyle name="20% - Accent6 2 13 2" xfId="287" xr:uid="{6F517F65-7BC1-4AB9-A0CA-E5FDC1B1D984}"/>
    <cellStyle name="20% - Accent6 2 13 2 2" xfId="288" xr:uid="{24D65667-AFF8-4A9E-9E3F-02E69C1C407D}"/>
    <cellStyle name="20% - Accent6 2 14" xfId="289" xr:uid="{BC4FF5CD-7F19-417E-9B48-01040C2D8174}"/>
    <cellStyle name="20% - Accent6 2 14 2" xfId="290" xr:uid="{5A232143-8A19-49E8-A1FE-BE44C34B24EC}"/>
    <cellStyle name="20% - Accent6 2 14 2 2" xfId="291" xr:uid="{5986EA8B-46A6-45D9-B57C-921E3D12AA5A}"/>
    <cellStyle name="20% - Accent6 2 15" xfId="292" xr:uid="{A6BF805C-158B-48F0-ADA4-B6120A41176A}"/>
    <cellStyle name="20% - Accent6 2 15 2" xfId="293" xr:uid="{3816BE73-725C-4554-80BD-0B337251F84D}"/>
    <cellStyle name="20% - Accent6 2 15 2 2" xfId="294" xr:uid="{78A91A20-CAAB-4757-88A2-B1A1FF813921}"/>
    <cellStyle name="20% - Accent6 2 16" xfId="295" xr:uid="{F66C4E0A-569E-49CB-9A52-29E6E7594477}"/>
    <cellStyle name="20% - Accent6 2 16 2" xfId="296" xr:uid="{4DC3FB52-06D8-4A6C-859C-71F90E4927BD}"/>
    <cellStyle name="20% - Accent6 2 17" xfId="297" xr:uid="{0A3309DC-8EB6-48C9-9D72-1252B73A3F68}"/>
    <cellStyle name="20% - Accent6 2 2" xfId="298" xr:uid="{493AFFE1-97AB-473D-8C9A-C3D8CD1F83FC}"/>
    <cellStyle name="20% - Accent6 2 2 2" xfId="299" xr:uid="{90702A66-C651-4AA2-8D76-5ABD9C24168E}"/>
    <cellStyle name="20% - Accent6 2 2 2 2" xfId="300" xr:uid="{116DD1BD-B1E3-4F6A-80D5-8B0F770A55F7}"/>
    <cellStyle name="20% - Accent6 2 3" xfId="301" xr:uid="{4F33E796-8714-4818-A588-38634E5816F2}"/>
    <cellStyle name="20% - Accent6 2 3 2" xfId="302" xr:uid="{F1BC3BC4-2D7E-41A2-BBD9-CC43D550E6B8}"/>
    <cellStyle name="20% - Accent6 2 3 2 2" xfId="303" xr:uid="{C081676F-FFED-410E-8E33-156C6819225C}"/>
    <cellStyle name="20% - Accent6 2 4" xfId="304" xr:uid="{6B6C3EA0-530E-47AE-BB44-3F71903FACA2}"/>
    <cellStyle name="20% - Accent6 2 4 2" xfId="305" xr:uid="{F6F9A09A-8E3B-4BDF-AADC-FA87D10D4196}"/>
    <cellStyle name="20% - Accent6 2 4 2 2" xfId="306" xr:uid="{76A46EDB-AFE2-44BD-9B25-13746726E86B}"/>
    <cellStyle name="20% - Accent6 2 5" xfId="307" xr:uid="{BBB287EE-C95D-48D4-9B79-7DCCCA268B9B}"/>
    <cellStyle name="20% - Accent6 2 5 2" xfId="308" xr:uid="{396CE38D-F2FA-4433-819D-8D565E574A19}"/>
    <cellStyle name="20% - Accent6 2 5 2 2" xfId="309" xr:uid="{46B85237-0F75-41A2-9D47-4B5B05B3875D}"/>
    <cellStyle name="20% - Accent6 2 6" xfId="310" xr:uid="{3AC99751-14D2-4403-86D7-3094E7E7D402}"/>
    <cellStyle name="20% - Accent6 2 6 2" xfId="311" xr:uid="{918760EA-7939-4E7F-AFC0-E2471D614ACB}"/>
    <cellStyle name="20% - Accent6 2 6 2 2" xfId="312" xr:uid="{779BB5F9-728A-4143-8CBB-20F1FCDA9587}"/>
    <cellStyle name="20% - Accent6 2 7" xfId="313" xr:uid="{5C29F622-967C-4885-ADA8-0F310B52041A}"/>
    <cellStyle name="20% - Accent6 2 7 2" xfId="314" xr:uid="{082D9443-283C-4EAF-8235-32576594546F}"/>
    <cellStyle name="20% - Accent6 2 7 2 2" xfId="315" xr:uid="{2E6968F5-F47A-4382-816B-4E8177B08F12}"/>
    <cellStyle name="20% - Accent6 2 8" xfId="316" xr:uid="{7E68776E-793B-4BB2-8DA0-484F005461A7}"/>
    <cellStyle name="20% - Accent6 2 8 2" xfId="317" xr:uid="{6868C037-5C40-4E3F-97F3-A3FDBA9DFC54}"/>
    <cellStyle name="20% - Accent6 2 8 2 2" xfId="318" xr:uid="{77C28984-C39D-48A8-AD6E-614E7C21790A}"/>
    <cellStyle name="20% - Accent6 2 9" xfId="319" xr:uid="{4F751DB3-FD3A-46A3-809D-D89255D37DC1}"/>
    <cellStyle name="20% - Accent6 2 9 2" xfId="320" xr:uid="{7390EDC7-6B65-47CB-ABE4-78C4D0BFCCBE}"/>
    <cellStyle name="20% - Accent6 2 9 2 2" xfId="321" xr:uid="{263C68E5-18A3-493D-B71D-66E5186DAF46}"/>
    <cellStyle name="20% - Akzent1" xfId="322" xr:uid="{9234EF34-257A-4B11-9CE0-77105E9E716E}"/>
    <cellStyle name="20% - Akzent1 2" xfId="323" xr:uid="{439F104E-1D7E-4FDC-AEE7-947C3D1B8EF9}"/>
    <cellStyle name="20% - Akzent2" xfId="324" xr:uid="{3EEE8BC6-25BB-43FF-83ED-E1B92861A253}"/>
    <cellStyle name="20% - Akzent2 2" xfId="325" xr:uid="{8E70E683-A889-4780-8C54-3268D45AFADC}"/>
    <cellStyle name="20% - Akzent3" xfId="326" xr:uid="{09AE4BF9-03B5-4680-BBF4-898A9C12929B}"/>
    <cellStyle name="20% - Akzent3 2" xfId="327" xr:uid="{8BC42478-96A7-41DD-9257-8D61AA27F3B3}"/>
    <cellStyle name="20% - Akzent4" xfId="328" xr:uid="{A4FD7DD4-DD66-4E22-A21B-07E3349F6EDF}"/>
    <cellStyle name="20% - Akzent4 2" xfId="329" xr:uid="{6B30760A-9EE2-40C6-9D3C-09EA888E247A}"/>
    <cellStyle name="20% - Akzent5" xfId="330" xr:uid="{B1BD400A-E49F-49D1-9AB9-6D7CA3D557D0}"/>
    <cellStyle name="20% - Akzent5 2" xfId="331" xr:uid="{B1CE71C0-E4D3-439A-AD8B-29F06136354F}"/>
    <cellStyle name="20% - Akzent6" xfId="332" xr:uid="{4979C136-F674-4D55-8F42-A1350EFB682F}"/>
    <cellStyle name="20% - Akzent6 2" xfId="333" xr:uid="{C8B825C7-C47A-4C2D-AD67-1338ABD3A6F8}"/>
    <cellStyle name="20% - Έμφαση1" xfId="334" xr:uid="{79F122D7-D348-4E89-9FA3-B5670092B3B3}"/>
    <cellStyle name="20% - Έμφαση1 2" xfId="335" xr:uid="{03F9A640-0F34-49AD-9B9A-B852F0724630}"/>
    <cellStyle name="20% - Έμφαση1 3" xfId="336" xr:uid="{9EDC2EB7-91F8-40C8-894B-FB156772FD5E}"/>
    <cellStyle name="20% - Έμφαση2" xfId="337" xr:uid="{E944F980-DE92-4CFB-BB02-CE05669351A8}"/>
    <cellStyle name="20% - Έμφαση2 2" xfId="338" xr:uid="{A3E9DAAF-CBBB-4693-A98E-32E6197EC31A}"/>
    <cellStyle name="20% - Έμφαση2 3" xfId="339" xr:uid="{2711110C-B3A6-43A0-A3B1-5785ED4B253E}"/>
    <cellStyle name="20% - Έμφαση3" xfId="340" xr:uid="{DD41177F-9F94-42E9-9B95-FEC7A7D7F550}"/>
    <cellStyle name="20% - Έμφαση3 2" xfId="341" xr:uid="{F7277AE5-1067-4F0B-B8AC-6BF7896AC0BE}"/>
    <cellStyle name="20% - Έμφαση3 3" xfId="342" xr:uid="{EC4C9474-EFA8-40C7-972A-47A4EC6F946B}"/>
    <cellStyle name="20% - Έμφαση4" xfId="343" xr:uid="{26BF81A3-F84E-4544-BA43-109A2E1A221D}"/>
    <cellStyle name="20% - Έμφαση4 2" xfId="344" xr:uid="{C235E0BD-D529-49DE-BC81-A1E26C5E4B8D}"/>
    <cellStyle name="20% - Έμφαση4 3" xfId="345" xr:uid="{718CF2E3-2BB9-4E47-9C43-12372A248371}"/>
    <cellStyle name="20% - Έμφαση5" xfId="346" xr:uid="{9144F9A3-3136-4F76-8EF9-7C40E53C81E6}"/>
    <cellStyle name="20% - Έμφαση5 2" xfId="347" xr:uid="{C32E988F-685B-496E-B020-058B175390A9}"/>
    <cellStyle name="20% - Έμφαση5 3" xfId="348" xr:uid="{20420A52-4677-4CA5-9D64-9E54C8A4954C}"/>
    <cellStyle name="20% - Έμφαση6" xfId="349" xr:uid="{02DC7594-09DB-4BDD-8E03-97C9C948B0A3}"/>
    <cellStyle name="20% - Έμφαση6 2" xfId="350" xr:uid="{53321572-DE87-4C71-9BEB-041EDE97C7B7}"/>
    <cellStyle name="20% - Έμφαση6 3" xfId="351" xr:uid="{BA648C1D-9050-4D90-9DE1-6778640A5197}"/>
    <cellStyle name="40% - Accent1" xfId="7" builtinId="31" customBuiltin="1"/>
    <cellStyle name="40% - Accent1 2" xfId="352" xr:uid="{66A531B5-2821-4371-9A2D-12CC141348AA}"/>
    <cellStyle name="40% - Accent1 2 10" xfId="353" xr:uid="{03F2FA07-23FE-4F0E-AA11-6D495BE44D32}"/>
    <cellStyle name="40% - Accent1 2 10 2" xfId="354" xr:uid="{617F8D98-35F3-42AC-B92D-A28A8FE18695}"/>
    <cellStyle name="40% - Accent1 2 10 2 2" xfId="355" xr:uid="{4AC289AA-C7AA-4FFD-8D21-69C754C49F8F}"/>
    <cellStyle name="40% - Accent1 2 11" xfId="356" xr:uid="{C1635347-7D6A-4C68-9FAA-D1AC53570D69}"/>
    <cellStyle name="40% - Accent1 2 11 2" xfId="357" xr:uid="{7B70BF0E-3D5B-4918-BFC9-C731C69FCF15}"/>
    <cellStyle name="40% - Accent1 2 11 2 2" xfId="358" xr:uid="{51277D4F-D89D-4D38-A155-30777C1101DA}"/>
    <cellStyle name="40% - Accent1 2 12" xfId="359" xr:uid="{034090A4-9937-4EB1-B4E3-384800B81FBB}"/>
    <cellStyle name="40% - Accent1 2 12 2" xfId="360" xr:uid="{B0E93DC1-1646-4C83-B1D5-B6CECDE6CDB6}"/>
    <cellStyle name="40% - Accent1 2 12 2 2" xfId="361" xr:uid="{15B00023-A37F-4568-9D84-6A267E943A3C}"/>
    <cellStyle name="40% - Accent1 2 13" xfId="362" xr:uid="{D4800D7F-F045-474D-A359-1B22AAD5D5B9}"/>
    <cellStyle name="40% - Accent1 2 13 2" xfId="363" xr:uid="{AA47570D-09FB-43DE-833E-FA46BE0A4D2F}"/>
    <cellStyle name="40% - Accent1 2 13 2 2" xfId="364" xr:uid="{FD8BD22E-D69E-4ECE-A83C-B76EE41F47A1}"/>
    <cellStyle name="40% - Accent1 2 14" xfId="365" xr:uid="{5824626A-F30B-47FF-B112-9401534AAA77}"/>
    <cellStyle name="40% - Accent1 2 14 2" xfId="366" xr:uid="{040BC24A-8A04-4DD0-9A0C-D5A23A8DDCA9}"/>
    <cellStyle name="40% - Accent1 2 14 2 2" xfId="367" xr:uid="{79340BD4-1DFA-4F13-8EAA-2FA3B10CEBBB}"/>
    <cellStyle name="40% - Accent1 2 15" xfId="368" xr:uid="{EB6564F9-72C6-4E9C-9346-18CBFA08C987}"/>
    <cellStyle name="40% - Accent1 2 15 2" xfId="369" xr:uid="{A89CECFA-7BAB-406A-9AA9-96D5215A8A07}"/>
    <cellStyle name="40% - Accent1 2 15 2 2" xfId="370" xr:uid="{FC558860-ABAC-4B28-89FC-8B44A764BED8}"/>
    <cellStyle name="40% - Accent1 2 16" xfId="371" xr:uid="{EAF4AEDF-E2C4-4CAF-99DB-7B02CCEF53C1}"/>
    <cellStyle name="40% - Accent1 2 16 2" xfId="372" xr:uid="{F39510C3-C6E2-4577-B493-9FBADFF662B8}"/>
    <cellStyle name="40% - Accent1 2 17" xfId="373" xr:uid="{63D43FDA-65BE-421A-9A66-E615C3817D4D}"/>
    <cellStyle name="40% - Accent1 2 2" xfId="374" xr:uid="{02D7F53B-2986-4C93-80C3-7557AF554CF0}"/>
    <cellStyle name="40% - Accent1 2 2 2" xfId="375" xr:uid="{48B32839-E6E8-400C-B425-8A8101A96C2B}"/>
    <cellStyle name="40% - Accent1 2 2 2 2" xfId="376" xr:uid="{712BAA66-10FB-48ED-ACE4-BC343240FB6D}"/>
    <cellStyle name="40% - Accent1 2 3" xfId="377" xr:uid="{610932F1-7699-4E12-917B-CB3615A25A8D}"/>
    <cellStyle name="40% - Accent1 2 3 2" xfId="378" xr:uid="{837AB7C1-1882-437E-ACC1-25E3F0E512E3}"/>
    <cellStyle name="40% - Accent1 2 3 2 2" xfId="379" xr:uid="{4C9CE4B6-8ADC-4162-8576-F3E02188E7EF}"/>
    <cellStyle name="40% - Accent1 2 4" xfId="380" xr:uid="{3201B248-0AAF-49B0-ADBB-427FEF244DDD}"/>
    <cellStyle name="40% - Accent1 2 4 2" xfId="381" xr:uid="{A118219F-410D-4128-9525-74520A809BB8}"/>
    <cellStyle name="40% - Accent1 2 4 2 2" xfId="382" xr:uid="{5660D83A-7ABD-43ED-BE0D-EDFF047FA1B8}"/>
    <cellStyle name="40% - Accent1 2 5" xfId="383" xr:uid="{00C7695C-B9D4-4EB0-8C31-C15727FC36C0}"/>
    <cellStyle name="40% - Accent1 2 5 2" xfId="384" xr:uid="{834F1EC6-B1F4-4073-B012-838E9708447C}"/>
    <cellStyle name="40% - Accent1 2 5 2 2" xfId="385" xr:uid="{29B188E5-5DBE-42A8-999A-4F4752E6D988}"/>
    <cellStyle name="40% - Accent1 2 6" xfId="386" xr:uid="{27229ADE-63FD-4038-84A1-3BCE4AC23418}"/>
    <cellStyle name="40% - Accent1 2 6 2" xfId="387" xr:uid="{218DE0B4-ED7B-4FC7-8AF1-463EC1EBF7CA}"/>
    <cellStyle name="40% - Accent1 2 6 2 2" xfId="388" xr:uid="{62E9F251-8D3E-457A-8E89-2BFF6AB53DEA}"/>
    <cellStyle name="40% - Accent1 2 7" xfId="389" xr:uid="{B8B90C7E-DCC5-4757-A551-D4CA321FFE5B}"/>
    <cellStyle name="40% - Accent1 2 7 2" xfId="390" xr:uid="{FA378123-763F-4EC3-A203-90FB99E26E89}"/>
    <cellStyle name="40% - Accent1 2 7 2 2" xfId="391" xr:uid="{A5E9F616-FBBB-4F03-960B-1313D0473C8C}"/>
    <cellStyle name="40% - Accent1 2 8" xfId="392" xr:uid="{0C753B8B-E2D9-433C-B688-829982754FAE}"/>
    <cellStyle name="40% - Accent1 2 8 2" xfId="393" xr:uid="{978729C3-DB3F-4C23-85CB-DE017B29111B}"/>
    <cellStyle name="40% - Accent1 2 8 2 2" xfId="394" xr:uid="{7E9D6E89-2730-4F5F-9D1B-C768CAB46661}"/>
    <cellStyle name="40% - Accent1 2 9" xfId="395" xr:uid="{D27B3D5B-3E46-4F53-A360-3BF319C78D9B}"/>
    <cellStyle name="40% - Accent1 2 9 2" xfId="396" xr:uid="{6B801738-BC45-4CE5-A7C3-C218917C0DFF}"/>
    <cellStyle name="40% - Accent1 2 9 2 2" xfId="397" xr:uid="{6AF54AB1-EEC6-43B2-A43A-96D473C9CC3A}"/>
    <cellStyle name="40% - Accent2" xfId="8" builtinId="35" customBuiltin="1"/>
    <cellStyle name="40% - Accent2 2" xfId="398" xr:uid="{2EEF0230-5FBC-4F03-9B46-AEFA4D10A451}"/>
    <cellStyle name="40% - Accent2 2 10" xfId="399" xr:uid="{D6AE7871-FA6E-499D-9093-798D37260B09}"/>
    <cellStyle name="40% - Accent2 2 10 2" xfId="400" xr:uid="{F648FB4B-94A5-4C67-B669-6D200F3CDC57}"/>
    <cellStyle name="40% - Accent2 2 10 2 2" xfId="401" xr:uid="{098D2A0A-C429-4326-B9DB-DEABF4D59B40}"/>
    <cellStyle name="40% - Accent2 2 11" xfId="402" xr:uid="{9931EAAE-E352-4089-B6C0-776B0890ADC9}"/>
    <cellStyle name="40% - Accent2 2 11 2" xfId="403" xr:uid="{738129C8-08CD-4CF9-8714-78C83516787F}"/>
    <cellStyle name="40% - Accent2 2 11 2 2" xfId="404" xr:uid="{3EDB78E2-42B5-4478-8227-D2CD6C6F72D2}"/>
    <cellStyle name="40% - Accent2 2 12" xfId="405" xr:uid="{01D10939-26D0-4732-8F11-20ABFD2BFB91}"/>
    <cellStyle name="40% - Accent2 2 12 2" xfId="406" xr:uid="{C010DB9B-A0C4-4753-842A-216CB5E4B0AD}"/>
    <cellStyle name="40% - Accent2 2 12 2 2" xfId="407" xr:uid="{B391952B-A3E9-4D90-BDF1-8317E77F997A}"/>
    <cellStyle name="40% - Accent2 2 13" xfId="408" xr:uid="{E667E12F-F46D-424D-ABC5-8F20927BC3EE}"/>
    <cellStyle name="40% - Accent2 2 13 2" xfId="409" xr:uid="{366EE319-6B01-4E18-ACDF-5F002692D954}"/>
    <cellStyle name="40% - Accent2 2 13 2 2" xfId="410" xr:uid="{E2A2BBB7-397B-47BA-AB12-AB93D073C9DB}"/>
    <cellStyle name="40% - Accent2 2 14" xfId="411" xr:uid="{9AD85445-0F71-4C15-AE8F-26C8004C48B1}"/>
    <cellStyle name="40% - Accent2 2 14 2" xfId="412" xr:uid="{A891DEBE-01EE-4E11-8175-E3B84DC5CF98}"/>
    <cellStyle name="40% - Accent2 2 14 2 2" xfId="413" xr:uid="{C4344C74-00C3-4E71-8AC3-DF0FF8BC83F3}"/>
    <cellStyle name="40% - Accent2 2 15" xfId="414" xr:uid="{AC4C9D32-72AE-4090-81A0-6CBB3343FAF1}"/>
    <cellStyle name="40% - Accent2 2 15 2" xfId="415" xr:uid="{297C16CF-3546-4E98-B6D7-C66AA2CBCD04}"/>
    <cellStyle name="40% - Accent2 2 15 2 2" xfId="416" xr:uid="{C09C42C3-2B45-4BC2-A925-9EC97F3B5D1C}"/>
    <cellStyle name="40% - Accent2 2 16" xfId="417" xr:uid="{587E8E8A-44AB-4B2B-80B1-B04EF0DFF015}"/>
    <cellStyle name="40% - Accent2 2 16 2" xfId="418" xr:uid="{DF738691-71D1-4489-9D15-4046B377FAAB}"/>
    <cellStyle name="40% - Accent2 2 17" xfId="419" xr:uid="{8C0F9FD2-0885-4D5D-B2B4-BD86ABDD4556}"/>
    <cellStyle name="40% - Accent2 2 2" xfId="420" xr:uid="{51D6C8A8-5290-440A-8C2C-CC125F4EF790}"/>
    <cellStyle name="40% - Accent2 2 2 2" xfId="421" xr:uid="{B9D39C8C-C82F-4B13-A6A8-32A7B3CD086B}"/>
    <cellStyle name="40% - Accent2 2 2 2 2" xfId="422" xr:uid="{F77EA97E-8F33-4844-AFEF-17B7F6873168}"/>
    <cellStyle name="40% - Accent2 2 3" xfId="423" xr:uid="{BBF7941C-678A-4E69-81AE-8B95F7574B2B}"/>
    <cellStyle name="40% - Accent2 2 3 2" xfId="424" xr:uid="{3BC8DB96-A32C-49F1-ABEB-B9F176A3C3A0}"/>
    <cellStyle name="40% - Accent2 2 3 2 2" xfId="425" xr:uid="{4E576EEE-B891-4A47-8E2D-79DBDC362A92}"/>
    <cellStyle name="40% - Accent2 2 4" xfId="426" xr:uid="{9D017AE7-0678-4F23-A531-05E667E65AAE}"/>
    <cellStyle name="40% - Accent2 2 4 2" xfId="427" xr:uid="{F03F1CCB-7226-4FED-AFBB-DD12B21B5E6A}"/>
    <cellStyle name="40% - Accent2 2 4 2 2" xfId="428" xr:uid="{B8144099-9200-4599-8B24-1E678689B921}"/>
    <cellStyle name="40% - Accent2 2 5" xfId="429" xr:uid="{3EE6EC69-773D-4DAD-B87D-999EED73E7F1}"/>
    <cellStyle name="40% - Accent2 2 5 2" xfId="430" xr:uid="{4BCAEEB5-B950-4BA8-B83D-977C2C1E0869}"/>
    <cellStyle name="40% - Accent2 2 5 2 2" xfId="431" xr:uid="{01B9D1B0-92F2-42EA-92A4-A2AAAC103F93}"/>
    <cellStyle name="40% - Accent2 2 6" xfId="432" xr:uid="{6A305857-2B85-4FC9-A19E-B704C1E6A4C8}"/>
    <cellStyle name="40% - Accent2 2 6 2" xfId="433" xr:uid="{A45F30FD-1A87-4EBE-8B6E-A339450F5733}"/>
    <cellStyle name="40% - Accent2 2 6 2 2" xfId="434" xr:uid="{44F32E87-36CA-445D-AC6F-7471A1C37CEC}"/>
    <cellStyle name="40% - Accent2 2 7" xfId="435" xr:uid="{E51BFEE0-1586-4841-A38C-75B75E0E515C}"/>
    <cellStyle name="40% - Accent2 2 7 2" xfId="436" xr:uid="{FFFC1C16-4807-4D71-B9A0-74CF9F4968FD}"/>
    <cellStyle name="40% - Accent2 2 7 2 2" xfId="437" xr:uid="{DECDBE61-387B-467E-8EA2-CFF536A1911A}"/>
    <cellStyle name="40% - Accent2 2 8" xfId="438" xr:uid="{DBCBF3AA-E56B-4466-8C84-6A7B0F39E046}"/>
    <cellStyle name="40% - Accent2 2 8 2" xfId="439" xr:uid="{1C1B4806-9717-4D65-9BA0-801558A18012}"/>
    <cellStyle name="40% - Accent2 2 8 2 2" xfId="440" xr:uid="{5D4E7B47-F2F7-4ACD-87FF-7BD0656FC93F}"/>
    <cellStyle name="40% - Accent2 2 9" xfId="441" xr:uid="{25094BB4-1F17-4C7F-A5A9-A146FC1ED49D}"/>
    <cellStyle name="40% - Accent2 2 9 2" xfId="442" xr:uid="{303A7387-0DCF-4AD3-9D85-67F312612C6B}"/>
    <cellStyle name="40% - Accent2 2 9 2 2" xfId="443" xr:uid="{764FC681-8C28-42CF-9375-E79C1373274D}"/>
    <cellStyle name="40% - Accent3" xfId="9" builtinId="39" customBuiltin="1"/>
    <cellStyle name="40% - Accent3 2" xfId="444" xr:uid="{1ED7CFE8-3C40-40D1-BDFC-75A2ABA56C38}"/>
    <cellStyle name="40% - Accent3 2 10" xfId="445" xr:uid="{D43A6D07-EF61-47D1-B225-6D8CAC2CB4D8}"/>
    <cellStyle name="40% - Accent3 2 10 2" xfId="446" xr:uid="{2ABBCC45-50A4-4564-B72D-02EB560682C7}"/>
    <cellStyle name="40% - Accent3 2 10 2 2" xfId="447" xr:uid="{FD22A061-EB99-417E-B61A-4781B2B844A3}"/>
    <cellStyle name="40% - Accent3 2 11" xfId="448" xr:uid="{6CA0D1BF-1100-420A-A43E-366BEFA6964A}"/>
    <cellStyle name="40% - Accent3 2 11 2" xfId="449" xr:uid="{6644E0C2-86C0-4097-A459-4A0347991793}"/>
    <cellStyle name="40% - Accent3 2 11 2 2" xfId="450" xr:uid="{EF55B9CB-5692-4BE1-A062-FAA74C6C438B}"/>
    <cellStyle name="40% - Accent3 2 12" xfId="451" xr:uid="{CEF70958-646C-4A7F-A809-DF481EA4401E}"/>
    <cellStyle name="40% - Accent3 2 12 2" xfId="452" xr:uid="{1EE7E4DB-EFCB-4280-9DD1-998E17754F2B}"/>
    <cellStyle name="40% - Accent3 2 12 2 2" xfId="453" xr:uid="{3B3057BE-51B5-4BC3-8511-7AEBBDADDCDB}"/>
    <cellStyle name="40% - Accent3 2 13" xfId="454" xr:uid="{B8FA5DD6-09D9-45D1-A175-6DEB4F94EC8D}"/>
    <cellStyle name="40% - Accent3 2 13 2" xfId="455" xr:uid="{0BEF59C5-2F1C-4B82-B1AF-66846239010B}"/>
    <cellStyle name="40% - Accent3 2 13 2 2" xfId="456" xr:uid="{DCD5CC91-15FD-45E7-AD7C-21F255D1957E}"/>
    <cellStyle name="40% - Accent3 2 14" xfId="457" xr:uid="{EF5558AD-39CC-4D98-A357-C51F6E30A37B}"/>
    <cellStyle name="40% - Accent3 2 14 2" xfId="458" xr:uid="{33EE43A4-B7C9-4BED-90F8-630215C18593}"/>
    <cellStyle name="40% - Accent3 2 14 2 2" xfId="459" xr:uid="{2E2920E1-3E62-4584-BA78-BE51EBD04169}"/>
    <cellStyle name="40% - Accent3 2 15" xfId="460" xr:uid="{F77B3152-3250-4E1F-84BF-F1A93AF8E84B}"/>
    <cellStyle name="40% - Accent3 2 15 2" xfId="461" xr:uid="{CB8B5564-9F71-4DD1-8257-2D01998F201E}"/>
    <cellStyle name="40% - Accent3 2 15 2 2" xfId="462" xr:uid="{7D71DE7A-8B91-4508-8818-48B27665418D}"/>
    <cellStyle name="40% - Accent3 2 16" xfId="463" xr:uid="{2EC6157B-EFB9-4678-B10D-4E1AB0694897}"/>
    <cellStyle name="40% - Accent3 2 16 2" xfId="464" xr:uid="{8BC07CCF-E358-4371-A6FD-183F9E19E62E}"/>
    <cellStyle name="40% - Accent3 2 17" xfId="465" xr:uid="{50807E5D-3286-4D59-9D56-752E3C6FA6A8}"/>
    <cellStyle name="40% - Accent3 2 2" xfId="466" xr:uid="{BC8C47B7-3083-4C18-9290-7E4066F84FBC}"/>
    <cellStyle name="40% - Accent3 2 2 2" xfId="467" xr:uid="{9B7DB7A1-2E4A-4581-B5B6-A03758DBA678}"/>
    <cellStyle name="40% - Accent3 2 2 2 2" xfId="468" xr:uid="{30C148C3-F64E-4D03-AD6C-9507B6EADACA}"/>
    <cellStyle name="40% - Accent3 2 3" xfId="469" xr:uid="{4CD4A228-A4C3-435A-ACB2-85E592F11911}"/>
    <cellStyle name="40% - Accent3 2 3 2" xfId="470" xr:uid="{C1027B44-6C49-4982-A26D-167E61BF11F2}"/>
    <cellStyle name="40% - Accent3 2 3 2 2" xfId="471" xr:uid="{672168AB-DDC4-4E6C-A3D2-87699B0FC458}"/>
    <cellStyle name="40% - Accent3 2 4" xfId="472" xr:uid="{A5DB86AF-B73F-4807-9768-1CDD467E5508}"/>
    <cellStyle name="40% - Accent3 2 4 2" xfId="473" xr:uid="{9FF75EFB-DC5B-4BBF-8765-4B0E53C29D55}"/>
    <cellStyle name="40% - Accent3 2 4 2 2" xfId="474" xr:uid="{CA5A3920-16C1-417D-B84A-FF13DE17331D}"/>
    <cellStyle name="40% - Accent3 2 5" xfId="475" xr:uid="{0A21885A-347B-4B84-965F-4AA43E0B995F}"/>
    <cellStyle name="40% - Accent3 2 5 2" xfId="476" xr:uid="{A77762A8-85F7-4207-BEDA-1A717E720EE3}"/>
    <cellStyle name="40% - Accent3 2 5 2 2" xfId="477" xr:uid="{92D846BA-1F9D-4FC9-B82B-243DAA5343D2}"/>
    <cellStyle name="40% - Accent3 2 6" xfId="478" xr:uid="{D1282B99-0728-41D9-B654-BD20FCFCC98E}"/>
    <cellStyle name="40% - Accent3 2 6 2" xfId="479" xr:uid="{20944CA3-1A37-4995-9F26-D6C29ED54EE7}"/>
    <cellStyle name="40% - Accent3 2 6 2 2" xfId="480" xr:uid="{1D8655AF-5694-46DA-B033-F7A7D33E22F3}"/>
    <cellStyle name="40% - Accent3 2 7" xfId="481" xr:uid="{4DA19E91-C10B-4721-B836-BC98CC0CA246}"/>
    <cellStyle name="40% - Accent3 2 7 2" xfId="482" xr:uid="{21217ECF-7076-499C-A66C-E03E4D7E974F}"/>
    <cellStyle name="40% - Accent3 2 7 2 2" xfId="483" xr:uid="{6332032A-F97F-481D-BE70-6BCDD5DAA603}"/>
    <cellStyle name="40% - Accent3 2 8" xfId="484" xr:uid="{79023B9B-9A89-4795-8750-38D06069F514}"/>
    <cellStyle name="40% - Accent3 2 8 2" xfId="485" xr:uid="{3EAB245F-F201-46D5-A727-90C079BC57CE}"/>
    <cellStyle name="40% - Accent3 2 8 2 2" xfId="486" xr:uid="{A55C6E31-E8A2-4CDD-A025-C1A442151633}"/>
    <cellStyle name="40% - Accent3 2 9" xfId="487" xr:uid="{625D24F7-B5A4-42E4-9F04-7D0169F4B275}"/>
    <cellStyle name="40% - Accent3 2 9 2" xfId="488" xr:uid="{3424FC7D-8FB8-40D6-A046-D8819351CA9D}"/>
    <cellStyle name="40% - Accent3 2 9 2 2" xfId="489" xr:uid="{79CD4674-D639-4CAB-A932-F40B01BF5F55}"/>
    <cellStyle name="40% - Accent4" xfId="10" builtinId="43" customBuiltin="1"/>
    <cellStyle name="40% - Accent4 2" xfId="490" xr:uid="{3C5A7E2E-8870-45E8-8F3B-28236980E2B0}"/>
    <cellStyle name="40% - Accent4 2 10" xfId="491" xr:uid="{91E71D0F-32FC-4B3D-B53D-9E55E0461877}"/>
    <cellStyle name="40% - Accent4 2 10 2" xfId="492" xr:uid="{2FBEA205-CA0C-45DD-B9AC-41C750FD8EEC}"/>
    <cellStyle name="40% - Accent4 2 10 2 2" xfId="493" xr:uid="{32A7D6F7-EF6A-4D12-90F1-E8321DEEB12F}"/>
    <cellStyle name="40% - Accent4 2 11" xfId="494" xr:uid="{7A9410B7-0645-4029-90D1-3841D13CF5AF}"/>
    <cellStyle name="40% - Accent4 2 11 2" xfId="495" xr:uid="{1FAC2CFB-8080-4310-994E-84EF9D67EAEC}"/>
    <cellStyle name="40% - Accent4 2 11 2 2" xfId="496" xr:uid="{8A717D61-5B6A-46FA-ABC4-4363BC95B856}"/>
    <cellStyle name="40% - Accent4 2 12" xfId="497" xr:uid="{8185D3EB-0638-4423-946B-50A3CCF4F1DA}"/>
    <cellStyle name="40% - Accent4 2 12 2" xfId="498" xr:uid="{0358FD71-3DDE-4FC4-8702-BFA0DA74B2EC}"/>
    <cellStyle name="40% - Accent4 2 12 2 2" xfId="499" xr:uid="{7A9B0141-848F-4167-ADB4-D07A24F214F2}"/>
    <cellStyle name="40% - Accent4 2 13" xfId="500" xr:uid="{F1CD884C-D669-4F95-8530-92B42F5656EA}"/>
    <cellStyle name="40% - Accent4 2 13 2" xfId="501" xr:uid="{72498D7F-E4FC-444A-9434-11D7B6848459}"/>
    <cellStyle name="40% - Accent4 2 13 2 2" xfId="502" xr:uid="{D1158432-7D23-4357-BDC7-0C8EADF78166}"/>
    <cellStyle name="40% - Accent4 2 14" xfId="503" xr:uid="{EB72844F-DF7A-4A1C-81E4-53CD32CE8A6D}"/>
    <cellStyle name="40% - Accent4 2 14 2" xfId="504" xr:uid="{73AD4F46-8A96-4569-B5F6-9434B9C74FAA}"/>
    <cellStyle name="40% - Accent4 2 14 2 2" xfId="505" xr:uid="{7BD8F69B-4914-4A9D-A85A-ECE2250A9726}"/>
    <cellStyle name="40% - Accent4 2 15" xfId="506" xr:uid="{3204F05F-98DF-47C3-A15B-7CE87153AEEC}"/>
    <cellStyle name="40% - Accent4 2 15 2" xfId="507" xr:uid="{4849AC1F-FDD5-4A8A-A498-012F034588CB}"/>
    <cellStyle name="40% - Accent4 2 15 2 2" xfId="508" xr:uid="{BC2296B8-F167-46D5-91EB-7F08EEF07599}"/>
    <cellStyle name="40% - Accent4 2 16" xfId="509" xr:uid="{D86681A0-1225-446D-BCC9-A13407F3655B}"/>
    <cellStyle name="40% - Accent4 2 16 2" xfId="510" xr:uid="{C29BA07B-EF95-4A14-A53E-39782EEF7C37}"/>
    <cellStyle name="40% - Accent4 2 17" xfId="511" xr:uid="{B0BF4613-2FA3-45FE-9610-62881117010A}"/>
    <cellStyle name="40% - Accent4 2 2" xfId="512" xr:uid="{A4418A3B-8BB9-4892-B9EF-1AA2D05FD516}"/>
    <cellStyle name="40% - Accent4 2 2 2" xfId="513" xr:uid="{C00DECC8-36B2-49FC-8805-7F3EB63383F3}"/>
    <cellStyle name="40% - Accent4 2 2 2 2" xfId="514" xr:uid="{8088F9C3-F392-49C3-A820-0EA84CEDE9D1}"/>
    <cellStyle name="40% - Accent4 2 3" xfId="515" xr:uid="{5BC6864D-608C-419D-9025-421DBA110F87}"/>
    <cellStyle name="40% - Accent4 2 3 2" xfId="516" xr:uid="{FEC1EA14-1914-421D-8D87-81CF9CD6EC86}"/>
    <cellStyle name="40% - Accent4 2 3 2 2" xfId="517" xr:uid="{BBC60EFA-883A-43CF-B7D2-37BA4FB1E0B2}"/>
    <cellStyle name="40% - Accent4 2 4" xfId="518" xr:uid="{FD4AEBB1-4376-414D-9039-033C5F86A008}"/>
    <cellStyle name="40% - Accent4 2 4 2" xfId="519" xr:uid="{197EB2C8-9F9D-4676-AA7C-63E0687AB1C6}"/>
    <cellStyle name="40% - Accent4 2 4 2 2" xfId="520" xr:uid="{0529254E-5EFA-47C6-8358-187905CAC086}"/>
    <cellStyle name="40% - Accent4 2 5" xfId="521" xr:uid="{C5C5FA8B-5EC3-4627-B610-414F900010D4}"/>
    <cellStyle name="40% - Accent4 2 5 2" xfId="522" xr:uid="{E1897379-7172-4C35-809D-E55ACDFCC74F}"/>
    <cellStyle name="40% - Accent4 2 5 2 2" xfId="523" xr:uid="{062CCB6A-D9A6-4918-896E-14877AB2A853}"/>
    <cellStyle name="40% - Accent4 2 6" xfId="524" xr:uid="{CD2877BF-4E04-4FF8-9451-9730ABEC391E}"/>
    <cellStyle name="40% - Accent4 2 6 2" xfId="525" xr:uid="{DB3CBC13-572B-459D-9B90-A234263FF598}"/>
    <cellStyle name="40% - Accent4 2 6 2 2" xfId="526" xr:uid="{7534AA67-40A8-42E2-9FB2-9AD574381129}"/>
    <cellStyle name="40% - Accent4 2 7" xfId="527" xr:uid="{E69501A7-44EC-4FDE-9DDF-0BFEDDAC19F9}"/>
    <cellStyle name="40% - Accent4 2 7 2" xfId="528" xr:uid="{1DE0757F-B7F9-4DA6-9EF6-F190D495D07D}"/>
    <cellStyle name="40% - Accent4 2 7 2 2" xfId="529" xr:uid="{C55C2A4B-901F-4892-B487-85C895603608}"/>
    <cellStyle name="40% - Accent4 2 8" xfId="530" xr:uid="{CA088815-6F64-419E-B809-4F60F37179D5}"/>
    <cellStyle name="40% - Accent4 2 8 2" xfId="531" xr:uid="{EF00D17B-F3A0-4793-B3B4-793FAD4E0A51}"/>
    <cellStyle name="40% - Accent4 2 8 2 2" xfId="532" xr:uid="{2A1C74F3-4EA6-45B3-AB47-E3EA73DC599A}"/>
    <cellStyle name="40% - Accent4 2 9" xfId="533" xr:uid="{E359F5D0-B231-4333-AF6E-77CE446E7965}"/>
    <cellStyle name="40% - Accent4 2 9 2" xfId="534" xr:uid="{5BA25C91-2AC2-4BAD-AF00-C25BC94B8B24}"/>
    <cellStyle name="40% - Accent4 2 9 2 2" xfId="535" xr:uid="{F3526F76-B94A-4137-B5B6-ACCBBDF075AC}"/>
    <cellStyle name="40% - Accent5" xfId="11" builtinId="47" customBuiltin="1"/>
    <cellStyle name="40% - Accent5 2" xfId="536" xr:uid="{EF902C99-FFEA-4804-A420-995761BC0A71}"/>
    <cellStyle name="40% - Accent5 2 10" xfId="537" xr:uid="{639B2F62-4E5D-436D-B8D0-49401044C26D}"/>
    <cellStyle name="40% - Accent5 2 10 2" xfId="538" xr:uid="{F5E05988-62F8-4B1E-99E7-F7A1C78AC41C}"/>
    <cellStyle name="40% - Accent5 2 10 2 2" xfId="539" xr:uid="{AEA32588-DB4F-4A35-A737-C2F560532CED}"/>
    <cellStyle name="40% - Accent5 2 11" xfId="540" xr:uid="{36CA3B47-B34D-422E-BAF3-A4617405F599}"/>
    <cellStyle name="40% - Accent5 2 11 2" xfId="541" xr:uid="{A41E0D74-22E4-4075-857E-23D71F9C78A9}"/>
    <cellStyle name="40% - Accent5 2 11 2 2" xfId="542" xr:uid="{1B212BE9-B6EF-4FE0-9CF2-B7ADC9505405}"/>
    <cellStyle name="40% - Accent5 2 12" xfId="543" xr:uid="{A075CC5F-F6BC-4A92-8D38-E0205109F058}"/>
    <cellStyle name="40% - Accent5 2 12 2" xfId="544" xr:uid="{1B3A7F9F-03DB-4133-93E1-EAE967236F23}"/>
    <cellStyle name="40% - Accent5 2 12 2 2" xfId="545" xr:uid="{81EB6645-30EE-4B73-BBA1-D8958177A8CC}"/>
    <cellStyle name="40% - Accent5 2 13" xfId="546" xr:uid="{84842FCA-C02C-4017-A9CE-881607313FF0}"/>
    <cellStyle name="40% - Accent5 2 13 2" xfId="547" xr:uid="{5EE815B9-8DF8-4C15-B437-38B339CA2F99}"/>
    <cellStyle name="40% - Accent5 2 13 2 2" xfId="548" xr:uid="{B4108743-D032-4DEF-9029-36C163565839}"/>
    <cellStyle name="40% - Accent5 2 14" xfId="549" xr:uid="{E967ABA0-95C1-4A34-BF56-35ECB49F2BE4}"/>
    <cellStyle name="40% - Accent5 2 14 2" xfId="550" xr:uid="{8D76D1C0-9CF1-419C-BB7D-6C544113F76B}"/>
    <cellStyle name="40% - Accent5 2 14 2 2" xfId="551" xr:uid="{2FB77458-3F9B-49DE-B3A0-5DE786CCE391}"/>
    <cellStyle name="40% - Accent5 2 15" xfId="552" xr:uid="{D7C3542E-EF2B-443F-A320-84A97CC950B0}"/>
    <cellStyle name="40% - Accent5 2 15 2" xfId="553" xr:uid="{99F4D254-8E33-42E8-AA63-4262632FE261}"/>
    <cellStyle name="40% - Accent5 2 15 2 2" xfId="554" xr:uid="{7A1BDF0F-5365-45D4-BF9B-40FEAC56B350}"/>
    <cellStyle name="40% - Accent5 2 16" xfId="555" xr:uid="{A6674B37-0125-4664-8489-E4531A04506F}"/>
    <cellStyle name="40% - Accent5 2 16 2" xfId="556" xr:uid="{D2B2EE70-5B87-49B7-BA95-5B99478A4377}"/>
    <cellStyle name="40% - Accent5 2 17" xfId="557" xr:uid="{4AD509CA-51C4-4C37-B3DA-80F0090235D5}"/>
    <cellStyle name="40% - Accent5 2 2" xfId="558" xr:uid="{D131EDC9-CDC9-4784-89B3-07744C72C255}"/>
    <cellStyle name="40% - Accent5 2 2 2" xfId="559" xr:uid="{CB6C1833-1220-433A-91E6-2127FE766815}"/>
    <cellStyle name="40% - Accent5 2 2 2 2" xfId="560" xr:uid="{A9074434-BB15-4DD4-B5FB-60F1C6FE9180}"/>
    <cellStyle name="40% - Accent5 2 3" xfId="561" xr:uid="{68E8282D-2797-48AE-A804-43F6BAB8F655}"/>
    <cellStyle name="40% - Accent5 2 3 2" xfId="562" xr:uid="{FDB71802-783B-4321-81F9-5F2827355EFD}"/>
    <cellStyle name="40% - Accent5 2 3 2 2" xfId="563" xr:uid="{2581C7FC-CF3B-44A2-98F5-7346EDBDC620}"/>
    <cellStyle name="40% - Accent5 2 4" xfId="564" xr:uid="{4032298D-A38C-422C-BA6E-849DD05AE014}"/>
    <cellStyle name="40% - Accent5 2 4 2" xfId="565" xr:uid="{7065FEE8-F9DE-4189-80E4-FCB8A0D45113}"/>
    <cellStyle name="40% - Accent5 2 4 2 2" xfId="566" xr:uid="{FC0C7770-1BFE-478A-B94E-D73219617C87}"/>
    <cellStyle name="40% - Accent5 2 5" xfId="567" xr:uid="{F7533D60-D18D-4CB8-BE47-36CC39637D72}"/>
    <cellStyle name="40% - Accent5 2 5 2" xfId="568" xr:uid="{D7E15065-1384-4D13-9EC6-AB148E8BE34F}"/>
    <cellStyle name="40% - Accent5 2 5 2 2" xfId="569" xr:uid="{E3BC9E16-CFE2-450E-9E1D-D9B09223D0CA}"/>
    <cellStyle name="40% - Accent5 2 6" xfId="570" xr:uid="{53486E6F-4C1D-4E41-A49A-68E8B5FCB389}"/>
    <cellStyle name="40% - Accent5 2 6 2" xfId="571" xr:uid="{054693B8-7828-420A-A689-78688D37C48A}"/>
    <cellStyle name="40% - Accent5 2 6 2 2" xfId="572" xr:uid="{BBB280C5-1F4F-4061-A5C2-DF1F8B014C82}"/>
    <cellStyle name="40% - Accent5 2 7" xfId="573" xr:uid="{1E0785E8-DC39-4486-9B0C-FC5413D5A10A}"/>
    <cellStyle name="40% - Accent5 2 7 2" xfId="574" xr:uid="{9FB10E5C-7D2A-4050-95E8-E8DF83942BE6}"/>
    <cellStyle name="40% - Accent5 2 7 2 2" xfId="575" xr:uid="{9929DD6E-ECD9-45ED-9A04-6DB005654177}"/>
    <cellStyle name="40% - Accent5 2 8" xfId="576" xr:uid="{7FE96DD5-64E0-4C44-A809-8E1DCD2C80FD}"/>
    <cellStyle name="40% - Accent5 2 8 2" xfId="577" xr:uid="{888B8D35-962E-4DF8-B7A2-513AFADC3F02}"/>
    <cellStyle name="40% - Accent5 2 8 2 2" xfId="578" xr:uid="{4D0337CB-5870-4B60-B981-02006F9B8C0A}"/>
    <cellStyle name="40% - Accent5 2 9" xfId="579" xr:uid="{75B7DB8D-9CAD-4157-891F-2159819CB0ED}"/>
    <cellStyle name="40% - Accent5 2 9 2" xfId="580" xr:uid="{E74EC68F-A23D-4FD6-B0B6-9A41B534A630}"/>
    <cellStyle name="40% - Accent5 2 9 2 2" xfId="581" xr:uid="{D4A63FE7-ED7C-4B0F-BBD2-208CB48EA1AB}"/>
    <cellStyle name="40% - Accent6" xfId="12" builtinId="51" customBuiltin="1"/>
    <cellStyle name="40% - Accent6 2" xfId="582" xr:uid="{70B4C6ED-D846-446A-8986-C1A77B31790C}"/>
    <cellStyle name="40% - Accent6 2 10" xfId="583" xr:uid="{DACE4C9D-186A-43ED-866F-5D39AC9DF516}"/>
    <cellStyle name="40% - Accent6 2 10 2" xfId="584" xr:uid="{B312B043-06CD-4F13-9BF8-ADB102F3F850}"/>
    <cellStyle name="40% - Accent6 2 10 2 2" xfId="585" xr:uid="{0331961D-5DEA-4789-82AA-85F8D62A7FBE}"/>
    <cellStyle name="40% - Accent6 2 11" xfId="586" xr:uid="{1F858CA1-DDC5-4903-84BD-503B649B21BE}"/>
    <cellStyle name="40% - Accent6 2 11 2" xfId="587" xr:uid="{01EB0E09-1C8C-47F3-BEA2-29BA44808E15}"/>
    <cellStyle name="40% - Accent6 2 11 2 2" xfId="588" xr:uid="{CFA3719B-8CD2-4E2C-A998-7B7014F66D56}"/>
    <cellStyle name="40% - Accent6 2 12" xfId="589" xr:uid="{5A2B7D95-BD5F-4AC0-829E-703C1C3D0BCD}"/>
    <cellStyle name="40% - Accent6 2 12 2" xfId="590" xr:uid="{EFD5F990-35ED-495B-A141-9D1A196E764B}"/>
    <cellStyle name="40% - Accent6 2 12 2 2" xfId="591" xr:uid="{398DB5AE-651D-4849-946A-352B44631E1A}"/>
    <cellStyle name="40% - Accent6 2 13" xfId="592" xr:uid="{D3A3A09A-2237-4B2B-A908-94436185B612}"/>
    <cellStyle name="40% - Accent6 2 13 2" xfId="593" xr:uid="{6B91F4B6-FE03-444D-B171-19152F63824A}"/>
    <cellStyle name="40% - Accent6 2 13 2 2" xfId="594" xr:uid="{0CBAF4F2-7822-4EE5-9E10-4D757A6D6A85}"/>
    <cellStyle name="40% - Accent6 2 14" xfId="595" xr:uid="{06369CA9-9D6D-4E11-8CC0-7FFB941BB14C}"/>
    <cellStyle name="40% - Accent6 2 14 2" xfId="596" xr:uid="{AD3E7DDF-7FF9-494E-8CB9-AED90186B0D2}"/>
    <cellStyle name="40% - Accent6 2 14 2 2" xfId="597" xr:uid="{90F07844-1B55-42CF-AEA1-677F44C04086}"/>
    <cellStyle name="40% - Accent6 2 15" xfId="598" xr:uid="{49037ADC-0D60-4A25-981A-9531266D38DF}"/>
    <cellStyle name="40% - Accent6 2 15 2" xfId="599" xr:uid="{A633BF4B-62B9-4C14-8ABA-9919D12E4B96}"/>
    <cellStyle name="40% - Accent6 2 15 2 2" xfId="600" xr:uid="{0A6CDDC3-52D3-4BE8-9375-1883679CB2F1}"/>
    <cellStyle name="40% - Accent6 2 16" xfId="601" xr:uid="{4D97315D-C359-40F5-8882-2CD555EE608B}"/>
    <cellStyle name="40% - Accent6 2 16 2" xfId="602" xr:uid="{D8127E13-8C26-4C2D-8E86-532895E74FB5}"/>
    <cellStyle name="40% - Accent6 2 17" xfId="603" xr:uid="{50386FD3-414D-4FC9-AA8F-A644B9DA7690}"/>
    <cellStyle name="40% - Accent6 2 2" xfId="604" xr:uid="{4B12E15B-D86D-4333-AF80-FE75A1468BF0}"/>
    <cellStyle name="40% - Accent6 2 2 2" xfId="605" xr:uid="{7487F96E-EADA-49C8-9B27-4A398707F4AC}"/>
    <cellStyle name="40% - Accent6 2 2 2 2" xfId="606" xr:uid="{DE0CA3F0-3C28-4861-9D8F-C518D8B65FB8}"/>
    <cellStyle name="40% - Accent6 2 3" xfId="607" xr:uid="{DD1BB4A4-A1AD-43E6-8DD2-2125D77B294B}"/>
    <cellStyle name="40% - Accent6 2 3 2" xfId="608" xr:uid="{6CF98C2D-E69E-4C0F-A75A-A21DFAA47F86}"/>
    <cellStyle name="40% - Accent6 2 3 2 2" xfId="609" xr:uid="{AC122BAA-C7EB-4F24-A257-2BB7BE8EDCE8}"/>
    <cellStyle name="40% - Accent6 2 4" xfId="610" xr:uid="{426A626D-56C8-4BE2-89EA-05BF14949FBB}"/>
    <cellStyle name="40% - Accent6 2 4 2" xfId="611" xr:uid="{99B6D5C8-BBE3-4FA1-AE00-F48867100A02}"/>
    <cellStyle name="40% - Accent6 2 4 2 2" xfId="612" xr:uid="{DA6D89BA-EB01-4968-AB70-0A4EB9FE80FB}"/>
    <cellStyle name="40% - Accent6 2 5" xfId="613" xr:uid="{40940DD6-984A-4FCF-86D0-4790E41BB741}"/>
    <cellStyle name="40% - Accent6 2 5 2" xfId="614" xr:uid="{9967BA9D-97B5-41B2-92CE-D0A9A5CA9247}"/>
    <cellStyle name="40% - Accent6 2 5 2 2" xfId="615" xr:uid="{E3A5F7B2-CAA8-4189-99AC-14382308C710}"/>
    <cellStyle name="40% - Accent6 2 6" xfId="616" xr:uid="{9D0BF938-C081-499B-9035-0BAC12131620}"/>
    <cellStyle name="40% - Accent6 2 6 2" xfId="617" xr:uid="{26D95AD4-3A16-484D-A59C-1D14302274CD}"/>
    <cellStyle name="40% - Accent6 2 6 2 2" xfId="618" xr:uid="{45C2E1D6-1BCB-4AF1-991E-D3D83EF8622B}"/>
    <cellStyle name="40% - Accent6 2 7" xfId="619" xr:uid="{5D8A5C91-BE38-420E-94EE-0DCD3E5E7F10}"/>
    <cellStyle name="40% - Accent6 2 7 2" xfId="620" xr:uid="{4744046C-CF85-4FA9-A5CF-BCF74A80D833}"/>
    <cellStyle name="40% - Accent6 2 7 2 2" xfId="621" xr:uid="{D78A01E4-DD0F-4BD5-B822-BF7976615FE0}"/>
    <cellStyle name="40% - Accent6 2 8" xfId="622" xr:uid="{980B50C7-0AE1-4E0F-968E-E8219FD9D580}"/>
    <cellStyle name="40% - Accent6 2 8 2" xfId="623" xr:uid="{6B9F425A-66DB-4556-BD3B-D055EE6B5920}"/>
    <cellStyle name="40% - Accent6 2 8 2 2" xfId="624" xr:uid="{80DEAD44-2A40-424B-8541-6AF76F604DB5}"/>
    <cellStyle name="40% - Accent6 2 9" xfId="625" xr:uid="{0D2D1EB6-C55F-4252-A40D-0364928122C4}"/>
    <cellStyle name="40% - Accent6 2 9 2" xfId="626" xr:uid="{9EEA2BB3-79FB-486B-A6C9-BA94565C7867}"/>
    <cellStyle name="40% - Accent6 2 9 2 2" xfId="627" xr:uid="{E7C67F2C-9918-4881-9A77-C630EA225C8D}"/>
    <cellStyle name="40% - Akzent1" xfId="628" xr:uid="{8455BD71-9FEC-48D5-A639-398380DDD5B8}"/>
    <cellStyle name="40% - Akzent1 2" xfId="629" xr:uid="{CF88B290-E159-425E-81A9-EC7581F6DDB6}"/>
    <cellStyle name="40% - Akzent2" xfId="630" xr:uid="{8E1D40F1-8B51-4CEF-A31D-8B5312A1BBA8}"/>
    <cellStyle name="40% - Akzent2 2" xfId="631" xr:uid="{BDA8E967-2709-436D-BDF1-313AC0704CC0}"/>
    <cellStyle name="40% - Akzent3" xfId="632" xr:uid="{08BB26D2-863C-49EC-98FD-CFBF7947B367}"/>
    <cellStyle name="40% - Akzent3 2" xfId="633" xr:uid="{643197FB-3594-4B67-9D9F-D004D65455A7}"/>
    <cellStyle name="40% - Akzent4" xfId="634" xr:uid="{093BF871-199C-4DA7-9369-6D05A647E058}"/>
    <cellStyle name="40% - Akzent4 2" xfId="635" xr:uid="{9C7753E5-B3BD-45DE-96FF-9ABB61E61A3C}"/>
    <cellStyle name="40% - Akzent5" xfId="636" xr:uid="{056036AA-D010-4292-8B54-AE0350587DAB}"/>
    <cellStyle name="40% - Akzent5 2" xfId="637" xr:uid="{B6771488-C8BE-49B5-B293-49D901CB2B37}"/>
    <cellStyle name="40% - Akzent6" xfId="638" xr:uid="{4C3E741F-FF4D-4528-BA78-D4B16AD0F8F6}"/>
    <cellStyle name="40% - Akzent6 2" xfId="639" xr:uid="{8F5AF5B8-5E84-4AF6-A29F-A9E8E2CA3B7D}"/>
    <cellStyle name="40% - Έμφαση1" xfId="640" xr:uid="{EE5FF35D-04C9-4E95-8118-97AC5D2F4260}"/>
    <cellStyle name="40% - Έμφαση1 2" xfId="641" xr:uid="{7C5466C0-9356-4405-9FC3-B2566931A61C}"/>
    <cellStyle name="40% - Έμφαση1 3" xfId="642" xr:uid="{8BFA7BBF-5E47-4CD2-8D7C-36E21F929198}"/>
    <cellStyle name="40% - Έμφαση2" xfId="643" xr:uid="{25CCC22E-9A99-48D6-A428-881F1BD348F6}"/>
    <cellStyle name="40% - Έμφαση2 2" xfId="644" xr:uid="{34E2FDBB-2311-4280-8437-3AB71C160849}"/>
    <cellStyle name="40% - Έμφαση2 3" xfId="645" xr:uid="{660B2A40-06A6-4EF4-9606-613FA65BB4AB}"/>
    <cellStyle name="40% - Έμφαση3" xfId="646" xr:uid="{6F10F9D8-EB2A-496B-B756-E3C555791AFD}"/>
    <cellStyle name="40% - Έμφαση3 2" xfId="647" xr:uid="{70E25BD5-3C03-4E88-8366-008DD8717FB4}"/>
    <cellStyle name="40% - Έμφαση3 3" xfId="648" xr:uid="{73D496B1-183C-4474-A95D-98635C1470F9}"/>
    <cellStyle name="40% - Έμφαση4" xfId="649" xr:uid="{F2F3FEA7-DB09-4696-9A9D-94F3255103A5}"/>
    <cellStyle name="40% - Έμφαση4 2" xfId="650" xr:uid="{5607D330-F5F5-43CE-BD5E-3BADDF1701AF}"/>
    <cellStyle name="40% - Έμφαση4 3" xfId="651" xr:uid="{35C424AF-210E-4926-9017-48999B16C0DE}"/>
    <cellStyle name="40% - Έμφαση5" xfId="652" xr:uid="{E825B69B-8495-45E1-8227-91DD342F3BF9}"/>
    <cellStyle name="40% - Έμφαση5 2" xfId="653" xr:uid="{64D01087-48F8-41EA-89A1-CF24EF2A0743}"/>
    <cellStyle name="40% - Έμφαση5 3" xfId="654" xr:uid="{A615ADCD-7A33-454C-945C-7E7686125813}"/>
    <cellStyle name="40% - Έμφαση6" xfId="655" xr:uid="{F58430B5-8F08-4B3F-A6E4-1BD7122BB949}"/>
    <cellStyle name="40% - Έμφαση6 2" xfId="656" xr:uid="{06DB26CD-59DE-4F03-8ABF-BD1D78C2725C}"/>
    <cellStyle name="40% - Έμφαση6 3" xfId="657" xr:uid="{50BE7661-833F-46E7-AEEB-DA473729B30F}"/>
    <cellStyle name="5x indented GHG Textfiels" xfId="658" xr:uid="{B5A7B8E1-FC3E-4BFE-AAD5-7C54123A4CBC}"/>
    <cellStyle name="5x indented GHG Textfiels 2" xfId="659" xr:uid="{E9ECE302-413A-4E72-96E6-D70B91C38762}"/>
    <cellStyle name="60% - Accent1" xfId="13" builtinId="32" customBuiltin="1"/>
    <cellStyle name="60% - Accent1 2" xfId="660" xr:uid="{B3F26900-3ED5-4088-8441-E12D6FEDBFB5}"/>
    <cellStyle name="60% - Accent1 2 10" xfId="661" xr:uid="{BC53D0AE-F782-4E5D-8C05-EF513A74EC78}"/>
    <cellStyle name="60% - Accent1 2 10 2" xfId="662" xr:uid="{F324F34A-C590-45E6-A34A-22B898B14B00}"/>
    <cellStyle name="60% - Accent1 2 10 2 2" xfId="663" xr:uid="{776323A1-BA31-4124-BB25-78F302F5069C}"/>
    <cellStyle name="60% - Accent1 2 11" xfId="664" xr:uid="{7A767F1C-DE60-4994-80AC-3DFF2D7AFC53}"/>
    <cellStyle name="60% - Accent1 2 11 2" xfId="665" xr:uid="{5D19DDEF-1E0D-41B6-B695-1F745F837C9D}"/>
    <cellStyle name="60% - Accent1 2 11 2 2" xfId="666" xr:uid="{2F06548C-1A67-432F-AC77-0243A11016D6}"/>
    <cellStyle name="60% - Accent1 2 12" xfId="667" xr:uid="{84DEA426-4D55-4797-B729-BC565BF5E56E}"/>
    <cellStyle name="60% - Accent1 2 12 2" xfId="668" xr:uid="{FB04A259-9BD8-4D6E-AEB9-4280BB908CE1}"/>
    <cellStyle name="60% - Accent1 2 12 2 2" xfId="669" xr:uid="{0DD2DA35-523C-4862-A0C4-79D3D6D59E98}"/>
    <cellStyle name="60% - Accent1 2 13" xfId="670" xr:uid="{3BA6E68E-EE65-4863-9497-615B27A42487}"/>
    <cellStyle name="60% - Accent1 2 13 2" xfId="671" xr:uid="{F70E4AA1-F398-4008-B4E7-34F8BAB02F54}"/>
    <cellStyle name="60% - Accent1 2 13 2 2" xfId="672" xr:uid="{2B45AD5D-6E01-4DA6-A5D4-3EFAD32F4163}"/>
    <cellStyle name="60% - Accent1 2 14" xfId="673" xr:uid="{7F3D2784-397D-46FB-9F3D-C194C500328A}"/>
    <cellStyle name="60% - Accent1 2 14 2" xfId="674" xr:uid="{29C9686F-9CE7-4B37-AA94-C546766A90F1}"/>
    <cellStyle name="60% - Accent1 2 14 2 2" xfId="675" xr:uid="{82556197-CA43-4198-B825-E4A30CE73749}"/>
    <cellStyle name="60% - Accent1 2 15" xfId="676" xr:uid="{8A634D42-49E9-4DBE-8F6F-1E9501334BF9}"/>
    <cellStyle name="60% - Accent1 2 15 2" xfId="677" xr:uid="{FAA9588C-6C7E-4052-9941-396280F6E62C}"/>
    <cellStyle name="60% - Accent1 2 15 2 2" xfId="678" xr:uid="{8F462A16-7FC0-4439-9EB0-303F368A9B57}"/>
    <cellStyle name="60% - Accent1 2 16" xfId="679" xr:uid="{89AC9F5B-B58B-4EFF-B7C6-98C2BB078BFF}"/>
    <cellStyle name="60% - Accent1 2 16 2" xfId="680" xr:uid="{2D78ADD4-28E8-437B-AEC7-127C666DC622}"/>
    <cellStyle name="60% - Accent1 2 2" xfId="681" xr:uid="{80416D2F-482C-4830-BE90-5CEDEFB02AFD}"/>
    <cellStyle name="60% - Accent1 2 2 2" xfId="682" xr:uid="{D095613F-5C81-49E1-8FC6-7EAE62B46BD0}"/>
    <cellStyle name="60% - Accent1 2 2 2 2" xfId="683" xr:uid="{1C4E3717-C512-4FCB-835E-C1E463B52FC8}"/>
    <cellStyle name="60% - Accent1 2 3" xfId="684" xr:uid="{E4030E92-57D7-40E5-BBCD-C1779FC6F6E4}"/>
    <cellStyle name="60% - Accent1 2 3 2" xfId="685" xr:uid="{0AE34C87-487F-4DCA-B688-67256662FE62}"/>
    <cellStyle name="60% - Accent1 2 3 2 2" xfId="686" xr:uid="{7D126503-0F52-4FCA-9EB1-9F9DD0D15CE4}"/>
    <cellStyle name="60% - Accent1 2 4" xfId="687" xr:uid="{F9AE9C8F-6A2D-40A8-8285-17808F2790E0}"/>
    <cellStyle name="60% - Accent1 2 4 2" xfId="688" xr:uid="{807BBCE2-B510-4848-954F-F46FF61E06A5}"/>
    <cellStyle name="60% - Accent1 2 4 2 2" xfId="689" xr:uid="{0BED0CF9-2945-481C-A08A-A97F319DB80E}"/>
    <cellStyle name="60% - Accent1 2 5" xfId="690" xr:uid="{E04B8EE6-1DFE-460E-9C15-0C6411C0489E}"/>
    <cellStyle name="60% - Accent1 2 5 2" xfId="691" xr:uid="{2F102B2F-F860-47C2-B8EE-F8161B97368E}"/>
    <cellStyle name="60% - Accent1 2 5 2 2" xfId="692" xr:uid="{C5AD375F-93D8-4ADD-94C9-FA29F40603C1}"/>
    <cellStyle name="60% - Accent1 2 6" xfId="693" xr:uid="{3A7D0A7D-CC50-4E20-B451-0705075E8D1F}"/>
    <cellStyle name="60% - Accent1 2 6 2" xfId="694" xr:uid="{71756528-E3CE-4CC4-B5FD-DAC4CACB24C6}"/>
    <cellStyle name="60% - Accent1 2 6 2 2" xfId="695" xr:uid="{9A0E23D6-EAD3-4F89-B487-3DBA81D6234D}"/>
    <cellStyle name="60% - Accent1 2 7" xfId="696" xr:uid="{FED6BBF5-27E3-4EED-9015-3EE889EACD7E}"/>
    <cellStyle name="60% - Accent1 2 7 2" xfId="697" xr:uid="{8F2F6EB7-DF5C-4963-8C4C-C8FC435019FF}"/>
    <cellStyle name="60% - Accent1 2 7 2 2" xfId="698" xr:uid="{3FFF4CA5-3D0E-4D56-A216-B44622613A9D}"/>
    <cellStyle name="60% - Accent1 2 8" xfId="699" xr:uid="{CC7AE58B-F5EF-471D-A079-1CFD6B97B0BB}"/>
    <cellStyle name="60% - Accent1 2 8 2" xfId="700" xr:uid="{1661FD87-973F-4175-9E8C-C270325914E3}"/>
    <cellStyle name="60% - Accent1 2 8 2 2" xfId="701" xr:uid="{C146D160-7368-4398-BCDB-F762AEE7DB50}"/>
    <cellStyle name="60% - Accent1 2 9" xfId="702" xr:uid="{AC973C1F-1637-49D6-A80B-52736B6DBFFD}"/>
    <cellStyle name="60% - Accent1 2 9 2" xfId="703" xr:uid="{175AF1DA-D923-4263-8644-F9C7420A2024}"/>
    <cellStyle name="60% - Accent1 2 9 2 2" xfId="704" xr:uid="{D5E7E966-B431-4D4A-BD20-99175EA4A26C}"/>
    <cellStyle name="60% - Accent2" xfId="14" builtinId="36" customBuiltin="1"/>
    <cellStyle name="60% - Accent2 2" xfId="705" xr:uid="{B2DB1B8A-9E06-4CB4-937F-F2E608383288}"/>
    <cellStyle name="60% - Accent2 2 10" xfId="706" xr:uid="{D047E35C-8B65-4B7A-86FF-A82A2BA473BD}"/>
    <cellStyle name="60% - Accent2 2 10 2" xfId="707" xr:uid="{253338BD-FA78-427A-A56C-E8B080216F45}"/>
    <cellStyle name="60% - Accent2 2 10 2 2" xfId="708" xr:uid="{A9801154-EC6B-4125-8981-327CFF46C272}"/>
    <cellStyle name="60% - Accent2 2 11" xfId="709" xr:uid="{6F8140DE-101E-4A49-B355-EA7AE994DC3B}"/>
    <cellStyle name="60% - Accent2 2 11 2" xfId="710" xr:uid="{721194A6-4288-4167-8BC8-F99B58DE387F}"/>
    <cellStyle name="60% - Accent2 2 11 2 2" xfId="711" xr:uid="{2599577B-AA3C-41E1-9626-BFC8E99FA77F}"/>
    <cellStyle name="60% - Accent2 2 12" xfId="712" xr:uid="{0B2C66E8-9CBA-4CE4-9D2C-EE1FBDAE8499}"/>
    <cellStyle name="60% - Accent2 2 12 2" xfId="713" xr:uid="{02952E78-01D8-49A6-8AE9-161B0E502363}"/>
    <cellStyle name="60% - Accent2 2 12 2 2" xfId="714" xr:uid="{3FABC6F8-516C-41EE-BED9-4A8A44CD995A}"/>
    <cellStyle name="60% - Accent2 2 13" xfId="715" xr:uid="{BEC58D35-D6D8-4F9B-AE6F-5E9699F2C008}"/>
    <cellStyle name="60% - Accent2 2 13 2" xfId="716" xr:uid="{8B544975-275E-457D-9978-9F84A7BDD805}"/>
    <cellStyle name="60% - Accent2 2 13 2 2" xfId="717" xr:uid="{0D1E6CBA-A84D-44A9-84FF-CE0BC5CA3A4B}"/>
    <cellStyle name="60% - Accent2 2 14" xfId="718" xr:uid="{368141E6-7005-4A27-AF54-44287839D084}"/>
    <cellStyle name="60% - Accent2 2 14 2" xfId="719" xr:uid="{2E955709-3FAE-4187-8393-FA0020270253}"/>
    <cellStyle name="60% - Accent2 2 14 2 2" xfId="720" xr:uid="{5EA4AA46-006A-484F-93DB-2E07C2BA919F}"/>
    <cellStyle name="60% - Accent2 2 15" xfId="721" xr:uid="{356D33A7-2E11-455D-ADBF-AFA3E3501971}"/>
    <cellStyle name="60% - Accent2 2 15 2" xfId="722" xr:uid="{DE3FDB09-799F-4CE2-BEC0-F338AC9D08E2}"/>
    <cellStyle name="60% - Accent2 2 15 2 2" xfId="723" xr:uid="{1EFD7CD5-C66B-4A68-9067-CE5975D695B4}"/>
    <cellStyle name="60% - Accent2 2 16" xfId="724" xr:uid="{2C10A43D-01C5-40EA-881E-DACAEA24BDE6}"/>
    <cellStyle name="60% - Accent2 2 16 2" xfId="725" xr:uid="{498B70F7-FFD2-4416-8C46-B4C9506B677B}"/>
    <cellStyle name="60% - Accent2 2 2" xfId="726" xr:uid="{EFA03726-13B7-4259-8769-B4C55BACFD0A}"/>
    <cellStyle name="60% - Accent2 2 2 2" xfId="727" xr:uid="{79191F47-AD45-4D09-9967-75334FC6EA6F}"/>
    <cellStyle name="60% - Accent2 2 2 2 2" xfId="728" xr:uid="{44C506F5-81F9-430D-998F-764A38FE023D}"/>
    <cellStyle name="60% - Accent2 2 3" xfId="729" xr:uid="{4A512F8D-1FB6-4889-B0EF-9A51EB273E6A}"/>
    <cellStyle name="60% - Accent2 2 3 2" xfId="730" xr:uid="{85F8C375-E55C-49E1-935E-D8D332A0529E}"/>
    <cellStyle name="60% - Accent2 2 3 2 2" xfId="731" xr:uid="{848265F6-07E9-44A5-8AD0-7B7E1EC90111}"/>
    <cellStyle name="60% - Accent2 2 4" xfId="732" xr:uid="{1C70ACA8-5330-410D-B2A3-9AB31399D5AE}"/>
    <cellStyle name="60% - Accent2 2 4 2" xfId="733" xr:uid="{7B4FDD86-5E96-4557-8179-22FB2F20D1F5}"/>
    <cellStyle name="60% - Accent2 2 4 2 2" xfId="734" xr:uid="{890B9AF9-FB3A-40B4-B7C2-F7A627E00540}"/>
    <cellStyle name="60% - Accent2 2 5" xfId="735" xr:uid="{3BA57A49-F97F-43AF-9312-B5740CEE6346}"/>
    <cellStyle name="60% - Accent2 2 5 2" xfId="736" xr:uid="{8751EAF5-30FD-4922-9EE5-3BE690223877}"/>
    <cellStyle name="60% - Accent2 2 5 2 2" xfId="737" xr:uid="{A0351A0E-7FB3-4F15-A648-3032DDADA1DB}"/>
    <cellStyle name="60% - Accent2 2 6" xfId="738" xr:uid="{08228F72-91FA-4DAB-B408-27F3AF680E32}"/>
    <cellStyle name="60% - Accent2 2 6 2" xfId="739" xr:uid="{3189D680-7637-40C3-978E-389CB325AD5C}"/>
    <cellStyle name="60% - Accent2 2 6 2 2" xfId="740" xr:uid="{E08737DA-2F7D-4954-938B-D6471E452B88}"/>
    <cellStyle name="60% - Accent2 2 7" xfId="741" xr:uid="{9425ECE1-F891-4D6D-8833-3A055F64AD91}"/>
    <cellStyle name="60% - Accent2 2 7 2" xfId="742" xr:uid="{CBB5E3A6-AEF3-4800-9C00-EB23E980CDC9}"/>
    <cellStyle name="60% - Accent2 2 7 2 2" xfId="743" xr:uid="{FFCBF917-8515-4FE5-B076-F26485C27E8C}"/>
    <cellStyle name="60% - Accent2 2 8" xfId="744" xr:uid="{A6448346-00E2-403E-8803-6AD81FE52252}"/>
    <cellStyle name="60% - Accent2 2 8 2" xfId="745" xr:uid="{97F951BB-963B-446A-8F0C-CEA935DBBDC3}"/>
    <cellStyle name="60% - Accent2 2 8 2 2" xfId="746" xr:uid="{C3C06E94-1BA0-4B2D-B743-43945AC26681}"/>
    <cellStyle name="60% - Accent2 2 9" xfId="747" xr:uid="{08184993-09D3-43C3-85F8-26E327B12DA0}"/>
    <cellStyle name="60% - Accent2 2 9 2" xfId="748" xr:uid="{2F7714C8-6935-4726-8E8E-32DAE0DD1A18}"/>
    <cellStyle name="60% - Accent2 2 9 2 2" xfId="749" xr:uid="{4D035C5C-3471-42DE-81EA-BC81DAF034FF}"/>
    <cellStyle name="60% - Accent3" xfId="15" builtinId="40" customBuiltin="1"/>
    <cellStyle name="60% - Accent3 2" xfId="750" xr:uid="{0A8951D7-376C-43BE-ADB6-22309C17C1CF}"/>
    <cellStyle name="60% - Accent3 2 10" xfId="751" xr:uid="{5C552FCD-2101-45C0-A1BD-8C149766D9E4}"/>
    <cellStyle name="60% - Accent3 2 10 2" xfId="752" xr:uid="{79668944-C9AA-447D-AA1C-5B7BF2290898}"/>
    <cellStyle name="60% - Accent3 2 10 2 2" xfId="753" xr:uid="{5B1B0548-0DAD-498A-BB62-D72C30E23DAF}"/>
    <cellStyle name="60% - Accent3 2 11" xfId="754" xr:uid="{F57C528B-6ED9-45F1-9F61-766A48958CAB}"/>
    <cellStyle name="60% - Accent3 2 11 2" xfId="755" xr:uid="{AB082411-24F5-4FFA-A06C-3100E2A20045}"/>
    <cellStyle name="60% - Accent3 2 11 2 2" xfId="756" xr:uid="{A736ADC3-E129-4355-89E3-7FE99AC11F92}"/>
    <cellStyle name="60% - Accent3 2 12" xfId="757" xr:uid="{2D68067D-B08D-4998-A33C-9662882AAC8D}"/>
    <cellStyle name="60% - Accent3 2 12 2" xfId="758" xr:uid="{B9BD9FA0-16B3-4934-AED3-57F9905EECDC}"/>
    <cellStyle name="60% - Accent3 2 12 2 2" xfId="759" xr:uid="{7696C1CB-71B0-4755-9C89-00D4C6E7EE55}"/>
    <cellStyle name="60% - Accent3 2 13" xfId="760" xr:uid="{E3A5498F-3D9A-4FA3-A753-10B4A5020B42}"/>
    <cellStyle name="60% - Accent3 2 13 2" xfId="761" xr:uid="{2408DA6C-9C37-41E0-89C0-470A06676E55}"/>
    <cellStyle name="60% - Accent3 2 13 2 2" xfId="762" xr:uid="{E9FA6BB9-348E-460D-81EB-259A09FE62B2}"/>
    <cellStyle name="60% - Accent3 2 14" xfId="763" xr:uid="{497053D3-C91E-4469-BD2E-E4F1833D18A6}"/>
    <cellStyle name="60% - Accent3 2 14 2" xfId="764" xr:uid="{65DC6E49-D71F-4EF2-8911-063176699CC5}"/>
    <cellStyle name="60% - Accent3 2 14 2 2" xfId="765" xr:uid="{4CF424C5-94AB-4F32-A7D4-F0BA2AF55D81}"/>
    <cellStyle name="60% - Accent3 2 15" xfId="766" xr:uid="{1E6FF2FE-ED6D-4B04-8AF7-BC538FB0920D}"/>
    <cellStyle name="60% - Accent3 2 15 2" xfId="767" xr:uid="{B51F010B-FE3E-4E71-99B5-C82EA298369D}"/>
    <cellStyle name="60% - Accent3 2 15 2 2" xfId="768" xr:uid="{98D5FA90-A976-467B-8696-9087A2D3BBD1}"/>
    <cellStyle name="60% - Accent3 2 16" xfId="769" xr:uid="{1404C163-FAC2-4384-9B40-6E271E06392B}"/>
    <cellStyle name="60% - Accent3 2 16 2" xfId="770" xr:uid="{DEEC1F5C-62C8-4EB9-88CE-7AC63FECE864}"/>
    <cellStyle name="60% - Accent3 2 2" xfId="771" xr:uid="{40E63208-3C2A-47C3-BBA6-C8AB52A4AFE7}"/>
    <cellStyle name="60% - Accent3 2 2 2" xfId="772" xr:uid="{8717D55C-FEE1-4E80-9CE7-D42186520FD4}"/>
    <cellStyle name="60% - Accent3 2 2 2 2" xfId="773" xr:uid="{A11E93B1-3502-476B-AF98-49F886E1D13A}"/>
    <cellStyle name="60% - Accent3 2 3" xfId="774" xr:uid="{F2FCE982-14B2-459F-95A0-702EAADB81BA}"/>
    <cellStyle name="60% - Accent3 2 3 2" xfId="775" xr:uid="{3903EF21-6FE4-4C44-BC3C-D8A26EBB75F4}"/>
    <cellStyle name="60% - Accent3 2 3 2 2" xfId="776" xr:uid="{FF624299-83D3-4C68-8436-3F6A3141DAAE}"/>
    <cellStyle name="60% - Accent3 2 4" xfId="777" xr:uid="{40EA9757-88C4-4DA7-A39F-DD69FF370E2F}"/>
    <cellStyle name="60% - Accent3 2 4 2" xfId="778" xr:uid="{6652D804-526B-4C08-A991-557BAD9ED495}"/>
    <cellStyle name="60% - Accent3 2 4 2 2" xfId="779" xr:uid="{0B64E57C-6C32-4207-89B4-2FAC6EFE58C7}"/>
    <cellStyle name="60% - Accent3 2 5" xfId="780" xr:uid="{9AAB1296-F971-445F-BDBB-F4222D7F141F}"/>
    <cellStyle name="60% - Accent3 2 5 2" xfId="781" xr:uid="{54F7AE8A-BD4E-49D8-BB9C-5C01C20D6479}"/>
    <cellStyle name="60% - Accent3 2 5 2 2" xfId="782" xr:uid="{BF9CC77A-05C2-4275-BE02-F9BFE9245DA2}"/>
    <cellStyle name="60% - Accent3 2 6" xfId="783" xr:uid="{75E94FCE-A5D8-4BD1-B33D-2A82B7331B31}"/>
    <cellStyle name="60% - Accent3 2 6 2" xfId="784" xr:uid="{35FDC720-A4ED-4C9C-BEB4-2BFA9CF6B08E}"/>
    <cellStyle name="60% - Accent3 2 6 2 2" xfId="785" xr:uid="{AFB79EC5-4D57-4B4B-A4E4-44BBF472C5F5}"/>
    <cellStyle name="60% - Accent3 2 7" xfId="786" xr:uid="{F1DF90B4-8611-4888-A8FE-BA8D736E95FD}"/>
    <cellStyle name="60% - Accent3 2 7 2" xfId="787" xr:uid="{C1FB06B4-B5A3-4BF1-9714-E6A0EEFDB6D1}"/>
    <cellStyle name="60% - Accent3 2 7 2 2" xfId="788" xr:uid="{37C75B76-F966-42A8-BCFA-6268D760DDB4}"/>
    <cellStyle name="60% - Accent3 2 8" xfId="789" xr:uid="{544F7656-00D3-4C43-9C41-069FF2FAB78E}"/>
    <cellStyle name="60% - Accent3 2 8 2" xfId="790" xr:uid="{F8FB38A8-B4D2-496E-BECE-14D521AA9524}"/>
    <cellStyle name="60% - Accent3 2 8 2 2" xfId="791" xr:uid="{148041DB-BEE4-4C6C-9EFF-229924AA4FA0}"/>
    <cellStyle name="60% - Accent3 2 9" xfId="792" xr:uid="{18F07FF2-5FDC-4FA8-9884-42D8B8A9CD83}"/>
    <cellStyle name="60% - Accent3 2 9 2" xfId="793" xr:uid="{6CCB4A9C-CB28-4C48-87C3-A5A92B8A49CD}"/>
    <cellStyle name="60% - Accent3 2 9 2 2" xfId="794" xr:uid="{CA90F335-B83C-45F0-B5F1-D7CB997A89A5}"/>
    <cellStyle name="60% - Accent4" xfId="16" builtinId="44" customBuiltin="1"/>
    <cellStyle name="60% - Accent4 2" xfId="795" xr:uid="{A4E29FF6-5CAD-4AB9-8D79-B77E5814B7ED}"/>
    <cellStyle name="60% - Accent4 2 10" xfId="796" xr:uid="{51B77F53-E3D1-4396-AD88-4B5F7920BE94}"/>
    <cellStyle name="60% - Accent4 2 10 2" xfId="797" xr:uid="{4E05535E-671B-48BE-B2D4-C0477F54D62C}"/>
    <cellStyle name="60% - Accent4 2 10 2 2" xfId="798" xr:uid="{E98A9933-A4FF-4103-B15E-4472ADA6AD19}"/>
    <cellStyle name="60% - Accent4 2 11" xfId="799" xr:uid="{6F1D2306-7CCC-4100-9B4A-8034A57DDB30}"/>
    <cellStyle name="60% - Accent4 2 11 2" xfId="800" xr:uid="{C2AC7DAF-B1DE-409E-B8E8-E63E31D401F5}"/>
    <cellStyle name="60% - Accent4 2 11 2 2" xfId="801" xr:uid="{FE190AA3-EC5A-47FB-9E43-A08D3009FD1B}"/>
    <cellStyle name="60% - Accent4 2 12" xfId="802" xr:uid="{5E497BE0-3DCC-4A09-B1D3-94885A2B7F4E}"/>
    <cellStyle name="60% - Accent4 2 12 2" xfId="803" xr:uid="{D013CBA7-C746-4549-9361-5B1C3CCD9B3F}"/>
    <cellStyle name="60% - Accent4 2 12 2 2" xfId="804" xr:uid="{2D36FC42-C814-4A61-B563-0B0517D15429}"/>
    <cellStyle name="60% - Accent4 2 13" xfId="805" xr:uid="{5F09E3CA-6C63-4F87-90E8-0871C22CBD07}"/>
    <cellStyle name="60% - Accent4 2 13 2" xfId="806" xr:uid="{5AABF65F-3170-4CD6-AB12-1DEC1D33D6C3}"/>
    <cellStyle name="60% - Accent4 2 13 2 2" xfId="807" xr:uid="{490BE48F-1AED-48C9-B1A6-03FA0E62AD6E}"/>
    <cellStyle name="60% - Accent4 2 14" xfId="808" xr:uid="{2A31DA6E-511E-4521-AB86-950A5796F848}"/>
    <cellStyle name="60% - Accent4 2 14 2" xfId="809" xr:uid="{18B8278C-6598-4F14-BB53-919A225413C0}"/>
    <cellStyle name="60% - Accent4 2 14 2 2" xfId="810" xr:uid="{5C409B5A-3576-44D8-B40A-C1DF15217364}"/>
    <cellStyle name="60% - Accent4 2 15" xfId="811" xr:uid="{0A448D6D-3F33-43D6-A284-E89671D69F85}"/>
    <cellStyle name="60% - Accent4 2 15 2" xfId="812" xr:uid="{1BEABE9B-6B4C-4C4B-9A49-E22BA96E4681}"/>
    <cellStyle name="60% - Accent4 2 15 2 2" xfId="813" xr:uid="{FDCC51D5-87CD-40FA-A7CB-967FEC6B7E02}"/>
    <cellStyle name="60% - Accent4 2 16" xfId="814" xr:uid="{A06C3D5B-DD60-465A-937D-EDE7088BD936}"/>
    <cellStyle name="60% - Accent4 2 16 2" xfId="815" xr:uid="{1ADC6DAA-5088-4CAF-BD04-EDA229A2DCC0}"/>
    <cellStyle name="60% - Accent4 2 2" xfId="816" xr:uid="{B6979ED8-F5F1-4366-98CE-B73728569460}"/>
    <cellStyle name="60% - Accent4 2 2 2" xfId="817" xr:uid="{C4DA6AB3-7A49-4D16-81E9-AB2245D3FE61}"/>
    <cellStyle name="60% - Accent4 2 2 2 2" xfId="818" xr:uid="{36173ED3-A1B0-41BC-B40C-FB754BF8DFBC}"/>
    <cellStyle name="60% - Accent4 2 3" xfId="819" xr:uid="{9DFF54EA-0933-4273-9910-7F9E209CD8C4}"/>
    <cellStyle name="60% - Accent4 2 3 2" xfId="820" xr:uid="{B00AB61B-7074-4876-81C2-46A9702D1C0D}"/>
    <cellStyle name="60% - Accent4 2 3 2 2" xfId="821" xr:uid="{0D0B88EB-7DAE-4868-B164-DAA58A45482F}"/>
    <cellStyle name="60% - Accent4 2 4" xfId="822" xr:uid="{0125C408-48C6-4F7D-9C9A-655D33FCC659}"/>
    <cellStyle name="60% - Accent4 2 4 2" xfId="823" xr:uid="{59365EE8-0D2E-4A31-9ED7-BD7918FA3092}"/>
    <cellStyle name="60% - Accent4 2 4 2 2" xfId="824" xr:uid="{05229866-002E-4C5B-B385-075E7D250E21}"/>
    <cellStyle name="60% - Accent4 2 5" xfId="825" xr:uid="{0B5D38C1-82AE-41FA-AB6D-CEEA763BC904}"/>
    <cellStyle name="60% - Accent4 2 5 2" xfId="826" xr:uid="{C93D0F39-96F3-4508-8376-959774668A04}"/>
    <cellStyle name="60% - Accent4 2 5 2 2" xfId="827" xr:uid="{A823D238-E239-46A6-A065-04C89DED614D}"/>
    <cellStyle name="60% - Accent4 2 6" xfId="828" xr:uid="{1384F116-74CC-4EEC-A186-CF3DCF97F86D}"/>
    <cellStyle name="60% - Accent4 2 6 2" xfId="829" xr:uid="{9CB4FC84-B6D2-4E1A-BF0F-F2AE831BC77F}"/>
    <cellStyle name="60% - Accent4 2 6 2 2" xfId="830" xr:uid="{434EA923-2947-4526-9BAD-4932CEE077CD}"/>
    <cellStyle name="60% - Accent4 2 7" xfId="831" xr:uid="{7A13A8D1-13EB-4C1E-9DFC-6EEBDEFF62C1}"/>
    <cellStyle name="60% - Accent4 2 7 2" xfId="832" xr:uid="{8A06132A-71BD-4044-9B33-2EB99EE0D59F}"/>
    <cellStyle name="60% - Accent4 2 7 2 2" xfId="833" xr:uid="{30F9614B-C736-4797-95CD-ECDB6981ECDB}"/>
    <cellStyle name="60% - Accent4 2 8" xfId="834" xr:uid="{826E3922-C496-4878-9E9D-79F28FA960AA}"/>
    <cellStyle name="60% - Accent4 2 8 2" xfId="835" xr:uid="{491BE722-1903-4E9E-BC70-C32F9AE3B29F}"/>
    <cellStyle name="60% - Accent4 2 8 2 2" xfId="836" xr:uid="{FC93C958-A446-46C3-950E-0E7E127B989B}"/>
    <cellStyle name="60% - Accent4 2 9" xfId="837" xr:uid="{19FF6B54-80F4-4740-B6DC-DA1DBE852072}"/>
    <cellStyle name="60% - Accent4 2 9 2" xfId="838" xr:uid="{59DDA673-53F1-4561-8816-13C5CBB2DACC}"/>
    <cellStyle name="60% - Accent4 2 9 2 2" xfId="839" xr:uid="{E13C74A5-8B19-44D0-9034-5AD41808C958}"/>
    <cellStyle name="60% - Accent4 3" xfId="840" xr:uid="{E51643B9-DE64-4261-A7B6-E45A4B9A3736}"/>
    <cellStyle name="60% - Accent5" xfId="17" builtinId="48" customBuiltin="1"/>
    <cellStyle name="60% - Accent5 2" xfId="841" xr:uid="{ABC4CEFA-E2EC-418F-9728-FF4FF1668F5D}"/>
    <cellStyle name="60% - Accent5 2 10" xfId="842" xr:uid="{C96F6D61-54B3-4A5C-AC8D-901C918E6B49}"/>
    <cellStyle name="60% - Accent5 2 10 2" xfId="843" xr:uid="{BBC6C5B7-71F9-4814-BAAD-AC5A007BDC0F}"/>
    <cellStyle name="60% - Accent5 2 10 2 2" xfId="844" xr:uid="{504C4968-8CDB-435C-966B-B99A5FCCFD03}"/>
    <cellStyle name="60% - Accent5 2 11" xfId="845" xr:uid="{D5705F69-9BF5-4442-A41B-478D944C3B10}"/>
    <cellStyle name="60% - Accent5 2 11 2" xfId="846" xr:uid="{9762CF28-C7C3-4D65-9061-DC70B00832EF}"/>
    <cellStyle name="60% - Accent5 2 11 2 2" xfId="847" xr:uid="{4B2C8F6D-08BD-4291-B264-FBBCA89DDB1C}"/>
    <cellStyle name="60% - Accent5 2 12" xfId="848" xr:uid="{84973D8F-ADA5-474F-9C2A-A19ED6B609FA}"/>
    <cellStyle name="60% - Accent5 2 12 2" xfId="849" xr:uid="{4F3EF049-1A38-4351-A06D-9FCB0464E53C}"/>
    <cellStyle name="60% - Accent5 2 12 2 2" xfId="850" xr:uid="{3D4B41F4-5979-49D1-A535-0CDEDAA32BAF}"/>
    <cellStyle name="60% - Accent5 2 13" xfId="851" xr:uid="{8D321179-7B2D-4178-BF7A-D4DC98E85C45}"/>
    <cellStyle name="60% - Accent5 2 13 2" xfId="852" xr:uid="{8576B362-EB55-48AA-907B-D177F4AD3BD5}"/>
    <cellStyle name="60% - Accent5 2 13 2 2" xfId="853" xr:uid="{610238E6-14CE-43FB-9B9C-EB31C99453B3}"/>
    <cellStyle name="60% - Accent5 2 14" xfId="854" xr:uid="{C2A7EF24-F2AA-4D44-BA96-587466ED5BF8}"/>
    <cellStyle name="60% - Accent5 2 14 2" xfId="855" xr:uid="{87A4EED8-6553-4852-B452-B3D6E8F31EA1}"/>
    <cellStyle name="60% - Accent5 2 14 2 2" xfId="856" xr:uid="{857BE925-1470-4ED3-8E29-8904FBD78F88}"/>
    <cellStyle name="60% - Accent5 2 15" xfId="857" xr:uid="{74F473C8-E5E9-42FB-9AD6-E1019A6C4A0C}"/>
    <cellStyle name="60% - Accent5 2 15 2" xfId="858" xr:uid="{7701DD36-F9E4-4A70-92D7-4E057B1D4C8A}"/>
    <cellStyle name="60% - Accent5 2 15 2 2" xfId="859" xr:uid="{80FD73A4-7BCF-4A4C-A013-3F678ABD3206}"/>
    <cellStyle name="60% - Accent5 2 16" xfId="860" xr:uid="{B7AC5C9F-F0AC-443D-B72E-C75033FB4643}"/>
    <cellStyle name="60% - Accent5 2 16 2" xfId="861" xr:uid="{34D8729D-72F5-432C-A8C1-0A08B0A01BAD}"/>
    <cellStyle name="60% - Accent5 2 2" xfId="862" xr:uid="{82166823-04CC-4A8D-9ABF-E5F1CE33A8FC}"/>
    <cellStyle name="60% - Accent5 2 2 2" xfId="863" xr:uid="{A686AA42-4F96-435C-A2E8-4601FAD096BA}"/>
    <cellStyle name="60% - Accent5 2 2 2 2" xfId="864" xr:uid="{6EC8882D-C3E1-475F-A3C8-CACB5EBE783A}"/>
    <cellStyle name="60% - Accent5 2 3" xfId="865" xr:uid="{B8FABD12-F4C2-4A70-8B9C-A344F1EBC8D1}"/>
    <cellStyle name="60% - Accent5 2 3 2" xfId="866" xr:uid="{AAF85073-24F4-4905-B402-75F7983AE59C}"/>
    <cellStyle name="60% - Accent5 2 3 2 2" xfId="867" xr:uid="{C30428D1-59FC-4F25-BBD4-2F49641E9C63}"/>
    <cellStyle name="60% - Accent5 2 4" xfId="868" xr:uid="{094F7CEA-9A22-4E54-B066-ADBA3EC1A3A4}"/>
    <cellStyle name="60% - Accent5 2 4 2" xfId="869" xr:uid="{94D0EB6C-1F5D-4460-B1A7-D85379D2032D}"/>
    <cellStyle name="60% - Accent5 2 4 2 2" xfId="870" xr:uid="{69EC3806-A93C-4C09-8F43-4FF9A3B741F4}"/>
    <cellStyle name="60% - Accent5 2 5" xfId="871" xr:uid="{85C28013-4BC6-4F32-BC93-12508D61C4A4}"/>
    <cellStyle name="60% - Accent5 2 5 2" xfId="872" xr:uid="{F089B688-864E-474D-B191-A2EEFB1404C5}"/>
    <cellStyle name="60% - Accent5 2 5 2 2" xfId="873" xr:uid="{488C032B-3075-43E6-A58B-A0EF98C08665}"/>
    <cellStyle name="60% - Accent5 2 6" xfId="874" xr:uid="{76688C0A-4EE5-4E4E-BA5B-C6E88C98CD08}"/>
    <cellStyle name="60% - Accent5 2 6 2" xfId="875" xr:uid="{AB536C1E-090F-4715-961E-9D576F9B83BB}"/>
    <cellStyle name="60% - Accent5 2 6 2 2" xfId="876" xr:uid="{73C74A86-748E-400B-82E4-C8F1DF85CB90}"/>
    <cellStyle name="60% - Accent5 2 7" xfId="877" xr:uid="{9CCACB5A-E4B2-497A-B126-4EC1F7E8EAFB}"/>
    <cellStyle name="60% - Accent5 2 7 2" xfId="878" xr:uid="{C6A40399-E2A6-409A-A08A-9F6256A93E42}"/>
    <cellStyle name="60% - Accent5 2 7 2 2" xfId="879" xr:uid="{7271BA95-AF5C-4DAB-BBBD-A41568093398}"/>
    <cellStyle name="60% - Accent5 2 8" xfId="880" xr:uid="{B8E90756-067D-4E3E-A4C4-0B331ADA304A}"/>
    <cellStyle name="60% - Accent5 2 8 2" xfId="881" xr:uid="{03C40FC0-C2A8-4F21-BC95-59AA29C5FDF8}"/>
    <cellStyle name="60% - Accent5 2 8 2 2" xfId="882" xr:uid="{5FE83996-5D82-4D4D-B866-A5084EE2DB42}"/>
    <cellStyle name="60% - Accent5 2 9" xfId="883" xr:uid="{469647C4-C783-4EBE-AAA6-E3FF98A2159B}"/>
    <cellStyle name="60% - Accent5 2 9 2" xfId="884" xr:uid="{71E290D5-BB8A-4C08-A29F-517A0D4A5F82}"/>
    <cellStyle name="60% - Accent5 2 9 2 2" xfId="885" xr:uid="{9BAD6B3C-D17D-4600-952E-0A909A01FBC1}"/>
    <cellStyle name="60% - Accent6" xfId="18" builtinId="52" customBuiltin="1"/>
    <cellStyle name="60% - Accent6 2" xfId="886" xr:uid="{A847AB12-42BE-4FA6-87F0-B63C075928A1}"/>
    <cellStyle name="60% - Accent6 2 10" xfId="887" xr:uid="{B32800E0-4848-4B5A-8CF1-2E758D6DEBA9}"/>
    <cellStyle name="60% - Accent6 2 10 2" xfId="888" xr:uid="{3B39B94C-59C0-49AB-B427-0F398E4861BE}"/>
    <cellStyle name="60% - Accent6 2 10 2 2" xfId="889" xr:uid="{7F2D8581-EF87-40F4-BC98-4DE8A9C12774}"/>
    <cellStyle name="60% - Accent6 2 11" xfId="890" xr:uid="{4B70E59A-1885-4CA5-BB82-50918EFA8F9E}"/>
    <cellStyle name="60% - Accent6 2 11 2" xfId="891" xr:uid="{FC43F0AD-F790-4DDD-AF15-DDEF0EBA4EBD}"/>
    <cellStyle name="60% - Accent6 2 11 2 2" xfId="892" xr:uid="{7C2284FF-6599-45DA-AC67-4CA1131B3A43}"/>
    <cellStyle name="60% - Accent6 2 12" xfId="893" xr:uid="{08DD83D7-9A71-4F03-8BA6-A7F0A174A89A}"/>
    <cellStyle name="60% - Accent6 2 12 2" xfId="894" xr:uid="{63FE7E08-ECD7-4477-914A-FBD667482FF4}"/>
    <cellStyle name="60% - Accent6 2 12 2 2" xfId="895" xr:uid="{0CBDBDFD-BDFD-4FA3-9401-8ED3E3F5D5C5}"/>
    <cellStyle name="60% - Accent6 2 13" xfId="896" xr:uid="{BB6E6F03-64B6-4FEC-A753-F1CC536BFA94}"/>
    <cellStyle name="60% - Accent6 2 13 2" xfId="897" xr:uid="{01957D51-A1B7-4799-92C3-B2E6FA992BD5}"/>
    <cellStyle name="60% - Accent6 2 13 2 2" xfId="898" xr:uid="{52B9E8D4-5D93-4322-BFD2-7B70D325AAB5}"/>
    <cellStyle name="60% - Accent6 2 14" xfId="899" xr:uid="{3518562B-B0FE-414F-8592-512301EAD798}"/>
    <cellStyle name="60% - Accent6 2 14 2" xfId="900" xr:uid="{06B6D18D-BDC7-4411-9938-1FA7F26933F1}"/>
    <cellStyle name="60% - Accent6 2 14 2 2" xfId="901" xr:uid="{D45D9B35-1288-4609-97C1-C9B10165B980}"/>
    <cellStyle name="60% - Accent6 2 15" xfId="902" xr:uid="{FF7C454C-5ABB-4F0A-87BE-7F87981BD970}"/>
    <cellStyle name="60% - Accent6 2 15 2" xfId="903" xr:uid="{B7F9F5EE-2A5E-4BCF-AFA0-1FD0D4BF705C}"/>
    <cellStyle name="60% - Accent6 2 15 2 2" xfId="904" xr:uid="{B313C1CC-4240-44F3-93EB-D528F51E6E7D}"/>
    <cellStyle name="60% - Accent6 2 16" xfId="905" xr:uid="{DAD0E4C7-E2E5-4A51-90AA-4D1DBF238FA2}"/>
    <cellStyle name="60% - Accent6 2 16 2" xfId="906" xr:uid="{014275F9-8FDF-4A0E-ABE8-10E5BA2D0895}"/>
    <cellStyle name="60% - Accent6 2 2" xfId="907" xr:uid="{2AF2CCB9-90F6-423F-903F-4FE1927D33A1}"/>
    <cellStyle name="60% - Accent6 2 2 2" xfId="908" xr:uid="{7513DCEB-9BB7-4C54-896B-E081D5EA00B9}"/>
    <cellStyle name="60% - Accent6 2 2 2 2" xfId="909" xr:uid="{8884E623-BC1D-4B78-9D10-88EACE7C1E9A}"/>
    <cellStyle name="60% - Accent6 2 3" xfId="910" xr:uid="{2C96A83D-5E22-455B-A1D8-E49DA3A22C84}"/>
    <cellStyle name="60% - Accent6 2 3 2" xfId="911" xr:uid="{3F267C35-387B-415D-932F-6CD6F5B3F4D9}"/>
    <cellStyle name="60% - Accent6 2 3 2 2" xfId="912" xr:uid="{36D6A0AB-AECC-4FAE-BDE5-29096233B3DC}"/>
    <cellStyle name="60% - Accent6 2 4" xfId="913" xr:uid="{80A4F8A1-07E1-4207-B221-816FDE6509E1}"/>
    <cellStyle name="60% - Accent6 2 4 2" xfId="914" xr:uid="{F06197B3-CFEC-496C-961D-1CFD505313F0}"/>
    <cellStyle name="60% - Accent6 2 4 2 2" xfId="915" xr:uid="{50F1B340-5572-42AE-93B1-E881B4A470BE}"/>
    <cellStyle name="60% - Accent6 2 5" xfId="916" xr:uid="{0A5F210D-5F52-444F-AEFD-924B3877D59D}"/>
    <cellStyle name="60% - Accent6 2 5 2" xfId="917" xr:uid="{C897C4FA-98F9-4280-AE58-6747374DAD7E}"/>
    <cellStyle name="60% - Accent6 2 5 2 2" xfId="918" xr:uid="{90D5B260-029C-4F63-ADA8-B86950C87D44}"/>
    <cellStyle name="60% - Accent6 2 6" xfId="919" xr:uid="{C4F34982-13B1-4277-A476-95D561C5FFEF}"/>
    <cellStyle name="60% - Accent6 2 6 2" xfId="920" xr:uid="{B28223B2-3450-4252-BB90-7DE1B81FA19C}"/>
    <cellStyle name="60% - Accent6 2 6 2 2" xfId="921" xr:uid="{E7D4BC4D-61D3-499D-A113-B4E3C20ACABF}"/>
    <cellStyle name="60% - Accent6 2 7" xfId="922" xr:uid="{6E266B46-C209-470F-9830-2D4733B7FE28}"/>
    <cellStyle name="60% - Accent6 2 7 2" xfId="923" xr:uid="{79EC646B-56C5-4C82-A28B-B25EB57AC5C5}"/>
    <cellStyle name="60% - Accent6 2 7 2 2" xfId="924" xr:uid="{4BB51027-00E6-4D13-91CE-93D8827A878C}"/>
    <cellStyle name="60% - Accent6 2 8" xfId="925" xr:uid="{BCF8D4CB-57CF-4D28-AD5D-C5A61F81EC32}"/>
    <cellStyle name="60% - Accent6 2 8 2" xfId="926" xr:uid="{9BBFA227-1EF1-4D34-99EB-F869B1AFFC87}"/>
    <cellStyle name="60% - Accent6 2 8 2 2" xfId="927" xr:uid="{BA79A7B0-C81B-49EF-B6FB-5F70A39BE71D}"/>
    <cellStyle name="60% - Accent6 2 9" xfId="928" xr:uid="{299CA0AC-4445-4E15-B320-EA1B2C8A34B3}"/>
    <cellStyle name="60% - Accent6 2 9 2" xfId="929" xr:uid="{60F9232C-5FBA-431E-B881-8A2F836C7EE5}"/>
    <cellStyle name="60% - Accent6 2 9 2 2" xfId="930" xr:uid="{D27F1901-B691-4613-8782-95E68184E1D9}"/>
    <cellStyle name="60% - Akzent1" xfId="931" xr:uid="{7DC379A1-29A1-41E0-A469-73715DFA7946}"/>
    <cellStyle name="60% - Akzent2" xfId="932" xr:uid="{10E9540F-33C7-4E59-A0C2-74B7DDA2BB4A}"/>
    <cellStyle name="60% - Akzent3" xfId="933" xr:uid="{43863C85-5598-44A7-BA99-599D50EDCC9D}"/>
    <cellStyle name="60% - Akzent4" xfId="934" xr:uid="{74B54E82-7572-4AE5-A753-1DC18713387D}"/>
    <cellStyle name="60% - Akzent5" xfId="935" xr:uid="{B4A9794C-44BC-41BD-BAC0-6A73353AB72B}"/>
    <cellStyle name="60% - Akzent6" xfId="936" xr:uid="{2B12B018-0051-47A9-8EA0-F494E2C8FB2D}"/>
    <cellStyle name="60% - Έμφαση1" xfId="937" xr:uid="{92346384-2C8B-4C8D-BF1B-0075D1E99622}"/>
    <cellStyle name="60% - Έμφαση1 2" xfId="938" xr:uid="{E541A1B1-5C58-481B-AAE6-C2526A3C650D}"/>
    <cellStyle name="60% - Έμφαση1 3" xfId="939" xr:uid="{5B4C9FEE-23DA-4926-9B17-C3AAD0699EE3}"/>
    <cellStyle name="60% - Έμφαση2" xfId="940" xr:uid="{A99F4F5E-5670-4B81-BB5A-4AB5D8A2D8A8}"/>
    <cellStyle name="60% - Έμφαση2 2" xfId="941" xr:uid="{724DFC2C-7D47-48A1-A8FC-CD9A01402292}"/>
    <cellStyle name="60% - Έμφαση2 3" xfId="942" xr:uid="{D5519B70-7F1D-4D28-9CC4-4B68B0F7BD9A}"/>
    <cellStyle name="60% - Έμφαση3" xfId="943" xr:uid="{A6849DF9-5A59-4631-B475-487F30F26AC4}"/>
    <cellStyle name="60% - Έμφαση3 2" xfId="944" xr:uid="{82A5FE20-A13F-4B53-B01D-0605556856EB}"/>
    <cellStyle name="60% - Έμφαση3 3" xfId="945" xr:uid="{6617594A-0924-4AD8-AABA-3AA7D273BA90}"/>
    <cellStyle name="60% - Έμφαση4" xfId="946" xr:uid="{C9FCBB9C-A1AD-4323-8D8E-054F5F703929}"/>
    <cellStyle name="60% - Έμφαση4 2" xfId="947" xr:uid="{DAA10E5B-EDA5-49D5-8BD1-4A238A07ACA1}"/>
    <cellStyle name="60% - Έμφαση4 2 2" xfId="948" xr:uid="{947DDA62-07F3-4FA8-B481-5C9ACBB9741B}"/>
    <cellStyle name="60% - Έμφαση4 3" xfId="949" xr:uid="{2A2FDF2D-AF83-44D1-862B-6190EEA7A6F8}"/>
    <cellStyle name="60% - Έμφαση5" xfId="950" xr:uid="{8C0A9CCA-7923-4E54-ADBD-212EE727624F}"/>
    <cellStyle name="60% - Έμφαση5 2" xfId="951" xr:uid="{B573135C-EFAC-45B4-A4FF-3D59C3B78FAE}"/>
    <cellStyle name="60% - Έμφαση5 3" xfId="952" xr:uid="{1A48E83C-6B6F-4696-885F-6EDF63C02992}"/>
    <cellStyle name="60% - Έμφαση6" xfId="953" xr:uid="{CE8C10C4-DD1C-4F46-990C-0CBE9B711756}"/>
    <cellStyle name="60% - Έμφαση6 2" xfId="954" xr:uid="{0F3DA062-AA49-4308-B820-314DC14B8037}"/>
    <cellStyle name="60% - Έμφαση6 3" xfId="955" xr:uid="{BCD42F5A-3E9B-4BCE-AAF1-DD1A62C35AF3}"/>
    <cellStyle name="Accent1" xfId="19" builtinId="29" customBuiltin="1"/>
    <cellStyle name="Accent1 2" xfId="956" xr:uid="{2932EB77-2AE0-464A-8664-967489002E1D}"/>
    <cellStyle name="Accent1 2 10" xfId="957" xr:uid="{C43B98CE-061D-465F-854B-396B0F9807E9}"/>
    <cellStyle name="Accent1 2 10 2" xfId="958" xr:uid="{A59E06DD-AD05-42DD-88DF-616866A59F15}"/>
    <cellStyle name="Accent1 2 10 2 2" xfId="959" xr:uid="{5531FB3D-6ADD-4F07-A93B-AEBC8C325CDB}"/>
    <cellStyle name="Accent1 2 11" xfId="960" xr:uid="{12B3AA29-A1F6-4BEF-8C31-02DFB4A979BC}"/>
    <cellStyle name="Accent1 2 11 2" xfId="961" xr:uid="{400D2507-7150-4C8A-A25D-092A820B8BC8}"/>
    <cellStyle name="Accent1 2 11 2 2" xfId="962" xr:uid="{B74FF567-2260-4526-AD0D-119D466386DB}"/>
    <cellStyle name="Accent1 2 12" xfId="963" xr:uid="{284D3CD0-BD91-45A1-8CDC-6D054E31B9E2}"/>
    <cellStyle name="Accent1 2 12 2" xfId="964" xr:uid="{685D9B00-D1B8-4D3C-B80C-B81ED870A85A}"/>
    <cellStyle name="Accent1 2 12 2 2" xfId="965" xr:uid="{E13267BE-0215-4707-AC6C-F6219CB379A6}"/>
    <cellStyle name="Accent1 2 13" xfId="966" xr:uid="{2845019E-2BAF-46AD-BF0C-54D8679AF745}"/>
    <cellStyle name="Accent1 2 13 2" xfId="967" xr:uid="{043A1F56-95B9-4C5D-A497-ECEFE9167831}"/>
    <cellStyle name="Accent1 2 13 2 2" xfId="968" xr:uid="{1070F3C0-9BC9-41C7-B053-5C4954F28BBF}"/>
    <cellStyle name="Accent1 2 14" xfId="969" xr:uid="{742EEA86-4157-465B-B7D6-B5642B81C9B6}"/>
    <cellStyle name="Accent1 2 14 2" xfId="970" xr:uid="{162538C1-0AF3-43D4-B380-150F9AFDA9F0}"/>
    <cellStyle name="Accent1 2 14 2 2" xfId="971" xr:uid="{22E2BD61-1F08-44E0-AE02-D844F7444435}"/>
    <cellStyle name="Accent1 2 15" xfId="972" xr:uid="{F1D8704A-A7CB-4046-A31F-9F39FD46654D}"/>
    <cellStyle name="Accent1 2 15 2" xfId="973" xr:uid="{8A46EBE1-009C-48FC-A5B9-C67CE587A2AE}"/>
    <cellStyle name="Accent1 2 15 2 2" xfId="974" xr:uid="{A6B8AF69-53FA-40FB-B88F-F82517057829}"/>
    <cellStyle name="Accent1 2 16" xfId="975" xr:uid="{1A63407B-F82C-4812-8FE3-F794885BC408}"/>
    <cellStyle name="Accent1 2 16 2" xfId="976" xr:uid="{3F98461A-3072-49AD-AC21-1AB4DBCE4949}"/>
    <cellStyle name="Accent1 2 2" xfId="977" xr:uid="{24B127F0-A3B0-4DC5-A723-2F78B5B2E117}"/>
    <cellStyle name="Accent1 2 2 2" xfId="978" xr:uid="{5EE256CD-09C8-43A7-97DA-BA87C1762554}"/>
    <cellStyle name="Accent1 2 2 2 2" xfId="979" xr:uid="{1741B578-13AF-417E-893B-B523AB8E3DD0}"/>
    <cellStyle name="Accent1 2 3" xfId="980" xr:uid="{D34AC2D1-6837-4AF8-8AEC-DA8105DA0146}"/>
    <cellStyle name="Accent1 2 3 2" xfId="981" xr:uid="{C44A39D2-F816-482F-86A1-7C13C651148A}"/>
    <cellStyle name="Accent1 2 3 2 2" xfId="982" xr:uid="{75B97111-9B2C-471A-98ED-73D09BC01CD0}"/>
    <cellStyle name="Accent1 2 4" xfId="983" xr:uid="{EAC28E96-D685-4CA4-B3E4-386CAB5B8113}"/>
    <cellStyle name="Accent1 2 4 2" xfId="984" xr:uid="{F827E084-E7B4-4BF7-8F65-75675FF2921C}"/>
    <cellStyle name="Accent1 2 4 2 2" xfId="985" xr:uid="{3F9B0305-F678-40E8-8F2B-7E4C8143C262}"/>
    <cellStyle name="Accent1 2 5" xfId="986" xr:uid="{919364BE-5A6B-4622-A47E-6EF80A2FDB8E}"/>
    <cellStyle name="Accent1 2 5 2" xfId="987" xr:uid="{ABFB595F-9EDE-469C-94C3-FC64BF64DBED}"/>
    <cellStyle name="Accent1 2 5 2 2" xfId="988" xr:uid="{33334B0D-70F6-4092-B764-665EBCF8C873}"/>
    <cellStyle name="Accent1 2 6" xfId="989" xr:uid="{AD8A64B4-0B35-4C09-B68B-FF8476FA2FD6}"/>
    <cellStyle name="Accent1 2 6 2" xfId="990" xr:uid="{08C28AD6-38EE-49AE-8B9F-245305FC8F03}"/>
    <cellStyle name="Accent1 2 6 2 2" xfId="991" xr:uid="{505834F0-8CEE-4AC1-BE89-D19B9A379E3E}"/>
    <cellStyle name="Accent1 2 7" xfId="992" xr:uid="{98CA5B85-34F3-4D08-9554-4CC32F8D85D8}"/>
    <cellStyle name="Accent1 2 7 2" xfId="993" xr:uid="{06689D8F-7BA3-4CE4-8381-8348D852E2C8}"/>
    <cellStyle name="Accent1 2 7 2 2" xfId="994" xr:uid="{1E2520B9-6489-4E0E-806A-0141402547E4}"/>
    <cellStyle name="Accent1 2 8" xfId="995" xr:uid="{F500F2C3-BEB3-49CA-8129-6045799FA2A6}"/>
    <cellStyle name="Accent1 2 8 2" xfId="996" xr:uid="{7D9092CC-3AC8-4DD4-9924-E4AAC5ABC9F9}"/>
    <cellStyle name="Accent1 2 8 2 2" xfId="997" xr:uid="{94889AD5-38FE-4BD8-8FE3-011152C695D0}"/>
    <cellStyle name="Accent1 2 9" xfId="998" xr:uid="{D8D60063-595A-4494-9968-C97DBAABF323}"/>
    <cellStyle name="Accent1 2 9 2" xfId="999" xr:uid="{7DB30FF5-2E41-4137-B7D4-A29ADEC81A04}"/>
    <cellStyle name="Accent1 2 9 2 2" xfId="1000" xr:uid="{72E83FA1-F215-4B19-B752-95DB6DF509F8}"/>
    <cellStyle name="Accent2" xfId="20" builtinId="33" customBuiltin="1"/>
    <cellStyle name="Accent2 2" xfId="1001" xr:uid="{79850C06-E3B7-4D5D-8ECD-43C57B065AA0}"/>
    <cellStyle name="Accent2 2 10" xfId="1002" xr:uid="{EF74B51B-4394-4935-A347-3CAD0180F2EE}"/>
    <cellStyle name="Accent2 2 10 2" xfId="1003" xr:uid="{ABAA9849-2125-435E-BFA1-2A82EE661A6B}"/>
    <cellStyle name="Accent2 2 10 2 2" xfId="1004" xr:uid="{680E0B6E-46CD-4027-8CE6-42A4126479AE}"/>
    <cellStyle name="Accent2 2 11" xfId="1005" xr:uid="{B9B7F89D-281B-401D-B6A6-B95825B19E2C}"/>
    <cellStyle name="Accent2 2 11 2" xfId="1006" xr:uid="{D3C45C4B-C050-4829-8525-3427D2491E46}"/>
    <cellStyle name="Accent2 2 11 2 2" xfId="1007" xr:uid="{CEFD4CE3-7E86-430C-95C6-7F971B180F44}"/>
    <cellStyle name="Accent2 2 12" xfId="1008" xr:uid="{FE474823-7B9D-477C-8C6D-83504DEE1D25}"/>
    <cellStyle name="Accent2 2 12 2" xfId="1009" xr:uid="{FEB258C2-ECB5-4936-AF15-D1D87FD75922}"/>
    <cellStyle name="Accent2 2 12 2 2" xfId="1010" xr:uid="{2B829EA9-1236-42FF-8B5D-F8694527A02E}"/>
    <cellStyle name="Accent2 2 13" xfId="1011" xr:uid="{0ED091FF-A135-44E1-9E1E-199211C0D321}"/>
    <cellStyle name="Accent2 2 13 2" xfId="1012" xr:uid="{7D9A2C92-AFF4-49B7-86BB-720B7ACF04B9}"/>
    <cellStyle name="Accent2 2 13 2 2" xfId="1013" xr:uid="{1DA71DB3-AD22-4162-8C87-9E4C33ECB320}"/>
    <cellStyle name="Accent2 2 14" xfId="1014" xr:uid="{E4313338-598B-44D7-8C2A-D90F2B0C8C65}"/>
    <cellStyle name="Accent2 2 14 2" xfId="1015" xr:uid="{48711F40-6F93-44C7-8F11-0424038C9E10}"/>
    <cellStyle name="Accent2 2 14 2 2" xfId="1016" xr:uid="{82C1B065-7214-459C-B868-0B6F9683A13C}"/>
    <cellStyle name="Accent2 2 15" xfId="1017" xr:uid="{DB63ECEC-2DC8-402B-A802-3B84D25467C7}"/>
    <cellStyle name="Accent2 2 15 2" xfId="1018" xr:uid="{F1ED87D9-0D52-49A0-AB1D-42D2DF21426A}"/>
    <cellStyle name="Accent2 2 15 2 2" xfId="1019" xr:uid="{95B0EAEB-AE49-4D04-90B5-4F8A60A50567}"/>
    <cellStyle name="Accent2 2 16" xfId="1020" xr:uid="{5CED79B5-E95D-4DE5-8175-D50BEFC0BB5E}"/>
    <cellStyle name="Accent2 2 16 2" xfId="1021" xr:uid="{31530799-7D1B-422B-8A56-5738116FF646}"/>
    <cellStyle name="Accent2 2 2" xfId="1022" xr:uid="{EC8BA510-A406-4CCE-A431-40BA0985A2D8}"/>
    <cellStyle name="Accent2 2 2 2" xfId="1023" xr:uid="{9464431A-12A2-42C2-B807-81C0A469F13B}"/>
    <cellStyle name="Accent2 2 2 2 2" xfId="1024" xr:uid="{D4131BA9-4753-41E6-9AA4-1185D1A9101A}"/>
    <cellStyle name="Accent2 2 3" xfId="1025" xr:uid="{0B2A8D0B-939C-4961-BB17-AEBA0D947ABD}"/>
    <cellStyle name="Accent2 2 3 2" xfId="1026" xr:uid="{52EB7E7A-B65E-4DA2-9BF7-89D31CFCCB93}"/>
    <cellStyle name="Accent2 2 3 2 2" xfId="1027" xr:uid="{5BE7D344-B88F-4764-B2A4-075E22C3C64D}"/>
    <cellStyle name="Accent2 2 4" xfId="1028" xr:uid="{4221E53E-D622-48FB-BAFE-5FFDF58783FE}"/>
    <cellStyle name="Accent2 2 4 2" xfId="1029" xr:uid="{989730BB-CF60-475A-A64D-573480F42730}"/>
    <cellStyle name="Accent2 2 4 2 2" xfId="1030" xr:uid="{879DC064-B085-49B5-B354-C69B20A251F9}"/>
    <cellStyle name="Accent2 2 5" xfId="1031" xr:uid="{927A2123-51DF-460C-9AE2-4E2092E1AABC}"/>
    <cellStyle name="Accent2 2 5 2" xfId="1032" xr:uid="{7B384FCB-3EDC-4F8B-8985-B1C72183E785}"/>
    <cellStyle name="Accent2 2 5 2 2" xfId="1033" xr:uid="{B444124C-F995-4492-9CFF-BAC4DE877EEE}"/>
    <cellStyle name="Accent2 2 6" xfId="1034" xr:uid="{4023D765-959C-4964-9F8F-0B71F9D20A4B}"/>
    <cellStyle name="Accent2 2 6 2" xfId="1035" xr:uid="{B3782957-5F85-4AF3-BCE3-99D4DD7A9839}"/>
    <cellStyle name="Accent2 2 6 2 2" xfId="1036" xr:uid="{0FAA5487-DDD4-4C1C-BBBA-737F67326377}"/>
    <cellStyle name="Accent2 2 7" xfId="1037" xr:uid="{8CE18194-6965-4317-B529-C974E73C7962}"/>
    <cellStyle name="Accent2 2 7 2" xfId="1038" xr:uid="{6539E0EB-183F-4FC1-A71A-2B8901C7C9F2}"/>
    <cellStyle name="Accent2 2 7 2 2" xfId="1039" xr:uid="{11985E6B-E3FF-45DC-94A0-4E61013CA05A}"/>
    <cellStyle name="Accent2 2 8" xfId="1040" xr:uid="{34267687-4C42-4092-A93C-F6B2AC6450E0}"/>
    <cellStyle name="Accent2 2 8 2" xfId="1041" xr:uid="{962FB62E-0C11-4A75-A2F2-4BB4104DF25F}"/>
    <cellStyle name="Accent2 2 8 2 2" xfId="1042" xr:uid="{BC8CA333-12C5-4B99-8038-9440909A1972}"/>
    <cellStyle name="Accent2 2 9" xfId="1043" xr:uid="{8102525C-9947-4B55-A923-6B5F515711DF}"/>
    <cellStyle name="Accent2 2 9 2" xfId="1044" xr:uid="{804CBC3A-63CB-4ABC-B971-16979B57F5C5}"/>
    <cellStyle name="Accent2 2 9 2 2" xfId="1045" xr:uid="{08578D11-7FAA-4B62-B246-5B41F5BEB952}"/>
    <cellStyle name="Accent3" xfId="21" builtinId="37" customBuiltin="1"/>
    <cellStyle name="Accent3 2" xfId="1046" xr:uid="{483D828E-5986-43A4-8142-61BC2BEC6735}"/>
    <cellStyle name="Accent3 2 10" xfId="1047" xr:uid="{29317E3E-FE83-4F70-A869-B9524C5E8443}"/>
    <cellStyle name="Accent3 2 10 2" xfId="1048" xr:uid="{014E40FC-46A5-4FBF-B608-A7913E570B87}"/>
    <cellStyle name="Accent3 2 10 2 2" xfId="1049" xr:uid="{B7C79032-13ED-466C-BB86-91791DA1EF64}"/>
    <cellStyle name="Accent3 2 11" xfId="1050" xr:uid="{69D89680-27AC-4783-AF8D-11299BF26A03}"/>
    <cellStyle name="Accent3 2 11 2" xfId="1051" xr:uid="{65C529F1-2B21-4506-AC84-26364F490A24}"/>
    <cellStyle name="Accent3 2 11 2 2" xfId="1052" xr:uid="{FE0C7E67-A162-4197-BC62-D1209B8B3759}"/>
    <cellStyle name="Accent3 2 12" xfId="1053" xr:uid="{B0AE6EE1-ED40-46D1-9324-6F007213A479}"/>
    <cellStyle name="Accent3 2 12 2" xfId="1054" xr:uid="{F2FD381F-DD65-4875-9B1F-DC06632605D9}"/>
    <cellStyle name="Accent3 2 12 2 2" xfId="1055" xr:uid="{367974C0-59A0-4F07-BD06-0174503827C2}"/>
    <cellStyle name="Accent3 2 13" xfId="1056" xr:uid="{D825FF45-85A2-445C-8AEB-1C2A06FB35E9}"/>
    <cellStyle name="Accent3 2 13 2" xfId="1057" xr:uid="{91A30B66-C46C-444A-B334-F5EBE1352039}"/>
    <cellStyle name="Accent3 2 13 2 2" xfId="1058" xr:uid="{499F2EE7-4114-436C-83D3-CF16C820D6E1}"/>
    <cellStyle name="Accent3 2 14" xfId="1059" xr:uid="{605DB7E9-A4A6-451F-8EC3-C130308C1380}"/>
    <cellStyle name="Accent3 2 14 2" xfId="1060" xr:uid="{54AAF78C-FD85-4529-A86D-5C07FF121CF8}"/>
    <cellStyle name="Accent3 2 14 2 2" xfId="1061" xr:uid="{B4649382-C08A-4743-8140-4E69D93F06EB}"/>
    <cellStyle name="Accent3 2 15" xfId="1062" xr:uid="{EC4D9CEB-83B0-4B08-A7E2-9F1784CB5F55}"/>
    <cellStyle name="Accent3 2 15 2" xfId="1063" xr:uid="{6D262229-8991-4F02-95BD-D2C48E25C1F2}"/>
    <cellStyle name="Accent3 2 15 2 2" xfId="1064" xr:uid="{82CC37B4-A3E2-46A3-B7B6-04A80D08DE14}"/>
    <cellStyle name="Accent3 2 16" xfId="1065" xr:uid="{52C76CB2-0E20-40B6-8CC8-270DB01AC6F5}"/>
    <cellStyle name="Accent3 2 16 2" xfId="1066" xr:uid="{10AAA0F6-E790-4BDC-B01B-C917A69BCCA9}"/>
    <cellStyle name="Accent3 2 2" xfId="1067" xr:uid="{9436A767-3C10-4491-9FC9-5383D1DF4DD5}"/>
    <cellStyle name="Accent3 2 2 2" xfId="1068" xr:uid="{A90C08E9-6E52-4B57-8D9C-673A1E100353}"/>
    <cellStyle name="Accent3 2 2 2 2" xfId="1069" xr:uid="{12933552-ACFA-48A4-B5CE-064925F295F4}"/>
    <cellStyle name="Accent3 2 3" xfId="1070" xr:uid="{51700118-5D6F-4912-8A3F-5633283A808D}"/>
    <cellStyle name="Accent3 2 3 2" xfId="1071" xr:uid="{CEDECCC7-119B-46ED-96AF-C3BFB44D71C4}"/>
    <cellStyle name="Accent3 2 3 2 2" xfId="1072" xr:uid="{2D438F5B-3AF5-4A10-BD65-314D2FBB3CEA}"/>
    <cellStyle name="Accent3 2 4" xfId="1073" xr:uid="{1465A03A-0A40-41D1-87F2-D7CCB4563F05}"/>
    <cellStyle name="Accent3 2 4 2" xfId="1074" xr:uid="{CDBDC127-BD2A-4648-B89D-AA610A0D7B99}"/>
    <cellStyle name="Accent3 2 4 2 2" xfId="1075" xr:uid="{BC3E162C-285D-4491-87E2-47CBC5B63B8D}"/>
    <cellStyle name="Accent3 2 5" xfId="1076" xr:uid="{911D93E8-6F44-417F-9382-2E9B88F29FEC}"/>
    <cellStyle name="Accent3 2 5 2" xfId="1077" xr:uid="{3318109F-1579-4E72-BE7F-FB91614BC626}"/>
    <cellStyle name="Accent3 2 5 2 2" xfId="1078" xr:uid="{2A12856A-2140-4526-8379-596A4E7B16EC}"/>
    <cellStyle name="Accent3 2 6" xfId="1079" xr:uid="{0471E725-EFC6-47E0-BC63-C505849427F1}"/>
    <cellStyle name="Accent3 2 6 2" xfId="1080" xr:uid="{34BB98D6-9003-444B-9341-AEA5C75D1858}"/>
    <cellStyle name="Accent3 2 6 2 2" xfId="1081" xr:uid="{499003E8-C1B2-4457-BD58-C3A45DA50D45}"/>
    <cellStyle name="Accent3 2 7" xfId="1082" xr:uid="{9660DF22-6F0E-46FB-9591-4363B84D74EF}"/>
    <cellStyle name="Accent3 2 7 2" xfId="1083" xr:uid="{9342C103-3A66-4A1E-ADB6-40E105AE5FDA}"/>
    <cellStyle name="Accent3 2 7 2 2" xfId="1084" xr:uid="{6B4EEE16-5FCA-49F6-9A7B-045C446E5E52}"/>
    <cellStyle name="Accent3 2 8" xfId="1085" xr:uid="{674CAD7D-662E-463B-9286-66B6FB32A4AF}"/>
    <cellStyle name="Accent3 2 8 2" xfId="1086" xr:uid="{412A0923-6625-4F8B-867B-9622EDCF854C}"/>
    <cellStyle name="Accent3 2 8 2 2" xfId="1087" xr:uid="{71459C08-1C3A-42CC-93C5-12D90F15BCA4}"/>
    <cellStyle name="Accent3 2 9" xfId="1088" xr:uid="{34110671-032D-4346-95A3-EE96018FEA8D}"/>
    <cellStyle name="Accent3 2 9 2" xfId="1089" xr:uid="{E0D92CD7-AB15-45C3-8849-29C1B47F3590}"/>
    <cellStyle name="Accent3 2 9 2 2" xfId="1090" xr:uid="{522E8130-0FC5-42B3-8A6D-CC845858C979}"/>
    <cellStyle name="Accent4" xfId="22" builtinId="41" customBuiltin="1"/>
    <cellStyle name="Accent4 2" xfId="1091" xr:uid="{7FFEB26C-E854-41F8-9F92-2497712D00B9}"/>
    <cellStyle name="Accent4 2 10" xfId="1092" xr:uid="{076CD086-8351-401E-AF77-1E36464AF8F9}"/>
    <cellStyle name="Accent4 2 10 2" xfId="1093" xr:uid="{1086E5B0-9D10-497D-A1F6-7245AA875E45}"/>
    <cellStyle name="Accent4 2 10 2 2" xfId="1094" xr:uid="{04CF41D2-FB12-4F5C-AFE8-18036D97AF2A}"/>
    <cellStyle name="Accent4 2 11" xfId="1095" xr:uid="{60911CFA-D3AE-4C0A-8F3D-1DF88D9E652A}"/>
    <cellStyle name="Accent4 2 11 2" xfId="1096" xr:uid="{4DDD5C70-0028-4D3C-BFAF-6155D83B05FC}"/>
    <cellStyle name="Accent4 2 11 2 2" xfId="1097" xr:uid="{1A4A2537-20C8-4EE9-9AB1-309E27D9D275}"/>
    <cellStyle name="Accent4 2 12" xfId="1098" xr:uid="{91CDF837-DB2A-4B89-A6F8-A23C99F21DDD}"/>
    <cellStyle name="Accent4 2 12 2" xfId="1099" xr:uid="{CFE9D450-BD2C-4373-96F8-339FD06EFB55}"/>
    <cellStyle name="Accent4 2 12 2 2" xfId="1100" xr:uid="{44E1F65F-9D4C-4F04-BB2E-1F61521C47A7}"/>
    <cellStyle name="Accent4 2 13" xfId="1101" xr:uid="{364294B3-B8FE-49F8-864A-8B497D40BE2F}"/>
    <cellStyle name="Accent4 2 13 2" xfId="1102" xr:uid="{389EFE7A-A973-404C-9851-39564E7D0942}"/>
    <cellStyle name="Accent4 2 13 2 2" xfId="1103" xr:uid="{A6DAC817-A75C-402C-BEAC-F2E6EC349F96}"/>
    <cellStyle name="Accent4 2 14" xfId="1104" xr:uid="{E2075B0D-94C2-48FB-AC9F-2C3CBAC86F70}"/>
    <cellStyle name="Accent4 2 14 2" xfId="1105" xr:uid="{12F536FD-015C-412E-99FB-CA0977ABBA05}"/>
    <cellStyle name="Accent4 2 14 2 2" xfId="1106" xr:uid="{18DAFFEE-9BB1-459E-92E2-29394B0184BE}"/>
    <cellStyle name="Accent4 2 15" xfId="1107" xr:uid="{AC5A024C-9D99-4293-9BEF-53C0D50DA848}"/>
    <cellStyle name="Accent4 2 15 2" xfId="1108" xr:uid="{301CBA3A-6B75-443A-8E11-F321D58A923D}"/>
    <cellStyle name="Accent4 2 15 2 2" xfId="1109" xr:uid="{24DF6D5D-E0A5-482A-81D8-5243BE3A7DE9}"/>
    <cellStyle name="Accent4 2 16" xfId="1110" xr:uid="{01BC4C9F-851D-42B4-94DF-52F2C59B1343}"/>
    <cellStyle name="Accent4 2 16 2" xfId="1111" xr:uid="{FA7310DA-9292-4429-A7D0-E40648B021A3}"/>
    <cellStyle name="Accent4 2 2" xfId="1112" xr:uid="{A375A95C-5419-45AD-AFBB-19E109756D5B}"/>
    <cellStyle name="Accent4 2 2 2" xfId="1113" xr:uid="{0973B479-5F35-4840-86BF-156D823DE7EE}"/>
    <cellStyle name="Accent4 2 2 2 2" xfId="1114" xr:uid="{F8463300-F678-4017-BCD0-0B8E4721361B}"/>
    <cellStyle name="Accent4 2 3" xfId="1115" xr:uid="{D56EB176-06FB-46D2-86B4-56AB8714DA56}"/>
    <cellStyle name="Accent4 2 3 2" xfId="1116" xr:uid="{E2893030-502F-4AC9-86D8-B48186BB942A}"/>
    <cellStyle name="Accent4 2 3 2 2" xfId="1117" xr:uid="{18A06703-0923-4455-9ECB-63F0B5FD5373}"/>
    <cellStyle name="Accent4 2 4" xfId="1118" xr:uid="{EF4CD4ED-267A-4D6D-AB73-951572643107}"/>
    <cellStyle name="Accent4 2 4 2" xfId="1119" xr:uid="{B100A22F-B095-4A89-84BC-AFAAC1B7BF72}"/>
    <cellStyle name="Accent4 2 4 2 2" xfId="1120" xr:uid="{B500E54F-209A-4949-BD43-DADCC6D56BCC}"/>
    <cellStyle name="Accent4 2 5" xfId="1121" xr:uid="{CACC116A-1EDA-4663-9707-AC4D12A45D7D}"/>
    <cellStyle name="Accent4 2 5 2" xfId="1122" xr:uid="{7063401C-FAF3-48BF-8A94-7F0290140C39}"/>
    <cellStyle name="Accent4 2 5 2 2" xfId="1123" xr:uid="{18405ADF-1454-45A4-A71C-C42621FEAACB}"/>
    <cellStyle name="Accent4 2 6" xfId="1124" xr:uid="{A3A5AC87-9283-4857-9CFC-8DD45DE0C6EB}"/>
    <cellStyle name="Accent4 2 6 2" xfId="1125" xr:uid="{56C62435-24F3-437B-AF1E-96CD7E7891EF}"/>
    <cellStyle name="Accent4 2 6 2 2" xfId="1126" xr:uid="{32FCE6BC-5A0F-4A75-8D3E-415E94A935EA}"/>
    <cellStyle name="Accent4 2 7" xfId="1127" xr:uid="{3E3F7105-041C-4273-B4A6-2916BD759FAF}"/>
    <cellStyle name="Accent4 2 7 2" xfId="1128" xr:uid="{5956565B-2319-480E-A1F1-F40A3643362A}"/>
    <cellStyle name="Accent4 2 7 2 2" xfId="1129" xr:uid="{CA24694D-C9EB-4005-8CBE-C01CF7C43F88}"/>
    <cellStyle name="Accent4 2 8" xfId="1130" xr:uid="{D74DD4BB-F6EB-4907-8E64-A986C86045C4}"/>
    <cellStyle name="Accent4 2 8 2" xfId="1131" xr:uid="{7BF743ED-B799-477B-AFDC-176BC4AAEE9A}"/>
    <cellStyle name="Accent4 2 8 2 2" xfId="1132" xr:uid="{5E3B84B1-CEB7-4FD3-867F-04AD73CD4CFA}"/>
    <cellStyle name="Accent4 2 9" xfId="1133" xr:uid="{B054C5CD-018F-42DF-8A52-25CD85432B6B}"/>
    <cellStyle name="Accent4 2 9 2" xfId="1134" xr:uid="{D3DA929D-976C-413F-8201-E7428A2099C5}"/>
    <cellStyle name="Accent4 2 9 2 2" xfId="1135" xr:uid="{51C1950B-8C1A-47E9-BE7F-DC05286B6990}"/>
    <cellStyle name="Accent5" xfId="23" builtinId="45" customBuiltin="1"/>
    <cellStyle name="Accent5 2" xfId="1136" xr:uid="{AFB92CAD-6DA5-4B3F-871E-BC3C9518EC79}"/>
    <cellStyle name="Accent5 2 10" xfId="1137" xr:uid="{5BBEA0F8-5C53-456C-9F7C-399BD8B85EAF}"/>
    <cellStyle name="Accent5 2 10 2" xfId="1138" xr:uid="{1632BFF4-3E87-4F23-BF12-460E4C089C95}"/>
    <cellStyle name="Accent5 2 10 2 2" xfId="1139" xr:uid="{8B6E84A3-1212-4A5D-BCE3-23F016D451C1}"/>
    <cellStyle name="Accent5 2 11" xfId="1140" xr:uid="{A4B3E00A-DD16-4719-BD71-ECB61B35C3CE}"/>
    <cellStyle name="Accent5 2 11 2" xfId="1141" xr:uid="{F3A60EE5-39E4-40AE-A913-5E8D38F9E6ED}"/>
    <cellStyle name="Accent5 2 11 2 2" xfId="1142" xr:uid="{5FC8FAEB-DDB6-4B3C-87B7-6BBBBCAA3A03}"/>
    <cellStyle name="Accent5 2 12" xfId="1143" xr:uid="{E9F76B81-9EC7-4351-B411-962071A9107B}"/>
    <cellStyle name="Accent5 2 12 2" xfId="1144" xr:uid="{98FF30BD-C350-494E-80D1-65EAC1DCB618}"/>
    <cellStyle name="Accent5 2 12 2 2" xfId="1145" xr:uid="{BE565BF8-F151-4089-B9F5-D7EFC9FCC98D}"/>
    <cellStyle name="Accent5 2 13" xfId="1146" xr:uid="{80538498-80DD-4F69-B9EB-4A5E05470E83}"/>
    <cellStyle name="Accent5 2 13 2" xfId="1147" xr:uid="{94F71831-3C1C-477D-AF8C-4B6395FC6A67}"/>
    <cellStyle name="Accent5 2 13 2 2" xfId="1148" xr:uid="{60D0D384-9E5A-46F5-96C2-B5D0514CD9CA}"/>
    <cellStyle name="Accent5 2 14" xfId="1149" xr:uid="{B9BD9B29-5673-4F89-93C0-FF774F41620F}"/>
    <cellStyle name="Accent5 2 14 2" xfId="1150" xr:uid="{32186EB1-980C-4A7F-B1D3-F944AB55E8B6}"/>
    <cellStyle name="Accent5 2 14 2 2" xfId="1151" xr:uid="{EEB11C47-86FE-46A8-B5A1-4BED88778AC5}"/>
    <cellStyle name="Accent5 2 15" xfId="1152" xr:uid="{31493311-1BCA-416E-B830-2C2BAE6E1A4C}"/>
    <cellStyle name="Accent5 2 15 2" xfId="1153" xr:uid="{C5BE4115-E635-457A-8829-6D6A7D7E0228}"/>
    <cellStyle name="Accent5 2 15 2 2" xfId="1154" xr:uid="{B93CFCA3-2508-4D26-860A-F2ED09F064AA}"/>
    <cellStyle name="Accent5 2 16" xfId="1155" xr:uid="{AD9E5F4E-9BEE-4F5F-9ACC-B45CEF3755B3}"/>
    <cellStyle name="Accent5 2 16 2" xfId="1156" xr:uid="{08D0C56E-883F-4595-AAFC-99DBEF36B82D}"/>
    <cellStyle name="Accent5 2 2" xfId="1157" xr:uid="{78F07F7B-C5DE-4395-B54A-3793BB5B65A8}"/>
    <cellStyle name="Accent5 2 2 2" xfId="1158" xr:uid="{414A6507-D161-4EDF-A6F2-100E523A50F3}"/>
    <cellStyle name="Accent5 2 2 2 2" xfId="1159" xr:uid="{7DFEBEC4-ACE0-4E53-8F8E-BE4E5E243D1C}"/>
    <cellStyle name="Accent5 2 3" xfId="1160" xr:uid="{72F43F0B-3162-4259-BFEF-469F16111A27}"/>
    <cellStyle name="Accent5 2 3 2" xfId="1161" xr:uid="{1AFE370E-BFD0-4065-B9B7-E4892FE238AE}"/>
    <cellStyle name="Accent5 2 3 2 2" xfId="1162" xr:uid="{6C5AAFF9-D898-4EB4-8A20-446BEF808397}"/>
    <cellStyle name="Accent5 2 4" xfId="1163" xr:uid="{B7F15294-D750-4D02-B7A1-E89B4DFC4479}"/>
    <cellStyle name="Accent5 2 4 2" xfId="1164" xr:uid="{63DF9448-C998-4D68-9057-B9DEC29D69AA}"/>
    <cellStyle name="Accent5 2 4 2 2" xfId="1165" xr:uid="{6432A128-503D-4514-9290-A7A79363AD22}"/>
    <cellStyle name="Accent5 2 5" xfId="1166" xr:uid="{23DE446B-3665-4788-BB86-1ED11F5F6577}"/>
    <cellStyle name="Accent5 2 5 2" xfId="1167" xr:uid="{304C52CE-1EB5-4606-B82D-9257F9F2298C}"/>
    <cellStyle name="Accent5 2 5 2 2" xfId="1168" xr:uid="{97E3977F-6A9D-484E-80CC-B0E76A364564}"/>
    <cellStyle name="Accent5 2 6" xfId="1169" xr:uid="{7E8DF369-1692-4308-B32D-DAB444526108}"/>
    <cellStyle name="Accent5 2 6 2" xfId="1170" xr:uid="{13242925-B62A-42ED-A9F2-EDAD33CF7A60}"/>
    <cellStyle name="Accent5 2 6 2 2" xfId="1171" xr:uid="{B191536D-5F3F-4E92-91AA-E1596A44B4AD}"/>
    <cellStyle name="Accent5 2 7" xfId="1172" xr:uid="{682632C2-DFE3-4E81-A6D9-E8EBD41DAA6A}"/>
    <cellStyle name="Accent5 2 7 2" xfId="1173" xr:uid="{B205F29D-DE51-44D9-84EB-9496379B0A50}"/>
    <cellStyle name="Accent5 2 7 2 2" xfId="1174" xr:uid="{975C9938-C1C9-4061-9FE7-0F8096D29F26}"/>
    <cellStyle name="Accent5 2 8" xfId="1175" xr:uid="{0C842937-E706-4CCF-9147-755575C40E57}"/>
    <cellStyle name="Accent5 2 8 2" xfId="1176" xr:uid="{24009F7F-41F4-4C32-9DAB-50D22ED73D35}"/>
    <cellStyle name="Accent5 2 8 2 2" xfId="1177" xr:uid="{532C7B36-1AAC-4640-BB53-1E9D30B75A16}"/>
    <cellStyle name="Accent5 2 9" xfId="1178" xr:uid="{AA063A35-1FFF-44B6-8F05-903AA768A267}"/>
    <cellStyle name="Accent5 2 9 2" xfId="1179" xr:uid="{C4DACCDB-C301-45F2-B6D4-3C7D5C3F3A3B}"/>
    <cellStyle name="Accent5 2 9 2 2" xfId="1180" xr:uid="{0309BE49-14AF-45FE-B04A-F3F75A5725AE}"/>
    <cellStyle name="Accent6" xfId="24" builtinId="49" customBuiltin="1"/>
    <cellStyle name="Accent6 2" xfId="1181" xr:uid="{8B015347-976A-4BD6-AB7A-2A37731FF85F}"/>
    <cellStyle name="Accent6 2 10" xfId="1182" xr:uid="{8CC9944E-4344-4BEF-888C-FD336B296FA4}"/>
    <cellStyle name="Accent6 2 10 2" xfId="1183" xr:uid="{B16DFB36-6B1B-4D0D-AF4D-1D7329F95D78}"/>
    <cellStyle name="Accent6 2 10 2 2" xfId="1184" xr:uid="{2294170C-6644-4754-B952-08B074F49A7D}"/>
    <cellStyle name="Accent6 2 11" xfId="1185" xr:uid="{8A75DFB5-28E9-411D-912D-116121954A29}"/>
    <cellStyle name="Accent6 2 11 2" xfId="1186" xr:uid="{C254BA85-2DFF-4C13-95CF-C132F813D2DE}"/>
    <cellStyle name="Accent6 2 11 2 2" xfId="1187" xr:uid="{01D755CF-5C25-41DA-A999-BD9B4ED80EBA}"/>
    <cellStyle name="Accent6 2 12" xfId="1188" xr:uid="{3F46EFC8-C1BB-4B0B-9B19-97E675345630}"/>
    <cellStyle name="Accent6 2 12 2" xfId="1189" xr:uid="{C8D4C692-19F5-429B-88DE-3ACE533A998B}"/>
    <cellStyle name="Accent6 2 12 2 2" xfId="1190" xr:uid="{7D7EBA79-E622-4546-9584-2563D3562BE1}"/>
    <cellStyle name="Accent6 2 13" xfId="1191" xr:uid="{65DD4CBD-3FC5-486E-A48C-8DF6C3AE28A6}"/>
    <cellStyle name="Accent6 2 13 2" xfId="1192" xr:uid="{4789682A-E91D-4EA4-BECE-F3F64C523330}"/>
    <cellStyle name="Accent6 2 13 2 2" xfId="1193" xr:uid="{24849957-30FC-4863-B5A0-10CE61C57099}"/>
    <cellStyle name="Accent6 2 14" xfId="1194" xr:uid="{AA8281BE-01B9-450D-99A9-EDED94C96ABC}"/>
    <cellStyle name="Accent6 2 14 2" xfId="1195" xr:uid="{F1118CA9-D102-45D4-A31B-0A670486E055}"/>
    <cellStyle name="Accent6 2 14 2 2" xfId="1196" xr:uid="{C54BE860-C660-4BAF-A531-FC73A5A3AC15}"/>
    <cellStyle name="Accent6 2 15" xfId="1197" xr:uid="{962BBBB8-2925-4888-AFE6-07BF9425E70B}"/>
    <cellStyle name="Accent6 2 15 2" xfId="1198" xr:uid="{2F90C788-F574-4312-B497-B1015E630EC5}"/>
    <cellStyle name="Accent6 2 15 2 2" xfId="1199" xr:uid="{D342E91D-D26B-4062-8C3B-59909ADA04EB}"/>
    <cellStyle name="Accent6 2 16" xfId="1200" xr:uid="{A587FD36-6FB1-4215-A388-1E3992D92CF7}"/>
    <cellStyle name="Accent6 2 16 2" xfId="1201" xr:uid="{085D56B6-652B-4E81-A558-1347AB7B832F}"/>
    <cellStyle name="Accent6 2 2" xfId="1202" xr:uid="{CC3831CE-3BA4-40E8-B768-F88F889A26CF}"/>
    <cellStyle name="Accent6 2 2 2" xfId="1203" xr:uid="{69FA86B4-E5BA-45C6-A47D-C273174CFA01}"/>
    <cellStyle name="Accent6 2 2 2 2" xfId="1204" xr:uid="{57A50501-A7ED-48EC-9507-225126855A6B}"/>
    <cellStyle name="Accent6 2 3" xfId="1205" xr:uid="{8F28B182-9B4C-4BEA-A072-0A16093B9E00}"/>
    <cellStyle name="Accent6 2 3 2" xfId="1206" xr:uid="{7A1464C2-A29A-47CB-BF70-54C674D03FB3}"/>
    <cellStyle name="Accent6 2 3 2 2" xfId="1207" xr:uid="{0CAD8DAF-1040-455C-8BBC-B1F884C1A899}"/>
    <cellStyle name="Accent6 2 4" xfId="1208" xr:uid="{757379F1-46D4-49DB-B7C6-6DB9ACEF3B73}"/>
    <cellStyle name="Accent6 2 4 2" xfId="1209" xr:uid="{39CF29E0-80D1-489D-A70F-482B71460024}"/>
    <cellStyle name="Accent6 2 4 2 2" xfId="1210" xr:uid="{F841DCFF-AE52-4E01-85C1-4E6890187E81}"/>
    <cellStyle name="Accent6 2 5" xfId="1211" xr:uid="{59735D1B-DD3B-4421-9B86-BD3CE1CBE007}"/>
    <cellStyle name="Accent6 2 5 2" xfId="1212" xr:uid="{3B5E0238-4900-4A6F-B35A-578555F34AF5}"/>
    <cellStyle name="Accent6 2 5 2 2" xfId="1213" xr:uid="{F4CE5694-3E88-4008-B8A4-DFEEE8E4F2BD}"/>
    <cellStyle name="Accent6 2 6" xfId="1214" xr:uid="{FC64076C-DC8C-4113-9A58-1BB7DCA67B20}"/>
    <cellStyle name="Accent6 2 6 2" xfId="1215" xr:uid="{51517C4F-7402-4FC2-81A8-04E165F0A442}"/>
    <cellStyle name="Accent6 2 6 2 2" xfId="1216" xr:uid="{E3DC6DCF-2535-4A17-984C-379D08410123}"/>
    <cellStyle name="Accent6 2 7" xfId="1217" xr:uid="{BEFC6313-62F1-4D50-8650-9F9257601DB4}"/>
    <cellStyle name="Accent6 2 7 2" xfId="1218" xr:uid="{136327DF-6E52-4A6C-8A7A-82FEC5143907}"/>
    <cellStyle name="Accent6 2 7 2 2" xfId="1219" xr:uid="{BA961640-64E6-4540-929E-4CA4ED9DC84E}"/>
    <cellStyle name="Accent6 2 8" xfId="1220" xr:uid="{59CD9256-5AE6-49B3-BE0E-4A161DE0BF23}"/>
    <cellStyle name="Accent6 2 8 2" xfId="1221" xr:uid="{1253B7EF-2750-45F8-8C3B-D58D38F7A6F5}"/>
    <cellStyle name="Accent6 2 8 2 2" xfId="1222" xr:uid="{7FD01FAD-A6D5-4294-AE91-699AE57AED44}"/>
    <cellStyle name="Accent6 2 9" xfId="1223" xr:uid="{6F38931B-CBAB-4E1D-8D88-93EEE4A3ABB3}"/>
    <cellStyle name="Accent6 2 9 2" xfId="1224" xr:uid="{A45B6452-57B1-47A6-A98A-86B66DA9EFFB}"/>
    <cellStyle name="Accent6 2 9 2 2" xfId="1225" xr:uid="{449F5D11-4672-4121-85E4-3CCC2BB3B83A}"/>
    <cellStyle name="AggOrange_CRFReport-template" xfId="1226" xr:uid="{54103CF2-2190-493A-9EFF-2076D646D6DB}"/>
    <cellStyle name="AggOrange9_CRFReport-template" xfId="1227" xr:uid="{C9F192C7-A737-4008-A0A4-E6942841CF6D}"/>
    <cellStyle name="Akzent1" xfId="1228" xr:uid="{77E4D07A-F3AB-4313-8110-876E3B12C353}"/>
    <cellStyle name="Akzent2" xfId="1229" xr:uid="{43786451-5356-4805-96E2-DA6DAF817A87}"/>
    <cellStyle name="Akzent3" xfId="1230" xr:uid="{75D5BF44-E361-4C0F-85E2-94669C2AABBD}"/>
    <cellStyle name="Akzent4" xfId="1231" xr:uid="{9397D078-C0E9-4AD4-8CF6-0DEC247AE5BC}"/>
    <cellStyle name="Akzent5" xfId="1232" xr:uid="{B5068F6E-5703-4F10-BD90-533A23DDA135}"/>
    <cellStyle name="Akzent6" xfId="1233" xr:uid="{F906F4FE-510A-420F-8421-989408C8C58B}"/>
    <cellStyle name="Ausgabe" xfId="1234" xr:uid="{CE4D6360-B1CA-483E-947E-2A933C49C60C}"/>
    <cellStyle name="Bad" xfId="25" builtinId="27" customBuiltin="1"/>
    <cellStyle name="Bad 2" xfId="1235" xr:uid="{0D4C0CEE-546F-4459-85F0-2D6FC3D748F2}"/>
    <cellStyle name="Bad 2 10" xfId="1236" xr:uid="{E8A97858-667B-457E-86E2-5A4B608A6430}"/>
    <cellStyle name="Bad 2 10 2" xfId="1237" xr:uid="{406058F8-F5E6-4789-ADAC-107DBE844295}"/>
    <cellStyle name="Bad 2 10 2 2" xfId="1238" xr:uid="{22DDFEA5-31E2-4AF7-AFF6-1FF3D4EE63AE}"/>
    <cellStyle name="Bad 2 11" xfId="1239" xr:uid="{51AF4BC0-F34C-400F-9B60-6F53339F4794}"/>
    <cellStyle name="Bad 2 11 2" xfId="1240" xr:uid="{B852A97B-B19F-442C-A63F-DA9CC911962B}"/>
    <cellStyle name="Bad 2 11 2 2" xfId="1241" xr:uid="{D43F6DD8-990E-43F6-8F68-B8EA0AF1AC30}"/>
    <cellStyle name="Bad 2 12" xfId="1242" xr:uid="{4328B4E7-87DE-489F-9FDC-EA3B77DEC15D}"/>
    <cellStyle name="Bad 2 12 2" xfId="1243" xr:uid="{9676BB49-BD10-4EC9-8613-F4201C5EE769}"/>
    <cellStyle name="Bad 2 12 2 2" xfId="1244" xr:uid="{E1BCB452-3D77-4CD2-A9E1-18FF5C6118FC}"/>
    <cellStyle name="Bad 2 13" xfId="1245" xr:uid="{C331EF05-7FED-4AAD-B432-1E815C2347FE}"/>
    <cellStyle name="Bad 2 13 2" xfId="1246" xr:uid="{E25E154A-E13F-4F0E-9857-ACAFD35D8DE8}"/>
    <cellStyle name="Bad 2 13 2 2" xfId="1247" xr:uid="{C8A99E58-DE6D-4AC1-8B34-C8601AE332DE}"/>
    <cellStyle name="Bad 2 14" xfId="1248" xr:uid="{C485C673-168D-44CB-83CB-541AFAD82FD5}"/>
    <cellStyle name="Bad 2 14 2" xfId="1249" xr:uid="{AD4B0F3B-6AE6-40BA-91F8-6F980FF8915F}"/>
    <cellStyle name="Bad 2 14 2 2" xfId="1250" xr:uid="{F0CE7355-C07E-48EA-9B5E-974BA37F2CA1}"/>
    <cellStyle name="Bad 2 15" xfId="1251" xr:uid="{375CB4A6-19B0-40FF-888F-4024F0E9431C}"/>
    <cellStyle name="Bad 2 15 2" xfId="1252" xr:uid="{73A00978-C178-4C03-A2BB-843B49D97FF0}"/>
    <cellStyle name="Bad 2 15 2 2" xfId="1253" xr:uid="{72F66B5B-9BB4-4563-AE47-FD3E65F37B1F}"/>
    <cellStyle name="Bad 2 16" xfId="1254" xr:uid="{C578A523-7052-4580-AC65-D4DA82C72C4D}"/>
    <cellStyle name="Bad 2 16 2" xfId="1255" xr:uid="{9FE4540D-47CF-4327-A583-22D6271EB7F9}"/>
    <cellStyle name="Bad 2 2" xfId="1256" xr:uid="{794A09FF-E665-4D99-A89A-7820E899EF94}"/>
    <cellStyle name="Bad 2 2 2" xfId="1257" xr:uid="{C16F9D11-2380-47A5-9224-F3633790033D}"/>
    <cellStyle name="Bad 2 2 2 2" xfId="1258" xr:uid="{0D5664B5-F020-4AFB-A8CA-90904C54A3C3}"/>
    <cellStyle name="Bad 2 3" xfId="1259" xr:uid="{39D8DE56-9CDA-4462-888F-768D36DAA763}"/>
    <cellStyle name="Bad 2 3 2" xfId="1260" xr:uid="{28E70C47-1355-4ECC-8E0C-9D0762439305}"/>
    <cellStyle name="Bad 2 3 2 2" xfId="1261" xr:uid="{F56FA53F-B9F5-4492-B797-F59D96486C22}"/>
    <cellStyle name="Bad 2 4" xfId="1262" xr:uid="{4B9D3DF3-CA0F-48CB-8F2A-0F227BFD7BDC}"/>
    <cellStyle name="Bad 2 4 2" xfId="1263" xr:uid="{879F0C09-01D8-4739-B15C-034C1F8F388C}"/>
    <cellStyle name="Bad 2 4 2 2" xfId="1264" xr:uid="{9374DA75-FD40-475C-9172-53B6EE851E9C}"/>
    <cellStyle name="Bad 2 5" xfId="1265" xr:uid="{B2ED7211-8739-40A4-A3BD-5E0B85B6BED8}"/>
    <cellStyle name="Bad 2 5 2" xfId="1266" xr:uid="{89453DEF-9773-45E8-9205-6896F689B028}"/>
    <cellStyle name="Bad 2 5 2 2" xfId="1267" xr:uid="{A29B4C3A-669C-4188-8969-A729636EBC86}"/>
    <cellStyle name="Bad 2 6" xfId="1268" xr:uid="{7628D549-1EE4-4008-A971-75778D3B9410}"/>
    <cellStyle name="Bad 2 6 2" xfId="1269" xr:uid="{E6821705-9935-4B58-AF2D-749A1BAFADB8}"/>
    <cellStyle name="Bad 2 6 2 2" xfId="1270" xr:uid="{CEF3041B-103A-4A17-8877-A440B1739FB4}"/>
    <cellStyle name="Bad 2 7" xfId="1271" xr:uid="{3CC94A8D-A689-4498-ADEA-FC5AF0B0B80B}"/>
    <cellStyle name="Bad 2 7 2" xfId="1272" xr:uid="{200C7E1B-E088-4F5A-BE0E-6FE311F4DAFD}"/>
    <cellStyle name="Bad 2 7 2 2" xfId="1273" xr:uid="{32C7F1DD-C81C-4CD2-B5C0-09A8E3C5F875}"/>
    <cellStyle name="Bad 2 8" xfId="1274" xr:uid="{6F6D99D5-E8C2-4499-B040-86EA333A216F}"/>
    <cellStyle name="Bad 2 8 2" xfId="1275" xr:uid="{112EB3CF-716E-436B-BEF4-E392066B38B3}"/>
    <cellStyle name="Bad 2 8 2 2" xfId="1276" xr:uid="{73A78370-7F5C-410F-BC98-FA229EA920B9}"/>
    <cellStyle name="Bad 2 9" xfId="1277" xr:uid="{7A883836-B1D3-4A82-A307-540E55AAD71B}"/>
    <cellStyle name="Bad 2 9 2" xfId="1278" xr:uid="{33B00110-7924-4E7F-A1B5-8CBB5616E28D}"/>
    <cellStyle name="Bad 2 9 2 2" xfId="1279" xr:uid="{014BB640-0CE9-4815-86BB-394A1808F0DE}"/>
    <cellStyle name="Berechnung" xfId="1280" xr:uid="{70286C87-FBF2-4A16-BC29-880098CE770F}"/>
    <cellStyle name="Calculation" xfId="26" builtinId="22" customBuiltin="1"/>
    <cellStyle name="Calculation 2" xfId="1281" xr:uid="{EDAD7DAE-BFE6-4671-82A6-81C2E0EA9250}"/>
    <cellStyle name="Calculation 2 10" xfId="1282" xr:uid="{1459E6CA-B4E2-4ADA-ABBA-1E8758F99ED5}"/>
    <cellStyle name="Calculation 2 10 2" xfId="1283" xr:uid="{3469E1EA-186F-48CA-B3CB-17BB42161A30}"/>
    <cellStyle name="Calculation 2 10 2 2" xfId="1284" xr:uid="{7DABECB4-3AC7-4F6D-84E9-8ACF4D6CC5E6}"/>
    <cellStyle name="Calculation 2 11" xfId="1285" xr:uid="{89003B1B-4D2A-4685-B4C3-B7BF11B826C1}"/>
    <cellStyle name="Calculation 2 11 2" xfId="1286" xr:uid="{3C2A3822-4DBF-459A-A21F-49F7F3E833B0}"/>
    <cellStyle name="Calculation 2 11 2 2" xfId="1287" xr:uid="{0AB71424-BC93-4F1A-9742-525D6D8D0331}"/>
    <cellStyle name="Calculation 2 12" xfId="1288" xr:uid="{7DAB17CF-9E18-4A88-B9CA-121BC5B41E8F}"/>
    <cellStyle name="Calculation 2 12 2" xfId="1289" xr:uid="{D97540A8-E819-4E5F-9695-B1C065137B4B}"/>
    <cellStyle name="Calculation 2 12 2 2" xfId="1290" xr:uid="{0E75E7A1-F7AE-459A-AF26-2767923B899E}"/>
    <cellStyle name="Calculation 2 13" xfId="1291" xr:uid="{2C0F188A-5EEF-411B-81CC-64468578F158}"/>
    <cellStyle name="Calculation 2 13 2" xfId="1292" xr:uid="{42061563-CC89-4622-8B0F-9D97C696E906}"/>
    <cellStyle name="Calculation 2 13 2 2" xfId="1293" xr:uid="{291D3106-C4E0-4F1D-B0E4-EF2D9BB6E5E5}"/>
    <cellStyle name="Calculation 2 14" xfId="1294" xr:uid="{78704FFD-7B8C-42F5-8A4B-9F0F144DE1C1}"/>
    <cellStyle name="Calculation 2 14 2" xfId="1295" xr:uid="{488736C0-DD29-4E6C-BF0A-D00B29E13D02}"/>
    <cellStyle name="Calculation 2 14 2 2" xfId="1296" xr:uid="{054399B4-1E05-434C-A2DC-B2F3C05203E2}"/>
    <cellStyle name="Calculation 2 15" xfId="1297" xr:uid="{830C6C2A-CB51-4750-886C-6369A42ECCE7}"/>
    <cellStyle name="Calculation 2 15 2" xfId="1298" xr:uid="{B76C1142-1C44-461F-BA55-918538C56544}"/>
    <cellStyle name="Calculation 2 15 2 2" xfId="1299" xr:uid="{E49F8C0D-68DC-49DF-A7D6-458816B54397}"/>
    <cellStyle name="Calculation 2 16" xfId="1300" xr:uid="{A4D19F76-FF18-442A-B21A-3073945FB5A7}"/>
    <cellStyle name="Calculation 2 16 2" xfId="1301" xr:uid="{13331F5F-88A5-4DD3-B2E9-0A15CF2F9DEE}"/>
    <cellStyle name="Calculation 2 2" xfId="1302" xr:uid="{8A1DCFCD-E627-49EF-B501-E76844F0DCD1}"/>
    <cellStyle name="Calculation 2 2 2" xfId="1303" xr:uid="{E9A9B6E5-057E-4F83-8506-D6567B648D09}"/>
    <cellStyle name="Calculation 2 2 2 2" xfId="1304" xr:uid="{5B532F04-A7CE-4BF4-841C-52E1A5E41CF6}"/>
    <cellStyle name="Calculation 2 3" xfId="1305" xr:uid="{216A601A-5820-4060-9334-69D08C826E14}"/>
    <cellStyle name="Calculation 2 3 2" xfId="1306" xr:uid="{22949ABD-F840-4C2B-8246-F1D83F046532}"/>
    <cellStyle name="Calculation 2 3 2 2" xfId="1307" xr:uid="{A8E94DC8-FE6F-46C4-9020-E87DF90FC16B}"/>
    <cellStyle name="Calculation 2 4" xfId="1308" xr:uid="{E8E8753A-A9AF-4C84-B5CE-56B347804693}"/>
    <cellStyle name="Calculation 2 4 2" xfId="1309" xr:uid="{24A7EAA8-7906-4C6F-BE35-6321B301FCC0}"/>
    <cellStyle name="Calculation 2 4 2 2" xfId="1310" xr:uid="{B774EB8C-5750-46E6-BEA0-64D1C8C64F3C}"/>
    <cellStyle name="Calculation 2 5" xfId="1311" xr:uid="{F18842DD-7508-45CF-9758-B33016CBF801}"/>
    <cellStyle name="Calculation 2 5 2" xfId="1312" xr:uid="{710498B2-A3E9-4C17-AC3B-48203A2E9F72}"/>
    <cellStyle name="Calculation 2 5 2 2" xfId="1313" xr:uid="{3D8F6303-6D0D-4AFA-8824-487C80CE69AB}"/>
    <cellStyle name="Calculation 2 6" xfId="1314" xr:uid="{8CD55B13-B325-4815-A0FB-01D282F01816}"/>
    <cellStyle name="Calculation 2 6 2" xfId="1315" xr:uid="{468B002F-11C6-49BC-8C97-35EAB337257C}"/>
    <cellStyle name="Calculation 2 6 2 2" xfId="1316" xr:uid="{D0E5A636-3382-4F6D-A1AE-86279F090E5D}"/>
    <cellStyle name="Calculation 2 7" xfId="1317" xr:uid="{18590279-BA5B-44FD-B67C-F1444AE301F9}"/>
    <cellStyle name="Calculation 2 7 2" xfId="1318" xr:uid="{8FB334AE-4F40-4C38-BB59-124C5349F9FA}"/>
    <cellStyle name="Calculation 2 7 2 2" xfId="1319" xr:uid="{14068D94-A934-4A7D-8265-FFCBD783C526}"/>
    <cellStyle name="Calculation 2 8" xfId="1320" xr:uid="{16FC0A7B-1A2C-40AE-9ACA-25F51C937ACB}"/>
    <cellStyle name="Calculation 2 8 2" xfId="1321" xr:uid="{42F0A8C6-89AB-4C9D-9136-A8E9C5BF34B5}"/>
    <cellStyle name="Calculation 2 8 2 2" xfId="1322" xr:uid="{4775CFB9-9136-471A-A06B-65D7FDB622F0}"/>
    <cellStyle name="Calculation 2 9" xfId="1323" xr:uid="{80F3A111-FCFA-405F-B951-CE160E2C0412}"/>
    <cellStyle name="Calculation 2 9 2" xfId="1324" xr:uid="{71D9B699-F909-45E9-B936-C7F63234DDDF}"/>
    <cellStyle name="Calculation 2 9 2 2" xfId="1325" xr:uid="{048050B4-42CF-451B-A42E-27B56011D253}"/>
    <cellStyle name="Calculation 3" xfId="1326" xr:uid="{080D083C-4B9A-486D-8579-82C93CA19A5D}"/>
    <cellStyle name="Calculation 3 2" xfId="1327" xr:uid="{8E44FE35-8702-448B-BBA7-8973FE2244AF}"/>
    <cellStyle name="Check Cell" xfId="27" builtinId="23" customBuiltin="1"/>
    <cellStyle name="Check Cell 2" xfId="1328" xr:uid="{F3A3AFC5-AD4D-44C5-9CC2-5919BB2BAE6A}"/>
    <cellStyle name="Check Cell 2 10" xfId="1329" xr:uid="{B1E2E51B-9957-46FC-91CE-3A84F605A448}"/>
    <cellStyle name="Check Cell 2 10 2" xfId="1330" xr:uid="{0586C6C4-48E4-4DCC-B505-B4F5B4D81918}"/>
    <cellStyle name="Check Cell 2 10 2 2" xfId="1331" xr:uid="{A63B3D4C-5BA8-4CBF-83A1-4992F0B7CBDF}"/>
    <cellStyle name="Check Cell 2 11" xfId="1332" xr:uid="{D3503C92-4885-40A6-AE2B-710F7EA70ECE}"/>
    <cellStyle name="Check Cell 2 11 2" xfId="1333" xr:uid="{F5B359F7-93E6-47B3-8D81-09F1F2607718}"/>
    <cellStyle name="Check Cell 2 11 2 2" xfId="1334" xr:uid="{9095016F-55DE-474F-AC96-4D0C61D25BAA}"/>
    <cellStyle name="Check Cell 2 12" xfId="1335" xr:uid="{A1243E24-7E8C-4953-B432-F8A47F9A125D}"/>
    <cellStyle name="Check Cell 2 12 2" xfId="1336" xr:uid="{B9FE8664-812C-404E-A763-D6962331A0D6}"/>
    <cellStyle name="Check Cell 2 12 2 2" xfId="1337" xr:uid="{9094AEC6-E6E5-4682-9149-2A424E3FB944}"/>
    <cellStyle name="Check Cell 2 13" xfId="1338" xr:uid="{FA816DBE-19C5-45EE-935B-3C5832BA9D9B}"/>
    <cellStyle name="Check Cell 2 13 2" xfId="1339" xr:uid="{AC183D05-2E58-4923-A395-A05164ACC806}"/>
    <cellStyle name="Check Cell 2 13 2 2" xfId="1340" xr:uid="{FE9A7BF3-0067-4719-8E8C-45EDFC56559F}"/>
    <cellStyle name="Check Cell 2 14" xfId="1341" xr:uid="{8BF8DF05-87E1-4E67-8350-97746C6526FB}"/>
    <cellStyle name="Check Cell 2 14 2" xfId="1342" xr:uid="{C2186931-634B-4025-B105-F4C7618551F3}"/>
    <cellStyle name="Check Cell 2 14 2 2" xfId="1343" xr:uid="{ABF882AA-8843-499B-A65A-4D991254E582}"/>
    <cellStyle name="Check Cell 2 15" xfId="1344" xr:uid="{FCA537F3-EFFE-4A35-A5B1-13D7B0904174}"/>
    <cellStyle name="Check Cell 2 15 2" xfId="1345" xr:uid="{218C8533-CAF5-48E3-A04C-EEBAE7B235EA}"/>
    <cellStyle name="Check Cell 2 15 2 2" xfId="1346" xr:uid="{7B66ADE7-77B9-44A8-9DE5-C09CD318423F}"/>
    <cellStyle name="Check Cell 2 16" xfId="1347" xr:uid="{066A807A-6B24-495E-9922-D9B698D8D198}"/>
    <cellStyle name="Check Cell 2 16 2" xfId="1348" xr:uid="{CDDD4DD6-6391-4043-965D-6FBF27BDDF39}"/>
    <cellStyle name="Check Cell 2 2" xfId="1349" xr:uid="{AAA87B50-4284-4AE5-82B9-D3115AADBE39}"/>
    <cellStyle name="Check Cell 2 2 2" xfId="1350" xr:uid="{ECD5136E-5662-4B0D-8DB7-20BDFAC23C53}"/>
    <cellStyle name="Check Cell 2 2 2 2" xfId="1351" xr:uid="{03677D46-5132-4442-ADE3-E629FA608F4A}"/>
    <cellStyle name="Check Cell 2 3" xfId="1352" xr:uid="{5E07553C-ABCB-4C3A-A038-C5AF1155DA18}"/>
    <cellStyle name="Check Cell 2 3 2" xfId="1353" xr:uid="{87AD1B27-DE4E-4995-ABE7-595AEC076FBE}"/>
    <cellStyle name="Check Cell 2 3 2 2" xfId="1354" xr:uid="{7490589B-D075-4946-9D5F-44E3DA44A7E1}"/>
    <cellStyle name="Check Cell 2 4" xfId="1355" xr:uid="{1616B2D8-5EA5-4C47-A88E-A3EF677726F5}"/>
    <cellStyle name="Check Cell 2 4 2" xfId="1356" xr:uid="{547CA0EE-6D31-44BD-98B7-00C3EA4D3EE5}"/>
    <cellStyle name="Check Cell 2 4 2 2" xfId="1357" xr:uid="{4AD23E2A-6E0E-44EA-AC6C-FA3A01047EDB}"/>
    <cellStyle name="Check Cell 2 5" xfId="1358" xr:uid="{F3E243A2-5DB3-4195-B6BC-23FBB3BAE364}"/>
    <cellStyle name="Check Cell 2 5 2" xfId="1359" xr:uid="{A8B74C57-EE82-4CD5-BE4D-02FE43AD38D1}"/>
    <cellStyle name="Check Cell 2 5 2 2" xfId="1360" xr:uid="{6B9A1991-B27A-48A3-A347-2DE87A16F90E}"/>
    <cellStyle name="Check Cell 2 6" xfId="1361" xr:uid="{FC44BFA7-BF84-4743-834E-6B00FFCCABB0}"/>
    <cellStyle name="Check Cell 2 6 2" xfId="1362" xr:uid="{082553C7-F33F-4C77-9796-779572520E9D}"/>
    <cellStyle name="Check Cell 2 6 2 2" xfId="1363" xr:uid="{AB7B7E9F-BA1A-4BAD-9F7A-CD12E405A531}"/>
    <cellStyle name="Check Cell 2 7" xfId="1364" xr:uid="{7F5F7B4F-D21B-40DB-ABD7-899D8A758994}"/>
    <cellStyle name="Check Cell 2 7 2" xfId="1365" xr:uid="{4CDE85EB-01F4-471F-A407-A8205D7E81FC}"/>
    <cellStyle name="Check Cell 2 7 2 2" xfId="1366" xr:uid="{54325A3A-AFD7-4609-B3E5-CA8B01908CE9}"/>
    <cellStyle name="Check Cell 2 8" xfId="1367" xr:uid="{0F5235F6-29E8-4506-A4D4-73EB8EFC77C1}"/>
    <cellStyle name="Check Cell 2 8 2" xfId="1368" xr:uid="{05A1985A-2835-40EC-8235-91B44F8F9F03}"/>
    <cellStyle name="Check Cell 2 8 2 2" xfId="1369" xr:uid="{4C533F0C-951D-4C9B-8DFB-4BB09639414B}"/>
    <cellStyle name="Check Cell 2 9" xfId="1370" xr:uid="{09B6CA94-0734-4ED0-BBFE-A964620756F4}"/>
    <cellStyle name="Check Cell 2 9 2" xfId="1371" xr:uid="{D284BCF4-EF85-4746-9C67-8847DFEBCDC2}"/>
    <cellStyle name="Check Cell 2 9 2 2" xfId="1372" xr:uid="{8ECC1427-A713-4CAE-ABA6-979B21055317}"/>
    <cellStyle name="Comma 2" xfId="1373" xr:uid="{5FA2E62A-BB4E-47F2-8C8B-3C43B68C5829}"/>
    <cellStyle name="Comma 2 2" xfId="1374" xr:uid="{93A471BA-40E2-470A-AF40-5599304DF382}"/>
    <cellStyle name="Comma 2 2 2" xfId="1375" xr:uid="{8B4538A9-4C02-4461-A9CD-9BA495F8AE96}"/>
    <cellStyle name="Comma 2 2 2 2" xfId="1376" xr:uid="{6C62798B-5160-4717-99DD-E9177DAD6D8B}"/>
    <cellStyle name="Comma 2 2 2 2 2" xfId="1377" xr:uid="{F83ECD90-39AB-4BE2-8CB0-D5F9D1144400}"/>
    <cellStyle name="Comma 2 2 2 2 3" xfId="1378" xr:uid="{9112F92B-85AD-4C91-AA60-BD0CEE2A4057}"/>
    <cellStyle name="Comma 2 2 2 3" xfId="1379" xr:uid="{0FD2DC1E-84C8-42A0-9058-ACE02EF65218}"/>
    <cellStyle name="Comma 2 2 2 3 2" xfId="1380" xr:uid="{359ADAAB-0801-4356-8624-EDE6711F60EB}"/>
    <cellStyle name="Comma 2 2 2 4" xfId="1381" xr:uid="{7AEB97D6-AE92-46D4-8BBA-79E975F0A84C}"/>
    <cellStyle name="Comma 2 2 3" xfId="1382" xr:uid="{F391B656-3E7C-43CB-964A-64E5FD063009}"/>
    <cellStyle name="Comma 2 2 3 2" xfId="1383" xr:uid="{DB0BA6CB-2ED0-44D4-8331-F885E7E94521}"/>
    <cellStyle name="Comma 2 2 3 2 2" xfId="1384" xr:uid="{7470A75F-FCF9-4F9B-9719-58E618DE1899}"/>
    <cellStyle name="Comma 2 2 3 2 3" xfId="1385" xr:uid="{9E70E87F-5E8B-4D65-89AB-884A055E3784}"/>
    <cellStyle name="Comma 2 2 3 3" xfId="1386" xr:uid="{3E4FA908-7B27-47D2-B9FC-514A44D7C4EE}"/>
    <cellStyle name="Comma 2 2 3 3 2" xfId="1387" xr:uid="{5B194EE0-FB3A-4418-9373-E806A980540C}"/>
    <cellStyle name="Comma 2 2 3 4" xfId="1388" xr:uid="{BF067E9F-DA5F-415F-B291-6323E1FF8BCE}"/>
    <cellStyle name="Comma 2 2 3 4 2" xfId="1389" xr:uid="{68C2CD35-8B0D-471C-979A-8D05924BF27D}"/>
    <cellStyle name="Comma 2 2 3 5" xfId="1390" xr:uid="{CD03402F-9D1F-4D0F-8020-8D6CE4B241D4}"/>
    <cellStyle name="Comma 2 2 4" xfId="1391" xr:uid="{81AD74E6-903D-45CF-A201-417121F08042}"/>
    <cellStyle name="Comma 2 2 4 2" xfId="1392" xr:uid="{A4C7496F-0357-4C39-BBEC-2238CD51BE24}"/>
    <cellStyle name="Comma 2 2 4 2 2" xfId="1393" xr:uid="{2150A5D8-2837-4CA0-A9D2-3F53D22F1834}"/>
    <cellStyle name="Comma 2 2 4 3" xfId="1394" xr:uid="{5CB40825-BFBA-42CC-96BF-A97E853BC311}"/>
    <cellStyle name="Comma 2 2 4 4" xfId="1395" xr:uid="{C7A7E6B0-B1F1-4726-A066-05B58625D8C9}"/>
    <cellStyle name="Comma 2 2 5" xfId="1396" xr:uid="{81A2D050-0247-4112-9C22-D7686E59A409}"/>
    <cellStyle name="Comma 2 2 5 2" xfId="1397" xr:uid="{2F3BE48E-A847-4F6D-A79D-94C916241C45}"/>
    <cellStyle name="Comma 2 2 5 3" xfId="1398" xr:uid="{64D26765-5D69-40DC-A2BB-3E7415C70DB8}"/>
    <cellStyle name="Comma 2 2 6" xfId="1399" xr:uid="{84ADA39C-B465-48AF-BF37-2370BB7F5E10}"/>
    <cellStyle name="Comma 2 2 6 2" xfId="1400" xr:uid="{7EB3C078-63BA-4794-B9CE-3E2B64F92BE7}"/>
    <cellStyle name="Comma 2 2 7" xfId="1401" xr:uid="{15FF0774-DF0D-4DEC-A5AF-2DA89959B93E}"/>
    <cellStyle name="Comma 2 2 7 2" xfId="1402" xr:uid="{1A9B9035-FE09-4893-A8E9-85F7955FE0D1}"/>
    <cellStyle name="Comma 2 2 8" xfId="1403" xr:uid="{DEBD1A12-F6DE-4CDC-89D3-983CBEA9DE32}"/>
    <cellStyle name="Comma 2 3" xfId="1404" xr:uid="{9C68F695-0EA4-4CCD-B607-C9EC10AA695B}"/>
    <cellStyle name="Comma 2 3 2" xfId="1405" xr:uid="{3CD17E53-718E-45AF-AE45-2CEE8FCB9712}"/>
    <cellStyle name="Comma 2 3 2 2" xfId="1406" xr:uid="{30DA2BFB-D904-4A88-8E3F-DAF09C822906}"/>
    <cellStyle name="Comma 2 3 2 2 2" xfId="1407" xr:uid="{6477516C-F8C8-4664-8C0B-2245A031984D}"/>
    <cellStyle name="Comma 2 3 2 2 2 2" xfId="1408" xr:uid="{662B83B8-481E-4C91-9EC4-10992EFFC5AF}"/>
    <cellStyle name="Comma 2 3 2 2 3" xfId="1409" xr:uid="{02088462-0BF3-4AF1-B42B-508C2D0ED86B}"/>
    <cellStyle name="Comma 2 3 2 3" xfId="1410" xr:uid="{D583506B-F5B0-455E-941C-6D39C044BD99}"/>
    <cellStyle name="Comma 2 3 2 3 2" xfId="1411" xr:uid="{A08DFCFE-080F-497D-9122-16347D44B1E3}"/>
    <cellStyle name="Comma 2 3 2 4" xfId="1412" xr:uid="{8D6E3768-6851-44BB-9C46-4361DD51FDA2}"/>
    <cellStyle name="Comma 2 3 2 4 2" xfId="1413" xr:uid="{BADFC4B3-8FE4-4FC5-AEA4-4D95E26E6C58}"/>
    <cellStyle name="Comma 2 3 2 5" xfId="1414" xr:uid="{4F20A720-FAD1-4A36-9380-11BBA61C4035}"/>
    <cellStyle name="Comma 2 3 3" xfId="1415" xr:uid="{3FCA7649-0A50-459D-90A1-1F82B6CA378F}"/>
    <cellStyle name="Comma 2 3 3 2" xfId="1416" xr:uid="{9DAFFFD3-ABA2-4812-8497-750FAB9BC68E}"/>
    <cellStyle name="Comma 2 3 3 2 2" xfId="1417" xr:uid="{9209A931-9FA4-4143-9A50-8CBFC26B3490}"/>
    <cellStyle name="Comma 2 3 3 3" xfId="1418" xr:uid="{955AD43B-0154-4875-BA9B-749ABEEEB0D3}"/>
    <cellStyle name="Comma 2 3 3 4" xfId="1419" xr:uid="{BF898931-AB06-4B8F-905D-B59F1D2D20BC}"/>
    <cellStyle name="Comma 2 3 4" xfId="1420" xr:uid="{3A8EF2CF-F4A4-4832-AF6A-FDBDA8C110D4}"/>
    <cellStyle name="Comma 2 3 4 2" xfId="1421" xr:uid="{F3115839-2B16-4D1D-9419-6991200288DD}"/>
    <cellStyle name="Comma 2 3 4 3" xfId="1422" xr:uid="{0CBDDAAB-4E6A-4F8F-8860-69E7E596EA86}"/>
    <cellStyle name="Comma 2 3 5" xfId="1423" xr:uid="{BAB85509-B91C-43FC-9337-7B8BEBA51434}"/>
    <cellStyle name="Comma 2 3 6" xfId="1424" xr:uid="{79E1066E-EDC2-4005-9459-9D35ACE2AFFD}"/>
    <cellStyle name="Comma 2 3 6 2" xfId="1425" xr:uid="{ACE52423-A7E9-4C2D-AB8F-0A0F7816F5C6}"/>
    <cellStyle name="Comma 2 3 7" xfId="1426" xr:uid="{DD4BCAA4-4BA1-4661-8C31-498886B44F07}"/>
    <cellStyle name="Comma 2 4" xfId="1427" xr:uid="{5141408E-1D06-4F71-BF96-DD20BCD942BD}"/>
    <cellStyle name="Comma 2 4 2" xfId="1428" xr:uid="{4997AF99-688D-4F0D-A1D0-B9A0EF55EC21}"/>
    <cellStyle name="Comma 2 4 3" xfId="1429" xr:uid="{3B32626C-237E-4F7D-AF90-0C86D83E1F8A}"/>
    <cellStyle name="Comma 2 4 3 2" xfId="1430" xr:uid="{80FA897F-4F6E-4817-8164-ED139DC6BBF5}"/>
    <cellStyle name="Comma 2 5" xfId="1431" xr:uid="{E8AAA502-9CCE-4F0E-A89A-1B487512CF9B}"/>
    <cellStyle name="Comma 2 5 2" xfId="1432" xr:uid="{B1EB5392-9638-42B2-9DAC-A48F8B892862}"/>
    <cellStyle name="Comma 2 5 3" xfId="1433" xr:uid="{96DE71E6-80FF-4DD3-8D49-B42854F8692F}"/>
    <cellStyle name="Comma 2 6" xfId="1434" xr:uid="{35587003-2228-4220-BA89-70EFDC846352}"/>
    <cellStyle name="Comma 2 6 2" xfId="1435" xr:uid="{8C52FFBC-1804-4972-93D7-F3AA1977BDFE}"/>
    <cellStyle name="Comma 2 7" xfId="1436" xr:uid="{DD429C71-483B-43A5-B8F3-4AD079D890DC}"/>
    <cellStyle name="Comma 2 7 2" xfId="1437" xr:uid="{B6E1CB5A-44B7-4A1F-BD9B-E4926D882177}"/>
    <cellStyle name="Comma 2 8" xfId="1438" xr:uid="{CC33E355-0F86-47BA-8F72-A6CDC7277223}"/>
    <cellStyle name="Comma 3" xfId="1439" xr:uid="{65A42B37-36E4-4E34-92ED-4AA479201BAD}"/>
    <cellStyle name="Comma 3 2" xfId="1440" xr:uid="{26DB0929-573D-4C48-BB39-A63566090929}"/>
    <cellStyle name="Comma 3 2 2" xfId="1441" xr:uid="{D3809862-5A4D-4E7C-91CC-B61B4C3452C0}"/>
    <cellStyle name="Comma 3 2 3" xfId="1442" xr:uid="{4DE26CDE-2112-469D-8899-389B90F1D1E6}"/>
    <cellStyle name="Comma 3 2 4" xfId="1443" xr:uid="{7F1BCE1E-0B5B-459D-A034-EB46C17B011D}"/>
    <cellStyle name="Comma 3 2 4 2" xfId="1444" xr:uid="{C1B38AE5-01E7-4B9A-B952-14D0481AF7CA}"/>
    <cellStyle name="Comma 3 2 5" xfId="1445" xr:uid="{09495C4F-BF75-4E4C-A963-80F3857B37A5}"/>
    <cellStyle name="Comma 3 3" xfId="1446" xr:uid="{E6F4DDD0-B360-4406-A768-9CB5F54F7E5A}"/>
    <cellStyle name="Comma 3 3 2" xfId="1447" xr:uid="{723E80DC-6380-439F-8A3B-4A9F3C5401A9}"/>
    <cellStyle name="Comma 3 4" xfId="1448" xr:uid="{B6773BAE-41AB-4644-9636-4B5DC72CFA1A}"/>
    <cellStyle name="Comma 3 5" xfId="1449" xr:uid="{2AD4B848-6681-47E2-8977-92EB48933216}"/>
    <cellStyle name="Comma 3 6" xfId="1450" xr:uid="{EBDFAAB6-24BF-4FE2-9F8E-4BAAE7A3F421}"/>
    <cellStyle name="Comma 3 6 2" xfId="1451" xr:uid="{CA3168B0-BB2F-4C1A-A6B9-BFE661726D3D}"/>
    <cellStyle name="Comma 3 6 3" xfId="1452" xr:uid="{C77C06C5-3856-499F-AC6C-62393EF42F91}"/>
    <cellStyle name="Comma 3 7" xfId="1453" xr:uid="{90A2DC68-D0C3-44CF-96F5-8E93FF8CE3A1}"/>
    <cellStyle name="Comma 4" xfId="1454" xr:uid="{06C014EC-3B64-4894-84F3-4BD9B2E0C7C9}"/>
    <cellStyle name="Comma 4 2" xfId="1455" xr:uid="{A6FF3FB4-0612-4E00-9B6A-60B6F5ADB54A}"/>
    <cellStyle name="Comma 4 2 2" xfId="1456" xr:uid="{2ECCF2DA-B2A0-402F-8B15-E03C2AA21081}"/>
    <cellStyle name="Comma 4 2 2 2" xfId="1457" xr:uid="{71EC0A64-FA4A-4366-81F1-28DC075055EC}"/>
    <cellStyle name="Comma 4 2 3" xfId="1458" xr:uid="{4072544E-9FEF-4655-B108-EECC9CB47D3A}"/>
    <cellStyle name="Comma 4 3" xfId="1459" xr:uid="{701FE503-040B-4605-B3F3-4490C1353AF0}"/>
    <cellStyle name="Comma 4 3 2" xfId="1460" xr:uid="{B85F8DBE-3550-42BA-AEF0-0014E685F594}"/>
    <cellStyle name="Comma 4 4" xfId="1461" xr:uid="{2FA4E240-9D42-4F22-AD25-E28661DEDC08}"/>
    <cellStyle name="Comma 5" xfId="1462" xr:uid="{FB57CEC5-0F0F-417B-9B8F-435EE5A6697C}"/>
    <cellStyle name="Comma 5 2" xfId="1463" xr:uid="{23670A6F-AF77-4473-AA9A-93DFAF890051}"/>
    <cellStyle name="Comma 5 2 2" xfId="1464" xr:uid="{EAAE4A7E-0ABC-4035-BA56-4CD587D78CEA}"/>
    <cellStyle name="Comma 5 2 2 2" xfId="1465" xr:uid="{5430B2F6-ADC5-4977-A856-328BDFD375C3}"/>
    <cellStyle name="Comma 5 2 3" xfId="1466" xr:uid="{E770F4F8-5388-4A33-B4B2-939C3E3B814F}"/>
    <cellStyle name="Comma 5 3" xfId="1467" xr:uid="{A9C6908A-FCF2-48CB-AB22-9F6DF3344285}"/>
    <cellStyle name="Comma 5 3 2" xfId="1468" xr:uid="{25E84641-432C-48DF-8549-7DF630DC088E}"/>
    <cellStyle name="Comma 5 4" xfId="1469" xr:uid="{DC3E3E24-0EBF-440B-8883-AD299B0C173A}"/>
    <cellStyle name="Comma 6" xfId="1470" xr:uid="{33ABC7A8-24F4-413F-BA95-28CE48FD33C7}"/>
    <cellStyle name="Comma 6 2" xfId="1471" xr:uid="{DD1637C9-997D-4B81-922A-1ACECF919651}"/>
    <cellStyle name="CustomizationCells" xfId="1472" xr:uid="{4D3411EE-E5F6-4D96-B6D0-8C2E0F08EEF8}"/>
    <cellStyle name="Eingabe" xfId="1473" xr:uid="{FC42CFD1-DB7E-4002-8593-D57CFCD0DF18}"/>
    <cellStyle name="Ergebnis" xfId="1474" xr:uid="{B712F0F3-B74B-414A-8C38-B94D4212D66C}"/>
    <cellStyle name="Erklärender Text" xfId="1475" xr:uid="{B7B7C3E8-DDFA-4F43-A40D-63DB5917D3F6}"/>
    <cellStyle name="Euro" xfId="1476" xr:uid="{844E48C5-44FB-44DE-9BFA-9929324BA3C0}"/>
    <cellStyle name="Euro 2" xfId="1477" xr:uid="{00E13EC1-CA18-4ADE-A3A9-63CD46140845}"/>
    <cellStyle name="Euro 2 2" xfId="1478" xr:uid="{EE160CF3-58C9-456F-B91C-3A77D6EC3F71}"/>
    <cellStyle name="Euro 2 2 2" xfId="1479" xr:uid="{960C0502-33A6-494D-A83C-EEE76EB17508}"/>
    <cellStyle name="Euro 2 3" xfId="1480" xr:uid="{A551BF8E-2A83-4D88-8AC0-9C4011E74CE1}"/>
    <cellStyle name="Euro 2 3 2" xfId="1481" xr:uid="{DE1DDDEA-60E2-46B1-93E9-1686979ED384}"/>
    <cellStyle name="Euro 2 4" xfId="1482" xr:uid="{F1EA163B-DBD9-4109-8A1A-DCB03A208347}"/>
    <cellStyle name="Euro 2 4 2" xfId="1483" xr:uid="{DF367572-F301-4EC7-BDA8-6BB42B9F6220}"/>
    <cellStyle name="Euro 2 5" xfId="1484" xr:uid="{75AE4EAC-03D1-43EC-80C2-550963F55F9E}"/>
    <cellStyle name="Euro 2 6" xfId="1485" xr:uid="{BBFCA106-DEC7-4EC2-BFBC-DA92053ADA21}"/>
    <cellStyle name="Euro 2 7" xfId="1486" xr:uid="{DE02C46C-0401-44FE-8A6E-27946CCD4A37}"/>
    <cellStyle name="Euro 3" xfId="1487" xr:uid="{BFFBCCF8-3AE9-4D59-9507-CC47CAEB91AA}"/>
    <cellStyle name="Euro 3 2" xfId="1488" xr:uid="{32E2F652-6298-4893-AF72-8612C7B549A4}"/>
    <cellStyle name="Euro 3 2 2" xfId="1489" xr:uid="{709F8C88-F9E1-4449-827D-0562CFE9006D}"/>
    <cellStyle name="Euro 3 2 3" xfId="1490" xr:uid="{FF2F5FDE-0C84-4A38-BC6A-F3874F9F21B6}"/>
    <cellStyle name="Euro 4" xfId="1491" xr:uid="{0B1C9A70-3BBD-4F34-A274-81147581AA7B}"/>
    <cellStyle name="Euro 4 2" xfId="1492" xr:uid="{11099576-ABE3-420A-830B-E83C5DE097A5}"/>
    <cellStyle name="Euro 5" xfId="1493" xr:uid="{F7D84E03-EF06-49DB-B3D6-0985316DC9B0}"/>
    <cellStyle name="Euro 5 2" xfId="1494" xr:uid="{95B48F9E-DC94-4885-A3C9-3C2E9314D12B}"/>
    <cellStyle name="Euro 5 3" xfId="1495" xr:uid="{D543BB34-E8B9-40EC-9414-D4C30FC1497E}"/>
    <cellStyle name="Euro 6" xfId="1496" xr:uid="{FB1E9F14-1BB4-4F26-BD89-7A5D53920BF9}"/>
    <cellStyle name="Euro 6 2" xfId="1497" xr:uid="{3A2D3433-A118-4068-8545-8A0046803575}"/>
    <cellStyle name="Euro 7" xfId="1498" xr:uid="{8EA99987-275B-4365-8F5C-7DB1510BE63F}"/>
    <cellStyle name="Euro 8" xfId="1499" xr:uid="{C531DD2C-55BA-4130-91BB-2C9F4F58B615}"/>
    <cellStyle name="Euro 8 2" xfId="1500" xr:uid="{EB25D402-4F02-4FFE-8D92-9F7055B435E4}"/>
    <cellStyle name="Euro 9" xfId="1501" xr:uid="{E372FD17-52C8-4E63-A872-F87A520D4B7D}"/>
    <cellStyle name="Explanatory Text" xfId="28" builtinId="53" customBuiltin="1"/>
    <cellStyle name="Explanatory Text 2" xfId="1502" xr:uid="{B3C6D61E-8ACB-4ED0-BEF2-C2C9DF05E1FC}"/>
    <cellStyle name="Explanatory Text 2 10" xfId="1503" xr:uid="{FD4B8AA6-8A6D-4C92-AC6E-4FC36E1C2785}"/>
    <cellStyle name="Explanatory Text 2 10 2" xfId="1504" xr:uid="{22366EBC-AB42-4BFA-91D3-0CDFEDE296A9}"/>
    <cellStyle name="Explanatory Text 2 10 2 2" xfId="1505" xr:uid="{3B435E84-43D3-4DCA-A2B1-CF75EBAE59B2}"/>
    <cellStyle name="Explanatory Text 2 11" xfId="1506" xr:uid="{63F40589-21BC-44A7-993A-B63ED99C9A13}"/>
    <cellStyle name="Explanatory Text 2 11 2" xfId="1507" xr:uid="{00D29D9D-AB91-46E9-BD84-E2D01382BCC1}"/>
    <cellStyle name="Explanatory Text 2 11 2 2" xfId="1508" xr:uid="{4C660AF1-7964-4B13-9B3B-F9AAC3E2B9EB}"/>
    <cellStyle name="Explanatory Text 2 12" xfId="1509" xr:uid="{236D6707-CA34-48B1-AE1C-B7D835CC759E}"/>
    <cellStyle name="Explanatory Text 2 12 2" xfId="1510" xr:uid="{6A3A5F7F-4201-4844-A49D-8E6C84845228}"/>
    <cellStyle name="Explanatory Text 2 12 2 2" xfId="1511" xr:uid="{CD530520-4B74-4890-8CBF-0315AE3A3B34}"/>
    <cellStyle name="Explanatory Text 2 13" xfId="1512" xr:uid="{A59C7114-E3DC-44C2-953A-AB89C7E4DAAF}"/>
    <cellStyle name="Explanatory Text 2 13 2" xfId="1513" xr:uid="{FC43265F-2335-43B4-B17F-6D1152283B04}"/>
    <cellStyle name="Explanatory Text 2 13 2 2" xfId="1514" xr:uid="{3CB91E9D-D066-4321-9BFE-19C0A4DB3D1A}"/>
    <cellStyle name="Explanatory Text 2 14" xfId="1515" xr:uid="{ED1A7DF6-B06F-4040-86C7-40D72BD09836}"/>
    <cellStyle name="Explanatory Text 2 14 2" xfId="1516" xr:uid="{75602E6E-B8BC-4F9D-9E93-AB31387114D6}"/>
    <cellStyle name="Explanatory Text 2 14 2 2" xfId="1517" xr:uid="{8D7EF827-6921-408C-B766-F50012D98F35}"/>
    <cellStyle name="Explanatory Text 2 15" xfId="1518" xr:uid="{8DBEB541-1E95-4481-BEE2-5324FAEE2C1C}"/>
    <cellStyle name="Explanatory Text 2 15 2" xfId="1519" xr:uid="{AC92B3D6-5CB9-4894-9520-C967C9C128EC}"/>
    <cellStyle name="Explanatory Text 2 15 2 2" xfId="1520" xr:uid="{8E43C05C-CB24-4402-B22D-E8D628CC0BDE}"/>
    <cellStyle name="Explanatory Text 2 16" xfId="1521" xr:uid="{6D779EC8-6750-4F3B-87F1-5A3D6D626256}"/>
    <cellStyle name="Explanatory Text 2 16 2" xfId="1522" xr:uid="{101DC1B0-ADD9-469E-BAED-488C80FB17A5}"/>
    <cellStyle name="Explanatory Text 2 2" xfId="1523" xr:uid="{F29DF944-0807-4E05-915E-B39AFFACCFC9}"/>
    <cellStyle name="Explanatory Text 2 2 2" xfId="1524" xr:uid="{63696F60-D810-49BE-B0A7-49FD72018A2F}"/>
    <cellStyle name="Explanatory Text 2 2 2 2" xfId="1525" xr:uid="{56FF90A6-4460-43D8-9D76-4DE08C46E8EA}"/>
    <cellStyle name="Explanatory Text 2 3" xfId="1526" xr:uid="{305CCB6A-5F61-4203-91B6-CAE4462C2B44}"/>
    <cellStyle name="Explanatory Text 2 3 2" xfId="1527" xr:uid="{03B557B0-5D37-4EC1-8923-9E2E8EB676DC}"/>
    <cellStyle name="Explanatory Text 2 3 2 2" xfId="1528" xr:uid="{587A1827-3E9A-4BAF-B655-6C2AC6288CF1}"/>
    <cellStyle name="Explanatory Text 2 4" xfId="1529" xr:uid="{B88C7648-4671-4DD9-9431-62255AAD977A}"/>
    <cellStyle name="Explanatory Text 2 4 2" xfId="1530" xr:uid="{6D740317-24BE-4B1E-8BC5-D4A3AEF6D598}"/>
    <cellStyle name="Explanatory Text 2 4 2 2" xfId="1531" xr:uid="{2EA8F897-A8DD-44FB-BFE9-7A86F497792E}"/>
    <cellStyle name="Explanatory Text 2 5" xfId="1532" xr:uid="{AC29A373-3044-4D19-B580-2583F0CFA222}"/>
    <cellStyle name="Explanatory Text 2 5 2" xfId="1533" xr:uid="{8B144E6D-0F7F-4AE1-814C-0A39D2B51725}"/>
    <cellStyle name="Explanatory Text 2 5 2 2" xfId="1534" xr:uid="{B4B437ED-9FAD-4254-9512-7F17CEC7F3EF}"/>
    <cellStyle name="Explanatory Text 2 6" xfId="1535" xr:uid="{ABB5D524-0D9F-4646-A85E-99F036A41CCC}"/>
    <cellStyle name="Explanatory Text 2 6 2" xfId="1536" xr:uid="{F11CCBB2-A4D7-4477-910F-76B59EE7AEE9}"/>
    <cellStyle name="Explanatory Text 2 6 2 2" xfId="1537" xr:uid="{EF51B1BD-5611-4ED8-BCD5-A2A90DCC5A30}"/>
    <cellStyle name="Explanatory Text 2 7" xfId="1538" xr:uid="{BE608CB8-6A2E-4D1A-B5B7-316A9C552556}"/>
    <cellStyle name="Explanatory Text 2 7 2" xfId="1539" xr:uid="{F53A7DDA-3CA6-4D43-BFC8-B7E5EA791545}"/>
    <cellStyle name="Explanatory Text 2 7 2 2" xfId="1540" xr:uid="{2342C854-C302-44C3-B4A9-847BDAEC673B}"/>
    <cellStyle name="Explanatory Text 2 8" xfId="1541" xr:uid="{6D4A41B2-4326-4013-BAE4-25240F34E03A}"/>
    <cellStyle name="Explanatory Text 2 8 2" xfId="1542" xr:uid="{98669218-AE15-4AEC-BA5D-4888B4BC5766}"/>
    <cellStyle name="Explanatory Text 2 8 2 2" xfId="1543" xr:uid="{546957EF-0889-41F0-A55D-E8E571BB5AE8}"/>
    <cellStyle name="Explanatory Text 2 9" xfId="1544" xr:uid="{9FA0DBD5-7644-4F07-AEDF-15E2F65E0946}"/>
    <cellStyle name="Explanatory Text 2 9 2" xfId="1545" xr:uid="{6E5106B9-652D-4FCB-9289-595C607AA8F6}"/>
    <cellStyle name="Explanatory Text 2 9 2 2" xfId="1546" xr:uid="{57B198D6-C333-4DC6-8AB1-403CF354D190}"/>
    <cellStyle name="Float" xfId="1547" xr:uid="{9A490382-FD56-4F6D-BE5E-FDB8CD8D37E5}"/>
    <cellStyle name="Float 2" xfId="1548" xr:uid="{A2EFEEB9-0484-48EA-9BAC-81AB5A09A63E}"/>
    <cellStyle name="Float 2 2" xfId="1549" xr:uid="{AA1B1B53-A868-4E18-8B0D-92047F2F8AF4}"/>
    <cellStyle name="Float 3" xfId="1550" xr:uid="{6D7D5892-CF38-4A9B-8408-8B48957A68AB}"/>
    <cellStyle name="Float 3 2" xfId="1551" xr:uid="{593C9C7E-A1F1-4966-89BC-286D5C8D90CA}"/>
    <cellStyle name="Float 4" xfId="1552" xr:uid="{C86AA88C-D99C-4560-9CD2-FF7379A59320}"/>
    <cellStyle name="Float 5" xfId="1553" xr:uid="{233E8E6A-4A1A-4AA5-82C7-1A4B3FE59D35}"/>
    <cellStyle name="Float 6" xfId="1554" xr:uid="{A619F90A-3150-44B9-9D77-838E5B8FBED3}"/>
    <cellStyle name="Float 7" xfId="1555" xr:uid="{C54186FE-F1E5-4591-8713-5B743B15703E}"/>
    <cellStyle name="Good" xfId="29" builtinId="26" customBuiltin="1"/>
    <cellStyle name="Good 2" xfId="1556" xr:uid="{7700E738-EF9D-4AAB-B1A7-2475AC01B731}"/>
    <cellStyle name="Good 2 10" xfId="1557" xr:uid="{5E381419-70D4-4CFE-88FF-E35A303D2669}"/>
    <cellStyle name="Good 2 10 2" xfId="1558" xr:uid="{EE43CFEF-CF48-407E-9734-05969F76C3F2}"/>
    <cellStyle name="Good 2 10 2 2" xfId="1559" xr:uid="{B8F0690D-E43E-44C5-B683-4AC48A9D1925}"/>
    <cellStyle name="Good 2 11" xfId="1560" xr:uid="{14EA34AA-3159-4CF8-903E-4A6BDD5B4CF1}"/>
    <cellStyle name="Good 2 11 2" xfId="1561" xr:uid="{C7D7C4F1-4ED1-4750-B443-01E206442E6F}"/>
    <cellStyle name="Good 2 11 2 2" xfId="1562" xr:uid="{946F0A0E-2488-4801-A8B6-F0C695B90E89}"/>
    <cellStyle name="Good 2 12" xfId="1563" xr:uid="{35F9F36A-71FC-4D62-9227-B1B7C26E6A0C}"/>
    <cellStyle name="Good 2 12 2" xfId="1564" xr:uid="{AE2CEBEA-CFED-4083-80C7-0E87653281CA}"/>
    <cellStyle name="Good 2 12 2 2" xfId="1565" xr:uid="{692F7C45-A8BF-4C12-9F28-9AB5E7CF0303}"/>
    <cellStyle name="Good 2 13" xfId="1566" xr:uid="{C4448B91-CB87-441B-B8F5-CFE4BBC37847}"/>
    <cellStyle name="Good 2 13 2" xfId="1567" xr:uid="{8BB46409-389A-4F70-80A1-66AEBCE0CB1A}"/>
    <cellStyle name="Good 2 13 2 2" xfId="1568" xr:uid="{27FCA5CF-2A29-4D81-9BC9-E7935FF139D4}"/>
    <cellStyle name="Good 2 14" xfId="1569" xr:uid="{81EE39B3-3170-4E22-975D-C74B8E5A45FE}"/>
    <cellStyle name="Good 2 14 2" xfId="1570" xr:uid="{5E151808-D903-4F7E-8BC6-3F218C9EF14E}"/>
    <cellStyle name="Good 2 14 2 2" xfId="1571" xr:uid="{FE753AE8-AC7B-48B3-B37E-9FD0095E323E}"/>
    <cellStyle name="Good 2 15" xfId="1572" xr:uid="{07089793-0596-49FA-B026-60E93B9E0739}"/>
    <cellStyle name="Good 2 15 2" xfId="1573" xr:uid="{D5DA62AE-891F-4FAD-BFB2-70D73EB55CC2}"/>
    <cellStyle name="Good 2 15 2 2" xfId="1574" xr:uid="{688E2834-4811-49E4-9D2E-6D2413BBB8F3}"/>
    <cellStyle name="Good 2 16" xfId="1575" xr:uid="{CAD598C7-B746-457F-B8FF-33DF708914A3}"/>
    <cellStyle name="Good 2 17" xfId="1576" xr:uid="{B74256DA-AA7A-4D13-8D18-5190EDE304AC}"/>
    <cellStyle name="Good 2 18" xfId="1577" xr:uid="{2D372CCF-63A2-49F2-9E48-68239C80CE13}"/>
    <cellStyle name="Good 2 2" xfId="1578" xr:uid="{9B65FAD7-79B7-4CCE-886F-BFC955D53C48}"/>
    <cellStyle name="Good 2 2 2" xfId="1579" xr:uid="{E0E57396-C343-4BF0-B93D-E693D188D71A}"/>
    <cellStyle name="Good 2 2 2 2" xfId="1580" xr:uid="{74EA425C-CDC3-4F8B-9EF7-1EB6C986C900}"/>
    <cellStyle name="Good 2 3" xfId="1581" xr:uid="{F7DC73C7-B4CF-4315-B3EE-A0B8F12BEEB2}"/>
    <cellStyle name="Good 2 3 2" xfId="1582" xr:uid="{94D4FB9C-5C0E-4799-B13A-A064F3AC8132}"/>
    <cellStyle name="Good 2 3 2 2" xfId="1583" xr:uid="{15C32C4D-1B63-4D07-BBE6-4B33B72B98F9}"/>
    <cellStyle name="Good 2 4" xfId="1584" xr:uid="{66ABF95C-5152-47D2-903B-5D99268B030C}"/>
    <cellStyle name="Good 2 4 2" xfId="1585" xr:uid="{4521A2F0-D861-478F-B5AE-A2297A3A9423}"/>
    <cellStyle name="Good 2 4 2 2" xfId="1586" xr:uid="{06E2DF91-363C-408D-A885-13C3B2090063}"/>
    <cellStyle name="Good 2 5" xfId="1587" xr:uid="{0C7DA940-A45D-4756-932B-33534492413B}"/>
    <cellStyle name="Good 2 5 2" xfId="1588" xr:uid="{E506925A-A252-45BB-823F-A57851A26446}"/>
    <cellStyle name="Good 2 5 2 2" xfId="1589" xr:uid="{826DBD3A-EE08-452C-95DA-713CE2C39C57}"/>
    <cellStyle name="Good 2 6" xfId="1590" xr:uid="{EDC14103-6A82-48BF-A35B-1143EBC9EBA0}"/>
    <cellStyle name="Good 2 6 2" xfId="1591" xr:uid="{BA61E29C-4A14-4229-B477-A70506C8BDD6}"/>
    <cellStyle name="Good 2 6 2 2" xfId="1592" xr:uid="{EE2F5EBA-1E9A-44D1-BF0B-382FAAC48777}"/>
    <cellStyle name="Good 2 7" xfId="1593" xr:uid="{3B580D5A-F0BA-4F7A-A1A9-8936D15EAF55}"/>
    <cellStyle name="Good 2 7 2" xfId="1594" xr:uid="{C92E5E5E-EC60-4902-B3C2-1A8D98B39257}"/>
    <cellStyle name="Good 2 7 2 2" xfId="1595" xr:uid="{1637FB33-D2FD-46EB-9631-8983DEE93273}"/>
    <cellStyle name="Good 2 8" xfId="1596" xr:uid="{41BB3D7D-5C03-4E1A-B06F-4048FDCD4926}"/>
    <cellStyle name="Good 2 8 2" xfId="1597" xr:uid="{DC6E43CD-A19F-4604-B9E4-287A026612F2}"/>
    <cellStyle name="Good 2 8 2 2" xfId="1598" xr:uid="{36A3269E-E037-41DA-B3F1-DC8E3DC805AF}"/>
    <cellStyle name="Good 2 9" xfId="1599" xr:uid="{D59CAA93-F985-4C4A-A77A-CFEF0D85C007}"/>
    <cellStyle name="Good 2 9 2" xfId="1600" xr:uid="{AA302334-11E9-48FB-B969-072C1AF3E115}"/>
    <cellStyle name="Good 2 9 2 2" xfId="1601" xr:uid="{67DC8DA1-5BE8-4829-8207-45858181BA7F}"/>
    <cellStyle name="Gut" xfId="1602" xr:uid="{9E1DB137-AA0D-433B-BFFF-5979E84CF411}"/>
    <cellStyle name="Heading 1" xfId="30" builtinId="16" customBuiltin="1"/>
    <cellStyle name="Heading 1 2" xfId="1603" xr:uid="{90AC91DB-C7C7-448C-BF21-381350FF21A1}"/>
    <cellStyle name="Heading 1 2 10" xfId="1604" xr:uid="{95D271E9-BBA2-4ADF-979A-5B03D4D25A12}"/>
    <cellStyle name="Heading 1 2 10 2" xfId="1605" xr:uid="{4658E7FE-0F1B-48BD-A435-22E3742783AA}"/>
    <cellStyle name="Heading 1 2 10 2 2" xfId="1606" xr:uid="{0896AF41-7F04-431D-8534-01204D0BB8AD}"/>
    <cellStyle name="Heading 1 2 11" xfId="1607" xr:uid="{44B2BE32-3FD7-422F-97D8-502E4D101C1B}"/>
    <cellStyle name="Heading 1 2 11 2" xfId="1608" xr:uid="{50BD34EA-0BC5-4C96-8600-C1DD631824BB}"/>
    <cellStyle name="Heading 1 2 11 2 2" xfId="1609" xr:uid="{1DF2DFCB-CE9F-4E67-82A0-917753AC556D}"/>
    <cellStyle name="Heading 1 2 12" xfId="1610" xr:uid="{537A1652-28E5-4A1E-90C3-051BF7CA7C98}"/>
    <cellStyle name="Heading 1 2 12 2" xfId="1611" xr:uid="{715A82F6-9A9F-426C-93E7-48CD6B78F135}"/>
    <cellStyle name="Heading 1 2 12 2 2" xfId="1612" xr:uid="{F0515925-F384-42D0-A0DD-299AC9038762}"/>
    <cellStyle name="Heading 1 2 13" xfId="1613" xr:uid="{BD25BDF6-FF16-440E-A9DE-BC425D48AECF}"/>
    <cellStyle name="Heading 1 2 13 2" xfId="1614" xr:uid="{B94D37A9-C187-45DF-9482-DEE836C9A48B}"/>
    <cellStyle name="Heading 1 2 13 2 2" xfId="1615" xr:uid="{BC34874B-DC8F-41A4-AC77-145ED9C443E3}"/>
    <cellStyle name="Heading 1 2 14" xfId="1616" xr:uid="{3C7C1693-F676-4875-9657-B2DEF349B534}"/>
    <cellStyle name="Heading 1 2 14 2" xfId="1617" xr:uid="{B6CE2ED8-BBCE-4D63-9795-7FBE77C67C39}"/>
    <cellStyle name="Heading 1 2 14 2 2" xfId="1618" xr:uid="{EF59FEC2-182F-4B10-BB27-79FAF0668529}"/>
    <cellStyle name="Heading 1 2 15" xfId="1619" xr:uid="{8BC437C1-0DAA-42B9-9114-C0AEFDC08484}"/>
    <cellStyle name="Heading 1 2 15 2" xfId="1620" xr:uid="{6F75046D-77FC-4211-9996-E39FCAA76670}"/>
    <cellStyle name="Heading 1 2 15 2 2" xfId="1621" xr:uid="{CAB37D9C-7C9D-423C-A4C3-3D874659C74D}"/>
    <cellStyle name="Heading 1 2 16" xfId="1622" xr:uid="{081FF96A-F8EE-4164-99E5-10E11B287AA0}"/>
    <cellStyle name="Heading 1 2 16 2" xfId="1623" xr:uid="{B4658635-5D75-4C40-B100-3B26B197692F}"/>
    <cellStyle name="Heading 1 2 2" xfId="1624" xr:uid="{4B1CC6A1-8275-4B74-A48D-329A1E07E3FD}"/>
    <cellStyle name="Heading 1 2 2 2" xfId="1625" xr:uid="{2E48D542-8C1D-4EEC-9D9D-4D55F3D5A026}"/>
    <cellStyle name="Heading 1 2 2 2 2" xfId="1626" xr:uid="{B5EC9DAD-C3F3-4790-BAF9-1972FEA49F00}"/>
    <cellStyle name="Heading 1 2 3" xfId="1627" xr:uid="{F8B5BA73-3785-42F3-AA59-2C3C1ACD0828}"/>
    <cellStyle name="Heading 1 2 3 2" xfId="1628" xr:uid="{F53D861C-3E71-4CAF-AF87-307DAF886741}"/>
    <cellStyle name="Heading 1 2 3 2 2" xfId="1629" xr:uid="{7C2D8ED6-997E-48EE-8197-C6B1509BF210}"/>
    <cellStyle name="Heading 1 2 4" xfId="1630" xr:uid="{685DE7A8-7502-4E97-BCB8-AD1D7E552AA5}"/>
    <cellStyle name="Heading 1 2 4 2" xfId="1631" xr:uid="{108606D9-0983-4487-9E84-208A8F305C41}"/>
    <cellStyle name="Heading 1 2 4 2 2" xfId="1632" xr:uid="{ED455B12-91DC-4686-84F6-9C5FF8642C57}"/>
    <cellStyle name="Heading 1 2 5" xfId="1633" xr:uid="{AA99D789-6DEB-4C45-89C5-24AD7CF3E01F}"/>
    <cellStyle name="Heading 1 2 5 2" xfId="1634" xr:uid="{6CBD1516-E7CC-4163-92D5-BFC45645232C}"/>
    <cellStyle name="Heading 1 2 5 2 2" xfId="1635" xr:uid="{26465F5A-6C8F-4463-9330-8016DEEEC3BB}"/>
    <cellStyle name="Heading 1 2 6" xfId="1636" xr:uid="{DE3F35CF-C409-4514-A54D-C21FB5C7CB4D}"/>
    <cellStyle name="Heading 1 2 6 2" xfId="1637" xr:uid="{FAAE3DC5-9BDC-49BC-AB30-A87882395953}"/>
    <cellStyle name="Heading 1 2 6 2 2" xfId="1638" xr:uid="{ADE2AC46-2D26-4C2F-B82F-6FC33EFC791B}"/>
    <cellStyle name="Heading 1 2 7" xfId="1639" xr:uid="{8E546A10-3C39-4EF5-B66A-1B287F4A7C3C}"/>
    <cellStyle name="Heading 1 2 7 2" xfId="1640" xr:uid="{5BC727A2-56CE-40B8-B41B-2409C7493373}"/>
    <cellStyle name="Heading 1 2 7 2 2" xfId="1641" xr:uid="{7DA4EE6C-DC92-4FC0-963B-0E92CBAF1E8B}"/>
    <cellStyle name="Heading 1 2 8" xfId="1642" xr:uid="{2A097851-744C-4548-AA34-BB5F3A88B152}"/>
    <cellStyle name="Heading 1 2 8 2" xfId="1643" xr:uid="{28CBE4DB-4BC4-4759-A0F3-283AF9DE00BC}"/>
    <cellStyle name="Heading 1 2 8 2 2" xfId="1644" xr:uid="{53A15ADF-8710-4D81-999B-81E70D749270}"/>
    <cellStyle name="Heading 1 2 9" xfId="1645" xr:uid="{FA38EE1D-C21B-443F-AC04-A86FDD6C15E4}"/>
    <cellStyle name="Heading 1 2 9 2" xfId="1646" xr:uid="{9BAFB530-0CD3-4B82-AA67-E0A42D5A6B47}"/>
    <cellStyle name="Heading 1 2 9 2 2" xfId="1647" xr:uid="{F68FDEEE-69E6-4591-BB50-D2458B7563A5}"/>
    <cellStyle name="Heading 2" xfId="31" builtinId="17" customBuiltin="1"/>
    <cellStyle name="Heading 2 2" xfId="1648" xr:uid="{9AD68238-7D63-480C-86BC-F0E46C0559B0}"/>
    <cellStyle name="Heading 2 2 10" xfId="1649" xr:uid="{271E12AF-B9FB-4EE6-A4CB-8D79BFED4340}"/>
    <cellStyle name="Heading 2 2 10 2" xfId="1650" xr:uid="{F09ECA8D-8D35-42EB-A83E-45B39EAE495A}"/>
    <cellStyle name="Heading 2 2 10 2 2" xfId="1651" xr:uid="{1A866512-0837-4350-9F88-9A9208208224}"/>
    <cellStyle name="Heading 2 2 11" xfId="1652" xr:uid="{6A11C978-C3BD-4E8E-8CCD-92ACBCEF141F}"/>
    <cellStyle name="Heading 2 2 11 2" xfId="1653" xr:uid="{BBA968D2-81EF-4CED-9FB6-5F26DD3427E4}"/>
    <cellStyle name="Heading 2 2 11 2 2" xfId="1654" xr:uid="{FFD167C6-EAAF-4EA1-A997-52F05D4B3F2A}"/>
    <cellStyle name="Heading 2 2 12" xfId="1655" xr:uid="{311930B3-C186-4532-BB13-1AC570020AE8}"/>
    <cellStyle name="Heading 2 2 12 2" xfId="1656" xr:uid="{374BF41A-A594-4323-B760-C6E98D49434D}"/>
    <cellStyle name="Heading 2 2 12 2 2" xfId="1657" xr:uid="{13AB8D7A-0262-4822-92A7-C67922CD4C4F}"/>
    <cellStyle name="Heading 2 2 13" xfId="1658" xr:uid="{E0856C20-51CE-4943-B6C3-22ED45AD5309}"/>
    <cellStyle name="Heading 2 2 13 2" xfId="1659" xr:uid="{8C2E29E5-BB12-4473-96C1-4AF732CDB4B4}"/>
    <cellStyle name="Heading 2 2 13 2 2" xfId="1660" xr:uid="{2A06E781-C5DB-4CAF-9D7D-FC8E2B3D5B9F}"/>
    <cellStyle name="Heading 2 2 14" xfId="1661" xr:uid="{59116037-1014-4236-A748-DFF0B92A183F}"/>
    <cellStyle name="Heading 2 2 14 2" xfId="1662" xr:uid="{A30CD58C-F75A-4DA8-A963-B73D0110F514}"/>
    <cellStyle name="Heading 2 2 14 2 2" xfId="1663" xr:uid="{47F260ED-713A-4335-8246-B5471D1B0648}"/>
    <cellStyle name="Heading 2 2 15" xfId="1664" xr:uid="{56057829-94DC-45D0-B83A-40AE823CF698}"/>
    <cellStyle name="Heading 2 2 15 2" xfId="1665" xr:uid="{3C27D3F7-D37A-4EE0-9146-B0EE234C2235}"/>
    <cellStyle name="Heading 2 2 15 2 2" xfId="1666" xr:uid="{6CA527F7-1FFB-4B71-B377-1C2ACEEAADE9}"/>
    <cellStyle name="Heading 2 2 16" xfId="1667" xr:uid="{335CD1AD-7CEA-4AE6-8AD4-DB8EA62A7CCE}"/>
    <cellStyle name="Heading 2 2 16 2" xfId="1668" xr:uid="{4CDBDB3D-0593-47BF-A79A-1EB65E176C76}"/>
    <cellStyle name="Heading 2 2 2" xfId="1669" xr:uid="{7ACF3F3D-BBDC-4C6F-8943-83D07B54C947}"/>
    <cellStyle name="Heading 2 2 2 2" xfId="1670" xr:uid="{A5B85AB0-66B2-466E-B710-087BA6062531}"/>
    <cellStyle name="Heading 2 2 2 2 2" xfId="1671" xr:uid="{6DAC2395-B9C4-4DC3-B8B4-3727E15ADF9E}"/>
    <cellStyle name="Heading 2 2 3" xfId="1672" xr:uid="{5481E9CC-004C-4BDF-9887-EEEB2A23FB95}"/>
    <cellStyle name="Heading 2 2 3 2" xfId="1673" xr:uid="{ED311A11-3146-41E7-B4F4-43C239A875FE}"/>
    <cellStyle name="Heading 2 2 3 2 2" xfId="1674" xr:uid="{0A6464B5-B571-47A9-A653-396D452E6121}"/>
    <cellStyle name="Heading 2 2 4" xfId="1675" xr:uid="{5744A0A8-F16D-445F-ADC6-2A1D6AD61521}"/>
    <cellStyle name="Heading 2 2 4 2" xfId="1676" xr:uid="{F9CFCEA1-02D1-4E28-B31B-E00CBCBC989D}"/>
    <cellStyle name="Heading 2 2 4 2 2" xfId="1677" xr:uid="{8CA28B35-F4E0-4957-9158-198B500D68B1}"/>
    <cellStyle name="Heading 2 2 5" xfId="1678" xr:uid="{61232E91-6E4F-4F58-A042-4892A4C7B6A9}"/>
    <cellStyle name="Heading 2 2 5 2" xfId="1679" xr:uid="{37BF486F-EEB0-4CFF-AD24-6ACC94C9A6F4}"/>
    <cellStyle name="Heading 2 2 5 2 2" xfId="1680" xr:uid="{6974029D-C2B6-4FD1-9912-816D896F3326}"/>
    <cellStyle name="Heading 2 2 6" xfId="1681" xr:uid="{DB7A977B-8D6C-4F9E-A95D-BEC183E8BEF2}"/>
    <cellStyle name="Heading 2 2 6 2" xfId="1682" xr:uid="{2B11F667-285F-4B17-9B3B-188938F167F2}"/>
    <cellStyle name="Heading 2 2 6 2 2" xfId="1683" xr:uid="{72B9A702-3BF3-4514-B89D-7D2FAA7E168E}"/>
    <cellStyle name="Heading 2 2 7" xfId="1684" xr:uid="{34DF5402-8F88-4A2A-B128-B3A648824F21}"/>
    <cellStyle name="Heading 2 2 7 2" xfId="1685" xr:uid="{B8A92370-326B-41E5-8EFE-411890DCFCDD}"/>
    <cellStyle name="Heading 2 2 7 2 2" xfId="1686" xr:uid="{3CF19DA9-3E54-4746-8050-B72765573A48}"/>
    <cellStyle name="Heading 2 2 8" xfId="1687" xr:uid="{E3004883-9355-468F-B695-6A286A4DED6B}"/>
    <cellStyle name="Heading 2 2 8 2" xfId="1688" xr:uid="{108C438D-A181-449C-80EE-BCA6464E55A5}"/>
    <cellStyle name="Heading 2 2 8 2 2" xfId="1689" xr:uid="{965F2205-B0CE-4299-B87A-83897677DE8D}"/>
    <cellStyle name="Heading 2 2 9" xfId="1690" xr:uid="{B2C56C68-B29E-4DE3-BE12-FEAD3FE746E2}"/>
    <cellStyle name="Heading 2 2 9 2" xfId="1691" xr:uid="{E3DC5ED5-938C-4C5D-8E73-C656A96AF0FA}"/>
    <cellStyle name="Heading 2 2 9 2 2" xfId="1692" xr:uid="{E99CF834-1627-4B8B-B896-C24A6DCFFF5D}"/>
    <cellStyle name="Heading 3" xfId="32" builtinId="18" customBuiltin="1"/>
    <cellStyle name="Heading 3 2" xfId="1693" xr:uid="{D09A0F77-0642-413A-A14F-4BCE6C2F11D1}"/>
    <cellStyle name="Heading 3 2 10" xfId="1694" xr:uid="{55F25553-186C-48F0-A171-278F8BAB8B41}"/>
    <cellStyle name="Heading 3 2 10 2" xfId="1695" xr:uid="{00FC18EC-035F-49D5-9DFC-841E6DDDE937}"/>
    <cellStyle name="Heading 3 2 10 2 2" xfId="1696" xr:uid="{9DB2CD8E-A1AD-4AA4-AE86-0379459C83D8}"/>
    <cellStyle name="Heading 3 2 11" xfId="1697" xr:uid="{2E90E118-C428-4975-9C4E-63EB79C3D4DC}"/>
    <cellStyle name="Heading 3 2 11 2" xfId="1698" xr:uid="{5595E674-8F63-4AFA-8C7B-87AF699E4E41}"/>
    <cellStyle name="Heading 3 2 11 2 2" xfId="1699" xr:uid="{F247280C-271E-4364-B2FD-BE7D9343ADC9}"/>
    <cellStyle name="Heading 3 2 12" xfId="1700" xr:uid="{016049D9-9D98-48FF-8B75-2217D56C664B}"/>
    <cellStyle name="Heading 3 2 12 2" xfId="1701" xr:uid="{AB1EA99C-1458-4BC0-884C-EEFD0DCA7EBB}"/>
    <cellStyle name="Heading 3 2 12 2 2" xfId="1702" xr:uid="{426A97C1-E8CC-472A-81E1-2DCF2D040C24}"/>
    <cellStyle name="Heading 3 2 13" xfId="1703" xr:uid="{909B187E-21DC-4A7F-8510-E3FDC667F40C}"/>
    <cellStyle name="Heading 3 2 13 2" xfId="1704" xr:uid="{39127894-138F-4758-8B4A-B1625A37D08C}"/>
    <cellStyle name="Heading 3 2 13 2 2" xfId="1705" xr:uid="{40B02791-C25A-40B8-BA3E-E2D25AEC8D60}"/>
    <cellStyle name="Heading 3 2 14" xfId="1706" xr:uid="{7D7B5AA0-5B06-47EE-9A37-E881CAF1677A}"/>
    <cellStyle name="Heading 3 2 14 2" xfId="1707" xr:uid="{B4F76D78-4165-4011-A3E5-443C8ECD9EE0}"/>
    <cellStyle name="Heading 3 2 14 2 2" xfId="1708" xr:uid="{54C22DBB-C291-4543-B6AE-E5AEAB78847C}"/>
    <cellStyle name="Heading 3 2 15" xfId="1709" xr:uid="{40FC8677-C89B-4362-80F6-72BC5EB96721}"/>
    <cellStyle name="Heading 3 2 15 2" xfId="1710" xr:uid="{35C46F7B-C53C-437C-9A0F-4F369B6D5C4C}"/>
    <cellStyle name="Heading 3 2 15 2 2" xfId="1711" xr:uid="{1BAA5BAB-DE6D-4054-ABA3-0205E71AB7C6}"/>
    <cellStyle name="Heading 3 2 16" xfId="1712" xr:uid="{D650E070-A34E-488D-9AB0-4756070607CC}"/>
    <cellStyle name="Heading 3 2 16 2" xfId="1713" xr:uid="{554F8B42-7095-41E2-B1E3-F149B5ED74F3}"/>
    <cellStyle name="Heading 3 2 2" xfId="1714" xr:uid="{DFDD6DD9-650B-48F9-B378-99B02138AA2C}"/>
    <cellStyle name="Heading 3 2 2 2" xfId="1715" xr:uid="{7964F23C-443C-4FB4-B542-1E8D8C38A255}"/>
    <cellStyle name="Heading 3 2 2 2 2" xfId="1716" xr:uid="{52C7E59B-E7A4-4034-9505-D95351C6A688}"/>
    <cellStyle name="Heading 3 2 3" xfId="1717" xr:uid="{091FF5C0-CB89-4558-9C07-8EB202DBC92A}"/>
    <cellStyle name="Heading 3 2 3 2" xfId="1718" xr:uid="{21AF6F32-B104-4441-9011-23EB81221DA5}"/>
    <cellStyle name="Heading 3 2 3 2 2" xfId="1719" xr:uid="{6BFF3734-D01D-4E82-95BD-6284F13937CA}"/>
    <cellStyle name="Heading 3 2 4" xfId="1720" xr:uid="{ED19E4F7-2A24-4DFA-BDEF-09ACE61113DA}"/>
    <cellStyle name="Heading 3 2 4 2" xfId="1721" xr:uid="{F5CAD88B-C322-4659-9C65-2143B2332C72}"/>
    <cellStyle name="Heading 3 2 4 2 2" xfId="1722" xr:uid="{31A624BE-F47D-4173-BE9F-3F6346CA6B43}"/>
    <cellStyle name="Heading 3 2 5" xfId="1723" xr:uid="{8388EAA1-801D-4EC4-9806-DCDCE7DF9A20}"/>
    <cellStyle name="Heading 3 2 5 2" xfId="1724" xr:uid="{6B5C8DE5-6206-4F21-AD97-95EFD52467DA}"/>
    <cellStyle name="Heading 3 2 5 2 2" xfId="1725" xr:uid="{9957E7EC-30BA-4E21-91C7-745CB028AEE3}"/>
    <cellStyle name="Heading 3 2 6" xfId="1726" xr:uid="{E19B28FC-D437-43E4-A1E4-EDB848CA71FE}"/>
    <cellStyle name="Heading 3 2 6 2" xfId="1727" xr:uid="{EA4F792E-2402-49E1-A19F-61823DF0EA8B}"/>
    <cellStyle name="Heading 3 2 6 2 2" xfId="1728" xr:uid="{F765762D-FC43-4636-8340-7D0F0936D79B}"/>
    <cellStyle name="Heading 3 2 7" xfId="1729" xr:uid="{F1823B3D-3EF7-4763-B515-D31B064C06C6}"/>
    <cellStyle name="Heading 3 2 7 2" xfId="1730" xr:uid="{DAFE2AE5-4785-4EE1-A4F1-1821B3ECD987}"/>
    <cellStyle name="Heading 3 2 7 2 2" xfId="1731" xr:uid="{724F34AB-CF89-44A1-82E7-ED02A848E99E}"/>
    <cellStyle name="Heading 3 2 8" xfId="1732" xr:uid="{5C3A9081-076B-432F-A10B-B3A903457797}"/>
    <cellStyle name="Heading 3 2 8 2" xfId="1733" xr:uid="{0447EE25-6B25-42B7-AA93-0DFBC75C8912}"/>
    <cellStyle name="Heading 3 2 8 2 2" xfId="1734" xr:uid="{EBC79A1C-9E5A-4F47-B258-0E1CA8D59561}"/>
    <cellStyle name="Heading 3 2 9" xfId="1735" xr:uid="{7C5FF94D-37AB-4B1F-8004-73BF55A41BB6}"/>
    <cellStyle name="Heading 3 2 9 2" xfId="1736" xr:uid="{14A6B214-4F85-4509-8BB6-F625F3D24546}"/>
    <cellStyle name="Heading 3 2 9 2 2" xfId="1737" xr:uid="{62BE9CA4-BC31-4721-9083-4B7B9F871EC2}"/>
    <cellStyle name="Heading 4" xfId="33" builtinId="19" customBuiltin="1"/>
    <cellStyle name="Heading 4 2" xfId="1738" xr:uid="{DC672EB7-B34A-4302-B356-C2D8FE7E201A}"/>
    <cellStyle name="Heading 4 2 10" xfId="1739" xr:uid="{DB1E30DA-5FB6-4AED-A707-D7D5A570CDE1}"/>
    <cellStyle name="Heading 4 2 10 2" xfId="1740" xr:uid="{2030EE52-03ED-4277-8AB8-71E837CF5861}"/>
    <cellStyle name="Heading 4 2 10 2 2" xfId="1741" xr:uid="{AC6BEBBD-49B6-4832-A2AE-257DC39A0EC7}"/>
    <cellStyle name="Heading 4 2 11" xfId="1742" xr:uid="{4601F910-CF77-4F24-BBB2-2A5873C7941D}"/>
    <cellStyle name="Heading 4 2 11 2" xfId="1743" xr:uid="{5DF63216-8AD6-4CFF-99E6-EC642FFAF330}"/>
    <cellStyle name="Heading 4 2 11 2 2" xfId="1744" xr:uid="{48D0B827-B3F9-4E1C-9543-E89A177C7A37}"/>
    <cellStyle name="Heading 4 2 12" xfId="1745" xr:uid="{3E0FF5CA-786B-480F-95ED-70B682A0BE91}"/>
    <cellStyle name="Heading 4 2 12 2" xfId="1746" xr:uid="{3F91DD85-8C33-488B-B845-7B1AC5FAF6CD}"/>
    <cellStyle name="Heading 4 2 12 2 2" xfId="1747" xr:uid="{EE7939A9-22ED-4A2F-8C1E-319BB4671225}"/>
    <cellStyle name="Heading 4 2 13" xfId="1748" xr:uid="{A5826A8E-CEB1-4731-BB54-C8245AD5697E}"/>
    <cellStyle name="Heading 4 2 13 2" xfId="1749" xr:uid="{BCE62B6E-BEBB-43B5-A2D6-7EED0CABF468}"/>
    <cellStyle name="Heading 4 2 13 2 2" xfId="1750" xr:uid="{EC9F5C53-7046-4B2A-B010-1A4BCBE2959D}"/>
    <cellStyle name="Heading 4 2 14" xfId="1751" xr:uid="{94E96D10-61EE-4978-9B05-1CCA60ADBB8F}"/>
    <cellStyle name="Heading 4 2 14 2" xfId="1752" xr:uid="{43BB964B-58C8-4C9C-A562-00F67A99404E}"/>
    <cellStyle name="Heading 4 2 14 2 2" xfId="1753" xr:uid="{563DEFA5-ADD8-433F-A820-A2CE36C34172}"/>
    <cellStyle name="Heading 4 2 15" xfId="1754" xr:uid="{B003A9A0-74E8-4A3E-B95C-75E59B45FD19}"/>
    <cellStyle name="Heading 4 2 15 2" xfId="1755" xr:uid="{644F46B9-9666-467C-8846-AC8ACDF1D510}"/>
    <cellStyle name="Heading 4 2 15 2 2" xfId="1756" xr:uid="{50C4D8A0-6B91-4078-83CE-282589FFC93A}"/>
    <cellStyle name="Heading 4 2 16" xfId="1757" xr:uid="{F068F192-834C-400C-82DF-D85EE0B3D7F3}"/>
    <cellStyle name="Heading 4 2 16 2" xfId="1758" xr:uid="{A624258E-92C6-4A52-83B5-FD0966BD0D2E}"/>
    <cellStyle name="Heading 4 2 2" xfId="1759" xr:uid="{1866A8DB-BBBE-4BD0-8E9E-57BEC316365E}"/>
    <cellStyle name="Heading 4 2 2 2" xfId="1760" xr:uid="{825BA533-556D-45E6-BA99-D8F9E90454C4}"/>
    <cellStyle name="Heading 4 2 2 2 2" xfId="1761" xr:uid="{3953242E-5A7B-4075-98DB-D863B76B31B4}"/>
    <cellStyle name="Heading 4 2 3" xfId="1762" xr:uid="{490B3CA7-9CB1-4294-9DCD-57ACC257D0ED}"/>
    <cellStyle name="Heading 4 2 3 2" xfId="1763" xr:uid="{89E0CF74-F3D6-48A1-B298-A97DBDE235ED}"/>
    <cellStyle name="Heading 4 2 3 2 2" xfId="1764" xr:uid="{01A72C83-24CB-48C3-AF45-043AEA007270}"/>
    <cellStyle name="Heading 4 2 4" xfId="1765" xr:uid="{96AB3DDF-84DD-4735-BAAC-979B2E540D78}"/>
    <cellStyle name="Heading 4 2 4 2" xfId="1766" xr:uid="{78072BFA-5DF3-40A5-9F3F-90EC62697F36}"/>
    <cellStyle name="Heading 4 2 4 2 2" xfId="1767" xr:uid="{3BDB5363-298D-4F34-8C09-5D55E4D4022F}"/>
    <cellStyle name="Heading 4 2 5" xfId="1768" xr:uid="{89AACDA6-F58A-4EEB-9007-DCC0AD2E1217}"/>
    <cellStyle name="Heading 4 2 5 2" xfId="1769" xr:uid="{CB8601B7-E13B-436E-B09C-D296E6C92AC0}"/>
    <cellStyle name="Heading 4 2 5 2 2" xfId="1770" xr:uid="{F874720F-15C1-477E-8BD6-F76AE1A4EE01}"/>
    <cellStyle name="Heading 4 2 6" xfId="1771" xr:uid="{5622AA97-CBB5-4013-AEC6-5E4287E0CC6B}"/>
    <cellStyle name="Heading 4 2 6 2" xfId="1772" xr:uid="{E86D6E69-CA5F-464B-A840-DABD2BA5E410}"/>
    <cellStyle name="Heading 4 2 6 2 2" xfId="1773" xr:uid="{60DF4E86-A974-4700-AFF4-A86D68C7906A}"/>
    <cellStyle name="Heading 4 2 7" xfId="1774" xr:uid="{885A449E-19C5-453B-953A-209498311CB6}"/>
    <cellStyle name="Heading 4 2 7 2" xfId="1775" xr:uid="{9CA3D858-D2F7-4307-959A-0F32AD83F1C2}"/>
    <cellStyle name="Heading 4 2 7 2 2" xfId="1776" xr:uid="{C9C69EB4-33B2-4B4D-A205-1BA9ABEB1B35}"/>
    <cellStyle name="Heading 4 2 8" xfId="1777" xr:uid="{28062481-84E3-4773-9650-154F431F396F}"/>
    <cellStyle name="Heading 4 2 8 2" xfId="1778" xr:uid="{4623329F-DAE8-4BDA-8E32-6F1F1EB9864C}"/>
    <cellStyle name="Heading 4 2 8 2 2" xfId="1779" xr:uid="{6C415ABA-90BF-4097-9F59-CAC3B3DCC8D0}"/>
    <cellStyle name="Heading 4 2 9" xfId="1780" xr:uid="{E2E06DFD-7195-4FAD-8F26-838ECEE20357}"/>
    <cellStyle name="Heading 4 2 9 2" xfId="1781" xr:uid="{E392BB5F-F759-4E9B-AD89-DFEC7D4CE8D5}"/>
    <cellStyle name="Heading 4 2 9 2 2" xfId="1782" xr:uid="{306EBA8A-A736-4AD4-B57D-EA142525078F}"/>
    <cellStyle name="Hyperlink 2" xfId="1783" xr:uid="{8BF7FE07-8C3F-4D80-84B0-68460140EBDE}"/>
    <cellStyle name="Hyperlink 2 2" xfId="1784" xr:uid="{47271661-3398-4FAF-AF87-293AFAC8A2B5}"/>
    <cellStyle name="Hyperlink 2 2 2" xfId="1785" xr:uid="{A5AD98B7-2A1F-4D4F-8AA9-19D918D7C82E}"/>
    <cellStyle name="Input" xfId="34" builtinId="20" customBuiltin="1"/>
    <cellStyle name="Input 2" xfId="44" xr:uid="{E45FB1B8-B538-415D-950B-A3F90ECA33D8}"/>
    <cellStyle name="Input 2 10" xfId="1786" xr:uid="{455523B0-666D-4D3F-9DED-EDF64F9CFBDE}"/>
    <cellStyle name="Input 2 10 2" xfId="1787" xr:uid="{301F5A18-8568-4B4F-B76F-A0A324FAF46F}"/>
    <cellStyle name="Input 2 10 2 2" xfId="1788" xr:uid="{F1023E66-6703-4EC8-B7B4-2E49BA5CE919}"/>
    <cellStyle name="Input 2 11" xfId="1789" xr:uid="{DA8F40B9-F067-4408-9C26-519FDAF4FA2C}"/>
    <cellStyle name="Input 2 11 2" xfId="1790" xr:uid="{CAF1CFA7-1DA6-4024-8DEA-1BAF6772D119}"/>
    <cellStyle name="Input 2 11 2 2" xfId="1791" xr:uid="{FDDC0F35-2B58-4D61-8710-9FE6EE3B0B3F}"/>
    <cellStyle name="Input 2 12" xfId="1792" xr:uid="{961CB970-88E2-45C1-97C4-CFED773DDB21}"/>
    <cellStyle name="Input 2 12 2" xfId="1793" xr:uid="{622E4BAA-B465-4EF7-90F2-CDB2110AABBC}"/>
    <cellStyle name="Input 2 12 2 2" xfId="1794" xr:uid="{4915FAE1-6C2A-472A-9D4C-F039D2B2F5E0}"/>
    <cellStyle name="Input 2 13" xfId="1795" xr:uid="{B3C866C2-9D09-4364-9091-A14A08F647BD}"/>
    <cellStyle name="Input 2 13 2" xfId="1796" xr:uid="{5DC85362-B014-4E8C-84C6-DA9834EB59C5}"/>
    <cellStyle name="Input 2 13 2 2" xfId="1797" xr:uid="{F9B6E747-03A3-4A9A-953B-3B8BA01730B6}"/>
    <cellStyle name="Input 2 14" xfId="1798" xr:uid="{618E6290-F392-46A9-B913-BD700A472772}"/>
    <cellStyle name="Input 2 14 2" xfId="1799" xr:uid="{7F1AD898-013A-409C-9B56-4D51FA28C92E}"/>
    <cellStyle name="Input 2 14 2 2" xfId="1800" xr:uid="{728F0A56-DCDA-42AF-BAED-5EBC650F8947}"/>
    <cellStyle name="Input 2 15" xfId="1801" xr:uid="{F7E1F5AD-D4FD-443A-840A-A5647177CC3B}"/>
    <cellStyle name="Input 2 15 2" xfId="1802" xr:uid="{17E7446B-E6BB-433E-9501-A29C178DB95B}"/>
    <cellStyle name="Input 2 15 2 2" xfId="1803" xr:uid="{58E4B4ED-10C9-4FB6-B4FA-B40930473021}"/>
    <cellStyle name="Input 2 16" xfId="1804" xr:uid="{315D371B-E92E-4ED9-B514-A20949AAF6FF}"/>
    <cellStyle name="Input 2 16 2" xfId="1805" xr:uid="{7B2755EC-9885-477C-955E-13D569493ED8}"/>
    <cellStyle name="Input 2 2" xfId="1806" xr:uid="{D55570D2-9BBE-4630-8716-0BB203DD4AB6}"/>
    <cellStyle name="Input 2 2 2" xfId="1807" xr:uid="{0A8D3541-F9C4-458E-ADDF-D9F643FC81EC}"/>
    <cellStyle name="Input 2 2 2 2" xfId="1808" xr:uid="{82D6DB09-A340-4544-B5B5-9816DFB299E5}"/>
    <cellStyle name="Input 2 3" xfId="1809" xr:uid="{C8E504A1-7FAE-4C2F-A578-B351BF9FBB64}"/>
    <cellStyle name="Input 2 3 2" xfId="1810" xr:uid="{0B4276EE-C540-4B6A-9C13-C7D735DF29FB}"/>
    <cellStyle name="Input 2 3 2 2" xfId="1811" xr:uid="{C16872E3-F51B-4D19-959C-35BFCEC3EC13}"/>
    <cellStyle name="Input 2 4" xfId="1812" xr:uid="{3EDC9492-FDC2-40F6-A1D2-807A687A4C8F}"/>
    <cellStyle name="Input 2 4 2" xfId="1813" xr:uid="{2AAC4F65-FEAA-41B3-8578-7FB61986761E}"/>
    <cellStyle name="Input 2 4 2 2" xfId="1814" xr:uid="{E2078586-EF15-45B8-9F1D-927ACFBDD42D}"/>
    <cellStyle name="Input 2 5" xfId="1815" xr:uid="{CC807934-251A-4CBB-BADF-35E0DBC0B37A}"/>
    <cellStyle name="Input 2 5 2" xfId="1816" xr:uid="{91BE35E4-D4A2-46B6-A595-5ED5F6093FD2}"/>
    <cellStyle name="Input 2 5 2 2" xfId="1817" xr:uid="{098099A6-C5FB-4BE9-9B42-6D43BD359DD4}"/>
    <cellStyle name="Input 2 6" xfId="1818" xr:uid="{5F464369-9D93-4DF8-A78C-CA34316A6307}"/>
    <cellStyle name="Input 2 6 2" xfId="1819" xr:uid="{F6DDD574-DDCD-4E7A-B0ED-F8049BFFE6D9}"/>
    <cellStyle name="Input 2 6 2 2" xfId="1820" xr:uid="{758B1D7E-DF96-4BF0-97E3-41AC9F1B1BB0}"/>
    <cellStyle name="Input 2 7" xfId="1821" xr:uid="{62C8E574-9636-49A4-8BDE-6E84CAC2B2B5}"/>
    <cellStyle name="Input 2 7 2" xfId="1822" xr:uid="{90845EDC-1438-4CC8-BBF0-F073477FDF73}"/>
    <cellStyle name="Input 2 7 2 2" xfId="1823" xr:uid="{21C189BE-8FC6-44CB-8CBB-7E9FF3F86055}"/>
    <cellStyle name="Input 2 8" xfId="1824" xr:uid="{6B1AF1F5-D3DD-4B32-A2A4-1E5FC99C2821}"/>
    <cellStyle name="Input 2 8 2" xfId="1825" xr:uid="{DE376E94-DE75-4040-8D23-9ADAA1EAA0F9}"/>
    <cellStyle name="Input 2 8 2 2" xfId="1826" xr:uid="{906B4352-7692-467D-B485-24701C757601}"/>
    <cellStyle name="Input 2 9" xfId="1827" xr:uid="{D7C5E52F-CF9D-44F1-AC2B-D06CF4B93DA3}"/>
    <cellStyle name="Input 2 9 2" xfId="1828" xr:uid="{B35063F3-CDD3-493B-8342-5B732FBF3A55}"/>
    <cellStyle name="Input 2 9 2 2" xfId="1829" xr:uid="{01AC61B9-7E60-4E8F-B7C9-25BE5A9D9E63}"/>
    <cellStyle name="Input 3" xfId="1830" xr:uid="{17B6BB34-B00C-461A-B3F9-FE463DD30DC4}"/>
    <cellStyle name="Input 3 2" xfId="1831" xr:uid="{91809493-A5DD-4F08-AA10-3D9D73E7DC99}"/>
    <cellStyle name="Input 4" xfId="3634" xr:uid="{069A64B1-158F-42B7-AD89-B2BF508B17EB}"/>
    <cellStyle name="InputCells" xfId="1832" xr:uid="{F5166672-A0E4-4D5D-971A-9BC4734DF95D}"/>
    <cellStyle name="Linked Cell" xfId="35" builtinId="24" customBuiltin="1"/>
    <cellStyle name="Linked Cell 2" xfId="1833" xr:uid="{59EFF6F1-91E8-4A19-A873-937501F9C9BA}"/>
    <cellStyle name="Linked Cell 2 10" xfId="1834" xr:uid="{8969C0AC-624B-4B2D-BA58-6E4B94149BDB}"/>
    <cellStyle name="Linked Cell 2 10 2" xfId="1835" xr:uid="{5738778C-8477-4F3D-B9D2-FE65409F9900}"/>
    <cellStyle name="Linked Cell 2 10 2 2" xfId="1836" xr:uid="{391BF38B-93FB-4B17-9F30-A634F041EB39}"/>
    <cellStyle name="Linked Cell 2 11" xfId="1837" xr:uid="{558A2BB9-1C60-4C63-84F2-2254492DC8AF}"/>
    <cellStyle name="Linked Cell 2 11 2" xfId="1838" xr:uid="{EF34091B-6ED5-4256-B615-2EEC378B738D}"/>
    <cellStyle name="Linked Cell 2 11 2 2" xfId="1839" xr:uid="{92EFFC68-4A9D-4B9D-9265-D61A0666FE19}"/>
    <cellStyle name="Linked Cell 2 12" xfId="1840" xr:uid="{9BEC2644-54B8-4FF3-9BFC-E8FDEBBA8C77}"/>
    <cellStyle name="Linked Cell 2 12 2" xfId="1841" xr:uid="{9A9E4B77-BF04-489D-909F-E87154345CD1}"/>
    <cellStyle name="Linked Cell 2 12 2 2" xfId="1842" xr:uid="{0252D58C-2E08-4A3F-9B35-647216C5F040}"/>
    <cellStyle name="Linked Cell 2 13" xfId="1843" xr:uid="{1C77AFEB-BCC7-45B8-AA1C-7EF5E511AEF3}"/>
    <cellStyle name="Linked Cell 2 13 2" xfId="1844" xr:uid="{C66B8C58-318A-42D4-B0F1-E093BD5A5A18}"/>
    <cellStyle name="Linked Cell 2 13 2 2" xfId="1845" xr:uid="{092DF06D-3058-4A8C-B72D-7635296AABCB}"/>
    <cellStyle name="Linked Cell 2 14" xfId="1846" xr:uid="{A4BC8BFB-934C-4D91-9E41-B7A1F0D2DB50}"/>
    <cellStyle name="Linked Cell 2 14 2" xfId="1847" xr:uid="{AFC13B56-3D48-4EF5-B172-53C037635661}"/>
    <cellStyle name="Linked Cell 2 14 2 2" xfId="1848" xr:uid="{4EF4C1F4-FFBF-4878-9241-07D1BF707695}"/>
    <cellStyle name="Linked Cell 2 15" xfId="1849" xr:uid="{ADEC6D52-02A7-494A-8DC5-59B556BBFCF0}"/>
    <cellStyle name="Linked Cell 2 15 2" xfId="1850" xr:uid="{2960998A-D057-4A4B-AE7E-672CC483448B}"/>
    <cellStyle name="Linked Cell 2 15 2 2" xfId="1851" xr:uid="{12E68052-4B51-4CC8-90A9-7AD3FDD189CE}"/>
    <cellStyle name="Linked Cell 2 16" xfId="1852" xr:uid="{F42A73A1-C8FF-4E6A-80A8-950768F46214}"/>
    <cellStyle name="Linked Cell 2 16 2" xfId="1853" xr:uid="{19E17616-AC61-4765-837A-F159D6FA1C8C}"/>
    <cellStyle name="Linked Cell 2 2" xfId="1854" xr:uid="{697E35AF-1DF7-454F-B763-599C30FE4EC5}"/>
    <cellStyle name="Linked Cell 2 2 2" xfId="1855" xr:uid="{83AF91DA-0648-4055-AFA6-E21F2CAD1DB7}"/>
    <cellStyle name="Linked Cell 2 2 2 2" xfId="1856" xr:uid="{10251EB4-5D68-4B70-9632-0F3554C151CC}"/>
    <cellStyle name="Linked Cell 2 3" xfId="1857" xr:uid="{EE2E8260-4A51-4FB8-8670-C8AD17B9917B}"/>
    <cellStyle name="Linked Cell 2 3 2" xfId="1858" xr:uid="{8F01E88F-1F43-44A6-8CE3-8725BFCB25A9}"/>
    <cellStyle name="Linked Cell 2 3 2 2" xfId="1859" xr:uid="{DA024E05-6A5F-46AD-900F-3E28020429EE}"/>
    <cellStyle name="Linked Cell 2 4" xfId="1860" xr:uid="{533A63EA-FE99-46D2-B676-4314CBF90717}"/>
    <cellStyle name="Linked Cell 2 4 2" xfId="1861" xr:uid="{3FA7BAAD-71A3-4312-AF16-B7B16D0A7888}"/>
    <cellStyle name="Linked Cell 2 4 2 2" xfId="1862" xr:uid="{64C3E326-FD95-4A7F-B13B-2F1BE37B62D1}"/>
    <cellStyle name="Linked Cell 2 5" xfId="1863" xr:uid="{65EACA3E-805D-4DBA-AEE5-9AF157BD46A3}"/>
    <cellStyle name="Linked Cell 2 5 2" xfId="1864" xr:uid="{C3B222D9-379F-446A-BF98-B73ED19C7643}"/>
    <cellStyle name="Linked Cell 2 5 2 2" xfId="1865" xr:uid="{957DE425-211D-4822-B38A-A5AEDB4501E6}"/>
    <cellStyle name="Linked Cell 2 6" xfId="1866" xr:uid="{BF2083CE-B273-4C33-978B-3730449AFD6C}"/>
    <cellStyle name="Linked Cell 2 6 2" xfId="1867" xr:uid="{0F7BDAEA-E28A-4367-8DE1-9AB993894133}"/>
    <cellStyle name="Linked Cell 2 6 2 2" xfId="1868" xr:uid="{761D7C91-9FD0-44E2-8F47-FA2B9AB6790F}"/>
    <cellStyle name="Linked Cell 2 7" xfId="1869" xr:uid="{BE936188-3164-4C9C-96CA-A2E144D3B87C}"/>
    <cellStyle name="Linked Cell 2 7 2" xfId="1870" xr:uid="{7A4C6E22-B984-4698-A8D4-BADEAEBEAB8E}"/>
    <cellStyle name="Linked Cell 2 7 2 2" xfId="1871" xr:uid="{5DCD5465-361C-4BC3-BE56-E1251C54E318}"/>
    <cellStyle name="Linked Cell 2 8" xfId="1872" xr:uid="{4E431ABC-1AB4-4991-A12F-292CA6DAB77C}"/>
    <cellStyle name="Linked Cell 2 8 2" xfId="1873" xr:uid="{3337BB48-4646-40F5-BA9B-2A803D0FCD75}"/>
    <cellStyle name="Linked Cell 2 8 2 2" xfId="1874" xr:uid="{1AAF4DF6-94C7-413C-9D3D-16D371AA135B}"/>
    <cellStyle name="Linked Cell 2 9" xfId="1875" xr:uid="{1467266A-F395-4186-84DD-61E50D7652CF}"/>
    <cellStyle name="Linked Cell 2 9 2" xfId="1876" xr:uid="{40F3E0CF-6055-4291-AE97-F21E6BECF62F}"/>
    <cellStyle name="Linked Cell 2 9 2 2" xfId="1877" xr:uid="{D7169425-1A27-46E5-BB06-D9C27D3A8B7B}"/>
    <cellStyle name="Neutral" xfId="36" builtinId="28" customBuiltin="1"/>
    <cellStyle name="Neutral 2" xfId="1878" xr:uid="{E3939199-1B32-4332-AE87-39D968A85DA7}"/>
    <cellStyle name="Neutral 2 10" xfId="1879" xr:uid="{8B8EE56B-BDDE-401C-93EB-ADDF1B45B0F5}"/>
    <cellStyle name="Neutral 2 10 2" xfId="1880" xr:uid="{2B6C47DF-E270-4A02-B00F-89569C66CAC0}"/>
    <cellStyle name="Neutral 2 10 2 2" xfId="1881" xr:uid="{6A461329-6CFE-445E-B6DC-B6691E6CDFB7}"/>
    <cellStyle name="Neutral 2 11" xfId="1882" xr:uid="{CA31662F-2235-4DA9-B721-3FDB8BDACAA5}"/>
    <cellStyle name="Neutral 2 11 2" xfId="1883" xr:uid="{6D70E925-81F9-4F64-A178-AAE057B44643}"/>
    <cellStyle name="Neutral 2 11 2 2" xfId="1884" xr:uid="{2D26E589-744F-47BB-83BF-3D7A70D9A451}"/>
    <cellStyle name="Neutral 2 12" xfId="1885" xr:uid="{80FE7836-8F95-4CA5-9272-69FA68A84379}"/>
    <cellStyle name="Neutral 2 12 2" xfId="1886" xr:uid="{B54925B3-ECDE-41D1-87D9-0151389AA9D1}"/>
    <cellStyle name="Neutral 2 12 2 2" xfId="1887" xr:uid="{634CAA2B-E68E-4191-BBCD-8B869CFA6A68}"/>
    <cellStyle name="Neutral 2 13" xfId="1888" xr:uid="{CAE1C0AA-8E22-4BE6-BEF2-FD5A0DFD733D}"/>
    <cellStyle name="Neutral 2 13 2" xfId="1889" xr:uid="{B1878181-D4C1-4AEB-86B8-A6113B44D1DF}"/>
    <cellStyle name="Neutral 2 13 2 2" xfId="1890" xr:uid="{E5309581-3EBB-47A9-9C9C-94E3418C7C46}"/>
    <cellStyle name="Neutral 2 14" xfId="1891" xr:uid="{625534F7-98D6-4C83-8AAF-561458C7D74D}"/>
    <cellStyle name="Neutral 2 14 2" xfId="1892" xr:uid="{F65C1867-A843-48FE-A610-FF07C9DCC9FE}"/>
    <cellStyle name="Neutral 2 14 2 2" xfId="1893" xr:uid="{9BFAEACB-25A8-4484-A50A-733E415F55AD}"/>
    <cellStyle name="Neutral 2 15" xfId="1894" xr:uid="{1F54E2E0-C374-41D6-9430-4076E482563F}"/>
    <cellStyle name="Neutral 2 15 2" xfId="1895" xr:uid="{51AA20CD-1197-4B19-9400-912578D3D1CD}"/>
    <cellStyle name="Neutral 2 15 2 2" xfId="1896" xr:uid="{73030306-3EE7-496D-B73C-ECA34B8A3F4B}"/>
    <cellStyle name="Neutral 2 16" xfId="1897" xr:uid="{6C5383FD-0E91-4485-9D9A-45C3F43610EA}"/>
    <cellStyle name="Neutral 2 16 2" xfId="1898" xr:uid="{64B86804-E8FB-40F4-AC94-EEBB138A55BC}"/>
    <cellStyle name="Neutral 2 2" xfId="1899" xr:uid="{CBDAB1CB-4A23-4343-BACF-B4A2545C9E4F}"/>
    <cellStyle name="Neutral 2 2 2" xfId="1900" xr:uid="{FC5AB266-0EF4-4399-8F9B-8B67F9C04868}"/>
    <cellStyle name="Neutral 2 2 2 2" xfId="1901" xr:uid="{7A4E7455-2EB6-40BA-8484-1A0E40C8A250}"/>
    <cellStyle name="Neutral 2 3" xfId="1902" xr:uid="{8647A51E-E3B8-40C2-8A8C-2F2655B6B0FF}"/>
    <cellStyle name="Neutral 2 3 2" xfId="1903" xr:uid="{A5B96888-8AE5-454B-81CE-C7909124E80B}"/>
    <cellStyle name="Neutral 2 3 2 2" xfId="1904" xr:uid="{A5F34799-6B94-4C09-A428-398BC1C1F8FA}"/>
    <cellStyle name="Neutral 2 4" xfId="1905" xr:uid="{6412E9F2-1FDC-4550-ABAD-8FBE12F53BDE}"/>
    <cellStyle name="Neutral 2 4 2" xfId="1906" xr:uid="{8FEAAD49-09CC-4844-8C1A-08AA3CE425C1}"/>
    <cellStyle name="Neutral 2 4 2 2" xfId="1907" xr:uid="{DF35E893-E4D6-40AA-9E3A-CD3FA455E782}"/>
    <cellStyle name="Neutral 2 5" xfId="1908" xr:uid="{D2DE6DED-95BB-4110-A3C1-8A6071A7FBCE}"/>
    <cellStyle name="Neutral 2 5 2" xfId="1909" xr:uid="{68190D9A-B778-40BA-ABE2-3976E0770861}"/>
    <cellStyle name="Neutral 2 5 2 2" xfId="1910" xr:uid="{C2CC3916-ADE7-4C5E-A2FE-28A29371C9DE}"/>
    <cellStyle name="Neutral 2 6" xfId="1911" xr:uid="{382E8028-D895-42EA-B8CD-AD7C0CB46205}"/>
    <cellStyle name="Neutral 2 6 2" xfId="1912" xr:uid="{9F50BFC3-E733-4917-AABA-B2201685FBFE}"/>
    <cellStyle name="Neutral 2 6 2 2" xfId="1913" xr:uid="{AD0BDF93-1235-42D5-9E80-BE661C37AD78}"/>
    <cellStyle name="Neutral 2 7" xfId="1914" xr:uid="{74A85B59-BF25-4210-B035-1752FB18EB0D}"/>
    <cellStyle name="Neutral 2 7 2" xfId="1915" xr:uid="{15D83483-2FCE-48EB-A01E-605501F38380}"/>
    <cellStyle name="Neutral 2 7 2 2" xfId="1916" xr:uid="{D650F848-F12D-485A-BD79-E65AD11B5CA4}"/>
    <cellStyle name="Neutral 2 8" xfId="1917" xr:uid="{1DC7B068-7EB9-4B3B-A812-A435B38A19A0}"/>
    <cellStyle name="Neutral 2 8 2" xfId="1918" xr:uid="{157A2293-969D-4CAB-94FC-2AB3585BB435}"/>
    <cellStyle name="Neutral 2 8 2 2" xfId="1919" xr:uid="{0A130790-D6E1-42CB-AC2D-433C295519FE}"/>
    <cellStyle name="Neutral 2 9" xfId="1920" xr:uid="{DC41D21D-8083-4568-AC75-FF0BEC757B91}"/>
    <cellStyle name="Neutral 2 9 2" xfId="1921" xr:uid="{67A17F87-81BF-4699-BD78-C4873F1E4AF9}"/>
    <cellStyle name="Neutral 2 9 2 2" xfId="1922" xr:uid="{35334AD4-C723-4D88-87A4-925329E9D432}"/>
    <cellStyle name="Neutral 3" xfId="1923" xr:uid="{EF3BA31B-9CDB-4EE7-AD20-A54E41E51C83}"/>
    <cellStyle name="Neutral 3 2" xfId="1924" xr:uid="{B8D19940-7225-4DFF-B93E-4C31DE2B7A89}"/>
    <cellStyle name="Normal" xfId="0" builtinId="0"/>
    <cellStyle name="Normal 10" xfId="1925" xr:uid="{68F95A6F-8FC3-47AC-8133-47C85D52F36D}"/>
    <cellStyle name="Normal 10 2" xfId="1926" xr:uid="{7ADB5A28-68D1-4711-88FA-934B88964F76}"/>
    <cellStyle name="Normal 10 2 2" xfId="1927" xr:uid="{7BA56A1A-665F-42A0-9E36-EA5A0FB28D80}"/>
    <cellStyle name="Normal 10 2 3" xfId="1928" xr:uid="{E8834880-C90E-4754-A2A0-CE58A5A5F8DC}"/>
    <cellStyle name="Normal 10 3" xfId="1929" xr:uid="{D382E56D-C561-45E8-944E-91AAB8599C27}"/>
    <cellStyle name="Normal 11" xfId="1930" xr:uid="{809E8C8F-2E61-41E4-87E9-091C8F8C3D5B}"/>
    <cellStyle name="Normal 11 2" xfId="1931" xr:uid="{D3673A10-04ED-406D-82F8-E3F2FE86EB79}"/>
    <cellStyle name="Normal 11 3" xfId="1932" xr:uid="{55630235-ED2B-4E5E-AB81-DF3F40931E4C}"/>
    <cellStyle name="Normal 12" xfId="1933" xr:uid="{4B6B3354-9784-4F44-A57C-E21480225059}"/>
    <cellStyle name="Normal 12 2" xfId="1934" xr:uid="{B89737FB-DDEA-479F-9F7C-5249B160C383}"/>
    <cellStyle name="Normal 12 2 2" xfId="1935" xr:uid="{D4149D13-0F70-461D-80F7-4FD37E9FFE0D}"/>
    <cellStyle name="Normal 12 3" xfId="1936" xr:uid="{0D67A376-E507-4068-87CE-F0721526C8EC}"/>
    <cellStyle name="Normal 13" xfId="1937" xr:uid="{9DB1685D-3375-461E-9F02-A7793F8EC47F}"/>
    <cellStyle name="Normal 13 2" xfId="1938" xr:uid="{75E63F5E-BCC5-4E98-B545-C7E0F3E466B0}"/>
    <cellStyle name="Normal 14" xfId="1939" xr:uid="{7C06B321-CB45-40A2-96C8-651ADFBF6258}"/>
    <cellStyle name="Normal 15" xfId="43" xr:uid="{6559A195-D23D-47F7-8BAD-2F55F60FC68F}"/>
    <cellStyle name="Normal 2" xfId="1940" xr:uid="{D5416C78-58E8-45D6-A6AE-088C915E5C97}"/>
    <cellStyle name="Normal 2 10" xfId="1941" xr:uid="{8BE0D2E4-4220-400A-BF9D-60F204087CF2}"/>
    <cellStyle name="Normal 2 10 2" xfId="1942" xr:uid="{7EF3819F-0422-4413-A044-6D3772DB1644}"/>
    <cellStyle name="Normal 2 10 2 2" xfId="1943" xr:uid="{5CE9D4CA-9560-49CA-9ECD-DB474C92A21D}"/>
    <cellStyle name="Normal 2 11" xfId="1944" xr:uid="{0BE7FA93-8C9C-47EA-ABD6-164040B308C1}"/>
    <cellStyle name="Normal 2 11 2" xfId="1945" xr:uid="{63F2F070-1315-4FD8-A529-595591562CDB}"/>
    <cellStyle name="Normal 2 11 2 2" xfId="1946" xr:uid="{DB6E5FF6-3E2D-4FDC-86E8-C06EA852D099}"/>
    <cellStyle name="Normal 2 12" xfId="1947" xr:uid="{1D8960E8-FEF0-4A49-8FBC-6882E06444DE}"/>
    <cellStyle name="Normal 2 12 2" xfId="1948" xr:uid="{54FF3888-BF89-476B-8AC1-09FCF03E18E3}"/>
    <cellStyle name="Normal 2 12 2 2" xfId="1949" xr:uid="{5E3287A5-D924-4ACE-910A-3B7D4D06F736}"/>
    <cellStyle name="Normal 2 13" xfId="1950" xr:uid="{01FE7653-F203-463E-B5CB-978B5A3A939C}"/>
    <cellStyle name="Normal 2 13 2" xfId="1951" xr:uid="{FC9A83A7-8A37-43A2-9279-C05F088CFD66}"/>
    <cellStyle name="Normal 2 14" xfId="1952" xr:uid="{D7A83B7A-099D-4BB2-A056-EDE68E9A6406}"/>
    <cellStyle name="Normal 2 14 2" xfId="1953" xr:uid="{E6F3EFD6-345A-4937-BD2A-D777659854F2}"/>
    <cellStyle name="Normal 2 14 3" xfId="1954" xr:uid="{0E5E91E3-09D9-46DE-A04F-3CEC121275AD}"/>
    <cellStyle name="Normal 2 15" xfId="1955" xr:uid="{E5C082E4-7655-4D7F-9728-E7DA7243C786}"/>
    <cellStyle name="Normal 2 15 2" xfId="1956" xr:uid="{E03CF0E7-1861-42A1-8907-D93B903A1E29}"/>
    <cellStyle name="Normal 2 15 3" xfId="1957" xr:uid="{B951BF02-995A-414B-AFA1-ECFCAACABBD0}"/>
    <cellStyle name="Normal 2 16" xfId="1958" xr:uid="{CAA65B42-83A1-4861-BD36-CE322193719F}"/>
    <cellStyle name="Normal 2 16 2" xfId="1959" xr:uid="{53CC0EAB-FA5D-4604-8829-A0085B050574}"/>
    <cellStyle name="Normal 2 2" xfId="1960" xr:uid="{85F308E8-291F-4B96-8165-4E519A374F44}"/>
    <cellStyle name="Normal 2 2 2" xfId="1961" xr:uid="{6F7999BE-6A30-4DBD-AACA-9A4C21A3906E}"/>
    <cellStyle name="Normal 2 2 2 2" xfId="1962" xr:uid="{5D684A36-297B-452A-8F62-2FCBEAD5178C}"/>
    <cellStyle name="Normal 2 2 2 2 2" xfId="1963" xr:uid="{3D00A888-75CA-4AEF-9C57-7DF0050DEF95}"/>
    <cellStyle name="Normal 2 2 2 2 2 2" xfId="1964" xr:uid="{797F95B5-2F57-4EBB-AE7E-6E885A682F32}"/>
    <cellStyle name="Normal 2 2 2 2 2 2 2" xfId="1965" xr:uid="{CC75828D-F7B2-4DDB-A82C-2F958CBCA640}"/>
    <cellStyle name="Normal 2 2 2 2 3" xfId="1966" xr:uid="{AE485F7D-DA47-4B74-88E4-27406713374A}"/>
    <cellStyle name="Normal 2 2 2 2 3 2" xfId="1967" xr:uid="{3511A8A4-CC61-4D8C-96CC-64CD396C7D19}"/>
    <cellStyle name="Normal 2 2 2 2 3 2 2" xfId="1968" xr:uid="{72B56C90-010B-4D7E-AF85-4C5DECB91A58}"/>
    <cellStyle name="Normal 2 2 2 2 4" xfId="1969" xr:uid="{BE1D69F2-DF2D-44DC-86D9-F1B4624CB5B9}"/>
    <cellStyle name="Normal 2 2 2 2 4 2" xfId="1970" xr:uid="{D78CE8D7-4DD9-4EB7-9705-47C31EF7B5E0}"/>
    <cellStyle name="Normal 2 2 2 3" xfId="1971" xr:uid="{EF70C3F2-3DDE-4C43-9449-A13BC51B945B}"/>
    <cellStyle name="Normal 2 2 2 3 2" xfId="1972" xr:uid="{89F5F1CF-EA5D-4C3A-9C18-0A9963B257E3}"/>
    <cellStyle name="Normal 2 2 2 3 2 2" xfId="1973" xr:uid="{6093E7AF-A4A8-44B2-8BB2-82AC58DC624E}"/>
    <cellStyle name="Normal 2 2 2 4" xfId="1974" xr:uid="{4726A708-CF82-474A-9798-6112EA03361A}"/>
    <cellStyle name="Normal 2 2 2 4 2" xfId="1975" xr:uid="{9745C272-C7FF-4AA4-A2CE-ED671F588B88}"/>
    <cellStyle name="Normal 2 2 2 4 3" xfId="1976" xr:uid="{57102E32-28E7-4455-B57C-7293E4E8BC4B}"/>
    <cellStyle name="Normal 2 2 2 5" xfId="1977" xr:uid="{97CB9EAA-1AFB-485D-819E-9828D2142FD0}"/>
    <cellStyle name="Normal 2 2 2 5 2" xfId="1978" xr:uid="{0A1E504C-86AA-4FC9-9CD0-E83D35E30164}"/>
    <cellStyle name="Normal 2 2 3" xfId="1979" xr:uid="{54CBC241-CE06-4EFA-9DBC-2171A083BAC1}"/>
    <cellStyle name="Normal 2 2 3 2" xfId="1980" xr:uid="{1B087743-5004-4E65-953E-DC9246A33081}"/>
    <cellStyle name="Normal 2 2 3 2 2" xfId="1981" xr:uid="{1DCF2236-65F2-47F8-AC62-5A765BC4FEE5}"/>
    <cellStyle name="Normal 2 2 3 3" xfId="1982" xr:uid="{061986EB-A618-4516-BF28-8DDF0168B00D}"/>
    <cellStyle name="Normal 2 2 3 3 2" xfId="1983" xr:uid="{F353A44E-680A-43EB-91CF-D90981D09BCB}"/>
    <cellStyle name="Normal 2 2 3 3 3" xfId="1984" xr:uid="{D567EA23-DD8A-4F1F-9196-41AF0684AB47}"/>
    <cellStyle name="Normal 2 2 3 4" xfId="1985" xr:uid="{621CB04B-65E8-4ED2-9AFB-6BEFB0533CDE}"/>
    <cellStyle name="Normal 2 2 3 5" xfId="1986" xr:uid="{2AF516E4-813B-409B-9A3D-F3975B5A8000}"/>
    <cellStyle name="Normal 2 2 4" xfId="1987" xr:uid="{8B087661-4DB8-42F2-BB57-6512CEDD3422}"/>
    <cellStyle name="Normal 2 2 4 2" xfId="1988" xr:uid="{5F0CE5AD-81E4-45A2-9700-564E5D9FC591}"/>
    <cellStyle name="Normal 2 2 4 2 2" xfId="1989" xr:uid="{97858C5F-399A-4C27-A295-9BA6D1EE39DA}"/>
    <cellStyle name="Normal 2 2 4 3" xfId="1990" xr:uid="{6273192B-68B9-4613-AB90-9880A86796DF}"/>
    <cellStyle name="Normal 2 2 4 3 2" xfId="1991" xr:uid="{A5998075-FD03-4693-BE6C-70AE66B4EAA1}"/>
    <cellStyle name="Normal 2 2 5" xfId="1992" xr:uid="{0EAFC7FB-1B50-45E6-B004-E0000ED929FD}"/>
    <cellStyle name="Normal 2 2 5 2" xfId="1993" xr:uid="{4A04700D-1268-4D8C-92D4-C86FF1C50C40}"/>
    <cellStyle name="Normal 2 2 5 2 2" xfId="1994" xr:uid="{342E74C6-3B08-485E-AE2C-D241C56DDC99}"/>
    <cellStyle name="Normal 2 2 6" xfId="1995" xr:uid="{EA3D71BC-BF3A-428B-A241-913AD04F6077}"/>
    <cellStyle name="Normal 2 2 6 2" xfId="1996" xr:uid="{9556D2A6-E490-4D6C-82EF-755051E5674E}"/>
    <cellStyle name="Normal 2 2 7" xfId="1997" xr:uid="{A83FC323-1860-470D-A62B-B1EAD99BF1A4}"/>
    <cellStyle name="Normal 2 2 7 2" xfId="1998" xr:uid="{75E28081-BA87-4B14-905B-0FA37976A68A}"/>
    <cellStyle name="Normal 2 2 7 3" xfId="1999" xr:uid="{8AB118C9-F088-4E3E-B708-721B074AB7F2}"/>
    <cellStyle name="Normal 2 2 8" xfId="2000" xr:uid="{0C2C5864-9B66-4BD9-941D-73DAECB45C73}"/>
    <cellStyle name="Normal 2 2 8 2" xfId="2001" xr:uid="{A2400A72-AA1B-4F7A-9EF2-0FB2E8981120}"/>
    <cellStyle name="Normal 2 2 9" xfId="2002" xr:uid="{4A37238C-5C81-46C9-AE34-5FA856DFBE13}"/>
    <cellStyle name="Normal 2 2 9 2" xfId="2003" xr:uid="{7441B9E3-6390-4FEC-B638-100159D4605A}"/>
    <cellStyle name="Normal 2 3" xfId="2004" xr:uid="{F5FDE2B3-B4DE-4B92-B3EE-49D11D52416C}"/>
    <cellStyle name="Normal 2 3 2" xfId="2005" xr:uid="{A48B705B-4160-43CE-B278-21822EDDBF1E}"/>
    <cellStyle name="Normal 2 3 2 2" xfId="2006" xr:uid="{3F93703E-82F6-4187-A024-761B5899A08A}"/>
    <cellStyle name="Normal 2 3 2 2 2" xfId="2007" xr:uid="{6C8A7A0C-2607-4DBD-869F-FF00D3EAC26F}"/>
    <cellStyle name="Normal 2 3 2 2 2 2" xfId="2008" xr:uid="{AA1B42F1-87B2-4C46-ACB4-24C5D039B04D}"/>
    <cellStyle name="Normal 2 3 2 3" xfId="2009" xr:uid="{FB10C54B-1483-47CB-A63C-086FCB9D5AC8}"/>
    <cellStyle name="Normal 2 3 2 3 2" xfId="2010" xr:uid="{F9BD088D-D51F-4EE4-84CA-504CB57D7111}"/>
    <cellStyle name="Normal 2 3 2 3 2 2" xfId="2011" xr:uid="{CB533470-CA51-481C-B4D8-26D12DA50661}"/>
    <cellStyle name="Normal 2 3 2 4" xfId="2012" xr:uid="{5C6BD3F0-8503-4AB4-BB07-3FEB75E151C0}"/>
    <cellStyle name="Normal 2 3 2 4 2" xfId="2013" xr:uid="{4812FDB0-6AF0-4780-800D-3A8B8B4FE863}"/>
    <cellStyle name="Normal 2 3 2 4 2 2" xfId="2014" xr:uid="{07481E80-29CE-4DDE-892F-482865DBAC62}"/>
    <cellStyle name="Normal 2 3 2 5" xfId="2015" xr:uid="{5294E6D8-FD0A-4B72-A4E2-B8E8F6CED1F5}"/>
    <cellStyle name="Normal 2 3 2 5 2" xfId="2016" xr:uid="{5D5D0169-8BB7-4BFF-BA2E-8D6F3C402052}"/>
    <cellStyle name="Normal 2 3 2 5 2 2" xfId="2017" xr:uid="{DB184F10-0809-4E6D-9927-C8973343BB55}"/>
    <cellStyle name="Normal 2 3 2 6" xfId="2018" xr:uid="{87947B14-10AF-4452-89FA-6818DC80C293}"/>
    <cellStyle name="Normal 2 3 2 6 2" xfId="2019" xr:uid="{BCAF18D5-310C-49A3-89BA-D2C65B80A295}"/>
    <cellStyle name="Normal 2 3 3" xfId="2020" xr:uid="{CAB3D649-9CD2-44F4-9380-6A0A8F5FA6F6}"/>
    <cellStyle name="Normal 2 3 3 2" xfId="2021" xr:uid="{6EA6895E-B023-4C84-92C0-FC6C760D97B6}"/>
    <cellStyle name="Normal 2 3 3 2 2" xfId="2022" xr:uid="{71B03498-C5D6-4940-92D5-823C85D67448}"/>
    <cellStyle name="Normal 2 3 3 2 2 2" xfId="2023" xr:uid="{D3120A2B-CFCA-415F-9563-9EF45405653A}"/>
    <cellStyle name="Normal 2 3 3 3" xfId="2024" xr:uid="{7B9816FA-9E13-4B62-B9F7-74D4C7D49D7F}"/>
    <cellStyle name="Normal 2 3 3 3 2" xfId="2025" xr:uid="{FB578055-A73D-4946-BC9F-D970B6E88C31}"/>
    <cellStyle name="Normal 2 3 3 3 2 2" xfId="2026" xr:uid="{0B9C60DA-0332-499F-A790-1A1258896A29}"/>
    <cellStyle name="Normal 2 3 3 3 3" xfId="2027" xr:uid="{6C32DCFB-CA50-48CA-A924-A2F185E6D37B}"/>
    <cellStyle name="Normal 2 3 3 4" xfId="2028" xr:uid="{52007CAB-7778-4721-8D39-5B672B61B9C6}"/>
    <cellStyle name="Normal 2 3 3 4 2" xfId="2029" xr:uid="{0DCE2516-CEE5-4B1D-8DD0-AB247C344E72}"/>
    <cellStyle name="Normal 2 3 4" xfId="2030" xr:uid="{981CCF7C-7867-4B3E-8B2D-C50026BD15C4}"/>
    <cellStyle name="Normal 2 3 4 2" xfId="2031" xr:uid="{A95BB740-55B1-45A9-87DF-4B16E97EF9FD}"/>
    <cellStyle name="Normal 2 3 5" xfId="2032" xr:uid="{20C416D2-61B5-4FAE-A629-F161C452B865}"/>
    <cellStyle name="Normal 2 3 5 2" xfId="2033" xr:uid="{FBE6F12F-AA66-437B-9294-20EF9C44638F}"/>
    <cellStyle name="Normal 2 3 5 3" xfId="2034" xr:uid="{9F1D4DD2-27EF-407E-B182-CBA6040DBF59}"/>
    <cellStyle name="Normal 2 3 6" xfId="2035" xr:uid="{41C31EE4-1177-429D-B422-EDF88387925A}"/>
    <cellStyle name="Normal 2 3 6 2" xfId="2036" xr:uid="{23D344B2-74A1-4C14-ADB1-AFD50DEE4513}"/>
    <cellStyle name="Normal 2 4" xfId="2037" xr:uid="{66EF9917-8FD1-4900-9A1F-B75A3BDA5F55}"/>
    <cellStyle name="Normal 2 4 2" xfId="2038" xr:uid="{890C122D-971B-4B07-8930-4469CB5DBFDA}"/>
    <cellStyle name="Normal 2 4 2 2" xfId="2039" xr:uid="{F03E5244-D638-45B6-9541-AC57AAFBB16A}"/>
    <cellStyle name="Normal 2 4 2 2 2" xfId="2040" xr:uid="{C989CFE0-54F6-43FE-9C72-22EAFA150867}"/>
    <cellStyle name="Normal 2 4 2 3" xfId="2041" xr:uid="{86311660-CCCB-4F34-BFCB-F225284D2B46}"/>
    <cellStyle name="Normal 2 4 3" xfId="2042" xr:uid="{E88099C6-D47E-4536-9F9F-50C4B7420664}"/>
    <cellStyle name="Normal 2 4 3 2" xfId="2043" xr:uid="{37623CB6-9819-4B97-A952-C18160CEA095}"/>
    <cellStyle name="Normal 2 4 4" xfId="2044" xr:uid="{46F29139-BA02-4348-9C64-FEA24EF04BB1}"/>
    <cellStyle name="Normal 2 4 4 2" xfId="2045" xr:uid="{F19ECAEB-E68E-46F9-BF5B-C95B3A91FDD3}"/>
    <cellStyle name="Normal 2 4 4 3" xfId="2046" xr:uid="{BDA2AB43-7B94-45ED-93D3-1BA9D37367CC}"/>
    <cellStyle name="Normal 2 5" xfId="2047" xr:uid="{6D2188DF-66E7-4135-BC1C-5EE70FA0073A}"/>
    <cellStyle name="Normal 2 5 2" xfId="2048" xr:uid="{BE7980D8-185D-49F5-B859-2C633973931C}"/>
    <cellStyle name="Normal 2 5 2 2" xfId="2049" xr:uid="{BD43B63A-EF9D-47E0-B605-A7F1CC591571}"/>
    <cellStyle name="Normal 2 5 2 3" xfId="2050" xr:uid="{250D31C5-72E3-4B3B-A37E-91DC86110AFB}"/>
    <cellStyle name="Normal 2 5 3" xfId="2051" xr:uid="{5BE61457-2329-43BA-8E15-01F288871F7E}"/>
    <cellStyle name="Normal 2 5 3 2" xfId="2052" xr:uid="{C6A48C45-8B75-46BB-A4E4-4B6641ECA501}"/>
    <cellStyle name="Normal 2 5 3 3" xfId="2053" xr:uid="{C55750D7-0B9F-402C-813C-B85A48839C2C}"/>
    <cellStyle name="Normal 2 5 4" xfId="2054" xr:uid="{E0DE3323-5076-4EBE-99B5-93CAD2419D84}"/>
    <cellStyle name="Normal 2 6" xfId="2055" xr:uid="{275045FA-D5F7-4286-B16F-8C83108F980D}"/>
    <cellStyle name="Normal 2 6 2" xfId="2056" xr:uid="{E823BA4A-3CE7-4349-B447-60CFCA41EAAF}"/>
    <cellStyle name="Normal 2 6 2 2" xfId="2057" xr:uid="{820DEF2A-7ED0-4BD9-8509-90C59F905660}"/>
    <cellStyle name="Normal 2 6 3" xfId="2058" xr:uid="{4F413C88-2842-4711-B841-974D7DF2C03E}"/>
    <cellStyle name="Normal 2 6 3 2" xfId="2059" xr:uid="{CDC66F8F-B8AD-4167-B844-775DA3B78BB5}"/>
    <cellStyle name="Normal 2 7" xfId="2060" xr:uid="{28C197E9-0913-476E-8E0D-67FA840896F1}"/>
    <cellStyle name="Normal 2 7 2" xfId="2061" xr:uid="{E7A69D3A-59BE-4E9D-BE68-272DDF6E3A67}"/>
    <cellStyle name="Normal 2 7 2 2" xfId="2062" xr:uid="{A465A593-9E4E-4B3D-BB60-9B364A4D9B73}"/>
    <cellStyle name="Normal 2 8" xfId="2063" xr:uid="{CC495249-286D-494B-879B-503174D0C1F0}"/>
    <cellStyle name="Normal 2 8 2" xfId="2064" xr:uid="{10088BF5-7C3F-4FAC-8A79-3C44BC493042}"/>
    <cellStyle name="Normal 2 8 2 2" xfId="2065" xr:uid="{FF932132-9C0C-4ACF-9CBE-CBCEF74111DA}"/>
    <cellStyle name="Normal 2 9" xfId="2066" xr:uid="{CFBF143B-A892-48E8-AC0A-66F89620FE84}"/>
    <cellStyle name="Normal 2 9 2" xfId="2067" xr:uid="{DC36611E-81AF-4F32-B4ED-D7A7B9ABF386}"/>
    <cellStyle name="Normal 2 9 2 2" xfId="2068" xr:uid="{1E5ED8BF-3B36-4B61-890F-12FD265EBEFA}"/>
    <cellStyle name="Normal 3" xfId="2069" xr:uid="{C264A870-F941-4FEA-BEC1-0F3599C99D2F}"/>
    <cellStyle name="Normal 3 10" xfId="2070" xr:uid="{2246592D-6AEE-4720-B436-3B3206EE8B85}"/>
    <cellStyle name="Normal 3 10 2" xfId="2071" xr:uid="{21EE7D80-D6FA-4DC7-9A84-13079CDF33B6}"/>
    <cellStyle name="Normal 3 2" xfId="2072" xr:uid="{852F12D4-CBD2-4A9F-9B30-7E6C2005E8E2}"/>
    <cellStyle name="Normal 3 2 2" xfId="2073" xr:uid="{26EC7680-7D45-491F-9EE2-4427DDFB6E3C}"/>
    <cellStyle name="Normal 3 2 2 2" xfId="2074" xr:uid="{C4E152B1-4953-49E5-A732-E6D3217451DA}"/>
    <cellStyle name="Normal 3 2 2 2 2" xfId="2075" xr:uid="{B8145387-6ACC-4898-8098-1DB42581D024}"/>
    <cellStyle name="Normal 3 2 2 3" xfId="2076" xr:uid="{30ED4197-EEC3-427A-AC29-DF4F999E8E08}"/>
    <cellStyle name="Normal 3 2 2 3 2" xfId="2077" xr:uid="{6DA76B71-3DBC-4822-96CF-3834F53651DB}"/>
    <cellStyle name="Normal 3 2 3" xfId="2078" xr:uid="{405B83F4-1C7F-4AED-9BB0-D0EB1F458AA1}"/>
    <cellStyle name="Normal 3 2 3 2" xfId="2079" xr:uid="{0F49667D-EDCF-4F8F-94E0-20CDB60C06A5}"/>
    <cellStyle name="Normal 3 2 3 2 2" xfId="2080" xr:uid="{36D736AA-6A2E-4FB6-8170-CBC6CC70FF64}"/>
    <cellStyle name="Normal 3 2 3 3" xfId="2081" xr:uid="{11B5A30E-6E37-426E-A100-7D0F7AF7169A}"/>
    <cellStyle name="Normal 3 2 3 3 2" xfId="2082" xr:uid="{EDD20E59-3D74-4651-B2DF-FFB86A6D3874}"/>
    <cellStyle name="Normal 3 2 3 3 3" xfId="2083" xr:uid="{F87E9095-9CC0-4D99-8AB3-0B8248B1B57E}"/>
    <cellStyle name="Normal 3 2 3 4" xfId="2084" xr:uid="{41BD682D-DDBA-41E9-B532-4C90BC458476}"/>
    <cellStyle name="Normal 3 2 4" xfId="2085" xr:uid="{21DDA4EA-4E08-4100-B2EE-43DB268BF899}"/>
    <cellStyle name="Normal 3 2 4 2" xfId="2086" xr:uid="{4B5759AB-58E4-452E-8013-FF7D26A62DD5}"/>
    <cellStyle name="Normal 3 2 4 2 2" xfId="2087" xr:uid="{9E33A462-D9B6-439F-8005-EA79334E9AAE}"/>
    <cellStyle name="Normal 3 2 5" xfId="2088" xr:uid="{00EB357F-6E4A-4E50-B048-32456A3ED11C}"/>
    <cellStyle name="Normal 3 2 5 2" xfId="2089" xr:uid="{FC88B747-BB7E-4DD7-82C9-CC484D980760}"/>
    <cellStyle name="Normal 3 2 6" xfId="2090" xr:uid="{F952BBFD-6E4C-4F64-BEB2-51617B5BB466}"/>
    <cellStyle name="Normal 3 2 6 2" xfId="2091" xr:uid="{149E1F56-0932-43DB-BDA5-EBB5A6861D8B}"/>
    <cellStyle name="Normal 3 2 6 3" xfId="2092" xr:uid="{15FF8427-0A5D-4AA0-9ECB-D16C56116736}"/>
    <cellStyle name="Normal 3 2 7" xfId="2093" xr:uid="{30FD58D3-E8A3-4579-B1AB-82EFD854E1E0}"/>
    <cellStyle name="Normal 3 2 7 2" xfId="2094" xr:uid="{A59575D6-777D-444A-B42C-EDF4503217F0}"/>
    <cellStyle name="Normal 3 2 7 2 2" xfId="2095" xr:uid="{EABD6A19-8494-4130-98CB-56C05BA4565D}"/>
    <cellStyle name="Normal 3 3" xfId="2096" xr:uid="{9422089C-7063-48CA-8DBB-4A4D2B4B34A8}"/>
    <cellStyle name="Normal 3 3 2" xfId="2097" xr:uid="{3FC7D9D0-E0D4-4081-8C21-2E93263999D1}"/>
    <cellStyle name="Normal 3 3 2 2" xfId="2098" xr:uid="{7C92682D-149C-409C-9514-7D6000EC8EE6}"/>
    <cellStyle name="Normal 3 3 2 2 2" xfId="2099" xr:uid="{C26262DE-5C55-4355-B6AE-A0B0F62853A9}"/>
    <cellStyle name="Normal 3 3 2 3" xfId="2100" xr:uid="{BA36A78B-14FB-4D7C-BD5D-69F7410714B1}"/>
    <cellStyle name="Normal 3 3 2 3 2" xfId="2101" xr:uid="{D16AAC27-CE2F-4381-B5EC-276D7737F745}"/>
    <cellStyle name="Normal 3 3 3" xfId="2102" xr:uid="{C485BF8D-1DF2-4813-93F4-577DAFA5CC6F}"/>
    <cellStyle name="Normal 3 3 3 2" xfId="2103" xr:uid="{B66F8171-736E-492E-9C83-6F058DB8DEB3}"/>
    <cellStyle name="Normal 3 3 3 3" xfId="2104" xr:uid="{CD3D642C-8C81-4CD6-AD3C-931801F8A694}"/>
    <cellStyle name="Normal 3 3 3 4" xfId="2105" xr:uid="{E51100C2-E13C-48BC-A3D6-5CF862C13B19}"/>
    <cellStyle name="Normal 3 3 4" xfId="2106" xr:uid="{766D2369-E9E1-4E2A-9CBF-F8AA83D40502}"/>
    <cellStyle name="Normal 3 3 4 2" xfId="2107" xr:uid="{6E3EB378-C0FC-4644-A28C-8FCD55E865F3}"/>
    <cellStyle name="Normal 3 3 5" xfId="2108" xr:uid="{1911F0BB-C5A5-4B31-9391-433072D2D769}"/>
    <cellStyle name="Normal 3 3 5 2" xfId="2109" xr:uid="{1E87EB6B-0299-4969-B834-D1AB4FA9AA77}"/>
    <cellStyle name="Normal 3 4" xfId="2110" xr:uid="{A858C992-87A5-4CEB-A196-6FEB92E8FC9F}"/>
    <cellStyle name="Normal 3 4 2" xfId="2111" xr:uid="{A01076D7-E48A-4FB0-9F1D-134E98EB2587}"/>
    <cellStyle name="Normal 3 4 2 2" xfId="2112" xr:uid="{3A5B31F9-F8EA-461E-8A42-76CA657493BD}"/>
    <cellStyle name="Normal 3 4 2 2 2" xfId="2113" xr:uid="{DB94BFE6-9F9B-4D64-A802-95C05FF2A6B1}"/>
    <cellStyle name="Normal 3 4 3" xfId="2114" xr:uid="{A1013E8F-5E58-41CD-9DBC-1E318B6251DD}"/>
    <cellStyle name="Normal 3 4 3 2" xfId="2115" xr:uid="{9194AFFD-7A6C-478D-9A84-230711F7F5DE}"/>
    <cellStyle name="Normal 3 4 3 3" xfId="2116" xr:uid="{3A925E51-4202-4DC7-AAD0-5AE78D502F5F}"/>
    <cellStyle name="Normal 3 4 4" xfId="2117" xr:uid="{90C8A5FD-09A6-4BD6-8966-154E01371065}"/>
    <cellStyle name="Normal 3 4 4 2" xfId="2118" xr:uid="{29C8CFD5-BEBF-4973-9B36-E49139B7D6FE}"/>
    <cellStyle name="Normal 3 4 4 3" xfId="2119" xr:uid="{E3EB179C-2B9E-436B-A8EA-0BAF62205ED8}"/>
    <cellStyle name="Normal 3 4 5" xfId="2120" xr:uid="{BC9B9E71-35A3-4E0F-9CD3-5110591D3FC3}"/>
    <cellStyle name="Normal 3 4 5 2" xfId="2121" xr:uid="{6E86F46C-11B3-43C4-A13E-8CB7E0C6874B}"/>
    <cellStyle name="Normal 3 4 6" xfId="2122" xr:uid="{E0C223DD-33BD-4762-9387-10EB6F33389D}"/>
    <cellStyle name="Normal 3 5" xfId="2123" xr:uid="{21F0264F-8512-4CFB-B250-0BE93DBB13BB}"/>
    <cellStyle name="Normal 3 5 2" xfId="2124" xr:uid="{F01C2463-833C-47F8-A700-A761A7B3F9B2}"/>
    <cellStyle name="Normal 3 5 3" xfId="2125" xr:uid="{23289646-544B-4FFC-BAEE-0B47B40B2928}"/>
    <cellStyle name="Normal 3 6" xfId="2126" xr:uid="{768A09EE-7F23-40B8-9620-5484516AEBD9}"/>
    <cellStyle name="Normal 3 6 2" xfId="2127" xr:uid="{4AB9D27F-E75F-4E4F-9378-28BED1A96160}"/>
    <cellStyle name="Normal 3 6 2 2" xfId="2128" xr:uid="{4656122E-2237-4549-A0E6-9E9764FC81C4}"/>
    <cellStyle name="Normal 3 6 3" xfId="2129" xr:uid="{35E8AAA5-4E21-41F2-92FF-39DA6970988E}"/>
    <cellStyle name="Normal 3 7" xfId="2130" xr:uid="{EDBE4B0E-905D-482A-8D02-252AE6DE59B2}"/>
    <cellStyle name="Normal 3 8" xfId="2131" xr:uid="{1EFF1552-54AC-40DD-887A-1FB0D92D2605}"/>
    <cellStyle name="Normal 3 8 2" xfId="2132" xr:uid="{56140304-D8CC-4462-B30A-3134D6DF3408}"/>
    <cellStyle name="Normal 3 9" xfId="2133" xr:uid="{4AC22F4A-D12D-410B-86AA-B324829E7366}"/>
    <cellStyle name="Normal 4" xfId="2134" xr:uid="{1EEFC391-951C-49C1-BE0C-665404788660}"/>
    <cellStyle name="Normal 4 2" xfId="2135" xr:uid="{F83A819E-3860-4D33-9541-A7FE1BC5B7B5}"/>
    <cellStyle name="Normal 4 2 2" xfId="2136" xr:uid="{665EAA41-6626-48DC-8AA3-9EEB9E7693C8}"/>
    <cellStyle name="Normal 4 2 2 2" xfId="2137" xr:uid="{64694E4D-E35A-47F7-9FCA-CDC9D3C3BCE4}"/>
    <cellStyle name="Normal 4 2 2 2 2" xfId="2138" xr:uid="{19A1DF5A-0B28-446B-BBB8-8E0F4262A6E0}"/>
    <cellStyle name="Normal 4 2 2 3" xfId="2139" xr:uid="{F8DA1BC7-4E3D-4666-A670-FBEAF17FF550}"/>
    <cellStyle name="Normal 4 2 2 3 2" xfId="2140" xr:uid="{E3471DB2-300A-4479-ADA6-EFBEBB17F911}"/>
    <cellStyle name="Normal 4 2 3" xfId="2141" xr:uid="{13B6544A-10A8-4F53-9463-257BC5759E31}"/>
    <cellStyle name="Normal 4 2 3 2" xfId="2142" xr:uid="{6754504C-27CB-42B3-9915-643963272428}"/>
    <cellStyle name="Normal 4 2 3 2 2" xfId="2143" xr:uid="{72400410-A970-47F8-B670-6D4C20C41A19}"/>
    <cellStyle name="Normal 4 2 4" xfId="2144" xr:uid="{835A3954-DCBD-496C-BB4A-0196572E34E2}"/>
    <cellStyle name="Normal 4 2 4 2" xfId="2145" xr:uid="{D29A6130-F0F7-47BF-B1E6-620914E66324}"/>
    <cellStyle name="Normal 4 2 4 2 2" xfId="2146" xr:uid="{F739822E-65AF-4437-A636-891A9609BF2D}"/>
    <cellStyle name="Normal 4 2 5" xfId="2147" xr:uid="{B4857B6B-1373-4EEF-88BA-389DFC4DD34A}"/>
    <cellStyle name="Normal 4 2 5 2" xfId="2148" xr:uid="{D43971F9-5A56-4EC1-8C99-6216F06448A6}"/>
    <cellStyle name="Normal 4 2 6" xfId="2149" xr:uid="{39E4ED86-FA26-42B9-8A7A-8E1BA9A70D24}"/>
    <cellStyle name="Normal 4 2 6 2" xfId="2150" xr:uid="{AA25E421-16A6-49A8-8C06-78809E39CC46}"/>
    <cellStyle name="Normal 4 2 6 3" xfId="2151" xr:uid="{E8BA6CD7-7916-43F5-A2A3-A281FBDC1D4A}"/>
    <cellStyle name="Normal 4 2 7" xfId="2152" xr:uid="{53EF1954-B6D4-428B-AF39-E88B2F17B59B}"/>
    <cellStyle name="Normal 4 2 7 2" xfId="2153" xr:uid="{29DBB219-D856-4A90-8AFB-B893DC2992F1}"/>
    <cellStyle name="Normal 4 3" xfId="2154" xr:uid="{187E972B-B4EC-4C97-BF14-460AF8EA2E0F}"/>
    <cellStyle name="Normal 4 3 2" xfId="2155" xr:uid="{113A43EF-83DB-497D-8C0D-23CEF1A2C9BE}"/>
    <cellStyle name="Normal 4 3 2 2" xfId="2156" xr:uid="{A76DDFC7-0982-4352-BDBB-F7FE6FB5E32D}"/>
    <cellStyle name="Normal 4 3 2 2 2" xfId="2157" xr:uid="{EE0842A9-FAFC-4C05-9FD6-0CD61F9CB566}"/>
    <cellStyle name="Normal 4 3 3" xfId="2158" xr:uid="{E73A23E1-98FC-4AFE-AA92-29B18283DF25}"/>
    <cellStyle name="Normal 4 3 3 2" xfId="2159" xr:uid="{3EAAE6E5-9DE6-497F-BD0E-2BE602821B45}"/>
    <cellStyle name="Normal 4 3 3 3" xfId="2160" xr:uid="{8B2FFEF3-09AD-4C03-902D-02EB8EDC6F9B}"/>
    <cellStyle name="Normal 4 3 4" xfId="2161" xr:uid="{0A4D14B1-60D7-4339-AE62-F66BC65CD217}"/>
    <cellStyle name="Normal 4 3 4 2" xfId="2162" xr:uid="{5BB20DA3-AD20-4958-A04F-28533CD736DF}"/>
    <cellStyle name="Normal 4 4" xfId="2163" xr:uid="{98E7D565-B1A3-4738-BA43-BBB90C66409F}"/>
    <cellStyle name="Normal 4 4 2" xfId="2164" xr:uid="{08F23FA4-7E92-4AAA-B043-C6B3EC96B268}"/>
    <cellStyle name="Normal 4 4 2 2" xfId="2165" xr:uid="{42C5FC1F-42E0-471B-BC20-75625D5FA37D}"/>
    <cellStyle name="Normal 4 4 3" xfId="2166" xr:uid="{8292C82D-9FC5-40B3-A862-030DC830A463}"/>
    <cellStyle name="Normal 4 4 3 2" xfId="2167" xr:uid="{513CA0B4-88AD-4530-A4E2-2883F80DA225}"/>
    <cellStyle name="Normal 4 4 4" xfId="2168" xr:uid="{C585B49A-169F-4A2A-818D-A9907855F629}"/>
    <cellStyle name="Normal 4 4 4 2" xfId="2169" xr:uid="{43437603-67A9-4FA7-8DF5-83DEEBB18574}"/>
    <cellStyle name="Normal 4 5" xfId="2170" xr:uid="{B08FE78E-B0DB-4D42-A9DC-AA56AAF7B615}"/>
    <cellStyle name="Normal 4 5 2" xfId="2171" xr:uid="{AD7D0EB3-DA99-4F3D-8D99-665F7A976ED4}"/>
    <cellStyle name="Normal 4 6" xfId="2172" xr:uid="{06282FE0-2A23-4175-B3A9-856CA1620354}"/>
    <cellStyle name="Normal 4 6 2" xfId="2173" xr:uid="{7C3EE26A-9F4C-41E6-A847-6FBE70E4846C}"/>
    <cellStyle name="Normal 4 7" xfId="2174" xr:uid="{F3FF7880-7B42-4BE7-959E-B5E9B0890FD6}"/>
    <cellStyle name="Normal 4 8" xfId="2175" xr:uid="{BC3ADF2D-AC99-47E9-8201-65967F1349E4}"/>
    <cellStyle name="Normal 4 8 2" xfId="2176" xr:uid="{6A85AE89-97E6-4D99-9687-1D08571443F4}"/>
    <cellStyle name="Normal 4_AFs" xfId="2177" xr:uid="{E8FE9714-9651-41CE-A195-D0172AD11040}"/>
    <cellStyle name="Normal 5" xfId="45" xr:uid="{A24DF375-4C00-464E-B5CD-7A93DB5D7122}"/>
    <cellStyle name="Normal 5 2" xfId="2178" xr:uid="{48842FD6-FE1A-48A6-8691-388FFAC3996B}"/>
    <cellStyle name="Normal 5 2 2" xfId="2179" xr:uid="{62922759-CB04-4C1B-8CEB-347768CED29E}"/>
    <cellStyle name="Normal 5 2 2 2" xfId="2180" xr:uid="{DB507BC1-94FA-480A-B573-849651ACA8B4}"/>
    <cellStyle name="Normal 5 2 2 3" xfId="2181" xr:uid="{C049F531-EDFB-41B6-A7BF-68B6672F8F19}"/>
    <cellStyle name="Normal 5 2 2 4" xfId="2182" xr:uid="{C21459B8-8346-43CE-ABD5-EDCE2161A0FF}"/>
    <cellStyle name="Normal 5 2 3" xfId="2183" xr:uid="{4F6AC03B-A4A4-461B-B665-41A796E6BA2B}"/>
    <cellStyle name="Normal 5 3" xfId="2184" xr:uid="{0C25B79E-FBF6-4E68-BA0C-216852FB8B3C}"/>
    <cellStyle name="Normal 5 3 2" xfId="2185" xr:uid="{E183C52E-C834-4C15-A216-3D148B3ADAB7}"/>
    <cellStyle name="Normal 5 4" xfId="2186" xr:uid="{19D2D754-08F3-4B8D-A598-2842FC7129D7}"/>
    <cellStyle name="Normal 5 4 2" xfId="2187" xr:uid="{3BC70A6A-0C60-44D0-879A-C5C2B0ADAE9D}"/>
    <cellStyle name="Normal 5 4 2 2" xfId="2188" xr:uid="{2E3DE219-0D32-49E9-9A86-A3401B835E62}"/>
    <cellStyle name="Normal 5 4 3" xfId="2189" xr:uid="{12A6DD51-25A7-4F03-B629-6368580199EE}"/>
    <cellStyle name="Normal 5 5" xfId="2190" xr:uid="{DE051226-B885-4C44-94F1-EA859994CDF9}"/>
    <cellStyle name="Normal 5 6" xfId="2191" xr:uid="{833714E8-C233-406C-93AC-C1B8B52F1BED}"/>
    <cellStyle name="Normal 6" xfId="2192" xr:uid="{1708F5C9-8144-4E55-B380-95789683DACC}"/>
    <cellStyle name="Normal 6 2" xfId="2193" xr:uid="{D9FB4330-FAE8-4A43-B89C-38A02032619E}"/>
    <cellStyle name="Normal 6 2 2" xfId="2194" xr:uid="{665D0A46-1E87-450D-88D6-653F373D54C7}"/>
    <cellStyle name="Normal 6 2 3" xfId="2195" xr:uid="{BAE24701-34F7-4599-B6D5-01269B9731A6}"/>
    <cellStyle name="Normal 6 2 3 2" xfId="2196" xr:uid="{DD271688-4D5A-4380-AA2C-4A0CCCB3BF66}"/>
    <cellStyle name="Normal 6 2 4" xfId="2197" xr:uid="{36095B1D-8DB5-4AA9-8596-14688EA22F43}"/>
    <cellStyle name="Normal 6 3" xfId="2198" xr:uid="{9E5584D8-5635-4EEA-BAEB-88777193865D}"/>
    <cellStyle name="Normal 6 3 2" xfId="2199" xr:uid="{DA8147A8-460F-45AD-B334-7F468C29B8D5}"/>
    <cellStyle name="Normal 6 3 2 2" xfId="2200" xr:uid="{7540FC78-8C07-4C43-A61A-F60E561B07F4}"/>
    <cellStyle name="Normal 6 4" xfId="2201" xr:uid="{236342E5-4511-4078-8926-58066D0F9F1E}"/>
    <cellStyle name="Normal 6 4 2" xfId="2202" xr:uid="{D255C60C-A5DB-424C-9AF6-31CB0624B1DF}"/>
    <cellStyle name="Normal 6 4 2 2" xfId="2203" xr:uid="{EDB594E3-83C3-4EC4-ADFA-F74B037DD111}"/>
    <cellStyle name="Normal 6 4 3" xfId="2204" xr:uid="{D214401F-8E7B-470C-BADF-747CC1F6311C}"/>
    <cellStyle name="Normal 6 4 3 2" xfId="2205" xr:uid="{62BBD47F-961D-44C5-9E51-1E7BD0DE5ADA}"/>
    <cellStyle name="Normal 6 4 4" xfId="2206" xr:uid="{2F304320-2DDF-49BC-A01E-49F526CB982B}"/>
    <cellStyle name="Normal 6 5" xfId="2207" xr:uid="{479659C0-5AA7-4510-9B20-C8F35515B32B}"/>
    <cellStyle name="Normal 6 5 2" xfId="2208" xr:uid="{E136A1B5-A929-4FB0-98A6-FEF1231C08E1}"/>
    <cellStyle name="Normal 6 5 3" xfId="2209" xr:uid="{6AECACA5-6DA2-43C5-AA69-C07549091B8D}"/>
    <cellStyle name="Normal 6 6" xfId="2210" xr:uid="{60BB807A-24B7-49FB-8C12-FA769A5C2F24}"/>
    <cellStyle name="Normal 6 6 2" xfId="2211" xr:uid="{A91253E8-F356-4423-A826-52607A9D327C}"/>
    <cellStyle name="Normal 7" xfId="2212" xr:uid="{49C08E69-6752-4FFC-85E5-8D662D8F2AC2}"/>
    <cellStyle name="Normal 7 2" xfId="2213" xr:uid="{74039431-865C-4CE7-A6A1-F108CEFCFAC2}"/>
    <cellStyle name="Normal 7 2 2" xfId="2214" xr:uid="{3981E857-DA9F-4E1E-8F22-127B1C2AF289}"/>
    <cellStyle name="Normal 7 2 2 2" xfId="2215" xr:uid="{981EA3CC-12F9-4B6B-A050-559963AEC903}"/>
    <cellStyle name="Normal 7 2 3" xfId="2216" xr:uid="{F9CDB52E-0E82-49AB-8A09-C51204386B52}"/>
    <cellStyle name="Normal 7 3" xfId="2217" xr:uid="{3CEABD25-FEDF-4846-AA46-E2685316E676}"/>
    <cellStyle name="Normal 7 3 2" xfId="2218" xr:uid="{ACA51BB4-AFC6-4576-8A52-5AB045F51295}"/>
    <cellStyle name="Normal 7 4" xfId="2219" xr:uid="{584B2929-039F-4C84-B9F5-B823B6252928}"/>
    <cellStyle name="Normal 8" xfId="2220" xr:uid="{7FBA2BDD-C339-46AB-803F-9D3F0F636D30}"/>
    <cellStyle name="Normal 8 2" xfId="2221" xr:uid="{7ED6936A-F2D9-4847-BED2-DB01F4D45F8B}"/>
    <cellStyle name="Normal 8 2 2" xfId="2222" xr:uid="{CED2B597-6539-442E-947B-E7E424C363D4}"/>
    <cellStyle name="Normal 8 2 3" xfId="2223" xr:uid="{31C4C438-39AC-4104-9A29-B5C3A6530FFB}"/>
    <cellStyle name="Normal 8 3" xfId="2224" xr:uid="{786E9D51-B16C-4FF4-93D9-99CF1D41F742}"/>
    <cellStyle name="Normal 9" xfId="2225" xr:uid="{A15F8076-AFF2-463B-AEB8-B892B7DFB97C}"/>
    <cellStyle name="Normal 9 2" xfId="2226" xr:uid="{64930AB5-763F-4A39-A475-93F623E4C77C}"/>
    <cellStyle name="Normal 9 2 2" xfId="2227" xr:uid="{F49841AB-E73B-432D-809B-A4C4F2D99C7B}"/>
    <cellStyle name="Normal 9 3" xfId="2228" xr:uid="{AE885D0A-39C4-46F8-B738-B91C55ED6B0E}"/>
    <cellStyle name="Normal 9 4" xfId="2229" xr:uid="{B8EF97E7-8A72-4890-B4DA-9BCCAF0158BE}"/>
    <cellStyle name="Normal GHG Numbers (0.00)" xfId="2230" xr:uid="{4F76BAFE-5035-4801-AA65-3DB50A5FE7F8}"/>
    <cellStyle name="Normal GHG Textfiels Bold" xfId="2231" xr:uid="{2FDAFA36-9704-4EED-A91B-C85B144F9BE7}"/>
    <cellStyle name="Normal GHG-Shade" xfId="2232" xr:uid="{7D709C44-4BC8-4FA9-9AC2-C37B59E2AEF0}"/>
    <cellStyle name="Normal GHG-Shade 2" xfId="2233" xr:uid="{014FFC52-3479-4A91-8A2C-622969915CB0}"/>
    <cellStyle name="Normale_B2020" xfId="2234" xr:uid="{8BCD021F-F093-405A-993D-1B291BBBA4CA}"/>
    <cellStyle name="Note" xfId="37" builtinId="10" customBuiltin="1"/>
    <cellStyle name="Note 2" xfId="2235" xr:uid="{FE3CCF05-504C-4E6D-BFFA-3FFCCDFF54A1}"/>
    <cellStyle name="Note 2 10" xfId="2236" xr:uid="{B676ED9B-A44C-4517-99E1-47258BF1E2BF}"/>
    <cellStyle name="Note 2 10 2" xfId="2237" xr:uid="{478CEF61-70DD-4152-A884-A5F0F5BEFBD0}"/>
    <cellStyle name="Note 2 10 2 2" xfId="2238" xr:uid="{FB6EDF06-FE9A-4ED8-8456-D70DF5940F2F}"/>
    <cellStyle name="Note 2 11" xfId="2239" xr:uid="{F134CD69-DD71-442A-886E-8AADC79BEF15}"/>
    <cellStyle name="Note 2 11 2" xfId="2240" xr:uid="{F1E30252-1F44-4DD5-A7D1-DF9B305D3389}"/>
    <cellStyle name="Note 2 11 2 2" xfId="2241" xr:uid="{CAC4977B-28C6-43C5-895A-BD4410D0373C}"/>
    <cellStyle name="Note 2 12" xfId="2242" xr:uid="{94EDEDFE-9A79-4E47-9B2D-6BB5452974BF}"/>
    <cellStyle name="Note 2 12 2" xfId="2243" xr:uid="{06D8A4FA-2E6F-47EC-8662-1B0F6811E264}"/>
    <cellStyle name="Note 2 12 2 2" xfId="2244" xr:uid="{84858E4B-B62B-490B-A578-A6A99F2F5FF5}"/>
    <cellStyle name="Note 2 13" xfId="2245" xr:uid="{107BF66E-CE08-48B3-B907-463A4B917A08}"/>
    <cellStyle name="Note 2 13 2" xfId="2246" xr:uid="{BFF1BD34-D28A-458C-B874-615552465C37}"/>
    <cellStyle name="Note 2 13 2 2" xfId="2247" xr:uid="{18CF7BBC-E938-4A32-B931-FC579B014753}"/>
    <cellStyle name="Note 2 14" xfId="2248" xr:uid="{17267731-DDCB-47FB-B187-866E8DF91769}"/>
    <cellStyle name="Note 2 14 2" xfId="2249" xr:uid="{BC9710F0-4166-4510-ADA6-00B70BDFE9A9}"/>
    <cellStyle name="Note 2 14 2 2" xfId="2250" xr:uid="{EC091E12-A444-42FC-9B03-2B541F5E0515}"/>
    <cellStyle name="Note 2 15" xfId="2251" xr:uid="{A3193027-B201-406C-AAC4-6CCCB9CB42D3}"/>
    <cellStyle name="Note 2 15 2" xfId="2252" xr:uid="{EB2CDE0B-2CF7-43C0-8F93-45D0C849EC56}"/>
    <cellStyle name="Note 2 15 2 2" xfId="2253" xr:uid="{9D43051A-7F52-47BB-89EA-81B8D41E1093}"/>
    <cellStyle name="Note 2 16" xfId="2254" xr:uid="{DEC6915A-02F7-4181-B479-B6CB64308428}"/>
    <cellStyle name="Note 2 16 2" xfId="2255" xr:uid="{9F21F174-D002-4191-A289-55302B4F17D1}"/>
    <cellStyle name="Note 2 17" xfId="2256" xr:uid="{62EB0D8B-E05B-4B5D-BA81-CBD20672B004}"/>
    <cellStyle name="Note 2 17 2" xfId="2257" xr:uid="{F2CCA632-E243-45E8-AE1F-F875A1EE343E}"/>
    <cellStyle name="Note 2 2" xfId="2258" xr:uid="{50EA2150-E37D-42CC-885F-166A9D1954C6}"/>
    <cellStyle name="Note 2 2 2" xfId="2259" xr:uid="{1A9DEB69-9BA6-4C46-A3C6-F561760E7D4D}"/>
    <cellStyle name="Note 2 2 2 2" xfId="2260" xr:uid="{BCD2999D-0651-4124-985F-EA3E978FDA0A}"/>
    <cellStyle name="Note 2 2 3" xfId="2261" xr:uid="{6B5E2ABB-A9D6-4FD9-BA28-CA45F0380032}"/>
    <cellStyle name="Note 2 2 3 2" xfId="2262" xr:uid="{88F6DB78-E467-4A85-865C-DA39B1F7139C}"/>
    <cellStyle name="Note 2 2 3 3" xfId="2263" xr:uid="{855F1218-CCE5-4A76-AE84-4BB4FFB9A0AB}"/>
    <cellStyle name="Note 2 2 4" xfId="2264" xr:uid="{2B62830D-9071-4AEC-805A-8734FC1AFD02}"/>
    <cellStyle name="Note 2 3" xfId="2265" xr:uid="{C74ABF28-0898-44FC-8A35-9D306DD1C77E}"/>
    <cellStyle name="Note 2 3 2" xfId="2266" xr:uid="{52DEC022-AC40-4897-ACAC-1262BC38EA26}"/>
    <cellStyle name="Note 2 3 2 2" xfId="2267" xr:uid="{2F39ACFF-8CE8-44D8-8D0A-FAF601BF8DA1}"/>
    <cellStyle name="Note 2 4" xfId="2268" xr:uid="{FD82FA03-92BA-4356-8E1C-0D33F6F991C5}"/>
    <cellStyle name="Note 2 4 2" xfId="2269" xr:uid="{B7F78C92-EE0C-41A4-A1B3-A6077D0901AF}"/>
    <cellStyle name="Note 2 4 2 2" xfId="2270" xr:uid="{30165B17-363E-46B6-8027-AEFFE9678218}"/>
    <cellStyle name="Note 2 5" xfId="2271" xr:uid="{984791C8-9F2E-4604-BAF2-2EEAFDA4FF21}"/>
    <cellStyle name="Note 2 5 2" xfId="2272" xr:uid="{1EC5D568-B1AA-456E-AA0E-34783DCB786A}"/>
    <cellStyle name="Note 2 5 2 2" xfId="2273" xr:uid="{02C84396-70DA-4048-8549-9361DBD4CF7F}"/>
    <cellStyle name="Note 2 6" xfId="2274" xr:uid="{689810DD-5609-40A8-8DCA-28A074691AC0}"/>
    <cellStyle name="Note 2 6 2" xfId="2275" xr:uid="{19DA865F-A21E-4E4D-AFA0-C7495AD006B8}"/>
    <cellStyle name="Note 2 6 2 2" xfId="2276" xr:uid="{F9A6D827-4B96-4CBD-A21C-E39A939DF6B5}"/>
    <cellStyle name="Note 2 7" xfId="2277" xr:uid="{C4129F68-74B9-4FDA-A9CF-CA88F13FAD2A}"/>
    <cellStyle name="Note 2 7 2" xfId="2278" xr:uid="{E38C8DDF-8352-424D-A1FD-1AD9F0F0408D}"/>
    <cellStyle name="Note 2 7 2 2" xfId="2279" xr:uid="{CA36D5F2-D372-43C7-A5DF-5F7DB4F4D260}"/>
    <cellStyle name="Note 2 8" xfId="2280" xr:uid="{329FF13B-402F-4673-95D2-8F9F744D3C9B}"/>
    <cellStyle name="Note 2 8 2" xfId="2281" xr:uid="{E059C8C5-BEBC-4338-92E2-3ABAA39EDDA6}"/>
    <cellStyle name="Note 2 8 2 2" xfId="2282" xr:uid="{24F79243-3BC4-4CEC-B89B-34A9ACF8BC31}"/>
    <cellStyle name="Note 2 9" xfId="2283" xr:uid="{130B160B-F350-4E01-835A-C2D91584EFEA}"/>
    <cellStyle name="Note 2 9 2" xfId="2284" xr:uid="{BD3EE6EB-9230-478E-8956-AB563CCFEE96}"/>
    <cellStyle name="Note 2 9 2 2" xfId="2285" xr:uid="{56BD5EEB-7B01-4ED7-9EEF-F5C59ACD38B7}"/>
    <cellStyle name="Notiz" xfId="2286" xr:uid="{61AB797D-CD16-4AD2-A954-7A8983F7412D}"/>
    <cellStyle name="Notiz 2" xfId="2287" xr:uid="{8D85B8D0-80DF-4B23-8E71-01510490F56B}"/>
    <cellStyle name="Notiz 2 2" xfId="2288" xr:uid="{85099D91-E2FB-4CA6-A7F4-CBEA4F0324AC}"/>
    <cellStyle name="Notiz 3" xfId="2289" xr:uid="{6739FDC6-6478-4554-9BF1-5563DBEC61F0}"/>
    <cellStyle name="Notiz 3 2" xfId="2290" xr:uid="{F6997BD2-008E-4EA6-941F-7E655832CB70}"/>
    <cellStyle name="Notiz 4" xfId="2291" xr:uid="{29EF4CBE-4ACA-4FD1-B963-23E8CB228C20}"/>
    <cellStyle name="Notiz 5" xfId="2292" xr:uid="{6AD2ADBC-6636-4A2E-B56F-845418307F84}"/>
    <cellStyle name="Nuovo" xfId="2293" xr:uid="{F751137C-9306-4836-8914-872427028E23}"/>
    <cellStyle name="Nuovo 2" xfId="2294" xr:uid="{0B641115-3E8D-437A-B688-E80E594A081A}"/>
    <cellStyle name="Nuovo 2 2" xfId="2295" xr:uid="{74201A29-05B4-40DD-8241-A987274DE3D3}"/>
    <cellStyle name="Nuovo 3" xfId="2296" xr:uid="{1D7D8128-0437-446D-91D8-C677CDBA62DC}"/>
    <cellStyle name="Nuovo 3 2" xfId="2297" xr:uid="{C255CE83-3DC9-44AD-8099-3933B0A4A74E}"/>
    <cellStyle name="Nuovo 4" xfId="2298" xr:uid="{97DABE08-3097-4796-965E-42201FDF233E}"/>
    <cellStyle name="Output" xfId="38" builtinId="21" customBuiltin="1"/>
    <cellStyle name="Output 2" xfId="2299" xr:uid="{0BE77C81-D1D6-450B-8377-031D30C7D427}"/>
    <cellStyle name="Output 2 10" xfId="2300" xr:uid="{4AEB9201-6073-40C8-A482-DC992610401F}"/>
    <cellStyle name="Output 2 10 2" xfId="2301" xr:uid="{9BAF3A2E-8255-4F2B-9328-916588031ACC}"/>
    <cellStyle name="Output 2 10 2 2" xfId="2302" xr:uid="{0D95FA7E-2E54-4877-B92F-8AE53B31CBF7}"/>
    <cellStyle name="Output 2 11" xfId="2303" xr:uid="{489E71C0-C936-4377-88CD-A7F6FC30D0BB}"/>
    <cellStyle name="Output 2 11 2" xfId="2304" xr:uid="{36C8CFA8-2B39-4AAC-8603-7E37F2C6877A}"/>
    <cellStyle name="Output 2 11 2 2" xfId="2305" xr:uid="{556DA43A-A4A1-4BC2-85BE-16A49AF4D1D7}"/>
    <cellStyle name="Output 2 12" xfId="2306" xr:uid="{A02E77F1-6C9A-462E-B1F6-D4AB759A139F}"/>
    <cellStyle name="Output 2 12 2" xfId="2307" xr:uid="{2D389685-7A9B-4920-AB94-AE32BF32EFFC}"/>
    <cellStyle name="Output 2 12 2 2" xfId="2308" xr:uid="{5AE135FD-EA2E-4911-A6D0-39B4C8A8D87F}"/>
    <cellStyle name="Output 2 13" xfId="2309" xr:uid="{1E12134B-9DE8-414C-A60A-6EF8B5AD6960}"/>
    <cellStyle name="Output 2 13 2" xfId="2310" xr:uid="{AEF7A2BD-6B55-43D9-B390-26AC3153563D}"/>
    <cellStyle name="Output 2 13 2 2" xfId="2311" xr:uid="{6A54E814-4DEC-4048-AE8E-C88D011A5F57}"/>
    <cellStyle name="Output 2 14" xfId="2312" xr:uid="{E9DF716D-5BAD-410D-A7D6-D0FE65A0CB01}"/>
    <cellStyle name="Output 2 14 2" xfId="2313" xr:uid="{B5FF7AB5-B07B-4A73-AB5E-23F5ECC36B81}"/>
    <cellStyle name="Output 2 14 2 2" xfId="2314" xr:uid="{87AF1A58-2B24-4DC2-BADC-05832440E758}"/>
    <cellStyle name="Output 2 15" xfId="2315" xr:uid="{7658C0A8-E713-44F7-9A92-7EA72F0AAED1}"/>
    <cellStyle name="Output 2 15 2" xfId="2316" xr:uid="{120DE009-C34A-4D2C-A303-493B2FFC1842}"/>
    <cellStyle name="Output 2 15 2 2" xfId="2317" xr:uid="{3B75779D-B4C6-4617-B0C1-C8F0B3044968}"/>
    <cellStyle name="Output 2 16" xfId="2318" xr:uid="{2E595826-44C7-45F0-9F1A-26425A50E507}"/>
    <cellStyle name="Output 2 16 2" xfId="2319" xr:uid="{177ACC16-9A25-4292-BDB5-4613C562189C}"/>
    <cellStyle name="Output 2 2" xfId="2320" xr:uid="{7B78E75A-634E-4BDB-AD97-49373CF39E64}"/>
    <cellStyle name="Output 2 2 2" xfId="2321" xr:uid="{9998570B-EBE0-4D65-86AF-55E81D0798CC}"/>
    <cellStyle name="Output 2 2 2 2" xfId="2322" xr:uid="{8A621627-3511-48B4-93FE-19A21766A432}"/>
    <cellStyle name="Output 2 3" xfId="2323" xr:uid="{2991AB0B-91CD-4F54-82F3-B2F7A18C2FF4}"/>
    <cellStyle name="Output 2 3 2" xfId="2324" xr:uid="{58913B55-0968-454B-A74E-A8EFEE3CF55D}"/>
    <cellStyle name="Output 2 3 2 2" xfId="2325" xr:uid="{645C63F5-90EA-4DF3-BD7A-81081F01BA78}"/>
    <cellStyle name="Output 2 4" xfId="2326" xr:uid="{AB63F15F-2DF5-4841-91E0-27F110647EEF}"/>
    <cellStyle name="Output 2 4 2" xfId="2327" xr:uid="{56775116-7B7F-4E79-8E51-735A46020BD8}"/>
    <cellStyle name="Output 2 4 2 2" xfId="2328" xr:uid="{5AE2D1A0-ACFF-4D33-A3DD-3349079EA610}"/>
    <cellStyle name="Output 2 5" xfId="2329" xr:uid="{68C45117-7D34-4BA2-A546-35388111FD91}"/>
    <cellStyle name="Output 2 5 2" xfId="2330" xr:uid="{6DC8BE25-7559-4C8E-8C2A-69275FEA6ACF}"/>
    <cellStyle name="Output 2 5 2 2" xfId="2331" xr:uid="{C77D1AD1-EDA1-4F7B-B250-5D1676D42D70}"/>
    <cellStyle name="Output 2 6" xfId="2332" xr:uid="{C3864DCA-B3E0-4F55-A50C-92D60487E6B6}"/>
    <cellStyle name="Output 2 6 2" xfId="2333" xr:uid="{3ED08F11-236B-454E-8091-1CCE24FC580C}"/>
    <cellStyle name="Output 2 6 2 2" xfId="2334" xr:uid="{D503EFFE-9644-4D48-97F4-88AA4C7C0FA0}"/>
    <cellStyle name="Output 2 7" xfId="2335" xr:uid="{63931614-2BDC-4863-AC88-D948D96AD376}"/>
    <cellStyle name="Output 2 7 2" xfId="2336" xr:uid="{500C1A41-250B-4CB4-B095-45472D277C69}"/>
    <cellStyle name="Output 2 7 2 2" xfId="2337" xr:uid="{6E55CAE7-77F8-47B2-A9D7-4B271363DA57}"/>
    <cellStyle name="Output 2 8" xfId="2338" xr:uid="{282ECF7C-DF97-424D-AC77-363DDA344141}"/>
    <cellStyle name="Output 2 8 2" xfId="2339" xr:uid="{8EED4FA7-3D81-47FA-A282-5CD6E2F2981A}"/>
    <cellStyle name="Output 2 8 2 2" xfId="2340" xr:uid="{A2A3FAFD-1E79-4D42-A3E3-FCABD4A06C0B}"/>
    <cellStyle name="Output 2 9" xfId="2341" xr:uid="{D1408EE7-9343-4DD3-B020-C282CFC475C0}"/>
    <cellStyle name="Output 2 9 2" xfId="2342" xr:uid="{3F67BA0A-B907-42B4-A32F-D01239BC35CC}"/>
    <cellStyle name="Output 2 9 2 2" xfId="2343" xr:uid="{4503BD5F-1E28-4218-BB55-77A5615FDBB2}"/>
    <cellStyle name="Percent" xfId="42" builtinId="5"/>
    <cellStyle name="Percent 2" xfId="2344" xr:uid="{D1614A2D-5BD1-4852-A486-3AA83C48EA7B}"/>
    <cellStyle name="Percent 2 2" xfId="2345" xr:uid="{9385DE56-5759-4074-BE06-C6A73F602C7C}"/>
    <cellStyle name="Percent 2 2 2" xfId="2346" xr:uid="{925768A2-AC33-46A9-8ED2-8C40C06999AD}"/>
    <cellStyle name="Percent 2 2 2 2" xfId="2347" xr:uid="{42E839CA-4DE4-4183-92E1-85622F796F15}"/>
    <cellStyle name="Percent 2 2 2 2 2" xfId="2348" xr:uid="{6C15B37E-C06D-4676-A664-674AFD5FC618}"/>
    <cellStyle name="Percent 2 2 2 2 3" xfId="2349" xr:uid="{51CD9F6F-2B50-4E2C-9BD8-79BCB03F2BBF}"/>
    <cellStyle name="Percent 2 2 2 3" xfId="2350" xr:uid="{8A9C8B26-4571-4CA4-ADB4-72C71DEF8A34}"/>
    <cellStyle name="Percent 2 2 2 4" xfId="2351" xr:uid="{D2FE7D12-A714-4D60-9717-82A444323164}"/>
    <cellStyle name="Percent 2 2 3" xfId="2352" xr:uid="{A7B8E566-6405-41ED-B57C-420FF5EC2238}"/>
    <cellStyle name="Percent 2 2 3 2" xfId="2353" xr:uid="{77E6C53B-BF44-4F6E-90ED-27BC620CA928}"/>
    <cellStyle name="Percent 2 2 3 3" xfId="2354" xr:uid="{AE8AA6D6-58E1-47A8-8EB6-19DDBA6DE4FE}"/>
    <cellStyle name="Percent 2 2 4" xfId="2355" xr:uid="{EFFD39FD-6854-47EB-820B-CB2558477EDB}"/>
    <cellStyle name="Percent 2 2 4 2" xfId="2356" xr:uid="{2AE05EBC-76DF-435D-812D-E0B15672733E}"/>
    <cellStyle name="Percent 2 3" xfId="2357" xr:uid="{A3A2C028-5267-4B8B-B7E4-46A9AEDFCC9F}"/>
    <cellStyle name="Percent 2 3 2" xfId="2358" xr:uid="{54770436-DE82-489F-928A-DC937AA2F28B}"/>
    <cellStyle name="Percent 2 3 2 2" xfId="2359" xr:uid="{CCE1AFDD-EFAB-418C-BAA9-1E671CCE6919}"/>
    <cellStyle name="Percent 2 3 2 3" xfId="2360" xr:uid="{7F51A4B7-9EDB-4142-9B6F-90C82DD27A8C}"/>
    <cellStyle name="Percent 2 3 3" xfId="2361" xr:uid="{6FBC1AF0-3DF2-48C2-9E8F-B6E19AC0D996}"/>
    <cellStyle name="Percent 2 3 4" xfId="2362" xr:uid="{54EEE4CA-E59F-4611-A94C-FE99365ECAFF}"/>
    <cellStyle name="Percent 2 4" xfId="2363" xr:uid="{97C01F6F-49A5-4DC5-9FE9-20F7A0ACE331}"/>
    <cellStyle name="Percent 2 4 2" xfId="2364" xr:uid="{1859D9FB-5B5B-402A-A210-21901636C4CB}"/>
    <cellStyle name="Percent 2 4 2 2" xfId="2365" xr:uid="{A7A0B7CA-CBD9-4349-A9BF-32405D71968A}"/>
    <cellStyle name="Percent 2 4 2 3" xfId="2366" xr:uid="{C5A89E12-B172-4C51-81C0-E7844FD2323F}"/>
    <cellStyle name="Percent 2 4 3" xfId="2367" xr:uid="{391F9C7F-64AA-416E-B29D-69FED2E3E75B}"/>
    <cellStyle name="Percent 2 5" xfId="2368" xr:uid="{46F3BAD1-93B5-4827-806E-594FCDB33F05}"/>
    <cellStyle name="Percent 2 5 2" xfId="2369" xr:uid="{6CD65D64-3035-4366-99E4-74F68CAAEED7}"/>
    <cellStyle name="Percent 2 5 3" xfId="2370" xr:uid="{53B6C835-F771-475B-B5FD-546DB09BDD99}"/>
    <cellStyle name="Percent 2 6" xfId="2371" xr:uid="{E30B5C97-D4C1-46C0-9B8B-DE221F00062B}"/>
    <cellStyle name="Percent 2 6 2" xfId="2372" xr:uid="{3283C8B2-4E9B-4622-8A92-006AEFD98BF4}"/>
    <cellStyle name="Percent 2 6 3" xfId="2373" xr:uid="{97869C76-E370-4E27-A9FA-704EEC9D8029}"/>
    <cellStyle name="Percent 2 7" xfId="2374" xr:uid="{E01CAB5E-55C2-4E46-99F2-CDC22A653B6E}"/>
    <cellStyle name="Percent 2 7 2" xfId="2375" xr:uid="{51F1C4F5-513D-4A53-B2C2-A655E93DD0E4}"/>
    <cellStyle name="Percent 2 7 3" xfId="2376" xr:uid="{F9FFA9A6-9146-436A-AAFC-E4119E49B036}"/>
    <cellStyle name="Percent 2 8" xfId="2377" xr:uid="{00215D8C-54BE-4623-AEC6-A1F61E1C40D6}"/>
    <cellStyle name="Percent 2 8 2" xfId="2378" xr:uid="{27C07CA4-43DD-429A-A99D-A170A98BD1F9}"/>
    <cellStyle name="Percent 2 9" xfId="2379" xr:uid="{9FE65FAF-CC1C-4075-B637-47555A1C5A20}"/>
    <cellStyle name="Percent 3" xfId="2380" xr:uid="{39D3BFC8-691A-4924-AAF7-19FB45AB2D3A}"/>
    <cellStyle name="Percent 3 10" xfId="2381" xr:uid="{91E276AC-C271-4CCD-8072-358C8AD8EFEF}"/>
    <cellStyle name="Percent 3 2" xfId="2382" xr:uid="{7EC974B3-71D7-4C72-AC5E-2BE74DD6EB79}"/>
    <cellStyle name="Percent 3 2 2" xfId="2383" xr:uid="{A42D57A4-5514-4F36-BD37-E5D88DB1129F}"/>
    <cellStyle name="Percent 3 2 2 2" xfId="2384" xr:uid="{0A54CB7A-56CE-470B-8530-5B42965C35D7}"/>
    <cellStyle name="Percent 3 2 3" xfId="2385" xr:uid="{AF0DD5F7-B6E1-4E97-B016-98121AFCD16E}"/>
    <cellStyle name="Percent 3 2 3 2" xfId="2386" xr:uid="{E816A830-67CF-4640-B6C7-1F263A899DD8}"/>
    <cellStyle name="Percent 3 2 3 2 2" xfId="2387" xr:uid="{B8AF51AA-CB53-4B02-9A57-D23D5B7B0C65}"/>
    <cellStyle name="Percent 3 2 3 3" xfId="2388" xr:uid="{92FCCECA-0A8F-491D-A93B-D418AA40FB6C}"/>
    <cellStyle name="Percent 3 2 4" xfId="2389" xr:uid="{C73D24B3-EC2C-4F6F-BAF8-B6EC237C6548}"/>
    <cellStyle name="Percent 3 2 5" xfId="2390" xr:uid="{E374C745-B5DF-41C6-95DB-1C8234E4FA2C}"/>
    <cellStyle name="Percent 3 3" xfId="2391" xr:uid="{4BCDFE0A-8D57-4E43-B0DC-A71F584AEA94}"/>
    <cellStyle name="Percent 3 3 2" xfId="2392" xr:uid="{D6F85BD3-01D8-45AB-BF51-0BDBC2189EBA}"/>
    <cellStyle name="Percent 3 3 2 2" xfId="2393" xr:uid="{CCA26B04-F4F8-484D-B347-836470ECAC3A}"/>
    <cellStyle name="Percent 3 3 2 3" xfId="2394" xr:uid="{9B222006-2CD7-4565-827F-0B1D094890D1}"/>
    <cellStyle name="Percent 3 3 3" xfId="2395" xr:uid="{787A9DE5-6086-478C-A425-C1131FDF1BD7}"/>
    <cellStyle name="Percent 3 3 4" xfId="2396" xr:uid="{D7163180-712F-4987-978E-B65761BC4D13}"/>
    <cellStyle name="Percent 3 4" xfId="2397" xr:uid="{CBD9FCD6-73FB-4D31-8FBA-D872A38FBBB6}"/>
    <cellStyle name="Percent 3 4 2" xfId="2398" xr:uid="{011ADAD0-816D-4C51-A9F4-048196020D37}"/>
    <cellStyle name="Percent 3 4 2 2" xfId="2399" xr:uid="{1319A38D-BCDE-4495-9B56-A80864E4299E}"/>
    <cellStyle name="Percent 3 4 2 3" xfId="2400" xr:uid="{E89C057C-B138-4F21-A2AA-8420E8058051}"/>
    <cellStyle name="Percent 3 4 3" xfId="2401" xr:uid="{DC392296-9C63-4A31-8955-5D143BFF1C4F}"/>
    <cellStyle name="Percent 3 4 4" xfId="2402" xr:uid="{C8F59702-CF23-4178-B10A-5E8F0C700AEB}"/>
    <cellStyle name="Percent 3 5" xfId="2403" xr:uid="{68475B6E-21EB-4E47-AD11-D3516EC65584}"/>
    <cellStyle name="Percent 3 5 2" xfId="2404" xr:uid="{1B801A83-4F97-4EC3-AD9E-AE48D0A7D8AB}"/>
    <cellStyle name="Percent 3 5 3" xfId="2405" xr:uid="{D3C42307-8E71-4C4B-A166-09A4FF557C5B}"/>
    <cellStyle name="Percent 3 6" xfId="2406" xr:uid="{E3B15666-D1B7-4260-B093-A157FA5E58E0}"/>
    <cellStyle name="Percent 3 6 2" xfId="2407" xr:uid="{3D7EAA54-4BDD-4165-B403-CF5BA01380A6}"/>
    <cellStyle name="Percent 3 6 2 2" xfId="2408" xr:uid="{F0C1B911-69BA-4511-9458-2AC5A750554F}"/>
    <cellStyle name="Percent 3 6 3" xfId="2409" xr:uid="{8A6EA1E3-0C32-4107-AC6D-C02E692E3B38}"/>
    <cellStyle name="Percent 3 7" xfId="2410" xr:uid="{4D7226AC-98F5-4F63-BC7D-2A471228C377}"/>
    <cellStyle name="Percent 3 7 2" xfId="2411" xr:uid="{C541DA92-4FB5-4250-A9BB-50B3535EBC08}"/>
    <cellStyle name="Percent 3 7 3" xfId="2412" xr:uid="{52BF092B-4E06-4BBE-BBD1-277B32704634}"/>
    <cellStyle name="Percent 3 8" xfId="2413" xr:uid="{0F4852BD-7BC8-48A2-8E84-8424DEAF4C2C}"/>
    <cellStyle name="Percent 3 8 2" xfId="2414" xr:uid="{8FC61138-B229-497A-B095-31975AB6ABDE}"/>
    <cellStyle name="Percent 3 8 3" xfId="2415" xr:uid="{B82B6EA0-0F6D-4CFD-8DB3-36BDD90EB543}"/>
    <cellStyle name="Percent 3 9" xfId="2416" xr:uid="{8062AF1B-2820-447C-B61D-94F82DC0E8BA}"/>
    <cellStyle name="Percent 3 9 2" xfId="2417" xr:uid="{D2E6E2F2-4970-4A96-B727-7BCF84C7168D}"/>
    <cellStyle name="Percent 4" xfId="2418" xr:uid="{C781AA7F-4239-4895-982D-2ADC10CB81CF}"/>
    <cellStyle name="Percent 4 2" xfId="2419" xr:uid="{0228B971-E389-4ECE-A523-CF976043992C}"/>
    <cellStyle name="Percent 4 2 2" xfId="2420" xr:uid="{1B150B75-8256-48DD-A86A-35D4D3597FC8}"/>
    <cellStyle name="Percent 4 2 3" xfId="2421" xr:uid="{8B7147F5-4F46-4A1F-B46A-63C3D2BCCDE1}"/>
    <cellStyle name="Percent 4 3" xfId="2422" xr:uid="{201A82F7-2843-4FFB-BAA0-21832A69BDAD}"/>
    <cellStyle name="Percent 4 3 2" xfId="2423" xr:uid="{824D7C03-CD43-4D4D-B88C-B677A99FF103}"/>
    <cellStyle name="Percent 4 4" xfId="2424" xr:uid="{38613624-DD50-4F78-925E-C4D1B7D102F4}"/>
    <cellStyle name="Percent 4 4 2" xfId="2425" xr:uid="{2F20DB22-85A1-4785-9794-FC48F3FD5F28}"/>
    <cellStyle name="Percent 4 5" xfId="2426" xr:uid="{A61704D9-C425-4C3F-971F-BF237C1B221E}"/>
    <cellStyle name="Percent 4 5 2" xfId="2427" xr:uid="{274FCC3F-5730-4F13-BB49-0BAAA8487BC5}"/>
    <cellStyle name="Percent 4 6" xfId="2428" xr:uid="{47D1D9CF-5E13-43E3-891A-D7EDD5ECC82F}"/>
    <cellStyle name="Percent 4 7" xfId="2429" xr:uid="{067BDBD5-AF93-4032-ADE3-EFE5345DA8C8}"/>
    <cellStyle name="Percent 5" xfId="2430" xr:uid="{EF2F796C-29D4-4E25-A58F-1AC8212215F5}"/>
    <cellStyle name="Percent 5 2" xfId="2431" xr:uid="{1D5D4371-6082-4948-A318-BCEB9350294E}"/>
    <cellStyle name="Percent 5 3" xfId="2432" xr:uid="{29EE76ED-B08A-4025-9154-863FF401C58E}"/>
    <cellStyle name="Percent 5 3 2" xfId="2433" xr:uid="{9389285F-31AE-4EC4-A08B-44274ED6949A}"/>
    <cellStyle name="Percent 5 3 2 2" xfId="2434" xr:uid="{7AAF25B0-3B0F-47C1-92ED-87475371F8E8}"/>
    <cellStyle name="Percent 6" xfId="2435" xr:uid="{3FB78855-428D-4F0C-905A-E6F87FCC295B}"/>
    <cellStyle name="Percent 6 2" xfId="2436" xr:uid="{6A5789CB-A0FC-4CCA-9794-455A0F9DC46B}"/>
    <cellStyle name="Percent 7" xfId="2437" xr:uid="{9B434234-80C5-4AA8-919A-DDFDF3F326F2}"/>
    <cellStyle name="Percent 7 2" xfId="2438" xr:uid="{8660499C-31EF-44D1-B7D5-2EF879968D95}"/>
    <cellStyle name="Percent 8" xfId="2439" xr:uid="{26A40351-AE20-4692-B087-FA5D9FBE4431}"/>
    <cellStyle name="Percent 8 2" xfId="2440" xr:uid="{264E5C35-294A-4E1E-8401-189F1CD8A8A7}"/>
    <cellStyle name="Pilkku_Layo9704" xfId="2441" xr:uid="{6FDA9555-B6FF-4286-B9D0-71A8F20AE609}"/>
    <cellStyle name="Pyör. luku_Layo9704" xfId="2442" xr:uid="{54691E22-0823-48F7-8C14-387B018C14AD}"/>
    <cellStyle name="Pyör. valuutta_Layo9704" xfId="2443" xr:uid="{1F06C6D0-2FDA-43FB-B3F2-E2C48D598E06}"/>
    <cellStyle name="Schlecht" xfId="2444" xr:uid="{053EB534-4975-45F9-9A15-2C14748DFEB8}"/>
    <cellStyle name="Standard_Sce_D_Extraction" xfId="2445" xr:uid="{94743067-94EA-45E4-9E36-35DD3C104193}"/>
    <cellStyle name="Style 103" xfId="2446" xr:uid="{46FEA0A3-B7FB-4159-B674-5A56854734D3}"/>
    <cellStyle name="Style 103 2" xfId="2447" xr:uid="{814D4433-7070-4E73-BFAE-86CC0AB50163}"/>
    <cellStyle name="Style 103 2 2" xfId="2448" xr:uid="{FAB47959-0033-4534-97BA-6A22ECD7B4D4}"/>
    <cellStyle name="Style 103 3" xfId="2449" xr:uid="{2BD7F022-CC6D-44DD-9A2F-E1FAE7279F0A}"/>
    <cellStyle name="Style 103 3 2" xfId="2450" xr:uid="{6128FC02-318B-4025-96DC-875B62708E6E}"/>
    <cellStyle name="Style 103 4" xfId="2451" xr:uid="{0651BA62-2C72-4D3C-AD3D-C31FD7D70E2E}"/>
    <cellStyle name="Style 103 5" xfId="2452" xr:uid="{D4FD6E6F-6112-453E-9BB4-624E9463C2AB}"/>
    <cellStyle name="Style 104" xfId="2453" xr:uid="{49A8CF1B-2DC0-4458-9C6A-69CD52F05006}"/>
    <cellStyle name="Style 104 2" xfId="2454" xr:uid="{4D18591D-A6D9-470F-92CC-E8B3161276FE}"/>
    <cellStyle name="Style 104 2 2" xfId="2455" xr:uid="{9E7EB485-9185-416A-9A6A-FF18DE9007BA}"/>
    <cellStyle name="Style 104 3" xfId="2456" xr:uid="{9BEF6821-F97E-41EA-BC17-82F3B72D2469}"/>
    <cellStyle name="Style 104 3 2" xfId="2457" xr:uid="{5EC61411-17D6-41CE-9D9D-3E21A4BB392E}"/>
    <cellStyle name="Style 104 4" xfId="2458" xr:uid="{DAC9F856-DECC-4521-B519-43F23EC4886D}"/>
    <cellStyle name="Style 104 5" xfId="2459" xr:uid="{7F72B17F-035D-4267-9D94-DFAD006F93DF}"/>
    <cellStyle name="Style 105" xfId="2460" xr:uid="{C888EF05-6D3B-481D-B02B-321FB8865DF9}"/>
    <cellStyle name="Style 105 2" xfId="2461" xr:uid="{3936C2D1-B987-43AD-8219-953B644B64AE}"/>
    <cellStyle name="Style 105 3" xfId="2462" xr:uid="{A79674ED-89D4-478A-B89D-5A91F2E4A20E}"/>
    <cellStyle name="Style 105 4" xfId="2463" xr:uid="{29CD8DE6-764A-4E8D-969A-D92F50D51526}"/>
    <cellStyle name="Style 106" xfId="2464" xr:uid="{CD480626-396D-4853-B2A6-4181FE3D4822}"/>
    <cellStyle name="Style 106 2" xfId="2465" xr:uid="{310B7170-98DD-45DE-9294-28DC3F43CF6D}"/>
    <cellStyle name="Style 106 3" xfId="2466" xr:uid="{78B14B8A-B6B3-4621-9CA8-DA575491211C}"/>
    <cellStyle name="Style 106 4" xfId="2467" xr:uid="{1BF792D5-D307-47DD-ABE5-3CA38A616C87}"/>
    <cellStyle name="Style 107" xfId="2468" xr:uid="{2420BAFC-048A-491F-BCF0-52C5C6AC2604}"/>
    <cellStyle name="Style 107 2" xfId="2469" xr:uid="{3BB02B35-F543-4B5B-BEA5-718D45832FC2}"/>
    <cellStyle name="Style 107 3" xfId="2470" xr:uid="{D898EE3C-D49C-4B3C-A53A-EE1B617DE8E3}"/>
    <cellStyle name="Style 107 4" xfId="2471" xr:uid="{59948EF7-3127-43CB-93DC-B47B9E949455}"/>
    <cellStyle name="Style 108" xfId="2472" xr:uid="{2CB4C409-F1D7-400E-B3AC-7B0447512FC4}"/>
    <cellStyle name="Style 108 2" xfId="2473" xr:uid="{25CC5E39-00B7-4B4C-8122-9F7E37578B34}"/>
    <cellStyle name="Style 108 2 2" xfId="2474" xr:uid="{B29CBA3E-C259-46BA-9309-658ACF51D1AB}"/>
    <cellStyle name="Style 108 3" xfId="2475" xr:uid="{F49D91EF-3EAB-46FE-9ED1-3F19ACB5ECA8}"/>
    <cellStyle name="Style 108 3 2" xfId="2476" xr:uid="{FE270058-BF75-4F61-AEB8-A9338B2B28E3}"/>
    <cellStyle name="Style 108 4" xfId="2477" xr:uid="{104BA07F-13C6-4369-A7D5-2DF65287E420}"/>
    <cellStyle name="Style 108 5" xfId="2478" xr:uid="{C24FBBE6-6348-4889-A9FE-7D02CBAF638E}"/>
    <cellStyle name="Style 109" xfId="2479" xr:uid="{12CF6484-B182-4B73-990E-982E4D5225DB}"/>
    <cellStyle name="Style 109 2" xfId="2480" xr:uid="{944F3ED3-1F3A-4168-A773-53D357C152A3}"/>
    <cellStyle name="Style 109 3" xfId="2481" xr:uid="{2EADC101-8B8B-4D89-AC4B-FAF02B6F3D4F}"/>
    <cellStyle name="Style 109 4" xfId="2482" xr:uid="{2E2C1D42-A104-471B-84D2-7F339C6AF86F}"/>
    <cellStyle name="Style 110" xfId="2483" xr:uid="{2D6C37D0-C58A-4FB4-8B56-C36173D72013}"/>
    <cellStyle name="Style 110 2" xfId="2484" xr:uid="{B327F662-3583-47CC-B2BE-A4FB5ACD2CBD}"/>
    <cellStyle name="Style 110 3" xfId="2485" xr:uid="{66D5C628-0AD5-489D-9394-ADBC7F42B0F7}"/>
    <cellStyle name="Style 110 4" xfId="2486" xr:uid="{6D3D9DF1-9CE6-4C91-99E8-E343D36A2F95}"/>
    <cellStyle name="Style 114" xfId="2487" xr:uid="{D37A4AB2-539E-4BAD-B7E5-421E2AA375A8}"/>
    <cellStyle name="Style 114 2" xfId="2488" xr:uid="{3E81FF99-97BC-4D9D-82FA-7D0A28B9D6ED}"/>
    <cellStyle name="Style 114 2 2" xfId="2489" xr:uid="{CF109051-2FC6-4F50-A245-C6504ACBB080}"/>
    <cellStyle name="Style 114 3" xfId="2490" xr:uid="{1B54B759-E6E6-41B8-9F8B-CBAC7E30E53A}"/>
    <cellStyle name="Style 114 3 2" xfId="2491" xr:uid="{F6FC24E7-EE35-464C-A7D2-C272F7556ACB}"/>
    <cellStyle name="Style 114 4" xfId="2492" xr:uid="{EACAB923-6B96-4150-BDE3-70DD16E27E41}"/>
    <cellStyle name="Style 114 5" xfId="2493" xr:uid="{FEDB7369-D4C2-4AE2-970E-D85801D64755}"/>
    <cellStyle name="Style 115" xfId="2494" xr:uid="{AC83E2B1-456E-49B2-B073-BB5CC763B3D1}"/>
    <cellStyle name="Style 115 2" xfId="2495" xr:uid="{FCC792CD-3060-4E93-B5EB-A61D6201372F}"/>
    <cellStyle name="Style 115 2 2" xfId="2496" xr:uid="{0A753E04-9121-4214-9899-62010029F3EB}"/>
    <cellStyle name="Style 115 3" xfId="2497" xr:uid="{4BAD9D81-7248-4CEB-B056-4892D8F12AE2}"/>
    <cellStyle name="Style 115 3 2" xfId="2498" xr:uid="{D4EC002C-F26A-46BD-A691-8E0384C073D4}"/>
    <cellStyle name="Style 115 4" xfId="2499" xr:uid="{09459645-159F-4013-9C4C-CD426895E299}"/>
    <cellStyle name="Style 115 5" xfId="2500" xr:uid="{F40F7526-7A06-4003-B31C-C03C9655A13B}"/>
    <cellStyle name="Style 116" xfId="2501" xr:uid="{B744AA08-BBA9-41EC-8AAD-B284AABABCE2}"/>
    <cellStyle name="Style 116 2" xfId="2502" xr:uid="{5C1E3949-24F8-438A-953F-8CC74E522CB3}"/>
    <cellStyle name="Style 116 3" xfId="2503" xr:uid="{AC277251-450B-455D-8A9B-3ED8E57F608A}"/>
    <cellStyle name="Style 116 4" xfId="2504" xr:uid="{E5E9575C-9116-4992-BCBE-66197D900D6F}"/>
    <cellStyle name="Style 117" xfId="2505" xr:uid="{0E41B9A2-1031-45A2-B13E-D4ED412BEF96}"/>
    <cellStyle name="Style 117 2" xfId="2506" xr:uid="{09960FDA-49A8-4AE4-AC8F-F7B101239355}"/>
    <cellStyle name="Style 117 3" xfId="2507" xr:uid="{99B0DF54-25F3-4A08-9A40-ED95E04196F4}"/>
    <cellStyle name="Style 117 4" xfId="2508" xr:uid="{8A124C2C-482D-4D41-91BF-E05FAA489B90}"/>
    <cellStyle name="Style 118" xfId="2509" xr:uid="{1A04FC71-C1DF-485F-AA52-D7BE37EE1C89}"/>
    <cellStyle name="Style 118 2" xfId="2510" xr:uid="{7ADF6921-FE6C-462F-AE12-2BD18EAA4C91}"/>
    <cellStyle name="Style 118 3" xfId="2511" xr:uid="{BDCE3AB6-93CA-47DE-8FD1-8ECAF59E0ECD}"/>
    <cellStyle name="Style 118 4" xfId="2512" xr:uid="{0105D92C-45BF-4912-A81D-06C11E497446}"/>
    <cellStyle name="Style 119" xfId="2513" xr:uid="{D9ABE60B-4FD3-42C1-9DE5-27E13318EBFF}"/>
    <cellStyle name="Style 119 2" xfId="2514" xr:uid="{F930CAA6-46D0-4C9C-B5DD-714BB2513E15}"/>
    <cellStyle name="Style 119 2 2" xfId="2515" xr:uid="{B551F281-5402-4511-BDE4-E3510D418359}"/>
    <cellStyle name="Style 119 3" xfId="2516" xr:uid="{EC551DCE-99E4-4AEF-A140-25638111F40B}"/>
    <cellStyle name="Style 119 3 2" xfId="2517" xr:uid="{3A503BDC-8384-4E87-B18D-528D28BE9139}"/>
    <cellStyle name="Style 119 4" xfId="2518" xr:uid="{FA54EEBE-6F5F-40AB-8497-E88154F8A831}"/>
    <cellStyle name="Style 119 5" xfId="2519" xr:uid="{E58CCB09-F887-44F5-9850-F847B99B26AC}"/>
    <cellStyle name="Style 120" xfId="2520" xr:uid="{247021A2-BCB8-41A6-964B-6DD77447288E}"/>
    <cellStyle name="Style 120 2" xfId="2521" xr:uid="{7B10E010-FC3B-4A53-94BA-BCBDFC5EAB01}"/>
    <cellStyle name="Style 120 3" xfId="2522" xr:uid="{3432B1B9-D53B-4857-B34C-73CC122F6200}"/>
    <cellStyle name="Style 120 4" xfId="2523" xr:uid="{1DA03CFF-3560-4882-A702-9DB76A042218}"/>
    <cellStyle name="Style 121" xfId="2524" xr:uid="{ED224B09-F144-4023-A3DB-5F8D3F0F2035}"/>
    <cellStyle name="Style 121 2" xfId="2525" xr:uid="{F90BB65E-B912-4435-B048-6DFB85D3E3FB}"/>
    <cellStyle name="Style 121 3" xfId="2526" xr:uid="{109C3C77-06BC-4184-918F-656C5FA60DAE}"/>
    <cellStyle name="Style 121 4" xfId="2527" xr:uid="{7824F8F1-8555-4282-B213-4501B33CD454}"/>
    <cellStyle name="Style 126" xfId="2528" xr:uid="{9A9FF957-F143-4DF0-A62A-8D3D3FA04C44}"/>
    <cellStyle name="Style 126 2" xfId="2529" xr:uid="{92FD9FCF-34C1-4F89-B1CF-997CFDA9CD95}"/>
    <cellStyle name="Style 126 2 2" xfId="2530" xr:uid="{F2793918-0C1F-408F-AFA6-0BB4681A9ADC}"/>
    <cellStyle name="Style 126 3" xfId="2531" xr:uid="{B4915F96-1358-44C7-BE2C-ADC925ED155D}"/>
    <cellStyle name="Style 126 3 2" xfId="2532" xr:uid="{C07361C5-D6DF-4D8E-845A-166E2141F342}"/>
    <cellStyle name="Style 126 4" xfId="2533" xr:uid="{10410F69-FC2A-41B0-A4C4-17360C72A491}"/>
    <cellStyle name="Style 126 5" xfId="2534" xr:uid="{BE6BF72A-F4CD-4A65-9B8C-7DE6DAEC5EE0}"/>
    <cellStyle name="Style 127" xfId="2535" xr:uid="{50052646-A5FF-40BC-882D-9F1794112D9B}"/>
    <cellStyle name="Style 127 2" xfId="2536" xr:uid="{4737D867-533A-4835-93AC-071A70B40C47}"/>
    <cellStyle name="Style 127 3" xfId="2537" xr:uid="{616D8DFA-A5AE-452E-B5C9-161BAB84A88C}"/>
    <cellStyle name="Style 127 4" xfId="2538" xr:uid="{C37C8AD7-B527-40CB-9791-FDBEFDEF9D51}"/>
    <cellStyle name="Style 128" xfId="2539" xr:uid="{D00A09B6-A705-41AB-A9B4-778D693DEB9B}"/>
    <cellStyle name="Style 128 2" xfId="2540" xr:uid="{625DEBC6-2033-47D2-9AF1-DA62CDCBABDF}"/>
    <cellStyle name="Style 128 3" xfId="2541" xr:uid="{B7E9F412-92AB-412D-8A90-34D5B1B1069D}"/>
    <cellStyle name="Style 128 4" xfId="2542" xr:uid="{32FEFDED-50A7-4377-8BD9-EE89B21ECACA}"/>
    <cellStyle name="Style 129" xfId="2543" xr:uid="{79243798-6C6B-43AE-BD84-33C610C0746C}"/>
    <cellStyle name="Style 129 2" xfId="2544" xr:uid="{C973764F-41DA-40E5-B52D-B1596F95B703}"/>
    <cellStyle name="Style 129 3" xfId="2545" xr:uid="{CB546364-17B5-42AB-917B-35775DC2FAAD}"/>
    <cellStyle name="Style 129 4" xfId="2546" xr:uid="{64717C81-F0F7-46D7-B5CE-4374C9E9CEEA}"/>
    <cellStyle name="Style 130" xfId="2547" xr:uid="{7A45EC20-F9B3-48A6-A40D-DAAAF9226A8C}"/>
    <cellStyle name="Style 130 2" xfId="2548" xr:uid="{CF6824A7-B1FB-48A0-8BA5-E9574E2C4640}"/>
    <cellStyle name="Style 130 2 2" xfId="2549" xr:uid="{969A2238-0E5C-41C3-8AE0-0EE129BDA6C1}"/>
    <cellStyle name="Style 130 3" xfId="2550" xr:uid="{717FE1E1-8D9E-4F8F-A56F-80232E671994}"/>
    <cellStyle name="Style 130 3 2" xfId="2551" xr:uid="{432A4E60-3809-4DD8-B923-381CD111FEBD}"/>
    <cellStyle name="Style 130 4" xfId="2552" xr:uid="{BC819CCC-B031-4CF4-9CDC-74F75CD16439}"/>
    <cellStyle name="Style 130 5" xfId="2553" xr:uid="{FD375E58-CC12-4360-B859-120F290BD3D5}"/>
    <cellStyle name="Style 131" xfId="2554" xr:uid="{DABCE50B-55F8-4194-AA53-BB4E8E933E42}"/>
    <cellStyle name="Style 131 2" xfId="2555" xr:uid="{4BF20335-AEBA-4EED-B711-18C7CF0D9790}"/>
    <cellStyle name="Style 131 3" xfId="2556" xr:uid="{0A31E86C-8004-4DEC-8B40-B0E80A871B3A}"/>
    <cellStyle name="Style 131 4" xfId="2557" xr:uid="{0886067D-F355-4BBE-A498-35567E435B61}"/>
    <cellStyle name="Style 132" xfId="2558" xr:uid="{13C60316-6737-4BF8-A399-4412C18E3BFD}"/>
    <cellStyle name="Style 132 2" xfId="2559" xr:uid="{4C3397AF-FBF7-4F30-94EF-71CF0D5532F5}"/>
    <cellStyle name="Style 132 3" xfId="2560" xr:uid="{F4835108-C877-487A-AFA8-2823E0A4B077}"/>
    <cellStyle name="Style 132 4" xfId="2561" xr:uid="{A5243832-E2EE-44AC-9889-5BA444394810}"/>
    <cellStyle name="Style 137" xfId="2562" xr:uid="{28BBC8E9-1B28-415C-9447-75ABA284D4E7}"/>
    <cellStyle name="Style 137 2" xfId="2563" xr:uid="{C4525F6A-9A95-46E9-975E-B50AB0C09FEF}"/>
    <cellStyle name="Style 137 2 2" xfId="2564" xr:uid="{24B2E6A4-742B-4A38-A561-D089BB749C57}"/>
    <cellStyle name="Style 137 3" xfId="2565" xr:uid="{E319BB51-1759-4BD6-8A92-D3909A05E508}"/>
    <cellStyle name="Style 137 3 2" xfId="2566" xr:uid="{B34A32FB-FCF5-4571-BABC-927AF0601587}"/>
    <cellStyle name="Style 137 4" xfId="2567" xr:uid="{C0EFDD1F-6777-46EB-AFF6-62A900CAA8C3}"/>
    <cellStyle name="Style 137 5" xfId="2568" xr:uid="{F8FC8A65-5285-4EA7-82AE-BF754503E143}"/>
    <cellStyle name="Style 138" xfId="2569" xr:uid="{0EEF1FDF-BC08-4E36-B8F2-BF8641A00ABE}"/>
    <cellStyle name="Style 138 2" xfId="2570" xr:uid="{8C94E8E2-B940-4229-89AD-60FC0A05C6AE}"/>
    <cellStyle name="Style 138 3" xfId="2571" xr:uid="{63737544-1C2E-4931-82F4-5D46952B92A8}"/>
    <cellStyle name="Style 138 4" xfId="2572" xr:uid="{2E5F8364-3338-4625-956A-091D222CB37B}"/>
    <cellStyle name="Style 139" xfId="2573" xr:uid="{163C97A2-F369-4007-A472-63A0EBC5CCEC}"/>
    <cellStyle name="Style 139 2" xfId="2574" xr:uid="{65E137D9-CFFB-41CE-88AE-A50EB00D787D}"/>
    <cellStyle name="Style 139 3" xfId="2575" xr:uid="{5B9EEDDA-F6A5-4E89-A32F-9F6E3BB69A2E}"/>
    <cellStyle name="Style 139 4" xfId="2576" xr:uid="{DC628B84-F891-462F-BE27-575CA9F52B11}"/>
    <cellStyle name="Style 140" xfId="2577" xr:uid="{9939A3BF-A4F0-4A4D-A074-AF65E3ED5599}"/>
    <cellStyle name="Style 140 2" xfId="2578" xr:uid="{47C97F84-D95B-49EA-AC51-9BDD8162E1A3}"/>
    <cellStyle name="Style 140 3" xfId="2579" xr:uid="{A4FB5E30-A125-423A-AA25-DA75A43438C5}"/>
    <cellStyle name="Style 140 4" xfId="2580" xr:uid="{5DDBED98-181E-4D52-8A10-270ED3CB4426}"/>
    <cellStyle name="Style 141" xfId="2581" xr:uid="{86BE699F-5EEC-4666-B53C-EAF3C6CA8676}"/>
    <cellStyle name="Style 141 2" xfId="2582" xr:uid="{96D1F0AD-4BB4-4BA0-91B7-E1766F27BB1A}"/>
    <cellStyle name="Style 141 2 2" xfId="2583" xr:uid="{F3347C39-3B70-46D8-B9E4-76F41CBFEE39}"/>
    <cellStyle name="Style 141 3" xfId="2584" xr:uid="{12A6C952-B4DD-40C6-B45E-26847BD07C28}"/>
    <cellStyle name="Style 141 3 2" xfId="2585" xr:uid="{8BE6FC7C-8E0B-4432-9B6D-9CD9767074E1}"/>
    <cellStyle name="Style 141 4" xfId="2586" xr:uid="{F7501769-7190-4F9F-8FF1-498D6A62EEA8}"/>
    <cellStyle name="Style 141 5" xfId="2587" xr:uid="{40E31E13-3C1D-4A5E-BF6F-F82BECCD4019}"/>
    <cellStyle name="Style 142" xfId="2588" xr:uid="{C46CCBF7-0E06-4EE6-8764-BFA211509701}"/>
    <cellStyle name="Style 142 2" xfId="2589" xr:uid="{7498721F-BA02-4F97-B26A-FE470F7432C4}"/>
    <cellStyle name="Style 142 3" xfId="2590" xr:uid="{6C7047FB-A290-47D1-995B-D93566788BD1}"/>
    <cellStyle name="Style 142 4" xfId="2591" xr:uid="{DAA4D49C-F46B-4CD4-961C-D0D5BDF802A8}"/>
    <cellStyle name="Style 143" xfId="2592" xr:uid="{86D08FAC-82EE-43DC-805D-A150D3B3261A}"/>
    <cellStyle name="Style 143 2" xfId="2593" xr:uid="{173E0252-5DA9-456B-BFC9-304112A22588}"/>
    <cellStyle name="Style 143 3" xfId="2594" xr:uid="{80E97CC2-145E-487E-8F61-38EC265D6A9E}"/>
    <cellStyle name="Style 143 4" xfId="2595" xr:uid="{914E6C2F-FA32-4365-AB24-EE837FE77CCE}"/>
    <cellStyle name="Style 148" xfId="2596" xr:uid="{DAC3276A-BD41-45DF-83EE-28D527A2B5F9}"/>
    <cellStyle name="Style 148 2" xfId="2597" xr:uid="{B31BBA87-0C01-43E7-9370-D5FF1B91EE1E}"/>
    <cellStyle name="Style 148 2 2" xfId="2598" xr:uid="{55D6DF4A-E700-4417-98B3-CC1D5F7A9B9E}"/>
    <cellStyle name="Style 148 3" xfId="2599" xr:uid="{D2BBDCF9-6D53-4A80-9243-A7CC2E96AB08}"/>
    <cellStyle name="Style 148 3 2" xfId="2600" xr:uid="{5FC51A86-D4A7-4E44-9B07-A9C4EABBCE67}"/>
    <cellStyle name="Style 148 4" xfId="2601" xr:uid="{877BD85B-A23A-44E1-B363-8800696434AD}"/>
    <cellStyle name="Style 148 5" xfId="2602" xr:uid="{7FE8E119-0EFC-4C29-988E-78C7A25CE8FD}"/>
    <cellStyle name="Style 149" xfId="2603" xr:uid="{9753B59D-3643-417E-B409-05A1EBB8DEFC}"/>
    <cellStyle name="Style 149 2" xfId="2604" xr:uid="{261CFC30-D09B-4BD5-A003-18A6D913DE14}"/>
    <cellStyle name="Style 149 3" xfId="2605" xr:uid="{F9302DBF-FF2A-41DE-9274-85268D004EEB}"/>
    <cellStyle name="Style 149 4" xfId="2606" xr:uid="{BAED3ACD-F5FA-4D0B-9A99-34F1D7A60737}"/>
    <cellStyle name="Style 150" xfId="2607" xr:uid="{33CB4F57-1250-4A57-A119-CEFAEB03C79D}"/>
    <cellStyle name="Style 150 2" xfId="2608" xr:uid="{F823435E-7F9B-4CA5-8AC7-036936D15B58}"/>
    <cellStyle name="Style 150 3" xfId="2609" xr:uid="{A9B889D3-DCBA-4D01-B268-05B20E0130DF}"/>
    <cellStyle name="Style 150 4" xfId="2610" xr:uid="{0553F2C8-FAC1-4A77-85E7-03F0C81CA59C}"/>
    <cellStyle name="Style 151" xfId="2611" xr:uid="{D02FE390-F348-49F9-B335-921F640C3E8D}"/>
    <cellStyle name="Style 151 2" xfId="2612" xr:uid="{C7986C8C-6D48-4F49-9F8A-06BA9D04C5C3}"/>
    <cellStyle name="Style 151 3" xfId="2613" xr:uid="{F8FCA9D3-34A1-477A-8E12-02C035CFC915}"/>
    <cellStyle name="Style 151 4" xfId="2614" xr:uid="{1A77CEE9-2DFC-426C-9ED1-1AC391CBF2B8}"/>
    <cellStyle name="Style 152" xfId="2615" xr:uid="{F18346B7-8827-4473-A530-8404624F7351}"/>
    <cellStyle name="Style 152 2" xfId="2616" xr:uid="{2BAA95E8-5CC7-461D-A9B5-4953CBCD1906}"/>
    <cellStyle name="Style 152 2 2" xfId="2617" xr:uid="{BBF62671-D5B0-459E-97B1-481B88FA7350}"/>
    <cellStyle name="Style 152 3" xfId="2618" xr:uid="{DBC212F0-AFAB-44B5-99F3-972C23F98694}"/>
    <cellStyle name="Style 152 3 2" xfId="2619" xr:uid="{730E7F35-099A-48E3-9D55-D5CBFF546BF7}"/>
    <cellStyle name="Style 152 4" xfId="2620" xr:uid="{429502F9-0946-4EA2-B5A9-8697E89F0C7B}"/>
    <cellStyle name="Style 152 5" xfId="2621" xr:uid="{F5703D7A-A72C-4F8C-85C8-FD590EFDBB5C}"/>
    <cellStyle name="Style 153" xfId="2622" xr:uid="{056DC09D-202D-4781-ACB3-2EF99A497CC5}"/>
    <cellStyle name="Style 153 2" xfId="2623" xr:uid="{49EDB93E-1085-44C8-9722-9B1606CE9B6B}"/>
    <cellStyle name="Style 153 3" xfId="2624" xr:uid="{9B95C4C5-095D-4005-93D9-D472626F4FC9}"/>
    <cellStyle name="Style 153 4" xfId="2625" xr:uid="{3603CF6F-E0BD-4F92-80EE-017BEBD5251F}"/>
    <cellStyle name="Style 154" xfId="2626" xr:uid="{82423E15-C8F5-4FC2-B23A-1E39E6EDD15C}"/>
    <cellStyle name="Style 154 2" xfId="2627" xr:uid="{67706AF7-8F68-40BD-9339-FBD9D30CE295}"/>
    <cellStyle name="Style 154 3" xfId="2628" xr:uid="{E93080CB-9989-4E9A-94C6-0167A0BEB877}"/>
    <cellStyle name="Style 154 4" xfId="2629" xr:uid="{A115ADB6-660C-4D62-B1DE-15AC7298F94B}"/>
    <cellStyle name="Style 159" xfId="2630" xr:uid="{6B2F386A-BB38-438E-8833-71E2647EC880}"/>
    <cellStyle name="Style 159 2" xfId="2631" xr:uid="{FFD17E37-EFE6-4D47-A398-756578A79666}"/>
    <cellStyle name="Style 159 2 2" xfId="2632" xr:uid="{32B72AE3-34CA-40EE-BB90-99CD95A97FC1}"/>
    <cellStyle name="Style 159 3" xfId="2633" xr:uid="{E9C652E6-21CA-4EE4-B9D2-9300D7B4BD70}"/>
    <cellStyle name="Style 159 3 2" xfId="2634" xr:uid="{8BDB2A15-5A4E-49D4-A744-E2608150C90B}"/>
    <cellStyle name="Style 159 4" xfId="2635" xr:uid="{66DA9B89-BAE7-46AA-9E07-03A644DC1564}"/>
    <cellStyle name="Style 159 5" xfId="2636" xr:uid="{350098BA-122C-4D91-93CE-62E48EFBA162}"/>
    <cellStyle name="Style 160" xfId="2637" xr:uid="{FFF7F6B2-B04E-4C9D-B7BB-E6A83F31A2B8}"/>
    <cellStyle name="Style 160 2" xfId="2638" xr:uid="{142EB9DD-E195-4E9F-965C-353EE325CF62}"/>
    <cellStyle name="Style 160 3" xfId="2639" xr:uid="{E0C7534F-5B6C-4E63-ABCC-5ACEEDB37F4B}"/>
    <cellStyle name="Style 160 4" xfId="2640" xr:uid="{80696CD4-41AA-442A-B1C7-95E2981E51E9}"/>
    <cellStyle name="Style 161" xfId="2641" xr:uid="{BBE06A6C-C3A0-4A6E-A48F-080F2B1CD8AA}"/>
    <cellStyle name="Style 161 2" xfId="2642" xr:uid="{8DCAAF9D-5ABF-411E-A7EF-47C1AFA1F6CD}"/>
    <cellStyle name="Style 161 3" xfId="2643" xr:uid="{5872AD6A-2ACF-4806-B783-431F697AA993}"/>
    <cellStyle name="Style 161 4" xfId="2644" xr:uid="{EF1138F3-E443-41D9-8FF7-35DA86A25EB4}"/>
    <cellStyle name="Style 162" xfId="2645" xr:uid="{B0D98BB1-23C7-45F6-99FB-BC793ED688BA}"/>
    <cellStyle name="Style 162 2" xfId="2646" xr:uid="{E1512C1A-D15F-4BC5-B18C-ADABA780AE13}"/>
    <cellStyle name="Style 162 3" xfId="2647" xr:uid="{186514DB-F885-4113-9A8B-8AD4D3B0C911}"/>
    <cellStyle name="Style 162 4" xfId="2648" xr:uid="{3E556486-B549-4C4F-B090-08395D858406}"/>
    <cellStyle name="Style 163" xfId="2649" xr:uid="{41CCF7CC-FCFB-4081-867B-DDBB2347BE28}"/>
    <cellStyle name="Style 163 2" xfId="2650" xr:uid="{135D45AA-FEBE-48B8-AB8C-9F7FF6C93C0D}"/>
    <cellStyle name="Style 163 2 2" xfId="2651" xr:uid="{D3D3F367-B53E-49CD-AA95-23D0B58B3863}"/>
    <cellStyle name="Style 163 3" xfId="2652" xr:uid="{CAFAF15F-09BE-4A75-8F35-3B5B2252551D}"/>
    <cellStyle name="Style 163 3 2" xfId="2653" xr:uid="{CF1F81F5-00B3-4FB2-8EEC-9C3416FE1088}"/>
    <cellStyle name="Style 163 4" xfId="2654" xr:uid="{E1652FB1-2252-4DB6-91BD-54CD8D90AA87}"/>
    <cellStyle name="Style 163 5" xfId="2655" xr:uid="{8C8575AB-D1D3-411B-8E48-788A07B1FB33}"/>
    <cellStyle name="Style 164" xfId="2656" xr:uid="{7D461AEA-A663-46EC-BDCA-66D9411C4941}"/>
    <cellStyle name="Style 164 2" xfId="2657" xr:uid="{EBF6D89D-80A8-4821-BFA7-77384090418B}"/>
    <cellStyle name="Style 164 3" xfId="2658" xr:uid="{66041ACD-0122-4C63-A2B5-5FB9D026B530}"/>
    <cellStyle name="Style 164 4" xfId="2659" xr:uid="{F0958F34-7C1F-4348-A2FA-EB7389C7E3AF}"/>
    <cellStyle name="Style 165" xfId="2660" xr:uid="{CDC7EF34-142D-4A2E-A6C1-358252157C9E}"/>
    <cellStyle name="Style 165 2" xfId="2661" xr:uid="{F1520683-B49F-4C53-9083-FC74ED635DF7}"/>
    <cellStyle name="Style 165 3" xfId="2662" xr:uid="{AEDB2AE3-00BA-422C-87D0-857D269FCB09}"/>
    <cellStyle name="Style 165 4" xfId="2663" xr:uid="{01D711F4-0C68-4C9F-9267-463BFB862BFE}"/>
    <cellStyle name="Style 21" xfId="2664" xr:uid="{B2C22BCA-4F70-4D8D-B951-5A99E478C206}"/>
    <cellStyle name="Style 21 2" xfId="2665" xr:uid="{1195B2B3-5C19-40C1-ACE0-6754D23B43D3}"/>
    <cellStyle name="Style 21 2 2" xfId="2666" xr:uid="{B605FBD0-C701-4E7F-8CC5-B98E86F75AFC}"/>
    <cellStyle name="Style 21 2 2 2" xfId="2667" xr:uid="{83CDAF99-A266-40F1-90C2-6B34393E8FB0}"/>
    <cellStyle name="Style 21 2 3" xfId="2668" xr:uid="{280E8A5B-1412-43D3-9237-74A7B6ADAB54}"/>
    <cellStyle name="Style 21 2 4" xfId="2669" xr:uid="{0FEEE6A2-D9CA-435D-B887-BC77A48667A7}"/>
    <cellStyle name="Style 21 3" xfId="2670" xr:uid="{EF944B28-4B20-4EAE-BEE8-1A9BB238C835}"/>
    <cellStyle name="Style 21 3 2" xfId="2671" xr:uid="{77AF380F-821D-42E5-9300-B14031F86D6B}"/>
    <cellStyle name="Style 21 4" xfId="2672" xr:uid="{E656E2F3-9872-44F8-81C7-9DA53F059F2B}"/>
    <cellStyle name="Style 21 5" xfId="2673" xr:uid="{23D3000F-EFEB-4EA7-9A63-F333C29E83BC}"/>
    <cellStyle name="Style 21 6" xfId="2674" xr:uid="{96170BDF-DD83-44A3-90B5-BF7D890688F5}"/>
    <cellStyle name="Style 21 6 2" xfId="2675" xr:uid="{B3E107A6-0C4D-4934-BC13-BCB205E697F9}"/>
    <cellStyle name="Style 21 7" xfId="2676" xr:uid="{45927B77-32AA-4731-8591-AC80C22368DD}"/>
    <cellStyle name="Style 21 8" xfId="2677" xr:uid="{FC101E6B-D887-49C9-B91E-2412E762EF64}"/>
    <cellStyle name="Style 21 8 2" xfId="2678" xr:uid="{9D41D15A-97BB-4E1C-B5B7-472F631F3502}"/>
    <cellStyle name="Style 21 9" xfId="2679" xr:uid="{E3A90D3E-841D-4473-8DDF-572EA4EAB310}"/>
    <cellStyle name="Style 22" xfId="2680" xr:uid="{FF525856-810B-4F1A-ABF3-E42F43B591D6}"/>
    <cellStyle name="Style 22 2" xfId="2681" xr:uid="{93FD8180-C664-44F2-BAF5-BF1C230E56EA}"/>
    <cellStyle name="Style 22 2 2" xfId="2682" xr:uid="{6729CAFC-1F07-46B2-9A01-691593D61A1C}"/>
    <cellStyle name="Style 22 3" xfId="2683" xr:uid="{008C10B7-7E3E-428C-8E81-04091CD6988E}"/>
    <cellStyle name="Style 22 4" xfId="2684" xr:uid="{56AF1634-5D8E-42E7-8F77-45D540CA8BE3}"/>
    <cellStyle name="Style 22 5" xfId="2685" xr:uid="{BF607394-55D4-494E-9FCB-F3F7117C4BAE}"/>
    <cellStyle name="Style 22 6" xfId="2686" xr:uid="{1E22DE9E-529E-4B0A-BEEF-15CDBF034B33}"/>
    <cellStyle name="Style 23" xfId="2687" xr:uid="{60E9B3EA-6668-4C5D-A70C-6198835F344B}"/>
    <cellStyle name="Style 23 2" xfId="2688" xr:uid="{DF9D306D-1E73-425C-B9EE-6A198DA04C81}"/>
    <cellStyle name="Style 23 2 2" xfId="2689" xr:uid="{A6D13965-A75E-4464-B0B5-C48C4B48D0B8}"/>
    <cellStyle name="Style 23 3" xfId="2690" xr:uid="{CCC2F98A-C79C-4A1D-8557-1808E306AAE9}"/>
    <cellStyle name="Style 23 4" xfId="2691" xr:uid="{DA15BCD0-6B4B-45C4-BF20-0E1D02B00EF5}"/>
    <cellStyle name="Style 23 5" xfId="2692" xr:uid="{7F7701CC-80E1-470E-8550-5F7757B66D83}"/>
    <cellStyle name="Style 23 6" xfId="2693" xr:uid="{AFDA333B-6E7D-4C04-8236-6C26E1377ED9}"/>
    <cellStyle name="Style 24" xfId="2694" xr:uid="{1DF383B3-6F19-46E9-9AF9-5C1D4E17431F}"/>
    <cellStyle name="Style 24 2" xfId="2695" xr:uid="{9967570C-C9A4-4CD9-9022-EAD7871C5961}"/>
    <cellStyle name="Style 24 2 2" xfId="2696" xr:uid="{87270F3E-A566-45D6-B7E4-F43FCF0B9A50}"/>
    <cellStyle name="Style 24 3" xfId="2697" xr:uid="{FDC27651-B23B-4DD4-8CFB-A86D05DC7025}"/>
    <cellStyle name="Style 24 4" xfId="2698" xr:uid="{0AF1E91E-7420-4CAF-AD46-E84645A66D72}"/>
    <cellStyle name="Style 24 5" xfId="2699" xr:uid="{571A13BA-887D-4F04-B65C-3EA9B119219F}"/>
    <cellStyle name="Style 24 6" xfId="2700" xr:uid="{E46A469C-FCDA-4C21-9C4C-45C475402DA4}"/>
    <cellStyle name="Style 25" xfId="2701" xr:uid="{7B3661C1-0D44-48DE-BB6F-3EB1063E409F}"/>
    <cellStyle name="Style 25 2" xfId="2702" xr:uid="{BAE1E037-9C37-4669-9AE9-DCC6E83F59F3}"/>
    <cellStyle name="Style 25 2 2" xfId="2703" xr:uid="{E27EB31C-87C0-462F-B10A-216427CE9C3C}"/>
    <cellStyle name="Style 25 2 2 2" xfId="2704" xr:uid="{610E7BB2-A547-4DE2-AB0C-CB8A54BF557E}"/>
    <cellStyle name="Style 25 2 3" xfId="2705" xr:uid="{3C350F48-A288-4562-BE05-6536A5D192A6}"/>
    <cellStyle name="Style 25 3" xfId="2706" xr:uid="{28C016DC-8015-40DE-878C-40EE1FB27A67}"/>
    <cellStyle name="Style 25 3 2" xfId="2707" xr:uid="{9C1D2201-20B4-464F-895B-59196055F379}"/>
    <cellStyle name="Style 25 4" xfId="2708" xr:uid="{58D3417E-C8DE-47E2-97B0-D06660458F11}"/>
    <cellStyle name="Style 25 5" xfId="2709" xr:uid="{21555CE7-E8BA-4F23-9CDB-7F78ED817C37}"/>
    <cellStyle name="Style 25 6" xfId="2710" xr:uid="{FBA3DDA0-994C-49E0-A9FE-458D972EBA1E}"/>
    <cellStyle name="Style 25 7" xfId="2711" xr:uid="{ACF83281-21DA-4C9A-A4C4-49ED79E7A2AB}"/>
    <cellStyle name="Style 25 7 2" xfId="2712" xr:uid="{37B8A3FA-1A33-4A31-A123-988692C8AD32}"/>
    <cellStyle name="Style 25 8" xfId="2713" xr:uid="{ED5D534F-154C-4B4E-8740-26D54C46F24A}"/>
    <cellStyle name="Style 26" xfId="2714" xr:uid="{F8D61AD0-AED1-4540-B70B-871E47AADD86}"/>
    <cellStyle name="Style 26 2" xfId="2715" xr:uid="{4A0A18CE-70EF-4A3A-ABD9-997E48941F73}"/>
    <cellStyle name="Style 26 2 2" xfId="2716" xr:uid="{4EF1C9CB-3344-4FFF-90ED-89B67DA40B1B}"/>
    <cellStyle name="Style 26 3" xfId="2717" xr:uid="{70C591CA-B3F8-441E-B072-70A0C497443A}"/>
    <cellStyle name="Style 26 4" xfId="2718" xr:uid="{C7FEA1C1-5F9B-4910-8A1C-E5A9FDA6EB56}"/>
    <cellStyle name="Style 26 5" xfId="2719" xr:uid="{96A60317-027D-49D7-B885-C5830790FC12}"/>
    <cellStyle name="Style 26 6" xfId="2720" xr:uid="{8A8BAE91-0B5B-4C45-8046-59A63A953E9B}"/>
    <cellStyle name="Style 27" xfId="2721" xr:uid="{3C84675F-E949-4A96-A87F-D8D551C54D9E}"/>
    <cellStyle name="Style 27 2" xfId="2722" xr:uid="{8D560336-1003-4A8F-8B41-046B88D45B5D}"/>
    <cellStyle name="Style 27 3" xfId="2723" xr:uid="{95566758-A512-4D5B-B40B-DBA4791C0A4A}"/>
    <cellStyle name="Style 27 4" xfId="2724" xr:uid="{5288AB5C-9335-47A3-A2E2-0A4BB46395ED}"/>
    <cellStyle name="Style 35" xfId="2725" xr:uid="{39AC0D8C-BA29-4760-B7DC-7228B2D1F22B}"/>
    <cellStyle name="Style 35 2" xfId="2726" xr:uid="{83705731-D86E-4C6D-889B-FAB560E09BDE}"/>
    <cellStyle name="Style 35 2 2" xfId="2727" xr:uid="{70B1C627-EA3B-4385-B04F-201E10268D55}"/>
    <cellStyle name="Style 35 3" xfId="2728" xr:uid="{E14B00FC-79E3-4985-A282-29C070443678}"/>
    <cellStyle name="Style 35 3 2" xfId="2729" xr:uid="{B4607C8B-B417-4ADA-BE94-C70009EDF24F}"/>
    <cellStyle name="Style 35 4" xfId="2730" xr:uid="{669773E4-B7F3-4D18-B12E-D13D4BA4E9A6}"/>
    <cellStyle name="Style 35 5" xfId="2731" xr:uid="{58B93DC8-A5C2-4C16-A036-F930821D7E35}"/>
    <cellStyle name="Style 36" xfId="2732" xr:uid="{171C7E03-8131-44B3-9CF1-BE2B343CDCF9}"/>
    <cellStyle name="Style 36 2" xfId="2733" xr:uid="{F46711A4-A3C4-4D7D-B67A-B4E61462AE0E}"/>
    <cellStyle name="Style 36 3" xfId="2734" xr:uid="{9FB5B8CD-46FB-4218-9078-B61945A1D2E9}"/>
    <cellStyle name="Style 36 4" xfId="2735" xr:uid="{349ABEE1-92E0-49BA-846A-92A9D944F929}"/>
    <cellStyle name="Style 37" xfId="2736" xr:uid="{4FAAB37A-CC1D-4031-86BB-3AC3703A7AB6}"/>
    <cellStyle name="Style 37 2" xfId="2737" xr:uid="{AEBA2101-371D-4C8E-A080-FCF0C3234E5D}"/>
    <cellStyle name="Style 37 3" xfId="2738" xr:uid="{7E5750E2-8D00-4AF5-AF66-B23A6EE563BE}"/>
    <cellStyle name="Style 37 4" xfId="2739" xr:uid="{56E650DB-D086-451F-94CB-1F6298D8A1FC}"/>
    <cellStyle name="Style 38" xfId="2740" xr:uid="{C33719A6-7473-49B8-A5BB-85A0DF1D7A4D}"/>
    <cellStyle name="Style 38 2" xfId="2741" xr:uid="{F5E57165-A64A-4752-A347-018806BE96AB}"/>
    <cellStyle name="Style 38 3" xfId="2742" xr:uid="{FFB79CE9-10C1-4D36-B4A3-119454784713}"/>
    <cellStyle name="Style 38 4" xfId="2743" xr:uid="{9EDF5E41-66EA-4FA2-BA49-767B33D7CD8D}"/>
    <cellStyle name="Style 39" xfId="2744" xr:uid="{1491950F-12DF-4DD4-BC64-F5C32A9AF553}"/>
    <cellStyle name="Style 39 2" xfId="2745" xr:uid="{739D9B5D-D732-458A-AC6F-F020E0F200B3}"/>
    <cellStyle name="Style 39 2 2" xfId="2746" xr:uid="{5BBDC97B-7CFF-450E-B19B-60930425D4DD}"/>
    <cellStyle name="Style 39 3" xfId="2747" xr:uid="{DF7529B2-90BA-4CB4-8289-D6D42863E562}"/>
    <cellStyle name="Style 39 3 2" xfId="2748" xr:uid="{0DC3CFF0-AA4D-4532-83CF-4B5D64BFB64D}"/>
    <cellStyle name="Style 39 4" xfId="2749" xr:uid="{D586BD04-9A79-4CEB-86E1-2CBCED90CA6D}"/>
    <cellStyle name="Style 39 5" xfId="2750" xr:uid="{37FEF9BE-B195-43EE-85D0-42D870C6DC29}"/>
    <cellStyle name="Style 40" xfId="2751" xr:uid="{06424C0E-DD2E-4539-B3EE-07011E7BB554}"/>
    <cellStyle name="Style 40 2" xfId="2752" xr:uid="{C406D0D4-A2D1-4327-896B-31BC222EF76D}"/>
    <cellStyle name="Style 40 3" xfId="2753" xr:uid="{4469F26E-1DFF-47AC-A88F-AE3ED1310512}"/>
    <cellStyle name="Style 40 4" xfId="2754" xr:uid="{9550EB58-79BC-4EF7-AE86-E35EB5F63D61}"/>
    <cellStyle name="Style 41" xfId="2755" xr:uid="{8BAB978D-8ED0-4192-B5A8-CD6F7E120A60}"/>
    <cellStyle name="Style 41 2" xfId="2756" xr:uid="{84493A7A-3576-40A7-BD58-26C8E9FB2144}"/>
    <cellStyle name="Style 41 3" xfId="2757" xr:uid="{08E32872-1044-4E31-A821-E17F7345EC48}"/>
    <cellStyle name="Style 41 4" xfId="2758" xr:uid="{EDAEE57C-0A0E-4931-9E55-9598DE888226}"/>
    <cellStyle name="Style 46" xfId="2759" xr:uid="{5F12BBBA-AFF8-4C1F-9F67-AA6489C95813}"/>
    <cellStyle name="Style 46 2" xfId="2760" xr:uid="{405F902E-196D-43B9-A081-ED7FFEBCCF5D}"/>
    <cellStyle name="Style 46 2 2" xfId="2761" xr:uid="{2ACBF084-3567-47F6-ACF3-5615E5F06CBB}"/>
    <cellStyle name="Style 46 3" xfId="2762" xr:uid="{3406A95D-5BA3-4564-A9D1-6C05410CFC59}"/>
    <cellStyle name="Style 46 3 2" xfId="2763" xr:uid="{6A6F7199-F849-44A5-9654-8A1C9CAB9AB4}"/>
    <cellStyle name="Style 46 4" xfId="2764" xr:uid="{D96DE98B-6C2B-474F-849C-4F54B1C14B89}"/>
    <cellStyle name="Style 46 5" xfId="2765" xr:uid="{A5175939-31CB-4634-8228-9E3F9248B3A4}"/>
    <cellStyle name="Style 47" xfId="2766" xr:uid="{36727243-7959-4CEF-BC89-67D6025B6FBE}"/>
    <cellStyle name="Style 47 2" xfId="2767" xr:uid="{AAB998BF-3112-4924-B396-E9A72563F8ED}"/>
    <cellStyle name="Style 47 3" xfId="2768" xr:uid="{9AE0BA4B-97F6-4021-8C2F-045D390037D5}"/>
    <cellStyle name="Style 47 4" xfId="2769" xr:uid="{407E1B3B-0624-42E1-A30E-9EF6C8B9E96C}"/>
    <cellStyle name="Style 48" xfId="2770" xr:uid="{D1929127-9DB2-424D-9553-5A7B018674F0}"/>
    <cellStyle name="Style 48 2" xfId="2771" xr:uid="{B44D075F-0137-42D8-B6DF-F4FC8371969F}"/>
    <cellStyle name="Style 48 3" xfId="2772" xr:uid="{7788C6D9-A814-44D3-AAD0-314CCED8842D}"/>
    <cellStyle name="Style 48 4" xfId="2773" xr:uid="{15DDE0DE-3955-4C41-B07C-429002FC359F}"/>
    <cellStyle name="Style 49" xfId="2774" xr:uid="{249E904F-ADEC-477E-A157-EAAECDCAB317}"/>
    <cellStyle name="Style 49 2" xfId="2775" xr:uid="{876D12AA-A5F0-4567-B64A-CC2F937ACA9E}"/>
    <cellStyle name="Style 49 3" xfId="2776" xr:uid="{8802914F-19B2-4AF7-A852-638893144499}"/>
    <cellStyle name="Style 49 4" xfId="2777" xr:uid="{14358922-CA74-43A1-84EA-107BBD197C19}"/>
    <cellStyle name="Style 50" xfId="2778" xr:uid="{903744D4-FA56-4F09-82F3-142BBBE0E140}"/>
    <cellStyle name="Style 50 2" xfId="2779" xr:uid="{91DE7624-F940-4AC1-9337-D69593114297}"/>
    <cellStyle name="Style 50 2 2" xfId="2780" xr:uid="{D88A753E-239B-41FA-9764-1ECFBAFDC1B1}"/>
    <cellStyle name="Style 50 3" xfId="2781" xr:uid="{E58447AC-3C31-47F4-9739-D31D71EBDEF9}"/>
    <cellStyle name="Style 50 3 2" xfId="2782" xr:uid="{D3879611-A8E2-40F2-8699-9EDDC9C1C465}"/>
    <cellStyle name="Style 50 4" xfId="2783" xr:uid="{53B1A715-5C9D-4219-947E-94BF98800849}"/>
    <cellStyle name="Style 50 5" xfId="2784" xr:uid="{0FD43D62-0848-47BC-8686-7E9D39D816DE}"/>
    <cellStyle name="Style 51" xfId="2785" xr:uid="{215072D2-E1AF-4B52-900F-F1DE7B0821D4}"/>
    <cellStyle name="Style 51 2" xfId="2786" xr:uid="{AF3DF8B7-ADDF-44F3-AFD6-778FF9D8A6E8}"/>
    <cellStyle name="Style 51 3" xfId="2787" xr:uid="{D165DBC1-8C93-4225-A0BC-627CBD3C3E61}"/>
    <cellStyle name="Style 51 4" xfId="2788" xr:uid="{0E24CF88-B890-4BE2-A2AB-DF00967EB8E1}"/>
    <cellStyle name="Style 52" xfId="2789" xr:uid="{6A3BBEBE-FC93-44EC-B2B8-9E4D5AA15F50}"/>
    <cellStyle name="Style 52 2" xfId="2790" xr:uid="{CFC5209E-6DCD-44B7-A0C3-2AFE5A3D6345}"/>
    <cellStyle name="Style 52 3" xfId="2791" xr:uid="{4D594C03-0F06-49F3-BF2C-1FD96A8FCBB1}"/>
    <cellStyle name="Style 52 4" xfId="2792" xr:uid="{0401ABF4-CF80-44E9-8786-933A8848D5D9}"/>
    <cellStyle name="Style 58" xfId="2793" xr:uid="{FC91CB89-D7B9-410F-96A6-A9D6B33FD9CE}"/>
    <cellStyle name="Style 58 2" xfId="2794" xr:uid="{CD08676F-A1C4-4210-A6A0-210BED861307}"/>
    <cellStyle name="Style 58 2 2" xfId="2795" xr:uid="{63C6B695-6D25-45B8-937C-5178406FA87E}"/>
    <cellStyle name="Style 58 3" xfId="2796" xr:uid="{04EAC5D1-056F-46A7-A8E5-3C568AF05061}"/>
    <cellStyle name="Style 58 3 2" xfId="2797" xr:uid="{90017777-C9E9-4C1E-A897-DA454A041DD7}"/>
    <cellStyle name="Style 58 4" xfId="2798" xr:uid="{24B91175-F940-48BF-BC8B-E8E41EB2A349}"/>
    <cellStyle name="Style 58 5" xfId="2799" xr:uid="{4041720D-FEFD-46CB-9D4D-864A142E97AA}"/>
    <cellStyle name="Style 59" xfId="2800" xr:uid="{7FD1413B-5549-49DE-BE57-0557FEB5D6D5}"/>
    <cellStyle name="Style 59 2" xfId="2801" xr:uid="{BC9C1D4E-49C1-4A1E-8C67-2920A901E2BE}"/>
    <cellStyle name="Style 59 3" xfId="2802" xr:uid="{D9162189-E603-4F31-8F64-90B548FA1EE4}"/>
    <cellStyle name="Style 59 4" xfId="2803" xr:uid="{4D1E6A51-042E-479D-91B7-CE124085F8A2}"/>
    <cellStyle name="Style 60" xfId="2804" xr:uid="{7E40DEC9-D33C-46FF-8446-5574C8D9E1F4}"/>
    <cellStyle name="Style 60 2" xfId="2805" xr:uid="{1C66438F-343B-4D61-8E71-0749DE6D6C35}"/>
    <cellStyle name="Style 60 3" xfId="2806" xr:uid="{51E43578-B293-4321-87D7-630B39BFAD7D}"/>
    <cellStyle name="Style 60 4" xfId="2807" xr:uid="{480EA152-F21A-4C0C-A796-342BA92871C1}"/>
    <cellStyle name="Style 61" xfId="2808" xr:uid="{39A32572-5DF0-44A6-9106-D5969D6F440E}"/>
    <cellStyle name="Style 61 2" xfId="2809" xr:uid="{8E87A22D-D759-4955-9D5B-35DF1FA46BE8}"/>
    <cellStyle name="Style 61 3" xfId="2810" xr:uid="{D724348E-1943-4710-80BB-7478BE52D681}"/>
    <cellStyle name="Style 61 4" xfId="2811" xr:uid="{8D24087D-57D2-46D7-AF75-D5B8AFF03F72}"/>
    <cellStyle name="Style 62" xfId="2812" xr:uid="{B377CCA0-E804-4848-97F6-20DAF6BEF342}"/>
    <cellStyle name="Style 62 2" xfId="2813" xr:uid="{B53FAAB3-7E96-47D2-8C4B-46CB2ABFD8F5}"/>
    <cellStyle name="Style 62 2 2" xfId="2814" xr:uid="{8B8A175E-F543-4896-B3E9-6A6D68E31A6E}"/>
    <cellStyle name="Style 62 3" xfId="2815" xr:uid="{E3C0B6D2-E6F2-40CA-90EB-6346A71EC9E0}"/>
    <cellStyle name="Style 62 3 2" xfId="2816" xr:uid="{EBF06FEA-61D6-4213-B1E3-1A81BEDE03F6}"/>
    <cellStyle name="Style 62 4" xfId="2817" xr:uid="{C199EEF1-BDD1-4D38-9E0F-348DD1D414AB}"/>
    <cellStyle name="Style 62 5" xfId="2818" xr:uid="{7B20DF17-7E13-4631-8987-773823CAB8A8}"/>
    <cellStyle name="Style 63" xfId="2819" xr:uid="{1D2C231C-A985-4F62-ACDE-E99695F42F4A}"/>
    <cellStyle name="Style 63 2" xfId="2820" xr:uid="{5D9ED1A6-5397-41EA-B652-E08A9DEE03D4}"/>
    <cellStyle name="Style 63 3" xfId="2821" xr:uid="{C64BC5FE-82FA-4EA3-AFB0-8A3AC4D47367}"/>
    <cellStyle name="Style 63 4" xfId="2822" xr:uid="{E8EECF36-DDB4-465F-BA49-58681190CFA6}"/>
    <cellStyle name="Style 64" xfId="2823" xr:uid="{5525D883-3AE6-4830-A6A2-DB708F4890C8}"/>
    <cellStyle name="Style 64 2" xfId="2824" xr:uid="{38602492-CA1F-4C31-84CD-060A33BA767C}"/>
    <cellStyle name="Style 64 3" xfId="2825" xr:uid="{99B00C7D-6193-4F4B-850A-835B00D491CD}"/>
    <cellStyle name="Style 64 4" xfId="2826" xr:uid="{D9A1AD27-6CC2-4433-834A-478029B520F3}"/>
    <cellStyle name="Style 69" xfId="2827" xr:uid="{CC1C6514-61A1-4A84-8994-B75C88174AE2}"/>
    <cellStyle name="Style 69 2" xfId="2828" xr:uid="{359FB97B-9CEB-4660-B726-B54A67ABD749}"/>
    <cellStyle name="Style 69 2 2" xfId="2829" xr:uid="{242E9F2C-4DDF-42A7-8438-6270D19026AB}"/>
    <cellStyle name="Style 69 3" xfId="2830" xr:uid="{120636C5-82ED-45C4-81D2-582CDB8D3717}"/>
    <cellStyle name="Style 69 3 2" xfId="2831" xr:uid="{AE0F59B8-9846-4439-8979-C9147B9DA0B5}"/>
    <cellStyle name="Style 69 4" xfId="2832" xr:uid="{14CDAE37-B60F-476B-8D9D-7C11E688C145}"/>
    <cellStyle name="Style 69 5" xfId="2833" xr:uid="{41BF8060-604F-4704-A9A8-899B0F255CAE}"/>
    <cellStyle name="Style 70" xfId="2834" xr:uid="{A016AEE4-3E64-46F8-B50A-6AB99042B94D}"/>
    <cellStyle name="Style 70 2" xfId="2835" xr:uid="{01626D33-A398-4FA0-9500-7FD32EC14EB3}"/>
    <cellStyle name="Style 70 3" xfId="2836" xr:uid="{61EA69A8-1161-4CAD-9C74-67E83A9D7F05}"/>
    <cellStyle name="Style 70 4" xfId="2837" xr:uid="{00E6E9A1-F97D-4971-838C-1468BA570460}"/>
    <cellStyle name="Style 71" xfId="2838" xr:uid="{485C37AB-466B-42E7-A806-B4CA6AA8E6F9}"/>
    <cellStyle name="Style 71 2" xfId="2839" xr:uid="{D74673C8-8E07-4C63-AEF1-F1FD52543CC6}"/>
    <cellStyle name="Style 71 3" xfId="2840" xr:uid="{CD43D0F3-2B27-432E-BA8A-6C1DAAA64768}"/>
    <cellStyle name="Style 71 4" xfId="2841" xr:uid="{847DBDD5-11A8-4298-9194-336E717588F7}"/>
    <cellStyle name="Style 72" xfId="2842" xr:uid="{B8763D16-4482-405B-A92F-D413A68092E1}"/>
    <cellStyle name="Style 72 2" xfId="2843" xr:uid="{048B43E7-BF21-4E44-AD8C-20B6F160C825}"/>
    <cellStyle name="Style 72 3" xfId="2844" xr:uid="{DB2624B9-E161-4330-A393-89AFE401904C}"/>
    <cellStyle name="Style 72 4" xfId="2845" xr:uid="{633FCCBE-1632-4A22-BC7C-7CB24C3F0C0A}"/>
    <cellStyle name="Style 73" xfId="2846" xr:uid="{B5C413C3-CD02-4504-A20D-29D6050C3A28}"/>
    <cellStyle name="Style 73 2" xfId="2847" xr:uid="{39483F66-5F7B-4C5E-B22E-D8881AF03FF8}"/>
    <cellStyle name="Style 73 2 2" xfId="2848" xr:uid="{AEB03284-D995-47B8-AD4E-4F27A64556B8}"/>
    <cellStyle name="Style 73 3" xfId="2849" xr:uid="{7CE80E71-037C-458A-94D5-0A7F6BD1BB25}"/>
    <cellStyle name="Style 73 3 2" xfId="2850" xr:uid="{0A2790F0-F4A0-4BCE-8FD5-4F82B453D33A}"/>
    <cellStyle name="Style 73 4" xfId="2851" xr:uid="{C0925720-5406-48B5-BDA8-6DBF242B85F1}"/>
    <cellStyle name="Style 73 5" xfId="2852" xr:uid="{89F05E26-54BD-43BC-A578-CECDFB604964}"/>
    <cellStyle name="Style 74" xfId="2853" xr:uid="{BC995CE5-C7C9-4B2F-ADE2-B4219B0AB0DF}"/>
    <cellStyle name="Style 74 2" xfId="2854" xr:uid="{669D64EC-5275-4361-98BB-616F54D16FE7}"/>
    <cellStyle name="Style 74 3" xfId="2855" xr:uid="{6D2C8755-C2C3-4177-AEEC-16554EDAA267}"/>
    <cellStyle name="Style 74 4" xfId="2856" xr:uid="{84964282-BBCE-44C1-B35C-64B539EEA850}"/>
    <cellStyle name="Style 75" xfId="2857" xr:uid="{77BC4C67-491C-430D-BF23-056BE5279DD9}"/>
    <cellStyle name="Style 75 2" xfId="2858" xr:uid="{17EFF0B1-C933-4514-9EE3-F3C9FBD01425}"/>
    <cellStyle name="Style 75 3" xfId="2859" xr:uid="{E86789F1-2525-42FF-B0AB-03B0AE25C91A}"/>
    <cellStyle name="Style 75 4" xfId="2860" xr:uid="{C5A5FDC1-2AAB-4163-B2BF-C0029ACA27B1}"/>
    <cellStyle name="Style 80" xfId="2861" xr:uid="{4F819634-426E-4FBD-B27A-3C946EB72BD6}"/>
    <cellStyle name="Style 80 2" xfId="2862" xr:uid="{F500D9EF-7D2E-4958-B4C3-D2E47A297222}"/>
    <cellStyle name="Style 80 2 2" xfId="2863" xr:uid="{8BB1DEA4-750F-4D8A-AF37-10F3A3563B90}"/>
    <cellStyle name="Style 80 3" xfId="2864" xr:uid="{584B7488-9E5D-40D0-8AE4-53EC87005EEA}"/>
    <cellStyle name="Style 80 3 2" xfId="2865" xr:uid="{B8252858-E3BD-4A87-86E8-687073957F65}"/>
    <cellStyle name="Style 80 4" xfId="2866" xr:uid="{6F14A557-8BEB-4694-9A60-7DC870305570}"/>
    <cellStyle name="Style 80 5" xfId="2867" xr:uid="{B59FB71E-F849-40A0-B749-45E934E45A85}"/>
    <cellStyle name="Style 81" xfId="2868" xr:uid="{B7A18B3D-73EC-44EF-892F-AE72A9E3C89F}"/>
    <cellStyle name="Style 81 2" xfId="2869" xr:uid="{D697045C-C746-40F9-B64A-BD79A9D8F6D3}"/>
    <cellStyle name="Style 81 2 2" xfId="2870" xr:uid="{AEDDD39C-E28F-42A0-A327-8E0230E2809D}"/>
    <cellStyle name="Style 81 3" xfId="2871" xr:uid="{D6B0AD4B-8248-4D3C-82DD-BDF8C946EE6F}"/>
    <cellStyle name="Style 81 3 2" xfId="2872" xr:uid="{C9E91A3C-18FE-4FDC-9748-70B9D44014A1}"/>
    <cellStyle name="Style 81 4" xfId="2873" xr:uid="{4BCDAA42-08A8-4AC5-BB3A-D7B3A662C688}"/>
    <cellStyle name="Style 81 5" xfId="2874" xr:uid="{EBAF7E14-2E76-43FC-BB43-665D88334FB9}"/>
    <cellStyle name="Style 82" xfId="2875" xr:uid="{EA670D36-5C22-42FF-BEB4-D99D60526B4D}"/>
    <cellStyle name="Style 82 2" xfId="2876" xr:uid="{9B4499F1-D765-4332-ADBB-941D771FBE3B}"/>
    <cellStyle name="Style 82 3" xfId="2877" xr:uid="{7CC7533E-A345-4766-86D4-58822A1D6746}"/>
    <cellStyle name="Style 82 4" xfId="2878" xr:uid="{759E5F9D-4CE2-494C-8B1D-4E7C06A1C9C7}"/>
    <cellStyle name="Style 83" xfId="2879" xr:uid="{7FC75EAB-91F6-4E6A-AC16-E2759DD0CDF9}"/>
    <cellStyle name="Style 83 2" xfId="2880" xr:uid="{3398E8C5-33A8-4453-B25F-29BF072112A6}"/>
    <cellStyle name="Style 83 3" xfId="2881" xr:uid="{604CF68A-E199-41FF-8831-79727987E6DA}"/>
    <cellStyle name="Style 83 4" xfId="2882" xr:uid="{D107A7DE-F371-4B08-8B5D-3FAE26B57BE5}"/>
    <cellStyle name="Style 84" xfId="2883" xr:uid="{7841E1A6-3D53-4591-8D57-B4844D958B8E}"/>
    <cellStyle name="Style 84 2" xfId="2884" xr:uid="{45AF3FA0-0C44-4AB8-96A7-A960A9042EB3}"/>
    <cellStyle name="Style 84 3" xfId="2885" xr:uid="{07D78622-238C-4FF3-A8F9-07CA95E52883}"/>
    <cellStyle name="Style 84 4" xfId="2886" xr:uid="{D8C9C8B6-D774-462E-AFC6-2055DEC5B568}"/>
    <cellStyle name="Style 85" xfId="2887" xr:uid="{848CA67F-7465-4034-9A30-02D13024AF23}"/>
    <cellStyle name="Style 85 2" xfId="2888" xr:uid="{67C348C1-08DB-4811-9408-C796A26A27F2}"/>
    <cellStyle name="Style 85 2 2" xfId="2889" xr:uid="{266FF010-B293-40A6-9B0D-DDC157E1ED85}"/>
    <cellStyle name="Style 85 3" xfId="2890" xr:uid="{1DE4534A-0DF2-4258-AA07-F7333BB3890F}"/>
    <cellStyle name="Style 85 3 2" xfId="2891" xr:uid="{6B9FFAD3-782C-48FC-8837-B326CD22C9A7}"/>
    <cellStyle name="Style 85 4" xfId="2892" xr:uid="{1A2BBCB8-6ED0-457A-ACA7-44F4873CA5F5}"/>
    <cellStyle name="Style 85 5" xfId="2893" xr:uid="{11495A6D-B6EF-48BA-9493-C43397B3A8D3}"/>
    <cellStyle name="Style 86" xfId="2894" xr:uid="{32AE6033-7E30-4173-8C81-8493B751084C}"/>
    <cellStyle name="Style 86 2" xfId="2895" xr:uid="{7D482B60-E514-4B23-ADE8-EF13E25B5DCF}"/>
    <cellStyle name="Style 86 3" xfId="2896" xr:uid="{4CB65385-F29B-4556-86A1-CEB815EDEC11}"/>
    <cellStyle name="Style 86 4" xfId="2897" xr:uid="{27F28CB4-3531-4039-B31B-ADB0F813A6E9}"/>
    <cellStyle name="Style 87" xfId="2898" xr:uid="{9E8F3AC5-A09B-43C0-A04E-D05BAF9BE8DD}"/>
    <cellStyle name="Style 87 2" xfId="2899" xr:uid="{C073CCF0-B9FC-418A-8C89-24D48680A945}"/>
    <cellStyle name="Style 87 3" xfId="2900" xr:uid="{42CC0F0F-BFD7-4043-8F81-FB5EEDF7EA0C}"/>
    <cellStyle name="Style 87 4" xfId="2901" xr:uid="{029D9B7E-319D-4D7B-9561-BAEC7A579AB3}"/>
    <cellStyle name="Style 93" xfId="2902" xr:uid="{939F6B91-AA43-4843-9966-38809954B71D}"/>
    <cellStyle name="Style 93 2" xfId="2903" xr:uid="{19022EF1-2395-431B-9115-FD7B04A384FC}"/>
    <cellStyle name="Style 93 2 2" xfId="2904" xr:uid="{0D1A9C2F-91C6-4941-8FE8-EC14361803D8}"/>
    <cellStyle name="Style 93 3" xfId="2905" xr:uid="{35F11E82-3081-441E-99C5-705A701F3877}"/>
    <cellStyle name="Style 93 3 2" xfId="2906" xr:uid="{01E4219E-09BC-437A-B172-C862EBEB1168}"/>
    <cellStyle name="Style 93 4" xfId="2907" xr:uid="{E2DC32DD-3315-4ADF-AA85-75812100EDDC}"/>
    <cellStyle name="Style 93 5" xfId="2908" xr:uid="{D488346A-9BFD-4AF8-AA50-002E15F2232D}"/>
    <cellStyle name="Style 94" xfId="2909" xr:uid="{3F3DE66B-3F37-4641-A0FD-1FFCA7DD12FA}"/>
    <cellStyle name="Style 94 2" xfId="2910" xr:uid="{D17D1647-BC1F-42C0-BEEB-12588DDD07C6}"/>
    <cellStyle name="Style 94 3" xfId="2911" xr:uid="{3568D021-38B2-4B5B-9890-62EBD11EB86D}"/>
    <cellStyle name="Style 94 4" xfId="2912" xr:uid="{85DAABBC-97A7-4E7C-97F4-FB86D5CE54C4}"/>
    <cellStyle name="Style 95" xfId="2913" xr:uid="{9EF60A88-6754-4DC6-BF3B-2C06CEDDA51C}"/>
    <cellStyle name="Style 95 2" xfId="2914" xr:uid="{62B36153-2E88-492B-88A6-BA05D88088EB}"/>
    <cellStyle name="Style 95 3" xfId="2915" xr:uid="{580BC269-2D63-48A3-955E-DD995BE54142}"/>
    <cellStyle name="Style 95 4" xfId="2916" xr:uid="{6E2FAD6E-5A7E-4A62-9727-B9DCB936C5DB}"/>
    <cellStyle name="Style 96" xfId="2917" xr:uid="{972601EB-5F97-45CA-BC68-D06C3C585093}"/>
    <cellStyle name="Style 96 2" xfId="2918" xr:uid="{AB73CE75-768C-478F-B8E8-5EFB3954A057}"/>
    <cellStyle name="Style 96 3" xfId="2919" xr:uid="{CA7FAA6D-96F8-4E94-8325-BD7529BCED46}"/>
    <cellStyle name="Style 96 4" xfId="2920" xr:uid="{7DDAA44A-C025-42EE-9AC9-C0D84143993B}"/>
    <cellStyle name="Style 97" xfId="2921" xr:uid="{7F98F86F-B354-4C82-A855-28CB275F83CE}"/>
    <cellStyle name="Style 97 2" xfId="2922" xr:uid="{75756AAE-8697-4091-BCE6-3AC9D112B679}"/>
    <cellStyle name="Style 97 2 2" xfId="2923" xr:uid="{670AF1E6-2527-40C2-B8A0-151426A69E02}"/>
    <cellStyle name="Style 97 3" xfId="2924" xr:uid="{0F2C3A4C-7D78-4029-B704-5D945F31AD06}"/>
    <cellStyle name="Style 97 3 2" xfId="2925" xr:uid="{87CB3118-9827-4551-92F6-4AC586A50DE1}"/>
    <cellStyle name="Style 97 4" xfId="2926" xr:uid="{1D97B604-CE69-4CBD-A2B4-4546D99F9D32}"/>
    <cellStyle name="Style 97 5" xfId="2927" xr:uid="{72855BBD-ED37-4E87-A510-C519CDC92AB8}"/>
    <cellStyle name="Style 98" xfId="2928" xr:uid="{30F0420B-2AAB-488C-8C26-C92BD88F0813}"/>
    <cellStyle name="Style 98 2" xfId="2929" xr:uid="{7FADBAA1-EE6D-4CB4-BBC3-3D36C2B25905}"/>
    <cellStyle name="Style 98 3" xfId="2930" xr:uid="{824A7665-2624-4029-899F-66075917349B}"/>
    <cellStyle name="Style 98 4" xfId="2931" xr:uid="{F720B9C5-5769-480F-A46C-B7DDE96941EA}"/>
    <cellStyle name="Style 99" xfId="2932" xr:uid="{D5DC2127-CF0C-495B-9941-0A276E61774E}"/>
    <cellStyle name="Style 99 2" xfId="2933" xr:uid="{E626C6FD-F9BB-4C73-9169-1A5C291C096A}"/>
    <cellStyle name="Style 99 3" xfId="2934" xr:uid="{E1B99A5B-7D73-4177-91CC-1A99C75C7935}"/>
    <cellStyle name="Style 99 4" xfId="2935" xr:uid="{71DECCD8-6B36-4B9D-BA45-627999AA6301}"/>
    <cellStyle name="Title" xfId="39" builtinId="15" customBuiltin="1"/>
    <cellStyle name="Title 2" xfId="2936" xr:uid="{BCE1E3AA-B71E-40D8-AD6C-16940D3560D2}"/>
    <cellStyle name="Title 2 10" xfId="2937" xr:uid="{D5A7E5C8-1812-4A1B-B480-C0D26AD19F86}"/>
    <cellStyle name="Title 2 10 2" xfId="2938" xr:uid="{38DD5870-5918-45AB-89CF-17A1F07642B4}"/>
    <cellStyle name="Title 2 10 2 2" xfId="2939" xr:uid="{C668C517-3A3E-441B-AA6F-9AD73521940D}"/>
    <cellStyle name="Title 2 11" xfId="2940" xr:uid="{3F8BD5EE-BE0B-4C34-89C4-3D7EEE30F174}"/>
    <cellStyle name="Title 2 11 2" xfId="2941" xr:uid="{7CE8270A-2E7F-4256-91D9-6B6DACE60AA7}"/>
    <cellStyle name="Title 2 11 2 2" xfId="2942" xr:uid="{68830FCF-9553-4BD8-BC9D-F6511DF66791}"/>
    <cellStyle name="Title 2 12" xfId="2943" xr:uid="{EA8F725A-F925-497D-A83E-67B51148378C}"/>
    <cellStyle name="Title 2 12 2" xfId="2944" xr:uid="{27EF2FF2-8192-4917-870D-8554AFB772F9}"/>
    <cellStyle name="Title 2 12 2 2" xfId="2945" xr:uid="{D8410E04-8AA2-4A75-B13B-0AF09B518706}"/>
    <cellStyle name="Title 2 13" xfId="2946" xr:uid="{5D35AB98-0C25-4E01-A7E4-0D3C3599B0BA}"/>
    <cellStyle name="Title 2 13 2" xfId="2947" xr:uid="{61061F3B-2F13-48AD-BA9D-FEC213E2BC86}"/>
    <cellStyle name="Title 2 13 2 2" xfId="2948" xr:uid="{55FAE303-0812-499D-8A09-B2C0766A81EA}"/>
    <cellStyle name="Title 2 14" xfId="2949" xr:uid="{2F29B690-D56B-44FA-94D3-D1326873F496}"/>
    <cellStyle name="Title 2 14 2" xfId="2950" xr:uid="{451556A2-6A2A-4433-8578-75D924BD644E}"/>
    <cellStyle name="Title 2 14 2 2" xfId="2951" xr:uid="{11F36536-D0D8-4332-B070-9829C4FC0AE9}"/>
    <cellStyle name="Title 2 15" xfId="2952" xr:uid="{76F2625A-A98A-4937-9C7C-208857AF451A}"/>
    <cellStyle name="Title 2 15 2" xfId="2953" xr:uid="{A9E508DD-D55B-4A1C-A104-86FCAC19C67E}"/>
    <cellStyle name="Title 2 15 2 2" xfId="2954" xr:uid="{F3AF99FE-B56D-4182-BBDE-3DFE8645087C}"/>
    <cellStyle name="Title 2 16" xfId="2955" xr:uid="{D3E98D1F-8D83-4AC3-B591-46A27467CFE9}"/>
    <cellStyle name="Title 2 16 2" xfId="2956" xr:uid="{B0F18B61-2979-4A01-AF05-E010B435C7C5}"/>
    <cellStyle name="Title 2 2" xfId="2957" xr:uid="{A51AA6E8-7FDD-4663-A063-220578AD50A9}"/>
    <cellStyle name="Title 2 2 2" xfId="2958" xr:uid="{CA259B5D-FA5A-45CE-8FFE-B073309758E5}"/>
    <cellStyle name="Title 2 2 2 2" xfId="2959" xr:uid="{39F009B2-766A-42B2-A854-47D7A6966446}"/>
    <cellStyle name="Title 2 3" xfId="2960" xr:uid="{DBEAA8BE-CA3F-4FA7-85BD-53FD41E8A3A0}"/>
    <cellStyle name="Title 2 3 2" xfId="2961" xr:uid="{95CC5768-09E1-46A9-ACF9-363F1F406CF1}"/>
    <cellStyle name="Title 2 3 2 2" xfId="2962" xr:uid="{E47FB389-C296-4938-B814-D837FB4D7A40}"/>
    <cellStyle name="Title 2 4" xfId="2963" xr:uid="{0C2380BD-B237-429B-A73B-52A177D791C5}"/>
    <cellStyle name="Title 2 4 2" xfId="2964" xr:uid="{D2D5F3F4-6354-46C9-BA21-825DD46F11F7}"/>
    <cellStyle name="Title 2 4 2 2" xfId="2965" xr:uid="{814642A7-C37E-411F-83E6-F5D664AFECC0}"/>
    <cellStyle name="Title 2 5" xfId="2966" xr:uid="{A4F25546-E610-4B23-ACA8-AC9838ED34C2}"/>
    <cellStyle name="Title 2 5 2" xfId="2967" xr:uid="{08EA677C-4B82-4A19-888A-FE73A16CDD8E}"/>
    <cellStyle name="Title 2 5 2 2" xfId="2968" xr:uid="{04E83F60-1AA7-46D2-A529-762606C8A65C}"/>
    <cellStyle name="Title 2 6" xfId="2969" xr:uid="{923A44DE-84B7-4EBE-975D-030BF512F266}"/>
    <cellStyle name="Title 2 6 2" xfId="2970" xr:uid="{C93F8CE0-177B-4978-932F-7C11021C7914}"/>
    <cellStyle name="Title 2 6 2 2" xfId="2971" xr:uid="{E0C8C6A9-BBAB-402A-A31D-0DDFD8DA4870}"/>
    <cellStyle name="Title 2 7" xfId="2972" xr:uid="{16A42E56-B666-4F92-BE1D-2EB7D0D2A4BD}"/>
    <cellStyle name="Title 2 7 2" xfId="2973" xr:uid="{B3F05E89-4FBC-454B-8527-EA29F04AB7FC}"/>
    <cellStyle name="Title 2 7 2 2" xfId="2974" xr:uid="{52FA0A88-29A2-4919-B26F-88A6A966A09E}"/>
    <cellStyle name="Title 2 8" xfId="2975" xr:uid="{4ECB3C57-80A5-4788-BD3A-946C3B399D36}"/>
    <cellStyle name="Title 2 8 2" xfId="2976" xr:uid="{911E8F37-8155-4046-8A27-2E5608492ADD}"/>
    <cellStyle name="Title 2 8 2 2" xfId="2977" xr:uid="{43431E7A-3CB1-4678-B8A0-D07153D4093D}"/>
    <cellStyle name="Title 2 9" xfId="2978" xr:uid="{5B64528E-C947-48BF-AEAB-F3A245ED6D55}"/>
    <cellStyle name="Title 2 9 2" xfId="2979" xr:uid="{46362505-C7E1-4E66-9DA6-5244E7E9B904}"/>
    <cellStyle name="Title 2 9 2 2" xfId="2980" xr:uid="{73B43869-1849-432C-9B96-A8602D1A9E27}"/>
    <cellStyle name="Total" xfId="40" builtinId="25" customBuiltin="1"/>
    <cellStyle name="Total 2" xfId="2981" xr:uid="{33CE502C-C886-4601-B3D7-C611AD6FF070}"/>
    <cellStyle name="Total 2 10" xfId="2982" xr:uid="{96572B53-FFFD-4820-A305-221698B3F1B8}"/>
    <cellStyle name="Total 2 10 2" xfId="2983" xr:uid="{8156A0FF-5D7C-4110-BF48-5ABF2D64731F}"/>
    <cellStyle name="Total 2 10 2 2" xfId="2984" xr:uid="{ADC91DF7-4A5E-47B8-AF48-0D1256024B65}"/>
    <cellStyle name="Total 2 11" xfId="2985" xr:uid="{1E969B9E-044E-4450-8B5B-5B1B9F61F95C}"/>
    <cellStyle name="Total 2 11 2" xfId="2986" xr:uid="{1E3A25C9-1978-4D6A-9869-4E33BDB4C376}"/>
    <cellStyle name="Total 2 11 2 2" xfId="2987" xr:uid="{EF68B270-FDB1-44DD-B7AA-763C605A4101}"/>
    <cellStyle name="Total 2 12" xfId="2988" xr:uid="{41776752-07CA-4AB7-89CE-F1A0B6330692}"/>
    <cellStyle name="Total 2 12 2" xfId="2989" xr:uid="{F0A3F6BC-A53D-4A70-BE96-36E70B2E1E20}"/>
    <cellStyle name="Total 2 12 2 2" xfId="2990" xr:uid="{CEF1A3F1-CE84-43CD-A9E0-001126EDF473}"/>
    <cellStyle name="Total 2 13" xfId="2991" xr:uid="{81FFF998-1456-4172-A580-9A858AAEC6EF}"/>
    <cellStyle name="Total 2 13 2" xfId="2992" xr:uid="{575E33C1-6E4D-489D-BE0F-02C5AE2D815B}"/>
    <cellStyle name="Total 2 13 2 2" xfId="2993" xr:uid="{597E3C1F-06FD-484E-9509-1BBB33D3BB7C}"/>
    <cellStyle name="Total 2 14" xfId="2994" xr:uid="{B6FEEED6-B481-47E5-B4E6-E2C5399023D2}"/>
    <cellStyle name="Total 2 14 2" xfId="2995" xr:uid="{E53D7011-2902-49F7-9A57-8DA47A4DF3DE}"/>
    <cellStyle name="Total 2 14 2 2" xfId="2996" xr:uid="{2FC5649C-3856-4EFD-9A19-F24BA4C3CB95}"/>
    <cellStyle name="Total 2 15" xfId="2997" xr:uid="{DED08627-134E-411B-AE7F-30FF6E6528F2}"/>
    <cellStyle name="Total 2 15 2" xfId="2998" xr:uid="{F2AD0332-68CA-4861-943C-5E8B14F42799}"/>
    <cellStyle name="Total 2 15 2 2" xfId="2999" xr:uid="{BCA81816-A640-443C-878F-13BE16CAA402}"/>
    <cellStyle name="Total 2 16" xfId="3000" xr:uid="{3517D83D-BC04-42D5-93FB-4C10A84B4E3F}"/>
    <cellStyle name="Total 2 16 2" xfId="3001" xr:uid="{0A670615-0A5F-4E03-BBDD-751575ED388B}"/>
    <cellStyle name="Total 2 2" xfId="3002" xr:uid="{3D016DD1-BC83-4AC4-826B-070093FFE713}"/>
    <cellStyle name="Total 2 2 2" xfId="3003" xr:uid="{F0BD039B-FA79-4D5C-A149-A9F1646A8394}"/>
    <cellStyle name="Total 2 2 2 2" xfId="3004" xr:uid="{777CED67-8368-48C4-B531-A841C21DE56B}"/>
    <cellStyle name="Total 2 3" xfId="3005" xr:uid="{11AC45AA-CF24-49DB-B398-15AB34B0BB84}"/>
    <cellStyle name="Total 2 3 2" xfId="3006" xr:uid="{E7298FA7-5375-4B87-B140-2E3D15769D55}"/>
    <cellStyle name="Total 2 3 2 2" xfId="3007" xr:uid="{B85C210D-42B9-4FF9-8EEF-4FDC566FC5AD}"/>
    <cellStyle name="Total 2 4" xfId="3008" xr:uid="{4DD7DA6A-33CA-459A-B515-ED7DDA67E839}"/>
    <cellStyle name="Total 2 4 2" xfId="3009" xr:uid="{F138FDF2-8762-437E-A25C-605E7D7D8451}"/>
    <cellStyle name="Total 2 4 2 2" xfId="3010" xr:uid="{1C02FBA6-1F7A-436A-9F64-A469CD758E7F}"/>
    <cellStyle name="Total 2 5" xfId="3011" xr:uid="{29A40E3C-4E77-4981-A6C9-653A68D9B1CC}"/>
    <cellStyle name="Total 2 5 2" xfId="3012" xr:uid="{F3B09EC3-43DF-4125-89C1-D69E6AF225E1}"/>
    <cellStyle name="Total 2 5 2 2" xfId="3013" xr:uid="{837E3EFA-61FB-4B0C-A3E4-64D7A32E8A8D}"/>
    <cellStyle name="Total 2 6" xfId="3014" xr:uid="{A35B0367-6529-4126-B2C9-98D771338668}"/>
    <cellStyle name="Total 2 6 2" xfId="3015" xr:uid="{92304DEB-B207-4588-BE67-E560DD440946}"/>
    <cellStyle name="Total 2 6 2 2" xfId="3016" xr:uid="{8C1069CF-6A74-490C-9C50-E79BA7EF9D6A}"/>
    <cellStyle name="Total 2 7" xfId="3017" xr:uid="{19FEE0D3-4D90-44C2-82FB-00AA3EE433E7}"/>
    <cellStyle name="Total 2 7 2" xfId="3018" xr:uid="{0A859853-DFE4-46B4-BFCD-9F2DCD5C90E7}"/>
    <cellStyle name="Total 2 7 2 2" xfId="3019" xr:uid="{B52352A2-9CA4-4626-A358-3DC76A5A1F76}"/>
    <cellStyle name="Total 2 8" xfId="3020" xr:uid="{2B010A3E-A104-4676-ADDF-6F64B3140910}"/>
    <cellStyle name="Total 2 8 2" xfId="3021" xr:uid="{809CDF6D-8DD5-4EE3-A114-DD4D15613214}"/>
    <cellStyle name="Total 2 8 2 2" xfId="3022" xr:uid="{BA1CFC49-5088-417F-A20C-AEF74951A9D0}"/>
    <cellStyle name="Total 2 9" xfId="3023" xr:uid="{DD2031BF-C570-4E6D-B867-9ED85BDED3E8}"/>
    <cellStyle name="Total 2 9 2" xfId="3024" xr:uid="{CFBAE475-F839-4783-8EB4-F5976E487BBF}"/>
    <cellStyle name="Total 2 9 2 2" xfId="3025" xr:uid="{DE316C18-78C8-4350-8E58-67F9F4B66427}"/>
    <cellStyle name="Überschrift" xfId="3026" xr:uid="{18CB9408-7D36-49DC-A525-418D4086B0B3}"/>
    <cellStyle name="Überschrift 1" xfId="3027" xr:uid="{499DF3D2-E0AC-4BB2-9F60-4594552616D3}"/>
    <cellStyle name="Überschrift 2" xfId="3028" xr:uid="{0941F590-1BAE-47B3-8E2F-B2DF93D2D8D8}"/>
    <cellStyle name="Überschrift 3" xfId="3029" xr:uid="{4D6CAA43-AFCC-4B4C-99C8-F37D79C666A6}"/>
    <cellStyle name="Überschrift 4" xfId="3030" xr:uid="{377509E7-A94D-4582-A9F0-220AAC96FADF}"/>
    <cellStyle name="Valuutta_Layo9704" xfId="3031" xr:uid="{7AD5F545-9045-494E-8293-4B8A910C5425}"/>
    <cellStyle name="Verknüpfte Zelle" xfId="3032" xr:uid="{B1E1CD8A-F852-47CE-BB7D-4F045659D710}"/>
    <cellStyle name="Warnender Text" xfId="3033" xr:uid="{BFBC3BAC-5D32-4125-AE66-A5B4FDE4180C}"/>
    <cellStyle name="Warning Text" xfId="41" builtinId="11" customBuiltin="1"/>
    <cellStyle name="Warning Text 2" xfId="3034" xr:uid="{F72337D0-29F0-4430-8810-FAD5C37EFA34}"/>
    <cellStyle name="Warning Text 2 10" xfId="3035" xr:uid="{DB214741-A80E-46A8-B6DC-1F6E4884E62B}"/>
    <cellStyle name="Warning Text 2 10 2" xfId="3036" xr:uid="{17921F9D-B197-4472-94CC-C5CA60EC950E}"/>
    <cellStyle name="Warning Text 2 10 2 2" xfId="3037" xr:uid="{853B5915-BFFF-486A-B78B-2E0E16C4EBFE}"/>
    <cellStyle name="Warning Text 2 11" xfId="3038" xr:uid="{C7F257E0-0C51-47CA-9982-C514EA61A31B}"/>
    <cellStyle name="Warning Text 2 11 2" xfId="3039" xr:uid="{8C2DB032-622B-47F2-92E0-8C2388BA2362}"/>
    <cellStyle name="Warning Text 2 11 2 2" xfId="3040" xr:uid="{99E0822A-654B-4AAB-AF2E-0E71FA23A7BC}"/>
    <cellStyle name="Warning Text 2 12" xfId="3041" xr:uid="{6C3DB0A0-0109-46BA-A971-6C4BADA9541D}"/>
    <cellStyle name="Warning Text 2 12 2" xfId="3042" xr:uid="{A72DFB56-892B-4BF5-8CCA-C553CD0F583B}"/>
    <cellStyle name="Warning Text 2 12 2 2" xfId="3043" xr:uid="{97FD5E02-6C9C-4C84-860F-F9C1DF0EAB27}"/>
    <cellStyle name="Warning Text 2 13" xfId="3044" xr:uid="{EFDA6E13-53B8-4F18-8B6A-F549B853B2C2}"/>
    <cellStyle name="Warning Text 2 13 2" xfId="3045" xr:uid="{11C002BA-2198-442F-BD88-267DED1105BC}"/>
    <cellStyle name="Warning Text 2 13 2 2" xfId="3046" xr:uid="{7E9E91E5-51D4-486B-9FC3-3AFC0ED653F9}"/>
    <cellStyle name="Warning Text 2 14" xfId="3047" xr:uid="{9862DE39-7454-4B5B-8B2A-CF15EB8D026C}"/>
    <cellStyle name="Warning Text 2 14 2" xfId="3048" xr:uid="{CC7E862C-2D1E-486A-9C0C-E3E26EED3D95}"/>
    <cellStyle name="Warning Text 2 14 2 2" xfId="3049" xr:uid="{2ABE8CEC-39B2-47D7-ACFF-BADC63C571BE}"/>
    <cellStyle name="Warning Text 2 15" xfId="3050" xr:uid="{6A2F86AC-2660-48C7-A32A-0BDBB1690607}"/>
    <cellStyle name="Warning Text 2 15 2" xfId="3051" xr:uid="{9EFF5B41-9282-41CC-A5F0-BCD01295745C}"/>
    <cellStyle name="Warning Text 2 15 2 2" xfId="3052" xr:uid="{309F93BB-67C3-4D36-96F4-BDEDC17ECFB0}"/>
    <cellStyle name="Warning Text 2 16" xfId="3053" xr:uid="{ECF04BC9-2E91-454C-A7FE-DF16ECD1D2AD}"/>
    <cellStyle name="Warning Text 2 16 2" xfId="3054" xr:uid="{6B557059-4BD9-4FAA-9B7E-AE08B62667D4}"/>
    <cellStyle name="Warning Text 2 2" xfId="3055" xr:uid="{6FA19055-79B1-4C3D-8AFE-88BC4D668F7F}"/>
    <cellStyle name="Warning Text 2 2 2" xfId="3056" xr:uid="{86B6F75E-7EC1-4D59-9B49-7F6DCF4DA808}"/>
    <cellStyle name="Warning Text 2 2 2 2" xfId="3057" xr:uid="{929B203B-827D-4EDD-BD58-D9CAA641985E}"/>
    <cellStyle name="Warning Text 2 3" xfId="3058" xr:uid="{C6CC3B76-67EE-458F-AD76-6E9A5A43FC89}"/>
    <cellStyle name="Warning Text 2 3 2" xfId="3059" xr:uid="{F59F7E25-AC69-4F55-973E-FAE5FCF1D922}"/>
    <cellStyle name="Warning Text 2 3 2 2" xfId="3060" xr:uid="{D13EC2BD-1692-4DBB-9C93-42422B2CE33B}"/>
    <cellStyle name="Warning Text 2 4" xfId="3061" xr:uid="{E05528AC-662C-48E2-AF1A-6551B1658A52}"/>
    <cellStyle name="Warning Text 2 4 2" xfId="3062" xr:uid="{5DDA39A5-EE63-40A2-B322-A55D34D756E0}"/>
    <cellStyle name="Warning Text 2 4 2 2" xfId="3063" xr:uid="{2CB38760-77CA-4686-82F6-ED4321D10A16}"/>
    <cellStyle name="Warning Text 2 5" xfId="3064" xr:uid="{56F68B58-D288-414B-AAE0-32D825A875E0}"/>
    <cellStyle name="Warning Text 2 5 2" xfId="3065" xr:uid="{19733AD6-5C94-4933-A905-3FF6FEC90935}"/>
    <cellStyle name="Warning Text 2 5 2 2" xfId="3066" xr:uid="{59B9A182-6849-467C-8896-918B8F686164}"/>
    <cellStyle name="Warning Text 2 6" xfId="3067" xr:uid="{3100A743-40FA-4E92-A029-A26AAEBB5CA0}"/>
    <cellStyle name="Warning Text 2 6 2" xfId="3068" xr:uid="{07B23263-7DC6-48BD-B8AE-C394A72082F7}"/>
    <cellStyle name="Warning Text 2 6 2 2" xfId="3069" xr:uid="{5B17037E-CCC9-4DAB-AF8E-AF2D3A0D0237}"/>
    <cellStyle name="Warning Text 2 7" xfId="3070" xr:uid="{849801C5-FDBF-4F91-AE90-0A04122A61FA}"/>
    <cellStyle name="Warning Text 2 7 2" xfId="3071" xr:uid="{E6E0F7CD-22BF-430A-BF69-838C94339F4E}"/>
    <cellStyle name="Warning Text 2 7 2 2" xfId="3072" xr:uid="{D379B27F-4D4F-4E28-B69E-5ECC33811DFB}"/>
    <cellStyle name="Warning Text 2 8" xfId="3073" xr:uid="{A6AD4372-D2D2-4F7F-B204-2300A964B60F}"/>
    <cellStyle name="Warning Text 2 8 2" xfId="3074" xr:uid="{95C2182B-85A7-4B5C-B9B0-4D23A0E2767C}"/>
    <cellStyle name="Warning Text 2 8 2 2" xfId="3075" xr:uid="{13B0F36E-7A69-44ED-BCCC-9322B6E2EC70}"/>
    <cellStyle name="Warning Text 2 9" xfId="3076" xr:uid="{018CDED2-DCEA-4E95-AC79-EDBE3667EA03}"/>
    <cellStyle name="Warning Text 2 9 2" xfId="3077" xr:uid="{306B2D30-A5FE-4EC3-8712-F86434A23CE8}"/>
    <cellStyle name="Warning Text 2 9 2 2" xfId="3078" xr:uid="{151826A8-6786-4276-B5E8-919F8DD0ABA3}"/>
    <cellStyle name="Zelle überprüfen" xfId="3079" xr:uid="{0BDBB650-ACDC-4536-94F2-782B57CE338B}"/>
    <cellStyle name="Βασικό_ΚΑΤΑΝΑΛΩΣΗ ΕΝΕΡΓΕΙΑΣ 94-04" xfId="3080" xr:uid="{660E55D8-179E-42E0-ACE8-BF85E9665093}"/>
    <cellStyle name="Εισαγωγή" xfId="3081" xr:uid="{B60D0BBB-F206-44AA-9DD5-8A7501B9AF54}"/>
    <cellStyle name="Εισαγωγή 2" xfId="3082" xr:uid="{EAE12350-76D8-4290-9313-5A344C1FB4B2}"/>
    <cellStyle name="Εισαγωγή 3" xfId="3083" xr:uid="{EAEF4A9B-015A-4405-AA91-8B197456DFB7}"/>
    <cellStyle name="Έλεγχος κελιού" xfId="3084" xr:uid="{7FA053C6-4249-4AA1-9D61-87CB503D5FE7}"/>
    <cellStyle name="Έλεγχος κελιού 2" xfId="3085" xr:uid="{98291164-E029-4E25-9E8E-005AFA07634D}"/>
    <cellStyle name="Έλεγχος κελιού 3" xfId="3086" xr:uid="{4A72BD63-A908-4E0E-94FC-1ACF9ADB3B80}"/>
    <cellStyle name="Έμφαση1" xfId="3087" xr:uid="{FD5BA431-B5C9-4964-A18B-FC8DB1317496}"/>
    <cellStyle name="Έμφαση1 2" xfId="3088" xr:uid="{7E2E1451-5C37-4D41-A2A5-DCB8F268430C}"/>
    <cellStyle name="Έμφαση1 3" xfId="3089" xr:uid="{608129A9-0A1A-42C5-B8EC-BF0ED68ECB8E}"/>
    <cellStyle name="Έμφαση2" xfId="3090" xr:uid="{ED49DCA0-E67C-4BA3-AA72-0CC8F15135F0}"/>
    <cellStyle name="Έμφαση2 2" xfId="3091" xr:uid="{03901D5F-6319-4BCD-8758-41CE1F45CD1D}"/>
    <cellStyle name="Έμφαση2 3" xfId="3092" xr:uid="{747C2791-93B0-4FDB-A47F-7F8AB47F2391}"/>
    <cellStyle name="Έμφαση3" xfId="3093" xr:uid="{4036C252-472A-4B12-ADD1-CBA020DBED05}"/>
    <cellStyle name="Έμφαση3 2" xfId="3094" xr:uid="{24EAB7B2-CC5C-446A-BC73-D5DF0B612E5C}"/>
    <cellStyle name="Έμφαση3 3" xfId="3095" xr:uid="{5C087BBB-94F5-48E6-848E-AB6184A58CE8}"/>
    <cellStyle name="Έμφαση4" xfId="3096" xr:uid="{3BDA2957-ADF0-43AD-8874-BEC41AED067A}"/>
    <cellStyle name="Έμφαση4 2" xfId="3097" xr:uid="{BA502C47-24C5-4961-9E48-1BA22CCED325}"/>
    <cellStyle name="Έμφαση4 3" xfId="3098" xr:uid="{A5470F7A-8FA2-49DD-9E8A-D52A74457F87}"/>
    <cellStyle name="Έμφαση5" xfId="3099" xr:uid="{F4F1471A-A74A-4225-B1B2-7E92C35FC1D6}"/>
    <cellStyle name="Έμφαση5 2" xfId="3100" xr:uid="{3D1F9E45-5AEF-438D-B37C-7EE232CB093A}"/>
    <cellStyle name="Έμφαση5 3" xfId="3101" xr:uid="{2123AA0D-F8C0-448B-9016-1616A2D69DD0}"/>
    <cellStyle name="Έμφαση6" xfId="3102" xr:uid="{F4304670-6E30-463D-B5D3-DAD38CFDC7AB}"/>
    <cellStyle name="Έμφαση6 2" xfId="3103" xr:uid="{C4057DEA-2021-4518-A8F4-6DE4D8A9FF6E}"/>
    <cellStyle name="Έμφαση6 3" xfId="3104" xr:uid="{703738A5-08A5-4AF8-BAA9-E22E561137CC}"/>
    <cellStyle name="Έξοδος" xfId="3105" xr:uid="{3BB8AD17-5A35-42DA-AB60-AF0D3819DD92}"/>
    <cellStyle name="Έξοδος 2" xfId="3106" xr:uid="{B3AF2336-85BE-40DB-B508-925FA5BB072B}"/>
    <cellStyle name="Έξοδος 3" xfId="3107" xr:uid="{BFEACEEF-2AA3-47D4-BA8E-8CBF2DE0D0C2}"/>
    <cellStyle name="Επεξηγηματικό κείμενο" xfId="3108" xr:uid="{59A759B4-14F1-47FC-B8E4-54193112A1A2}"/>
    <cellStyle name="Επεξηγηματικό κείμενο 2" xfId="3109" xr:uid="{15AB3DC5-4864-4D70-9232-2FFA71857BDD}"/>
    <cellStyle name="Επεξηγηματικό κείμενο 3" xfId="3110" xr:uid="{5739C346-3AC9-477E-BBC7-F8E7D023DC6A}"/>
    <cellStyle name="Επικεφαλίδα 1" xfId="3111" xr:uid="{177046ED-2A43-4D67-AD12-1EE469152AA8}"/>
    <cellStyle name="Επικεφαλίδα 1 2" xfId="3112" xr:uid="{EE33A11E-A801-4137-8285-FC0ADE2A1FF2}"/>
    <cellStyle name="Επικεφαλίδα 1 3" xfId="3113" xr:uid="{3C797E45-4EB4-4183-9A4C-B4BCA81C2B4D}"/>
    <cellStyle name="Επικεφαλίδα 2" xfId="3114" xr:uid="{F39BE4B2-8516-4BD5-A89A-3547AC4216B3}"/>
    <cellStyle name="Επικεφαλίδα 2 2" xfId="3115" xr:uid="{34B25765-71E1-4D5D-AB96-9FBA90E6C611}"/>
    <cellStyle name="Επικεφαλίδα 2 3" xfId="3116" xr:uid="{BC232370-5621-4751-B6D8-3DFCE010BCBF}"/>
    <cellStyle name="Επικεφαλίδα 3" xfId="3117" xr:uid="{4AE41A75-3F1A-4A00-8834-41072B3C48B3}"/>
    <cellStyle name="Επικεφαλίδα 3 2" xfId="3118" xr:uid="{7C15599E-6461-45E7-8633-0128F9520094}"/>
    <cellStyle name="Επικεφαλίδα 3 3" xfId="3119" xr:uid="{CDC048A8-E638-41F8-B282-C411747AF8BA}"/>
    <cellStyle name="Επικεφαλίδα 4" xfId="3120" xr:uid="{29EB7C88-C55B-4E1D-970D-6CA31EDF49EC}"/>
    <cellStyle name="Επικεφαλίδα 4 2" xfId="3121" xr:uid="{18A550A9-226C-4A5C-8926-F937B87B2123}"/>
    <cellStyle name="Επικεφαλίδα 4 3" xfId="3122" xr:uid="{60A8D9A5-91D0-44D9-A09D-F06A100594DA}"/>
    <cellStyle name="Κακό" xfId="3123" xr:uid="{CCE0855A-3706-49B1-A7CF-C8BF45708EDC}"/>
    <cellStyle name="Κακό 2" xfId="3124" xr:uid="{F9F66C87-B6CF-4C14-9804-4FD10286A985}"/>
    <cellStyle name="Κακό 3" xfId="3125" xr:uid="{208C5784-A6F9-4E4D-AB31-B58E6486EA89}"/>
    <cellStyle name="Καλό" xfId="3126" xr:uid="{C03841D4-1E19-487D-8404-E4DFF22C5E61}"/>
    <cellStyle name="Καλό 2" xfId="3127" xr:uid="{CA1D9E19-BC4C-46A5-86DB-C97185BE1DE4}"/>
    <cellStyle name="Καλό 2 2" xfId="3128" xr:uid="{00189932-4362-49FF-AE62-ACD70055E68B}"/>
    <cellStyle name="Καλό 3" xfId="3129" xr:uid="{5DE820B2-B9CD-4AFD-A7DF-E745E10710BB}"/>
    <cellStyle name="Καλό 3 2" xfId="3130" xr:uid="{B3A2BB52-8932-4AD0-AD21-47AB5023FFED}"/>
    <cellStyle name="Κανονικό 2" xfId="3131" xr:uid="{08A78F0F-64B6-42BE-AEFE-41A37307462C}"/>
    <cellStyle name="Κανονικό 2 2" xfId="3132" xr:uid="{8DFA03E2-B6C5-478C-8DE4-D529E40DC25D}"/>
    <cellStyle name="Κανονικό 3" xfId="3133" xr:uid="{9D090267-FADF-4111-9D92-36D0CDB32246}"/>
    <cellStyle name="Κανονικό 3 2" xfId="3134" xr:uid="{CAC01665-73A5-4BD4-A4DC-0C8CC61EE08C}"/>
    <cellStyle name="Κανονικό 3 2 2" xfId="3135" xr:uid="{92A2B260-4BC7-4677-BCBB-60416ECC3D16}"/>
    <cellStyle name="Κανονικό 3 2 2 2" xfId="3136" xr:uid="{821CADA9-EAFB-4420-8FA4-BC4D54E7E7BB}"/>
    <cellStyle name="Κανονικό 3 2 3" xfId="3137" xr:uid="{DEC83C37-A2F1-460D-A225-34CDB3AE31B5}"/>
    <cellStyle name="Κανονικό 3 3" xfId="3138" xr:uid="{0CEB38D3-EE21-4093-84C6-3AEE72DB4816}"/>
    <cellStyle name="Κανονικό 3 3 2" xfId="3139" xr:uid="{F035CA20-8B29-4498-A4C4-5DA8043A27DB}"/>
    <cellStyle name="Κανονικό 3 3 3" xfId="3140" xr:uid="{7CC0D9FA-33E1-4DF2-AFD9-B458E5578034}"/>
    <cellStyle name="Κανονικό 3 4" xfId="3141" xr:uid="{BC1EFAC8-A5E7-4AEC-A047-90A85354DC7F}"/>
    <cellStyle name="Κανονικό 3 4 2" xfId="3142" xr:uid="{EDFD64D3-E5EB-4726-9FB6-A6F4A9F05BEF}"/>
    <cellStyle name="Κόμμα 2 2" xfId="3143" xr:uid="{C224372E-AED5-4372-BD7B-AEB60BCAEF08}"/>
    <cellStyle name="Κόμμα 2 2 2" xfId="3144" xr:uid="{9EE886F0-559E-4EDB-A6C2-2E72B2BEB57A}"/>
    <cellStyle name="Κόμμα 2 2 2 2" xfId="3145" xr:uid="{0550CC61-A287-4813-BEA6-F6344FDEEE91}"/>
    <cellStyle name="Κόμμα 2 2 3" xfId="3146" xr:uid="{53660AE7-BD8C-4604-8680-107F6D1161B3}"/>
    <cellStyle name="Ουδέτερο" xfId="3147" xr:uid="{40431893-BBE7-4867-A34D-81DDF5C7B877}"/>
    <cellStyle name="Ουδέτερο 2" xfId="3148" xr:uid="{4AF3E385-1EA0-4513-B679-D1E114FE1BE7}"/>
    <cellStyle name="Ουδέτερο 2 2" xfId="3149" xr:uid="{F9CBE777-4EBE-41A1-8AC7-C8CE73EDE481}"/>
    <cellStyle name="Ουδέτερο 2 2 2" xfId="3150" xr:uid="{0E064728-596C-47DF-A010-259A83898DA2}"/>
    <cellStyle name="Ουδέτερο 2 2 2 2" xfId="3151" xr:uid="{C36E5252-F078-4A50-95B6-D10B0BCCA1E0}"/>
    <cellStyle name="Ουδέτερο 2 3" xfId="3152" xr:uid="{4BBDB577-66CC-4C64-8DED-BFEDCA48A2D3}"/>
    <cellStyle name="Ουδέτερο 2 3 2" xfId="3153" xr:uid="{36FC4051-11F6-499F-AFE6-BFF2D5C87D07}"/>
    <cellStyle name="Ουδέτερο 2 3 2 2" xfId="3154" xr:uid="{AFA5A8FF-4062-4387-98D2-AE08394C4C7F}"/>
    <cellStyle name="Ουδέτερο 2 4" xfId="3155" xr:uid="{7FBE4A59-8C3F-4E96-8F86-278B6D916439}"/>
    <cellStyle name="Ουδέτερο 2 4 2" xfId="3156" xr:uid="{866BD2AB-E292-4A42-AB4B-C73D586121AF}"/>
    <cellStyle name="Ουδέτερο 2 4 2 2" xfId="3157" xr:uid="{9E9231D4-9CFB-4A15-B42B-8AE6CB34235B}"/>
    <cellStyle name="Ουδέτερο 2 5" xfId="3158" xr:uid="{3550AF5A-420D-4F25-8E91-DC8AD59449C7}"/>
    <cellStyle name="Ουδέτερο 2 5 2" xfId="3159" xr:uid="{848C46AB-D4E5-417C-A788-BBDD351A90D7}"/>
    <cellStyle name="Ουδέτερο 2 5 2 2" xfId="3160" xr:uid="{D349D0B4-552A-45D8-B42F-66B65B3E5C28}"/>
    <cellStyle name="Ουδέτερο 3" xfId="3161" xr:uid="{F1B52675-8A7D-4DD2-A2FF-F34ED0F66B13}"/>
    <cellStyle name="Ουδέτερο 3 10" xfId="3162" xr:uid="{293FF407-27C4-44E6-B191-4A35E74363B8}"/>
    <cellStyle name="Ουδέτερο 3 10 2" xfId="3163" xr:uid="{957109F1-C65A-41DD-899C-1969C584DC77}"/>
    <cellStyle name="Ουδέτερο 3 10 2 2" xfId="3164" xr:uid="{79511213-A4F8-4078-BFE9-6B76BE731DEA}"/>
    <cellStyle name="Ουδέτερο 3 11" xfId="3165" xr:uid="{371B44CB-B29C-4E2F-8C3E-F43BDC0AE6BA}"/>
    <cellStyle name="Ουδέτερο 3 11 2" xfId="3166" xr:uid="{9EF24654-FCE3-4A57-A7DB-D34D057C4362}"/>
    <cellStyle name="Ουδέτερο 3 11 2 2" xfId="3167" xr:uid="{D564CE06-35D6-4B56-8EF2-466C18D971C9}"/>
    <cellStyle name="Ουδέτερο 3 2" xfId="3168" xr:uid="{7D50738E-4188-46D7-83CF-72964A668421}"/>
    <cellStyle name="Ουδέτερο 3 2 2" xfId="3169" xr:uid="{94C45DD8-4993-4939-91A6-868F4449C0BC}"/>
    <cellStyle name="Ουδέτερο 3 2 2 2" xfId="3170" xr:uid="{E08F01F0-8E02-44F7-A022-DA7AB049B057}"/>
    <cellStyle name="Ουδέτερο 3 3" xfId="3171" xr:uid="{4A78EE32-1BA6-4844-B614-261883A9D932}"/>
    <cellStyle name="Ουδέτερο 3 3 2" xfId="3172" xr:uid="{333AF6EE-1EA8-470A-84C0-9E569A8454AD}"/>
    <cellStyle name="Ουδέτερο 3 3 2 2" xfId="3173" xr:uid="{570D1DDF-01F1-4F0E-9F53-E216CC43FED9}"/>
    <cellStyle name="Ουδέτερο 3 4" xfId="3174" xr:uid="{01B330B2-EB0F-4642-9602-1858EDDFBF8E}"/>
    <cellStyle name="Ουδέτερο 3 4 2" xfId="3175" xr:uid="{7D5E4900-F876-40A9-940E-5C10BBF1578E}"/>
    <cellStyle name="Ουδέτερο 3 4 2 2" xfId="3176" xr:uid="{568D8E1F-953E-4A20-86A6-430DD602FBA6}"/>
    <cellStyle name="Ουδέτερο 3 5" xfId="3177" xr:uid="{A9EF695E-CE6A-4647-9FA5-7CC78B5B5C6E}"/>
    <cellStyle name="Ουδέτερο 3 5 2" xfId="3178" xr:uid="{2517E281-515B-42AB-A513-B3F7332D5C8E}"/>
    <cellStyle name="Ουδέτερο 3 5 2 2" xfId="3179" xr:uid="{DE8D046D-2056-4EC8-955A-5894013A26C3}"/>
    <cellStyle name="Ουδέτερο 3 6" xfId="3180" xr:uid="{88D774B9-CAAE-49F1-BF18-F09CB58BD968}"/>
    <cellStyle name="Ουδέτερο 3 6 2" xfId="3181" xr:uid="{402D2C57-9CC6-464D-A477-0BE50A9698D5}"/>
    <cellStyle name="Ουδέτερο 3 6 2 2" xfId="3182" xr:uid="{975E2177-D37E-4C82-AADC-FE7DE9274037}"/>
    <cellStyle name="Ουδέτερο 3 7" xfId="3183" xr:uid="{C3D85871-E049-4D04-851D-B7570CFFCFD0}"/>
    <cellStyle name="Ουδέτερο 3 7 2" xfId="3184" xr:uid="{7F394377-5B41-45A3-9CC8-748BA17BB33C}"/>
    <cellStyle name="Ουδέτερο 3 7 2 2" xfId="3185" xr:uid="{54E53B12-E431-4021-AD22-FC612C7FFBCA}"/>
    <cellStyle name="Ουδέτερο 3 8" xfId="3186" xr:uid="{545FBA5D-9029-4465-BAB0-D7C82AE096CB}"/>
    <cellStyle name="Ουδέτερο 3 8 2" xfId="3187" xr:uid="{DB3805C1-BFA6-4D2D-80D2-BBE27EE1D35D}"/>
    <cellStyle name="Ουδέτερο 3 8 2 2" xfId="3188" xr:uid="{FCEF0DDC-E148-4907-9065-94DF617104C4}"/>
    <cellStyle name="Ουδέτερο 3 9" xfId="3189" xr:uid="{C5C141AA-71AC-4DFA-A0E0-FBAB9157EA2B}"/>
    <cellStyle name="Ουδέτερο 3 9 2" xfId="3190" xr:uid="{665408CF-A888-4E13-A3BC-58E28212421F}"/>
    <cellStyle name="Ουδέτερο 3 9 2 2" xfId="3191" xr:uid="{FF563433-3884-4261-B8D4-FDD73E4EC909}"/>
    <cellStyle name="Ουδέτερο 4 10" xfId="3192" xr:uid="{201811F8-88F2-4F73-86AA-664ABCD8052B}"/>
    <cellStyle name="Ουδέτερο 4 10 2" xfId="3193" xr:uid="{88263DB8-91C5-4080-9957-45E83C291237}"/>
    <cellStyle name="Ουδέτερο 4 10 2 2" xfId="3194" xr:uid="{59BC8F6E-2722-4054-ACDB-D867DE1B8F71}"/>
    <cellStyle name="Ουδέτερο 4 11" xfId="3195" xr:uid="{07D5AEAB-1170-4F04-8ACB-5E4CF1F88873}"/>
    <cellStyle name="Ουδέτερο 4 11 2" xfId="3196" xr:uid="{4D5B3A8D-B427-4340-B97D-44911A83AEAB}"/>
    <cellStyle name="Ουδέτερο 4 11 2 2" xfId="3197" xr:uid="{A3A7E9FB-EF84-4C8E-AB87-40880B77B830}"/>
    <cellStyle name="Ουδέτερο 4 2" xfId="3198" xr:uid="{AFA69667-7346-4A1B-81BE-8BA5215D1303}"/>
    <cellStyle name="Ουδέτερο 4 2 2" xfId="3199" xr:uid="{A9701207-0357-43A8-8EC0-1EE238B23E6B}"/>
    <cellStyle name="Ουδέτερο 4 2 2 2" xfId="3200" xr:uid="{F43B85BA-525B-4DD3-B8B4-52ACC4BF01F3}"/>
    <cellStyle name="Ουδέτερο 4 3" xfId="3201" xr:uid="{B9874369-0579-41D0-B4D3-D813A4936539}"/>
    <cellStyle name="Ουδέτερο 4 3 2" xfId="3202" xr:uid="{7402FDFC-ADB9-4A84-9445-DD58F7E5F311}"/>
    <cellStyle name="Ουδέτερο 4 3 2 2" xfId="3203" xr:uid="{911B2A96-A3C2-4849-B9BC-B1AF88170122}"/>
    <cellStyle name="Ουδέτερο 4 4" xfId="3204" xr:uid="{8803C1A5-54F3-4813-BA65-751D609A7764}"/>
    <cellStyle name="Ουδέτερο 4 4 2" xfId="3205" xr:uid="{D061AF6D-20BF-4E63-8878-C16F5D210D6A}"/>
    <cellStyle name="Ουδέτερο 4 4 2 2" xfId="3206" xr:uid="{807C0AB2-655B-4A39-B9DF-455830334A8F}"/>
    <cellStyle name="Ουδέτερο 4 5" xfId="3207" xr:uid="{3017F496-4320-45FC-9D29-81CBDF6E104A}"/>
    <cellStyle name="Ουδέτερο 4 5 2" xfId="3208" xr:uid="{4C6AFC66-BE59-4D79-9F23-DE2ECE733714}"/>
    <cellStyle name="Ουδέτερο 4 5 2 2" xfId="3209" xr:uid="{1225E634-984E-477A-94EB-3819B0CBF63E}"/>
    <cellStyle name="Ουδέτερο 4 6" xfId="3210" xr:uid="{8049B8FA-7DBD-4B15-BC80-36610DE5655F}"/>
    <cellStyle name="Ουδέτερο 4 6 2" xfId="3211" xr:uid="{07788DF2-2C4E-4CB0-97DC-7F04AAD2AAAB}"/>
    <cellStyle name="Ουδέτερο 4 6 2 2" xfId="3212" xr:uid="{8B8ECF3F-21F4-4645-8FEC-961B0D3EE214}"/>
    <cellStyle name="Ουδέτερο 4 7" xfId="3213" xr:uid="{EDA6BF83-D42E-4BCA-8077-2F798BD7F3D6}"/>
    <cellStyle name="Ουδέτερο 4 7 2" xfId="3214" xr:uid="{72D15668-357F-498C-A799-AA18F5C02012}"/>
    <cellStyle name="Ουδέτερο 4 7 2 2" xfId="3215" xr:uid="{331BBCF3-0B65-4339-9B3A-64E82D1254A9}"/>
    <cellStyle name="Ουδέτερο 4 8" xfId="3216" xr:uid="{BD605A84-8359-400C-8AE1-350672C0D9E6}"/>
    <cellStyle name="Ουδέτερο 4 8 2" xfId="3217" xr:uid="{512C72A7-AAC9-42BD-A8DE-99B0259BE295}"/>
    <cellStyle name="Ουδέτερο 4 8 2 2" xfId="3218" xr:uid="{DDF91019-35C2-4547-8DA9-B484DCA12CB9}"/>
    <cellStyle name="Ουδέτερο 4 9" xfId="3219" xr:uid="{584F1873-7FF4-4779-97D5-5A1BE2E83993}"/>
    <cellStyle name="Ουδέτερο 4 9 2" xfId="3220" xr:uid="{D1D408AB-AC09-4049-8052-449105B881A2}"/>
    <cellStyle name="Ουδέτερο 4 9 2 2" xfId="3221" xr:uid="{B73BAB75-91E9-431D-A014-7D492B4C1B7A}"/>
    <cellStyle name="Ποσοστό 3 2" xfId="3222" xr:uid="{A27285AA-7980-4E70-8B18-6A8187DE97D0}"/>
    <cellStyle name="Ποσοστό 3 2 2" xfId="3223" xr:uid="{1014097B-C296-42ED-8C83-AABA717B7A8C}"/>
    <cellStyle name="Ποσοστό 4 2" xfId="3224" xr:uid="{18047032-CF74-49C2-8931-FD8DD1EB8EA7}"/>
    <cellStyle name="Ποσοστό 4 2 2" xfId="3225" xr:uid="{FA5915F7-FB95-4C85-9C23-BF158CCE3DB1}"/>
    <cellStyle name="Ποσοστό 5 2" xfId="3226" xr:uid="{1AFDFAF9-8BFC-4AAB-86CD-DEA1EAAE91CB}"/>
    <cellStyle name="Ποσοστό 5 2 2" xfId="3227" xr:uid="{8C759424-672B-4DD5-B2E5-9F8A9EE2680A}"/>
    <cellStyle name="Προειδοποιητικό κείμενο" xfId="3228" xr:uid="{3E1328DA-E6B3-4357-BE76-08B8BA31B8DE}"/>
    <cellStyle name="Προειδοποιητικό κείμενο 2" xfId="3229" xr:uid="{4C2492D5-3A72-4580-85D1-6F7AEAE70FBE}"/>
    <cellStyle name="Προειδοποιητικό κείμενο 3" xfId="3230" xr:uid="{1EC5BFDA-AA12-41B7-92E6-FD34BBE2BB36}"/>
    <cellStyle name="Σημείωση" xfId="3231" xr:uid="{A8340953-E357-4FCA-8123-E77E10024F70}"/>
    <cellStyle name="Σημείωση 10" xfId="3232" xr:uid="{6B4BBD8D-5C50-44B8-A682-9D6A3F8D141E}"/>
    <cellStyle name="Σημείωση 10 2" xfId="3233" xr:uid="{345DD2AD-06F0-4769-B45F-146F8846933F}"/>
    <cellStyle name="Σημείωση 10 3" xfId="3234" xr:uid="{C11FF9E8-8E19-4270-8D0D-64CBF050C358}"/>
    <cellStyle name="Σημείωση 10 3 2" xfId="3235" xr:uid="{38D534C6-1BBD-47C9-8EA6-FB8306CAEE06}"/>
    <cellStyle name="Σημείωση 11" xfId="3236" xr:uid="{BDB503C2-0975-4520-9855-5C1327CA8E47}"/>
    <cellStyle name="Σημείωση 11 2" xfId="3237" xr:uid="{A1E826DE-AD15-42FE-8AE2-78FF1F2B23B3}"/>
    <cellStyle name="Σημείωση 11 3" xfId="3238" xr:uid="{2BD97280-3FC4-4E44-849A-41A443FF1E5C}"/>
    <cellStyle name="Σημείωση 11 3 2" xfId="3239" xr:uid="{1A99C27D-DEE2-4D00-96C8-BC771AF9F89D}"/>
    <cellStyle name="Σημείωση 12" xfId="3240" xr:uid="{62EBF5D4-2B9A-40E3-9C4B-F30D58E237A5}"/>
    <cellStyle name="Σημείωση 13" xfId="3241" xr:uid="{BB2988E6-3712-4BAC-B0A4-A328E1A00E4D}"/>
    <cellStyle name="Σημείωση 14" xfId="3242" xr:uid="{DD0E1DFB-64A0-45F2-9B4D-5A7365CA50A3}"/>
    <cellStyle name="Σημείωση 15" xfId="3243" xr:uid="{2718CCFE-3E49-4974-8EAF-E0FF30F768D9}"/>
    <cellStyle name="Σημείωση 16" xfId="3244" xr:uid="{A81CE2CA-8366-46B6-82D0-1024448BC304}"/>
    <cellStyle name="Σημείωση 17" xfId="3245" xr:uid="{89DA8356-9130-4F9A-8F8A-7BD7B7EF2B9D}"/>
    <cellStyle name="Σημείωση 18" xfId="3246" xr:uid="{1A8500AD-65FB-4568-B907-FBDB74673AF3}"/>
    <cellStyle name="Σημείωση 19" xfId="3247" xr:uid="{52A4D7A0-8FCD-4F31-A40C-AD6DE58ED449}"/>
    <cellStyle name="Σημείωση 2" xfId="3248" xr:uid="{627FDE18-1539-4195-BC01-BDC03729C8CF}"/>
    <cellStyle name="Σημείωση 2 10" xfId="3249" xr:uid="{A4BA646B-04DD-4C04-84DA-2FF1DB5964D2}"/>
    <cellStyle name="Σημείωση 2 11" xfId="3250" xr:uid="{DEAAFD30-AA91-4877-9833-6E8AB460199A}"/>
    <cellStyle name="Σημείωση 2 12" xfId="3251" xr:uid="{BBD63B6B-0386-4469-9A56-8F7E2B801DDE}"/>
    <cellStyle name="Σημείωση 2 13" xfId="3252" xr:uid="{16A986E1-92C8-4370-99E4-5EAEE785A515}"/>
    <cellStyle name="Σημείωση 2 14" xfId="3253" xr:uid="{FB9D57E8-23F8-4C12-9F7A-56F9C94E09C5}"/>
    <cellStyle name="Σημείωση 2 15" xfId="3254" xr:uid="{48E4CA97-2527-4129-BBE4-E629CCD83FD0}"/>
    <cellStyle name="Σημείωση 2 16" xfId="3255" xr:uid="{D99979B2-0CE6-4235-A430-4ED43BA65E94}"/>
    <cellStyle name="Σημείωση 2 17" xfId="3256" xr:uid="{72530A4D-2179-4B85-8A1B-A143EDA07AF1}"/>
    <cellStyle name="Σημείωση 2 18" xfId="3257" xr:uid="{176E53F1-6795-4459-B0C0-DCCED7BEB33B}"/>
    <cellStyle name="Σημείωση 2 19" xfId="3258" xr:uid="{77E6CAB3-6811-43AD-877A-A3ED29A4CAC8}"/>
    <cellStyle name="Σημείωση 2 2" xfId="3259" xr:uid="{0B5F36C7-6B79-4227-BA9F-901271BE1C9B}"/>
    <cellStyle name="Σημείωση 2 2 2" xfId="3260" xr:uid="{D7BF277B-501F-424B-B7C3-2F1C7C6E05D6}"/>
    <cellStyle name="Σημείωση 2 2 3" xfId="3261" xr:uid="{C76B5B4C-75D7-4576-8979-CC73503299F0}"/>
    <cellStyle name="Σημείωση 2 2 3 2" xfId="3262" xr:uid="{298E359D-E343-44D1-AA7E-38D32BBEE2D9}"/>
    <cellStyle name="Σημείωση 2 2 4" xfId="3263" xr:uid="{3B76DE5A-47A0-4F57-9568-03E597F1AD75}"/>
    <cellStyle name="Σημείωση 2 20" xfId="3264" xr:uid="{6F8C387B-4194-40D4-8617-73BFD591FEBA}"/>
    <cellStyle name="Σημείωση 2 21" xfId="3265" xr:uid="{61780A6D-47CF-451E-B5D6-D8CCFBF40F3C}"/>
    <cellStyle name="Σημείωση 2 22" xfId="3266" xr:uid="{69AB50EB-DEC4-435B-B25E-6DA4B62CBE73}"/>
    <cellStyle name="Σημείωση 2 23" xfId="3267" xr:uid="{66B5BC87-6B7C-440D-A174-A440EE0501CD}"/>
    <cellStyle name="Σημείωση 2 24" xfId="3268" xr:uid="{582E9591-EC71-49D5-AF13-8AEB174DE6C6}"/>
    <cellStyle name="Σημείωση 2 25" xfId="3269" xr:uid="{D7EF9397-6463-4A86-9E76-FDF2C18A6D79}"/>
    <cellStyle name="Σημείωση 2 26" xfId="3270" xr:uid="{46F60E63-1FE1-4DD5-9A56-01D274FC0E3C}"/>
    <cellStyle name="Σημείωση 2 27" xfId="3271" xr:uid="{2C97E400-57D5-4455-B762-FFCE36129BBA}"/>
    <cellStyle name="Σημείωση 2 27 2" xfId="3272" xr:uid="{1F6FD9A7-0B09-4F70-A107-9F0DA027C89E}"/>
    <cellStyle name="Σημείωση 2 3" xfId="3273" xr:uid="{F382E917-35EF-4751-AACF-7F6448498E77}"/>
    <cellStyle name="Σημείωση 2 3 2" xfId="3274" xr:uid="{FDA71343-CB81-43DC-8D21-13199FF75532}"/>
    <cellStyle name="Σημείωση 2 4" xfId="3275" xr:uid="{62EB3994-1491-462A-95D5-65C2EAA068EC}"/>
    <cellStyle name="Σημείωση 2 5" xfId="3276" xr:uid="{AD708D3D-1DD4-4703-A49E-36F7460985CC}"/>
    <cellStyle name="Σημείωση 2 6" xfId="3277" xr:uid="{1AE638C1-910B-45CB-BAAA-1BDD6CD22AA6}"/>
    <cellStyle name="Σημείωση 2 7" xfId="3278" xr:uid="{99B79C14-6532-4785-BF3F-9AD002E530B2}"/>
    <cellStyle name="Σημείωση 2 8" xfId="3279" xr:uid="{96E968BB-750C-4582-B7F4-3B240235DEF2}"/>
    <cellStyle name="Σημείωση 2 9" xfId="3280" xr:uid="{E6288B24-361E-4DB2-B3DA-14CAD041470F}"/>
    <cellStyle name="Σημείωση 20" xfId="3281" xr:uid="{EC1C243B-C9CF-4E11-B5CD-4DDB139E01C4}"/>
    <cellStyle name="Σημείωση 21" xfId="3282" xr:uid="{B8CF1D69-D93B-4E91-A8F4-069EB11D96D9}"/>
    <cellStyle name="Σημείωση 22" xfId="3283" xr:uid="{0235C1B5-9323-4C76-B8DA-EBCC8877893C}"/>
    <cellStyle name="Σημείωση 23" xfId="3284" xr:uid="{ABCEF816-88ED-44A7-A124-B6B689180D25}"/>
    <cellStyle name="Σημείωση 24" xfId="3285" xr:uid="{52F613DA-A91F-473A-BDA6-36C2BE0F0B3E}"/>
    <cellStyle name="Σημείωση 25" xfId="3286" xr:uid="{C5818867-A93B-4B4F-9C4E-776DB92A5E0D}"/>
    <cellStyle name="Σημείωση 26" xfId="3287" xr:uid="{854B602D-EB28-4D33-91BC-0CC3853F1BC5}"/>
    <cellStyle name="Σημείωση 27" xfId="3288" xr:uid="{A04C4270-4CA1-4F37-8DBB-818266EC46F4}"/>
    <cellStyle name="Σημείωση 28" xfId="3289" xr:uid="{29793F3A-A7EC-4371-B1C4-128511015599}"/>
    <cellStyle name="Σημείωση 29" xfId="3290" xr:uid="{0BB7B251-1405-4AC8-ADF8-F52330E19335}"/>
    <cellStyle name="Σημείωση 3" xfId="3291" xr:uid="{9B851046-236B-4698-AC34-4AE382001A39}"/>
    <cellStyle name="Σημείωση 3 10" xfId="3292" xr:uid="{695CF43D-A1A2-49C2-8856-49C72A75FC12}"/>
    <cellStyle name="Σημείωση 3 11" xfId="3293" xr:uid="{65B44919-7558-40CF-84D0-8997FECBA29B}"/>
    <cellStyle name="Σημείωση 3 12" xfId="3294" xr:uid="{4266A9B1-DC14-4282-920E-A31E6B305BEA}"/>
    <cellStyle name="Σημείωση 3 13" xfId="3295" xr:uid="{A16DC0AE-80C1-458A-8DEC-C640C7D6D4E7}"/>
    <cellStyle name="Σημείωση 3 14" xfId="3296" xr:uid="{38DF8B1B-3725-4504-B86B-FF9263950347}"/>
    <cellStyle name="Σημείωση 3 15" xfId="3297" xr:uid="{CFC16BD1-A1A2-4660-9EFC-504B403A5E92}"/>
    <cellStyle name="Σημείωση 3 16" xfId="3298" xr:uid="{0DF33243-9B87-47C1-8353-9A805E5774A2}"/>
    <cellStyle name="Σημείωση 3 17" xfId="3299" xr:uid="{269E38C8-CCA3-427F-9C30-5818010EFBC6}"/>
    <cellStyle name="Σημείωση 3 18" xfId="3300" xr:uid="{3220974E-5395-45AB-9698-D3B0B66CB4DC}"/>
    <cellStyle name="Σημείωση 3 19" xfId="3301" xr:uid="{0C457E09-D981-4BE4-AD7C-79AF0A480D18}"/>
    <cellStyle name="Σημείωση 3 2" xfId="3302" xr:uid="{90A5546C-C3D6-4BAA-B9E6-5B72BC5BDEA1}"/>
    <cellStyle name="Σημείωση 3 2 2" xfId="3303" xr:uid="{9BC2BF84-0740-4024-AD73-82D78EB06532}"/>
    <cellStyle name="Σημείωση 3 2 3" xfId="3304" xr:uid="{71913A07-253A-450D-8832-E6E1F682FA86}"/>
    <cellStyle name="Σημείωση 3 2 3 2" xfId="3305" xr:uid="{A669067F-F819-4337-8455-1C06E97A4D28}"/>
    <cellStyle name="Σημείωση 3 20" xfId="3306" xr:uid="{E412CF41-DC64-4CA9-ADDC-D4BADA1E4591}"/>
    <cellStyle name="Σημείωση 3 21" xfId="3307" xr:uid="{56D1C070-1851-4F8E-8026-6C40C7C88E88}"/>
    <cellStyle name="Σημείωση 3 22" xfId="3308" xr:uid="{BB594E5A-6E4C-4BDC-B047-E7843FDD2487}"/>
    <cellStyle name="Σημείωση 3 23" xfId="3309" xr:uid="{67E85C2E-C0C9-46CA-96F7-405B62ADE3DF}"/>
    <cellStyle name="Σημείωση 3 24" xfId="3310" xr:uid="{67EF2291-1D89-4ED2-B107-E13B2852B17A}"/>
    <cellStyle name="Σημείωση 3 25" xfId="3311" xr:uid="{C1113285-E2F5-40E8-9072-027FDDF344A3}"/>
    <cellStyle name="Σημείωση 3 26" xfId="3312" xr:uid="{B6EDF67F-2688-447C-82B6-E6D097C33344}"/>
    <cellStyle name="Σημείωση 3 27" xfId="3313" xr:uid="{86550C2A-7F8A-48F5-BF7A-29F0FEBB8248}"/>
    <cellStyle name="Σημείωση 3 27 2" xfId="3314" xr:uid="{06B5EACD-E1D4-4963-BB6A-BCBC0229996B}"/>
    <cellStyle name="Σημείωση 3 3" xfId="3315" xr:uid="{A9F70774-44DC-4A36-8562-3A9C6C88C5F0}"/>
    <cellStyle name="Σημείωση 3 4" xfId="3316" xr:uid="{9FFC16DF-F04C-4FE2-A215-2D9C255F8409}"/>
    <cellStyle name="Σημείωση 3 5" xfId="3317" xr:uid="{E4BA72B5-CC87-4D68-B5CA-5B76E3DC1ACE}"/>
    <cellStyle name="Σημείωση 3 6" xfId="3318" xr:uid="{F19975D2-407C-482C-ACE5-AA693D31D054}"/>
    <cellStyle name="Σημείωση 3 7" xfId="3319" xr:uid="{2AC3FB42-EC73-4018-94BA-9F676E24ECB0}"/>
    <cellStyle name="Σημείωση 3 8" xfId="3320" xr:uid="{3FF40AD7-FBE4-4F94-9770-BF354806E1C3}"/>
    <cellStyle name="Σημείωση 3 9" xfId="3321" xr:uid="{3902B2B9-EDA2-4D31-ABEC-D02C39CE9CFE}"/>
    <cellStyle name="Σημείωση 30" xfId="3322" xr:uid="{FB2176E7-F44D-4870-BDB5-C558DB74A3EB}"/>
    <cellStyle name="Σημείωση 31" xfId="3323" xr:uid="{D335E66E-8650-4D26-BD55-BBDBFFE67FA3}"/>
    <cellStyle name="Σημείωση 32" xfId="3324" xr:uid="{42549030-B7DE-47FB-8C09-62B76C202BF8}"/>
    <cellStyle name="Σημείωση 33" xfId="3325" xr:uid="{BDA18559-25E7-4B38-9AE6-E44A0DB512B7}"/>
    <cellStyle name="Σημείωση 34" xfId="3326" xr:uid="{BD12234B-32F3-4356-9CDE-30AF6ECEB5F7}"/>
    <cellStyle name="Σημείωση 35" xfId="3327" xr:uid="{7F56132E-4D59-4F8E-AA00-F6AF3E80C6A9}"/>
    <cellStyle name="Σημείωση 35 2" xfId="3328" xr:uid="{D77B6FEA-C843-4A62-A4B2-EF89A48B39C9}"/>
    <cellStyle name="Σημείωση 36" xfId="3329" xr:uid="{FB92DB40-2005-4BEB-9D09-594331E5C8B0}"/>
    <cellStyle name="Σημείωση 36 2" xfId="3330" xr:uid="{00B031B2-1EB1-4BF9-A211-CFEFE0FAAF9F}"/>
    <cellStyle name="Σημείωση 37" xfId="3331" xr:uid="{2043179A-A8D9-4C69-84BD-B95EE8D345BC}"/>
    <cellStyle name="Σημείωση 37 2" xfId="3332" xr:uid="{8F6ABA45-92CF-45F2-90B8-29FC6A8D503B}"/>
    <cellStyle name="Σημείωση 38" xfId="3333" xr:uid="{22ECE398-E062-4077-9681-77CB00AEF5EF}"/>
    <cellStyle name="Σημείωση 38 2" xfId="3334" xr:uid="{E02ECCA1-8114-4123-89C1-B4E9C0D47867}"/>
    <cellStyle name="Σημείωση 4" xfId="3335" xr:uid="{5CCEABF3-FA9A-4451-B7A0-4A2367BFC387}"/>
    <cellStyle name="Σημείωση 4 10" xfId="3336" xr:uid="{66E4E9EC-266A-4493-AE27-EFCAB7A59C8F}"/>
    <cellStyle name="Σημείωση 4 11" xfId="3337" xr:uid="{D6C9E504-676D-40E6-941D-C8C08FBC6F35}"/>
    <cellStyle name="Σημείωση 4 12" xfId="3338" xr:uid="{50C18199-9584-4DDF-8BF0-D4EB10801163}"/>
    <cellStyle name="Σημείωση 4 13" xfId="3339" xr:uid="{DFCF1A36-1D48-4BC7-B05B-B5B523B61A71}"/>
    <cellStyle name="Σημείωση 4 14" xfId="3340" xr:uid="{053A544E-6FF5-4C0C-BAE2-CFDE6DF4C258}"/>
    <cellStyle name="Σημείωση 4 15" xfId="3341" xr:uid="{9EEDDD7E-0EA5-4A43-9BEF-6C6CFFF969D6}"/>
    <cellStyle name="Σημείωση 4 16" xfId="3342" xr:uid="{5864DFAE-6598-439D-A60F-32BDC0ABCEC7}"/>
    <cellStyle name="Σημείωση 4 17" xfId="3343" xr:uid="{9F633524-6A75-4EB7-BCDD-DC8A412EC4AF}"/>
    <cellStyle name="Σημείωση 4 18" xfId="3344" xr:uid="{C0381184-9D87-424B-BC4F-6FFBCDBFFF33}"/>
    <cellStyle name="Σημείωση 4 19" xfId="3345" xr:uid="{1CE65BDB-3F89-4FBD-98AD-CC88EB94131B}"/>
    <cellStyle name="Σημείωση 4 2" xfId="3346" xr:uid="{1904E333-253A-489D-8634-97BE1FF4B5C3}"/>
    <cellStyle name="Σημείωση 4 2 2" xfId="3347" xr:uid="{CBFC5DAC-3CDF-4FE1-8201-77377D231F4F}"/>
    <cellStyle name="Σημείωση 4 2 3" xfId="3348" xr:uid="{3588BF70-76E6-4677-9FC9-B6868AB9B31F}"/>
    <cellStyle name="Σημείωση 4 2 3 2" xfId="3349" xr:uid="{564F78E6-5075-430C-8591-245678FD6252}"/>
    <cellStyle name="Σημείωση 4 20" xfId="3350" xr:uid="{B858D328-F1AD-42AE-9C3E-B66E07604A17}"/>
    <cellStyle name="Σημείωση 4 21" xfId="3351" xr:uid="{55A95CE8-BFB4-4EDD-8E32-9BA1F9882CF1}"/>
    <cellStyle name="Σημείωση 4 22" xfId="3352" xr:uid="{EA7C7711-30A4-44A4-AB35-63F4B71F2855}"/>
    <cellStyle name="Σημείωση 4 23" xfId="3353" xr:uid="{722B9235-53F1-4FCD-B6C5-35F3C95521D6}"/>
    <cellStyle name="Σημείωση 4 24" xfId="3354" xr:uid="{4F8FFCFC-26C7-4062-A090-393B46E3A0B6}"/>
    <cellStyle name="Σημείωση 4 25" xfId="3355" xr:uid="{710890EF-D8C4-4528-8571-3BA94693CCD0}"/>
    <cellStyle name="Σημείωση 4 26" xfId="3356" xr:uid="{BE9D5242-F920-4C16-B215-E9A36193AF23}"/>
    <cellStyle name="Σημείωση 4 27" xfId="3357" xr:uid="{D78D5E12-A2ED-4584-B50B-D17AFA996E40}"/>
    <cellStyle name="Σημείωση 4 27 2" xfId="3358" xr:uid="{7AD3EAE6-8026-4C5A-827F-B993306126FE}"/>
    <cellStyle name="Σημείωση 4 3" xfId="3359" xr:uid="{B5C5A38D-3CDB-4EE8-AC38-3F4F6EAD659C}"/>
    <cellStyle name="Σημείωση 4 4" xfId="3360" xr:uid="{9FABFF5C-F25C-485B-8A4A-824632C9E680}"/>
    <cellStyle name="Σημείωση 4 5" xfId="3361" xr:uid="{D1D2B6AC-9EB7-4DCC-BA78-49EB939F531E}"/>
    <cellStyle name="Σημείωση 4 6" xfId="3362" xr:uid="{B3B2D0DD-F378-44EB-94A5-E68B95C97F33}"/>
    <cellStyle name="Σημείωση 4 7" xfId="3363" xr:uid="{7C64883A-2CC7-4AA2-A62C-757E027FCC5B}"/>
    <cellStyle name="Σημείωση 4 8" xfId="3364" xr:uid="{5EA7C6E8-9274-4204-B534-BD8288FDE631}"/>
    <cellStyle name="Σημείωση 4 9" xfId="3365" xr:uid="{65C855C1-7B20-48BA-921F-7EC3531E89B1}"/>
    <cellStyle name="Σημείωση 5" xfId="3366" xr:uid="{7179EB1C-A361-45B7-8030-00208C6211F2}"/>
    <cellStyle name="Σημείωση 5 10" xfId="3367" xr:uid="{177AAAFA-9228-4DF2-B104-AB6710A378AF}"/>
    <cellStyle name="Σημείωση 5 11" xfId="3368" xr:uid="{D4B2CFDC-C028-4B19-A647-11321C919EFC}"/>
    <cellStyle name="Σημείωση 5 12" xfId="3369" xr:uid="{F534D18A-9C67-4928-8EC8-A3109AC9B1D9}"/>
    <cellStyle name="Σημείωση 5 13" xfId="3370" xr:uid="{19936746-7DA6-455C-AB43-D83BF2E43DBD}"/>
    <cellStyle name="Σημείωση 5 14" xfId="3371" xr:uid="{08DF96CA-786E-417F-AB83-F51DEC07920C}"/>
    <cellStyle name="Σημείωση 5 15" xfId="3372" xr:uid="{CE011F53-AB25-469F-BA53-AF31113727E8}"/>
    <cellStyle name="Σημείωση 5 16" xfId="3373" xr:uid="{91D7F456-8627-446C-BB8F-5E70D45E36BD}"/>
    <cellStyle name="Σημείωση 5 17" xfId="3374" xr:uid="{61C60826-B3FA-43C8-A5AE-7BC40FAC1895}"/>
    <cellStyle name="Σημείωση 5 18" xfId="3375" xr:uid="{35F59FBD-D30F-4AAC-825B-A16BFC4AD336}"/>
    <cellStyle name="Σημείωση 5 19" xfId="3376" xr:uid="{80386C5F-CF7D-47BB-ABDF-B553262546A9}"/>
    <cellStyle name="Σημείωση 5 2" xfId="3377" xr:uid="{BB5A52EF-733F-471B-8C35-58482C44F386}"/>
    <cellStyle name="Σημείωση 5 20" xfId="3378" xr:uid="{CF0A7F98-151B-4149-BFED-7628426C75FE}"/>
    <cellStyle name="Σημείωση 5 21" xfId="3379" xr:uid="{1FD34AC9-4EFA-484C-849A-33BF9B4529BF}"/>
    <cellStyle name="Σημείωση 5 22" xfId="3380" xr:uid="{87C722EC-DABC-417C-95A5-520B62ED872F}"/>
    <cellStyle name="Σημείωση 5 23" xfId="3381" xr:uid="{B67D18CE-734B-40DC-86B3-DDDCEA6652E2}"/>
    <cellStyle name="Σημείωση 5 24" xfId="3382" xr:uid="{E56164BD-0F4E-491C-9154-61768E108821}"/>
    <cellStyle name="Σημείωση 5 25" xfId="3383" xr:uid="{E0F194A5-8D45-47B8-8E89-F4291F7B1152}"/>
    <cellStyle name="Σημείωση 5 26" xfId="3384" xr:uid="{52F90737-B736-4AF8-8575-9451A6B730C7}"/>
    <cellStyle name="Σημείωση 5 27" xfId="3385" xr:uid="{1B7B7C78-37C9-49E7-AC34-ABFD09C07F2F}"/>
    <cellStyle name="Σημείωση 5 27 2" xfId="3386" xr:uid="{3D209497-0BC5-4992-A037-16557D4FDF78}"/>
    <cellStyle name="Σημείωση 5 3" xfId="3387" xr:uid="{F3324D94-6DEE-42AC-B3C2-C95370E6A5F2}"/>
    <cellStyle name="Σημείωση 5 4" xfId="3388" xr:uid="{2CCC1629-3183-4E67-AA63-CD599B04C03C}"/>
    <cellStyle name="Σημείωση 5 5" xfId="3389" xr:uid="{F377A000-D393-4BEF-8DFC-5F5FF031D313}"/>
    <cellStyle name="Σημείωση 5 6" xfId="3390" xr:uid="{45D17E99-9C50-4BD3-9591-FCF40E995647}"/>
    <cellStyle name="Σημείωση 5 7" xfId="3391" xr:uid="{6CE36860-5562-4004-AE3F-9C53981573E8}"/>
    <cellStyle name="Σημείωση 5 8" xfId="3392" xr:uid="{0273E042-6B17-4FB5-A1BA-E98C0566F242}"/>
    <cellStyle name="Σημείωση 5 9" xfId="3393" xr:uid="{8C4C174B-01EE-47A2-AC8A-62CE9DA1EF20}"/>
    <cellStyle name="Σημείωση 6" xfId="3394" xr:uid="{F48AEC43-CB70-4392-B889-B84EB9D9E137}"/>
    <cellStyle name="Σημείωση 6 10" xfId="3395" xr:uid="{580AD855-948B-424D-8A23-DEC7A12EAC3B}"/>
    <cellStyle name="Σημείωση 6 11" xfId="3396" xr:uid="{30DE934B-5009-403A-BCCC-B0511502C01B}"/>
    <cellStyle name="Σημείωση 6 12" xfId="3397" xr:uid="{674BBBF9-06D3-4D2A-8206-2040A1F5D9EB}"/>
    <cellStyle name="Σημείωση 6 13" xfId="3398" xr:uid="{B5E1E3E8-E9DD-4A25-9A29-7BDECE6018CF}"/>
    <cellStyle name="Σημείωση 6 14" xfId="3399" xr:uid="{B27B5F37-444F-48E6-8F51-174AA8099E02}"/>
    <cellStyle name="Σημείωση 6 15" xfId="3400" xr:uid="{66E43A4D-6C92-4FCF-AEE4-859BBA705CA7}"/>
    <cellStyle name="Σημείωση 6 16" xfId="3401" xr:uid="{E0C28A4E-111A-4D36-A4FA-29308A464D9D}"/>
    <cellStyle name="Σημείωση 6 17" xfId="3402" xr:uid="{5AB32395-A2BA-4976-82C0-B257DE944A11}"/>
    <cellStyle name="Σημείωση 6 18" xfId="3403" xr:uid="{1BC1C126-C55E-4842-8628-EF5D93D0C6D5}"/>
    <cellStyle name="Σημείωση 6 19" xfId="3404" xr:uid="{6793DAAB-AF3D-4D6D-AF50-559CDC306780}"/>
    <cellStyle name="Σημείωση 6 2" xfId="3405" xr:uid="{A016468B-2462-4090-809B-6604BD8D5D18}"/>
    <cellStyle name="Σημείωση 6 20" xfId="3406" xr:uid="{2CEAEB15-86D9-4AA7-BA5F-0541B239568E}"/>
    <cellStyle name="Σημείωση 6 21" xfId="3407" xr:uid="{2160AF45-03E8-4E1C-ADAD-35EA85CA3C62}"/>
    <cellStyle name="Σημείωση 6 22" xfId="3408" xr:uid="{E0ABFE78-EE7A-4F07-BCBE-7E6813732EFE}"/>
    <cellStyle name="Σημείωση 6 23" xfId="3409" xr:uid="{A8DC59E6-A385-4A8F-8C99-BAFA54A9D0AF}"/>
    <cellStyle name="Σημείωση 6 24" xfId="3410" xr:uid="{54D228EA-BADE-4517-B7E2-A69B96FB8F77}"/>
    <cellStyle name="Σημείωση 6 25" xfId="3411" xr:uid="{A8CFEEDC-44EE-4769-A84B-70C3DBBDF3DB}"/>
    <cellStyle name="Σημείωση 6 26" xfId="3412" xr:uid="{0F72D896-EA97-49FA-BA24-3DDFEA5DB9A8}"/>
    <cellStyle name="Σημείωση 6 27" xfId="3413" xr:uid="{9CBF96E3-C445-4683-9DB0-8E5B8CDA0056}"/>
    <cellStyle name="Σημείωση 6 27 2" xfId="3414" xr:uid="{425CA037-B535-4DAE-8178-6150694794BC}"/>
    <cellStyle name="Σημείωση 6 3" xfId="3415" xr:uid="{B7C989A5-F497-4D08-975A-3FA67810CDF5}"/>
    <cellStyle name="Σημείωση 6 4" xfId="3416" xr:uid="{71FA45C1-E086-47FD-8212-B66201A8BCD7}"/>
    <cellStyle name="Σημείωση 6 5" xfId="3417" xr:uid="{471D2AC2-AC6F-4A9D-A163-FCA963E04C5F}"/>
    <cellStyle name="Σημείωση 6 6" xfId="3418" xr:uid="{7CC549F2-3792-47BA-AA90-F3DF934173AF}"/>
    <cellStyle name="Σημείωση 6 7" xfId="3419" xr:uid="{4D1C9B9E-3D63-4CD8-B5BB-328E0D337320}"/>
    <cellStyle name="Σημείωση 6 8" xfId="3420" xr:uid="{D5230873-A482-4876-BED0-CEF6CD059F42}"/>
    <cellStyle name="Σημείωση 6 9" xfId="3421" xr:uid="{0BC92259-80F9-43DD-A395-617D4DEB5262}"/>
    <cellStyle name="Σημείωση 7" xfId="3422" xr:uid="{510A8913-36FD-4E4B-95B7-4A6A6C6A0264}"/>
    <cellStyle name="Σημείωση 7 10" xfId="3423" xr:uid="{5D927CD5-D6B1-449F-B91E-B0EA0C2338D7}"/>
    <cellStyle name="Σημείωση 7 11" xfId="3424" xr:uid="{63859435-11B1-40C9-B038-68AD81D4CCFE}"/>
    <cellStyle name="Σημείωση 7 12" xfId="3425" xr:uid="{BEBD93EF-631B-46B8-8AC2-047C78B8634F}"/>
    <cellStyle name="Σημείωση 7 13" xfId="3426" xr:uid="{5FA1FC31-FDE4-4289-9835-5BDA6FC743D7}"/>
    <cellStyle name="Σημείωση 7 14" xfId="3427" xr:uid="{9EA1EB56-3A5A-49E3-846A-CD6E5B152A68}"/>
    <cellStyle name="Σημείωση 7 15" xfId="3428" xr:uid="{C790885F-2C99-4DBA-84D1-93CEDC298818}"/>
    <cellStyle name="Σημείωση 7 16" xfId="3429" xr:uid="{7DE157F3-E2A2-41A8-A035-356284D62B97}"/>
    <cellStyle name="Σημείωση 7 17" xfId="3430" xr:uid="{0A4D5289-1987-4B84-ACD0-F1BF502EFFE1}"/>
    <cellStyle name="Σημείωση 7 18" xfId="3431" xr:uid="{78490D03-F7C1-4EEB-8404-FA4395F8017A}"/>
    <cellStyle name="Σημείωση 7 19" xfId="3432" xr:uid="{884FDAE4-820F-4A70-9C1B-46A762CE4508}"/>
    <cellStyle name="Σημείωση 7 2" xfId="3433" xr:uid="{09AC17B4-3AF1-4911-BAA0-659BA28027DF}"/>
    <cellStyle name="Σημείωση 7 20" xfId="3434" xr:uid="{EF54AEDA-E4EA-49DE-B9FF-E9BD3C10C029}"/>
    <cellStyle name="Σημείωση 7 21" xfId="3435" xr:uid="{EF24EC5D-5DFB-4571-98AF-C9AE322B1B76}"/>
    <cellStyle name="Σημείωση 7 22" xfId="3436" xr:uid="{883D56BE-3992-4C5A-97C7-93F1D0B774A9}"/>
    <cellStyle name="Σημείωση 7 23" xfId="3437" xr:uid="{C114FDD9-7692-4AE3-9AE3-60E730EBE93E}"/>
    <cellStyle name="Σημείωση 7 24" xfId="3438" xr:uid="{72C653F7-F304-4640-B3B4-50A72C5E4B97}"/>
    <cellStyle name="Σημείωση 7 25" xfId="3439" xr:uid="{A5C98F4D-44A4-4D10-8569-CDAF3AC7FD1A}"/>
    <cellStyle name="Σημείωση 7 26" xfId="3440" xr:uid="{72CE3E5D-2528-485B-9AA0-C86AD4E8D1DF}"/>
    <cellStyle name="Σημείωση 7 27" xfId="3441" xr:uid="{6CEFD5AF-DBD0-4EC5-82D0-3A2B1EB11967}"/>
    <cellStyle name="Σημείωση 7 27 2" xfId="3442" xr:uid="{7CB5214D-C313-4E5A-AABA-845F833F1101}"/>
    <cellStyle name="Σημείωση 7 3" xfId="3443" xr:uid="{FF29CBC2-C6F3-43AC-BA15-22EE9624211A}"/>
    <cellStyle name="Σημείωση 7 4" xfId="3444" xr:uid="{F35E64A4-1DAE-449A-BE70-674FF7D7F281}"/>
    <cellStyle name="Σημείωση 7 5" xfId="3445" xr:uid="{9BD3334B-9A3F-4357-AC6D-8F2398CC62EE}"/>
    <cellStyle name="Σημείωση 7 6" xfId="3446" xr:uid="{38851C7E-2E52-4F38-BFD6-996CEB1F8FED}"/>
    <cellStyle name="Σημείωση 7 7" xfId="3447" xr:uid="{0417E477-C789-4FE7-8A51-14937B6BC1D3}"/>
    <cellStyle name="Σημείωση 7 8" xfId="3448" xr:uid="{D584418E-8FEA-4C50-9C7B-4019B386E3D3}"/>
    <cellStyle name="Σημείωση 7 9" xfId="3449" xr:uid="{7697487E-21DB-407B-927C-F114EF28B194}"/>
    <cellStyle name="Σημείωση 8" xfId="3450" xr:uid="{C5AC7F96-F69E-4F96-9DFA-82036DFD677E}"/>
    <cellStyle name="Σημείωση 8 10" xfId="3451" xr:uid="{EF1BFF42-7118-42F1-9024-E00057621C66}"/>
    <cellStyle name="Σημείωση 8 11" xfId="3452" xr:uid="{561D1C03-01EB-40D2-B1D0-26242255CD59}"/>
    <cellStyle name="Σημείωση 8 12" xfId="3453" xr:uid="{9ABA654F-D29B-49AB-A0EA-5B877CABEF52}"/>
    <cellStyle name="Σημείωση 8 13" xfId="3454" xr:uid="{7B2465BA-94B7-4578-86EF-CD05235F9342}"/>
    <cellStyle name="Σημείωση 8 14" xfId="3455" xr:uid="{CCF13664-4F89-4C2C-999F-D74A15467264}"/>
    <cellStyle name="Σημείωση 8 15" xfId="3456" xr:uid="{EDDF8BBB-EBA7-484D-81A1-D94556D28B0E}"/>
    <cellStyle name="Σημείωση 8 16" xfId="3457" xr:uid="{5249D33C-8B55-433B-8F0F-BAEF6C3EAE22}"/>
    <cellStyle name="Σημείωση 8 17" xfId="3458" xr:uid="{2856624B-B88E-414C-9D98-F7B71B207D06}"/>
    <cellStyle name="Σημείωση 8 18" xfId="3459" xr:uid="{08224028-FA16-4744-96AA-F1D069037C98}"/>
    <cellStyle name="Σημείωση 8 19" xfId="3460" xr:uid="{A5060BA1-18B5-4B05-9035-7243D83A2349}"/>
    <cellStyle name="Σημείωση 8 2" xfId="3461" xr:uid="{FC8B3984-FA7A-43AC-AD5C-D7EE53967BDA}"/>
    <cellStyle name="Σημείωση 8 20" xfId="3462" xr:uid="{2736D911-D51E-4988-9852-8423288393EF}"/>
    <cellStyle name="Σημείωση 8 21" xfId="3463" xr:uid="{58AE9A87-46BB-45E0-930F-D3D9B1F23B35}"/>
    <cellStyle name="Σημείωση 8 22" xfId="3464" xr:uid="{8D84EE44-1658-4C08-BC14-5019CB203CC3}"/>
    <cellStyle name="Σημείωση 8 23" xfId="3465" xr:uid="{9A801190-E9D3-4ED9-9FDF-5F39B570C520}"/>
    <cellStyle name="Σημείωση 8 24" xfId="3466" xr:uid="{3D307257-3109-42B0-A5AF-06BB75EE1CF6}"/>
    <cellStyle name="Σημείωση 8 25" xfId="3467" xr:uid="{CAD37A99-294D-438F-A49E-D9EDA272772E}"/>
    <cellStyle name="Σημείωση 8 26" xfId="3468" xr:uid="{DC4272E4-9D85-4064-A541-C1A673391706}"/>
    <cellStyle name="Σημείωση 8 27" xfId="3469" xr:uid="{3AE85500-C577-4545-8F15-85B09A902343}"/>
    <cellStyle name="Σημείωση 8 27 2" xfId="3470" xr:uid="{1F2C6246-8F81-424C-AB9D-5CD1CDCF75EF}"/>
    <cellStyle name="Σημείωση 8 3" xfId="3471" xr:uid="{A08CB154-35F0-4B65-A563-275B4D16622B}"/>
    <cellStyle name="Σημείωση 8 4" xfId="3472" xr:uid="{9EBB994D-9467-4D80-86EF-A6378B1812B8}"/>
    <cellStyle name="Σημείωση 8 5" xfId="3473" xr:uid="{D3A4CAC6-6FDF-4E46-AD00-9E4B9C3B5A9E}"/>
    <cellStyle name="Σημείωση 8 6" xfId="3474" xr:uid="{24E9A7D7-8873-4126-AFD7-B1E08B728312}"/>
    <cellStyle name="Σημείωση 8 7" xfId="3475" xr:uid="{69899A3A-5633-4E32-955C-CCD9A148D116}"/>
    <cellStyle name="Σημείωση 8 8" xfId="3476" xr:uid="{3DEE6DE0-9901-48AC-A148-AF262A27D9EE}"/>
    <cellStyle name="Σημείωση 8 9" xfId="3477" xr:uid="{0ED73658-1A29-4E5F-95D0-70A4B7721F2D}"/>
    <cellStyle name="Σημείωση 9" xfId="3478" xr:uid="{BB5782CA-DC4A-4DBC-9185-C8CC847209AF}"/>
    <cellStyle name="Σημείωση 9 10" xfId="3479" xr:uid="{0FF14B0E-F5A9-4D4A-822F-3961FC5C5590}"/>
    <cellStyle name="Σημείωση 9 11" xfId="3480" xr:uid="{D2301A21-AF0F-4672-A3A0-A831B475AABE}"/>
    <cellStyle name="Σημείωση 9 12" xfId="3481" xr:uid="{2AEB3A87-A18C-48A9-A791-9E571B7F3C3C}"/>
    <cellStyle name="Σημείωση 9 13" xfId="3482" xr:uid="{2ECFC106-A596-447B-B277-638980FD77FA}"/>
    <cellStyle name="Σημείωση 9 14" xfId="3483" xr:uid="{2E9EAE2B-6219-42F6-8C84-18726FD48CAD}"/>
    <cellStyle name="Σημείωση 9 15" xfId="3484" xr:uid="{D4B505E4-44DD-47C7-BCCA-5A6B464467F3}"/>
    <cellStyle name="Σημείωση 9 16" xfId="3485" xr:uid="{18C7FC1D-B568-46A7-84AE-DE1AA9E25CA9}"/>
    <cellStyle name="Σημείωση 9 17" xfId="3486" xr:uid="{20D5C1BC-144C-4482-93AE-273CD654D594}"/>
    <cellStyle name="Σημείωση 9 18" xfId="3487" xr:uid="{1B089924-1871-45E8-AA9A-D65358DBCE44}"/>
    <cellStyle name="Σημείωση 9 19" xfId="3488" xr:uid="{FB56B1DA-6D2A-40BA-8E8B-682CF6BB6879}"/>
    <cellStyle name="Σημείωση 9 2" xfId="3489" xr:uid="{CEAD4129-B3AA-4006-84AC-91678F779B31}"/>
    <cellStyle name="Σημείωση 9 20" xfId="3490" xr:uid="{935E63B4-2340-4F52-B5C0-3FA0272EF0CD}"/>
    <cellStyle name="Σημείωση 9 21" xfId="3491" xr:uid="{27579F56-CA2E-4697-B9B3-870B932ABD46}"/>
    <cellStyle name="Σημείωση 9 22" xfId="3492" xr:uid="{D0E2274B-4FB6-45D8-B74A-2F20063C2053}"/>
    <cellStyle name="Σημείωση 9 23" xfId="3493" xr:uid="{D6640825-0614-408D-9EB8-B2BFB2F32657}"/>
    <cellStyle name="Σημείωση 9 24" xfId="3494" xr:uid="{AEE50837-B5DF-455C-BEAF-19BBF2962606}"/>
    <cellStyle name="Σημείωση 9 25" xfId="3495" xr:uid="{D32C51C5-C36A-428C-87C2-E355FDB1F038}"/>
    <cellStyle name="Σημείωση 9 26" xfId="3496" xr:uid="{92C7BF17-CA67-4B5C-9C5E-D5E6CC889625}"/>
    <cellStyle name="Σημείωση 9 27" xfId="3497" xr:uid="{755F1AE7-AC4C-427D-8B32-8D53AAFFDDAD}"/>
    <cellStyle name="Σημείωση 9 3" xfId="3498" xr:uid="{07E7A383-1030-430B-B87B-A79A1AC4CCBF}"/>
    <cellStyle name="Σημείωση 9 4" xfId="3499" xr:uid="{1D2DEE28-C244-412A-8F47-D05231FB5FD4}"/>
    <cellStyle name="Σημείωση 9 5" xfId="3500" xr:uid="{E2919C1D-994A-4498-AF51-E3416B02373E}"/>
    <cellStyle name="Σημείωση 9 6" xfId="3501" xr:uid="{FA04355E-8E4F-4E14-BD66-A4DE5FA70B42}"/>
    <cellStyle name="Σημείωση 9 7" xfId="3502" xr:uid="{C338C6BB-D41A-4662-8679-A0BCB33F0799}"/>
    <cellStyle name="Σημείωση 9 8" xfId="3503" xr:uid="{67DAC8BC-1C51-41C8-81B7-9AA74A7ED0D2}"/>
    <cellStyle name="Σημείωση 9 9" xfId="3504" xr:uid="{012A17FF-FC91-47DD-9DB5-2B9B3A6D22E6}"/>
    <cellStyle name="Συνδεδεμένο κελί" xfId="3505" xr:uid="{43620352-D0A9-49E6-9B56-0D69CAD7EC01}"/>
    <cellStyle name="Συνδεδεμένο κελί 2" xfId="3506" xr:uid="{5257B488-DF0B-486D-BB91-6A53FB118B26}"/>
    <cellStyle name="Συνδεδεμένο κελί 3" xfId="3507" xr:uid="{272C3AFB-2249-46E6-B82C-9A41DF3AFD93}"/>
    <cellStyle name="Σύνολο" xfId="3508" xr:uid="{51CD95FC-1A32-4206-9142-9EC70D1D2E73}"/>
    <cellStyle name="Σύνολο 2" xfId="3509" xr:uid="{89DB64F8-7D81-4047-B4B1-1EB2F2D365B2}"/>
    <cellStyle name="Σύνολο 3" xfId="3510" xr:uid="{4C43C7AD-1D90-481A-A403-97ADA6C97F33}"/>
    <cellStyle name="Τίτλος" xfId="3511" xr:uid="{D2338F2B-C5D7-4F41-BF50-613BED3E32DC}"/>
    <cellStyle name="Τίτλος 2" xfId="3512" xr:uid="{BC27A040-B73C-4C13-8EFD-812E84891FFF}"/>
    <cellStyle name="Τίτλος 3" xfId="3513" xr:uid="{A24C5B28-CB7E-49D4-8941-0134BF01B612}"/>
    <cellStyle name="Υπολογισμός" xfId="3514" xr:uid="{63F5EA57-78E9-4DFD-87BD-A42407DCA695}"/>
    <cellStyle name="Υπολογισμός 2" xfId="3515" xr:uid="{1490719E-AF87-4127-B264-5AC0AC1B3308}"/>
    <cellStyle name="Υπολογισμός 3" xfId="3516" xr:uid="{C1CDAA48-B67C-4C04-BAA8-6A39D2B062E3}"/>
    <cellStyle name="Гиперссылка 2" xfId="3517" xr:uid="{B4E1F4C6-FBEB-442F-B82C-381B2A5EA0D3}"/>
    <cellStyle name="Обычный 2" xfId="3518" xr:uid="{D533EEC3-9AF7-42DD-8D31-9BD39619EB5C}"/>
    <cellStyle name="Обычный 2 10" xfId="3519" xr:uid="{47142D06-84DE-421B-B148-5D3A5855A174}"/>
    <cellStyle name="Обычный 2 11" xfId="3520" xr:uid="{B5C23A1F-7AC3-4CA0-881C-DD64E0411132}"/>
    <cellStyle name="Обычный 2 12" xfId="3521" xr:uid="{5550981D-80BF-47E6-8964-1AD9F7EE3942}"/>
    <cellStyle name="Обычный 2 13" xfId="3522" xr:uid="{5B0BD759-8DF6-4957-9017-415148488399}"/>
    <cellStyle name="Обычный 2 14" xfId="3523" xr:uid="{1CA3B87F-1D3F-4C08-9042-DD27B2FA5F54}"/>
    <cellStyle name="Обычный 2 15" xfId="3524" xr:uid="{2827D209-1C7B-490D-A9CA-00DD0BE730A9}"/>
    <cellStyle name="Обычный 2 16" xfId="3525" xr:uid="{C1A7A120-6714-409D-9A20-D59E180F7CBD}"/>
    <cellStyle name="Обычный 2 17" xfId="3526" xr:uid="{4B976BB6-674C-447B-A740-72CA09AD67A7}"/>
    <cellStyle name="Обычный 2 18" xfId="3527" xr:uid="{F351A40E-BE0B-4585-80E0-05FC9EEBFE79}"/>
    <cellStyle name="Обычный 2 19" xfId="3528" xr:uid="{F44C9E6A-D430-45C5-ADE8-34CFBC8957D1}"/>
    <cellStyle name="Обычный 2 2" xfId="3529" xr:uid="{BBD6E066-2850-4C43-8D8B-03746D64C4CC}"/>
    <cellStyle name="Обычный 2 20" xfId="3530" xr:uid="{807CE593-EA5B-4136-B98F-F0E23FAE5DF7}"/>
    <cellStyle name="Обычный 2 21" xfId="3531" xr:uid="{0ABD37FC-E491-4997-AD7B-C2FF89892FE3}"/>
    <cellStyle name="Обычный 2 22" xfId="3532" xr:uid="{768B1881-A2CE-4734-A30A-5C0A6E835E64}"/>
    <cellStyle name="Обычный 2 23" xfId="3533" xr:uid="{71A4E8D0-AAFB-406F-8DAF-5254AD973958}"/>
    <cellStyle name="Обычный 2 24" xfId="3534" xr:uid="{67A72FE9-BEE0-4E7C-9198-AE3388A4E43E}"/>
    <cellStyle name="Обычный 2 25" xfId="3535" xr:uid="{C60F427A-A259-4052-94D6-496AC554887B}"/>
    <cellStyle name="Обычный 2 26" xfId="3536" xr:uid="{E8C44B77-1CAB-4E7E-80D3-953DB2BBF62D}"/>
    <cellStyle name="Обычный 2 27" xfId="3537" xr:uid="{B3133E04-7A8A-49BC-871B-5AEB4EA27EEA}"/>
    <cellStyle name="Обычный 2 28" xfId="3538" xr:uid="{788BDBF9-3FE7-4025-AF01-E925F59CC4BE}"/>
    <cellStyle name="Обычный 2 29" xfId="3539" xr:uid="{641DC8CD-D849-4417-A529-14A0DDE12043}"/>
    <cellStyle name="Обычный 2 3" xfId="3540" xr:uid="{B37F275C-E2AA-4CB5-BFD7-9069D036633C}"/>
    <cellStyle name="Обычный 2 4" xfId="3541" xr:uid="{716CB3FA-784D-491D-9265-5C1EBDE1C5EA}"/>
    <cellStyle name="Обычный 2 5" xfId="3542" xr:uid="{B3131BFC-68F9-4359-856F-5CF4D41DFD2B}"/>
    <cellStyle name="Обычный 2 6" xfId="3543" xr:uid="{2D60E110-B1F0-498A-B9FD-3072EFA4A588}"/>
    <cellStyle name="Обычный 2 7" xfId="3544" xr:uid="{9C1AF372-432D-4053-BEAB-CDCF45A47722}"/>
    <cellStyle name="Обычный 2 8" xfId="3545" xr:uid="{20CE11AA-DD6D-42D1-8CEE-CD70EF4903D8}"/>
    <cellStyle name="Обычный 2 9" xfId="3546" xr:uid="{57418F61-62EB-43DA-85F8-F55436AB21DC}"/>
    <cellStyle name="Обычный 29" xfId="3547" xr:uid="{66EB0317-0A8C-4462-876F-54A3CF6B15EF}"/>
    <cellStyle name="Обычный 29 2" xfId="3548" xr:uid="{FD721BD3-0D2E-4BAB-9BC6-8DDBE68724D9}"/>
    <cellStyle name="Обычный 3" xfId="3549" xr:uid="{6157BDAD-E29F-423C-A29F-7863220DF768}"/>
    <cellStyle name="Обычный 3 2" xfId="3550" xr:uid="{E66DA1A7-3D74-4A13-B7A2-7384CA0A2A6D}"/>
    <cellStyle name="Обычный 4 10" xfId="3551" xr:uid="{E1DD8835-6E2F-4DCE-B697-F4DA4A036CF9}"/>
    <cellStyle name="Обычный 4 11" xfId="3552" xr:uid="{84500148-7E84-43E7-B026-3B51895E5528}"/>
    <cellStyle name="Обычный 4 12" xfId="3553" xr:uid="{D222F7DE-51CF-4E92-965A-910956C11AF0}"/>
    <cellStyle name="Обычный 4 13" xfId="3554" xr:uid="{6A3A6E88-6C9D-400A-8A79-7784E8FE717C}"/>
    <cellStyle name="Обычный 4 14" xfId="3555" xr:uid="{2DAFFA13-5077-4359-95DA-DEE34CCB0279}"/>
    <cellStyle name="Обычный 4 15" xfId="3556" xr:uid="{4B2A80DD-03D1-40E4-8F6A-1B9143CE5807}"/>
    <cellStyle name="Обычный 4 16" xfId="3557" xr:uid="{D421C344-C91F-461A-AB24-25544E823AD7}"/>
    <cellStyle name="Обычный 4 17" xfId="3558" xr:uid="{6E871DD9-132E-4724-8B48-0E8FB3C1616B}"/>
    <cellStyle name="Обычный 4 18" xfId="3559" xr:uid="{BFE39ABE-2B1B-4F69-8780-75901DA0FA66}"/>
    <cellStyle name="Обычный 4 19" xfId="3560" xr:uid="{E65868AE-36EC-46D8-8158-03D454593A99}"/>
    <cellStyle name="Обычный 4 2" xfId="3561" xr:uid="{FF8A192A-E21C-49DE-A9A4-6887D5AED609}"/>
    <cellStyle name="Обычный 4 20" xfId="3562" xr:uid="{3FC522B3-E472-4046-985E-6E8C3CCAD726}"/>
    <cellStyle name="Обычный 4 21" xfId="3563" xr:uid="{CAA2CFB0-E9C0-4F3D-942C-ACC6AACC116B}"/>
    <cellStyle name="Обычный 4 22" xfId="3564" xr:uid="{108D7184-28F9-49DF-9BC0-7AE5308B9BCD}"/>
    <cellStyle name="Обычный 4 23" xfId="3565" xr:uid="{9889FB24-D4F2-43A8-B24B-6EA05724D067}"/>
    <cellStyle name="Обычный 4 24" xfId="3566" xr:uid="{61496852-9758-442D-8DB2-1B651A2AA081}"/>
    <cellStyle name="Обычный 4 25" xfId="3567" xr:uid="{84D5AF8D-5F14-4A5E-87C6-FFACAA220766}"/>
    <cellStyle name="Обычный 4 3" xfId="3568" xr:uid="{DEE48D44-FF3D-4A73-A919-20AB8786CD4F}"/>
    <cellStyle name="Обычный 4 4" xfId="3569" xr:uid="{21D6B8FE-CF87-467D-970F-4E3A43B71CE7}"/>
    <cellStyle name="Обычный 4 5" xfId="3570" xr:uid="{B7F7DAC4-FF6E-4E64-B600-364E8618586F}"/>
    <cellStyle name="Обычный 4 6" xfId="3571" xr:uid="{FA2055E8-1283-4323-91FB-560CF7CF118B}"/>
    <cellStyle name="Обычный 4 7" xfId="3572" xr:uid="{F54850AB-31AC-43C2-B2B2-0526B2713189}"/>
    <cellStyle name="Обычный 4 8" xfId="3573" xr:uid="{30A2F7EB-9E01-448D-9661-B9386E54031F}"/>
    <cellStyle name="Обычный 4 9" xfId="3574" xr:uid="{D449238A-4CB9-4738-92CB-425A180BEA76}"/>
    <cellStyle name="Обычный 5" xfId="3575" xr:uid="{F2E38918-8447-423A-96CE-527FC3DF01C5}"/>
    <cellStyle name="Обычный_CRF2002 (1)" xfId="3576" xr:uid="{0D76D573-A650-4F7E-923F-E1474FF36E8B}"/>
    <cellStyle name="Процентный 2" xfId="3577" xr:uid="{A9728386-4810-474C-B260-380E07D45860}"/>
    <cellStyle name="Процентный 2 2" xfId="3578" xr:uid="{7C0680BA-5887-4A3D-A794-E6DAC71A321C}"/>
    <cellStyle name="Процентный 2 2 10" xfId="3579" xr:uid="{3E2A327B-A74F-4E78-AA2C-2919123FCFDB}"/>
    <cellStyle name="Процентный 2 2 11" xfId="3580" xr:uid="{EDC8412C-ABFE-4FA1-B14C-7C18ED0BF116}"/>
    <cellStyle name="Процентный 2 2 12" xfId="3581" xr:uid="{3C9B3E25-04DC-4768-9765-B70B87C40C9D}"/>
    <cellStyle name="Процентный 2 2 13" xfId="3582" xr:uid="{59667508-F422-44E5-9236-2CCE4878ACEA}"/>
    <cellStyle name="Процентный 2 2 14" xfId="3583" xr:uid="{8ED7A4E7-95FD-418B-BFCB-ECD190143B3F}"/>
    <cellStyle name="Процентный 2 2 15" xfId="3584" xr:uid="{74458A03-CAF5-452C-811F-786839B62228}"/>
    <cellStyle name="Процентный 2 2 16" xfId="3585" xr:uid="{36C0D8E3-EF9A-4610-9269-135D2163682A}"/>
    <cellStyle name="Процентный 2 2 17" xfId="3586" xr:uid="{1275D991-F834-474E-AB22-AB5D16BF076B}"/>
    <cellStyle name="Процентный 2 2 18" xfId="3587" xr:uid="{108B087F-BE34-46A1-ACC0-3DDB6CA07B1C}"/>
    <cellStyle name="Процентный 2 2 19" xfId="3588" xr:uid="{1E5C67D8-E5C1-4544-9EAD-CB551502F007}"/>
    <cellStyle name="Процентный 2 2 2" xfId="3589" xr:uid="{38A0085D-169F-4D5D-97F4-74D0FABFBB34}"/>
    <cellStyle name="Процентный 2 2 20" xfId="3590" xr:uid="{ACF33B5C-2612-46C7-A621-2B0105AA3608}"/>
    <cellStyle name="Процентный 2 2 21" xfId="3591" xr:uid="{2A589656-A931-49F2-ACB4-001E02A0D24B}"/>
    <cellStyle name="Процентный 2 2 22" xfId="3592" xr:uid="{56E6ADBD-FA51-45F5-9F24-A4C13D757D02}"/>
    <cellStyle name="Процентный 2 2 23" xfId="3593" xr:uid="{7610D89C-D31A-42A9-9FAD-4844EA1B67C0}"/>
    <cellStyle name="Процентный 2 2 24" xfId="3594" xr:uid="{5486BE9F-84EF-4AEF-B1A3-F3BDBA520102}"/>
    <cellStyle name="Процентный 2 2 25" xfId="3595" xr:uid="{1EF50BDF-BEC4-4C92-B81F-C127529A0239}"/>
    <cellStyle name="Процентный 2 2 26" xfId="3596" xr:uid="{C0911C20-863F-4312-ABB7-BEDC9C23661F}"/>
    <cellStyle name="Процентный 2 2 27" xfId="3597" xr:uid="{A9CE7E5F-E9F5-44D5-8BF2-620C282F40F0}"/>
    <cellStyle name="Процентный 2 2 3" xfId="3598" xr:uid="{B13254B4-C5F8-4968-8D94-F3F51EAD9DD2}"/>
    <cellStyle name="Процентный 2 2 4" xfId="3599" xr:uid="{C10464DD-A1BB-42A9-A1D3-12EAD9B5AC4A}"/>
    <cellStyle name="Процентный 2 2 5" xfId="3600" xr:uid="{21F86DA6-6918-4F8D-87E6-D5CC696403C0}"/>
    <cellStyle name="Процентный 2 2 6" xfId="3601" xr:uid="{864D8136-943B-48BF-B03F-45C22A7A7C6C}"/>
    <cellStyle name="Процентный 2 2 7" xfId="3602" xr:uid="{2283418D-9DB7-40B9-998B-29B007B3C144}"/>
    <cellStyle name="Процентный 2 2 8" xfId="3603" xr:uid="{FA8A02A1-B4DB-4328-AF5B-C6818BBB7261}"/>
    <cellStyle name="Процентный 2 2 9" xfId="3604" xr:uid="{7AA1ED32-224C-484A-85E5-38C2C6A0A84B}"/>
    <cellStyle name="Процентный 2 3" xfId="3605" xr:uid="{B7C1CB27-CAAB-4CF9-B4EA-920A384C67D9}"/>
    <cellStyle name="Процентный 3 2" xfId="3606" xr:uid="{519EAE94-B90C-4616-B9EA-B4F3F437CCE5}"/>
    <cellStyle name="Процентный 3 2 2" xfId="3607" xr:uid="{DB1CB0A0-E737-4442-999B-07571D1B979F}"/>
    <cellStyle name="Процентный 4 2" xfId="3608" xr:uid="{B4AADC96-1F71-46F0-9C31-D1FA275882A9}"/>
    <cellStyle name="Процентный 4 2 2" xfId="3609" xr:uid="{97B78174-2AFE-4D36-B237-CFD55BEDCDCD}"/>
    <cellStyle name="Процентный 5 2" xfId="3610" xr:uid="{0D059F94-578F-4289-92D1-FBA42D525736}"/>
    <cellStyle name="Процентный 5 2 2" xfId="3611" xr:uid="{D1198FA7-EA4F-436C-907C-03184F86FF43}"/>
    <cellStyle name="Процентный 6 2" xfId="3612" xr:uid="{BEF5ECAA-EF32-4BA9-89BB-FCECDF8C665C}"/>
    <cellStyle name="Процентный 6 2 2" xfId="3613" xr:uid="{7E1506EE-AF36-49C1-834F-9BB60984E538}"/>
    <cellStyle name="Процентный 7 2" xfId="3614" xr:uid="{98AB576C-0838-4B91-ADCD-0A1C5C61E824}"/>
    <cellStyle name="Процентный 7 2 2" xfId="3615" xr:uid="{10D35335-F4F0-4146-9C36-86838A7D6C23}"/>
    <cellStyle name="Финансовый 2" xfId="3616" xr:uid="{672C5767-0F18-49AC-A1A7-BFBA8816D80B}"/>
    <cellStyle name="Финансовый 2 2" xfId="3617" xr:uid="{B3BA0F56-6442-481B-8ED0-0C24D8406BEB}"/>
    <cellStyle name="Финансовый 2 2 2" xfId="3618" xr:uid="{78743866-6F9F-44DB-B43B-18F2B55B2587}"/>
    <cellStyle name="Финансовый 2 3" xfId="3619" xr:uid="{4FB5848D-502B-4DD9-8470-77BDBFB6C83A}"/>
    <cellStyle name="Финансовый 2 3 2" xfId="3620" xr:uid="{546C5A0E-D715-45DF-8DE1-525300452F1D}"/>
    <cellStyle name="Финансовый 2 4" xfId="3621" xr:uid="{C498F066-235A-42BC-B0F0-21DB3145139C}"/>
    <cellStyle name="Финансовый 2 4 2" xfId="3622" xr:uid="{E06C3669-7437-4E0C-A447-15186C6AB97A}"/>
    <cellStyle name="Финансовый 2 5" xfId="3623" xr:uid="{2D65E9EF-5267-421D-81CB-2257D38A26FF}"/>
    <cellStyle name="Финансовый 2 5 2" xfId="3624" xr:uid="{22A23FFF-24CB-49FD-9671-337F5686D699}"/>
    <cellStyle name="Финансовый 2 6" xfId="3625" xr:uid="{447323FF-6814-4945-BF5E-FEDDAE8AF548}"/>
    <cellStyle name="Финансовый 3" xfId="3626" xr:uid="{7D59A5A9-A14D-49EE-9982-4033A2B2DDD6}"/>
    <cellStyle name="Финансовый 3 2" xfId="3627" xr:uid="{38B8E13F-22AC-4CAB-848C-B8997F0B3B0F}"/>
    <cellStyle name="Финансовый 3 2 2" xfId="3628" xr:uid="{C429AB10-307E-4E81-98BD-F9F8323E5EE8}"/>
    <cellStyle name="Финансовый 3 2 2 2" xfId="3629" xr:uid="{6F70539B-40FF-436B-A924-C1990B90FCF1}"/>
    <cellStyle name="Финансовый 3 2 3" xfId="3630" xr:uid="{56A4FDE6-694D-4151-8E27-99AF3DB1A533}"/>
    <cellStyle name="Финансовый 3 3" xfId="3631" xr:uid="{A9483A6F-718B-4E30-9F39-DA42E3F965A2}"/>
    <cellStyle name="Финансовый 3 3 2" xfId="3632" xr:uid="{01698DCE-CF90-412D-8DF9-67FEBE3F9439}"/>
    <cellStyle name="Финансовый 3 4" xfId="3633" xr:uid="{1187788A-3362-480C-973E-B54677A7E44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54429</xdr:colOff>
      <xdr:row>50</xdr:row>
      <xdr:rowOff>122465</xdr:rowOff>
    </xdr:from>
    <xdr:to>
      <xdr:col>2</xdr:col>
      <xdr:colOff>237500</xdr:colOff>
      <xdr:row>59</xdr:row>
      <xdr:rowOff>71942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1C29E5-45A4-4C75-888D-78BE3C36C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9" y="8790215"/>
          <a:ext cx="5000000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95251</xdr:rowOff>
    </xdr:from>
    <xdr:to>
      <xdr:col>2</xdr:col>
      <xdr:colOff>202119</xdr:colOff>
      <xdr:row>68</xdr:row>
      <xdr:rowOff>84203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4ECAF3-A588-4BF8-A20B-F1E270969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95858"/>
          <a:ext cx="5019048" cy="1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78"/>
  <sheetViews>
    <sheetView topLeftCell="A34" zoomScale="70" zoomScaleNormal="70" workbookViewId="0">
      <selection activeCell="A34" sqref="A1:XFD1048576"/>
    </sheetView>
  </sheetViews>
  <sheetFormatPr defaultColWidth="9.109375" defaultRowHeight="17.25" customHeight="1"/>
  <cols>
    <col min="1" max="1" width="26.33203125" style="1" customWidth="1"/>
    <col min="2" max="2" width="27.109375" style="1" customWidth="1"/>
    <col min="3" max="3" width="23" style="1" customWidth="1"/>
    <col min="4" max="4" width="14.33203125" style="1" customWidth="1"/>
    <col min="5" max="5" width="16.44140625" style="1" customWidth="1"/>
    <col min="6" max="6" width="25.5546875" style="63" bestFit="1" customWidth="1"/>
    <col min="7" max="7" width="8.88671875" style="1" bestFit="1" customWidth="1"/>
    <col min="8" max="10" width="7.6640625" style="1" bestFit="1" customWidth="1"/>
    <col min="11" max="11" width="48.44140625" style="1" bestFit="1" customWidth="1"/>
    <col min="12" max="12" width="17.109375" style="1" bestFit="1" customWidth="1"/>
    <col min="13" max="13" width="38.33203125" style="1" customWidth="1"/>
    <col min="14" max="16" width="7.6640625" style="1" bestFit="1" customWidth="1"/>
    <col min="17" max="17" width="9.109375" style="1"/>
    <col min="18" max="18" width="31.33203125" style="1" customWidth="1"/>
    <col min="19" max="19" width="41.6640625" style="1" bestFit="1" customWidth="1"/>
    <col min="20" max="16384" width="9.109375" style="1"/>
  </cols>
  <sheetData>
    <row r="1" spans="1:16" s="1" customFormat="1" ht="17.25" customHeight="1">
      <c r="A1" s="27" t="s">
        <v>931</v>
      </c>
    </row>
    <row r="2" spans="1:16" s="1" customFormat="1" ht="17.25" customHeight="1">
      <c r="B2" s="72"/>
      <c r="C2" s="75"/>
      <c r="D2" s="72"/>
      <c r="E2" s="73"/>
      <c r="F2" s="32"/>
      <c r="G2" s="63"/>
      <c r="H2" s="63"/>
      <c r="I2" s="63"/>
      <c r="J2" s="63"/>
    </row>
    <row r="3" spans="1:16" s="1" customFormat="1" ht="17.25" customHeight="1">
      <c r="B3" s="76" t="s">
        <v>4</v>
      </c>
      <c r="F3" s="77"/>
    </row>
    <row r="4" spans="1:16" s="1" customFormat="1" ht="17.25" customHeight="1">
      <c r="D4" s="62" t="s">
        <v>906</v>
      </c>
      <c r="F4" s="63"/>
      <c r="G4" s="67"/>
      <c r="H4" s="67"/>
      <c r="I4" s="67"/>
      <c r="J4" s="67"/>
      <c r="M4" s="51" t="s">
        <v>853</v>
      </c>
    </row>
    <row r="5" spans="1:16" s="1" customFormat="1" ht="17.25" customHeight="1">
      <c r="A5" s="51" t="s">
        <v>0</v>
      </c>
      <c r="B5" s="51" t="s">
        <v>6</v>
      </c>
      <c r="C5" s="51" t="s">
        <v>5</v>
      </c>
      <c r="D5" s="51" t="s">
        <v>2</v>
      </c>
      <c r="E5" s="51" t="s">
        <v>7</v>
      </c>
      <c r="F5" s="51" t="s">
        <v>907</v>
      </c>
      <c r="G5" s="51" t="s">
        <v>881</v>
      </c>
      <c r="H5" s="51" t="s">
        <v>882</v>
      </c>
      <c r="I5" s="51" t="s">
        <v>883</v>
      </c>
      <c r="J5" s="51" t="s">
        <v>884</v>
      </c>
      <c r="K5" s="51" t="s">
        <v>796</v>
      </c>
      <c r="M5" s="51" t="s">
        <v>881</v>
      </c>
      <c r="N5" s="51" t="s">
        <v>882</v>
      </c>
      <c r="O5" s="51" t="s">
        <v>883</v>
      </c>
      <c r="P5" s="51" t="s">
        <v>884</v>
      </c>
    </row>
    <row r="6" spans="1:16" s="1" customFormat="1" ht="17.25" customHeight="1">
      <c r="A6" s="1" t="s">
        <v>847</v>
      </c>
      <c r="B6" s="63" t="s">
        <v>851</v>
      </c>
      <c r="D6" s="63">
        <f>BASE_YEAR+1</f>
        <v>2018</v>
      </c>
      <c r="E6" s="63">
        <v>1</v>
      </c>
      <c r="F6" s="78">
        <v>5</v>
      </c>
      <c r="G6" s="66">
        <f>M6</f>
        <v>0.2</v>
      </c>
      <c r="H6" s="66">
        <f t="shared" ref="H6:J13" si="0">N6</f>
        <v>0.2</v>
      </c>
      <c r="I6" s="66">
        <f t="shared" si="0"/>
        <v>0.1</v>
      </c>
      <c r="J6" s="66">
        <f t="shared" si="0"/>
        <v>0.1</v>
      </c>
      <c r="K6" s="1" t="s">
        <v>849</v>
      </c>
      <c r="M6" s="66">
        <v>0.2</v>
      </c>
      <c r="N6" s="66">
        <f>M6</f>
        <v>0.2</v>
      </c>
      <c r="O6" s="66">
        <f>M6/2</f>
        <v>0.1</v>
      </c>
      <c r="P6" s="66">
        <f>O6</f>
        <v>0.1</v>
      </c>
    </row>
    <row r="7" spans="1:16" s="1" customFormat="1" ht="17.25" customHeight="1">
      <c r="B7" s="63" t="str">
        <f>B6</f>
        <v>EUWIN*101</v>
      </c>
      <c r="D7" s="63">
        <v>2020</v>
      </c>
      <c r="E7" s="63">
        <v>1</v>
      </c>
      <c r="F7" s="78"/>
      <c r="G7" s="66">
        <f t="shared" ref="G7:G13" si="1">M7</f>
        <v>0.30000000000000004</v>
      </c>
      <c r="H7" s="66">
        <f t="shared" si="0"/>
        <v>0.30000000000000004</v>
      </c>
      <c r="I7" s="66">
        <f t="shared" si="0"/>
        <v>0.15000000000000002</v>
      </c>
      <c r="J7" s="66">
        <f t="shared" si="0"/>
        <v>0.15000000000000002</v>
      </c>
      <c r="M7" s="66">
        <f>M6+M6*0.5</f>
        <v>0.30000000000000004</v>
      </c>
      <c r="N7" s="66">
        <f t="shared" ref="N7:P7" si="2">M7</f>
        <v>0.30000000000000004</v>
      </c>
      <c r="O7" s="66">
        <f t="shared" ref="O7:O13" si="3">M7/2</f>
        <v>0.15000000000000002</v>
      </c>
      <c r="P7" s="66">
        <f t="shared" si="2"/>
        <v>0.15000000000000002</v>
      </c>
    </row>
    <row r="8" spans="1:16" s="1" customFormat="1" ht="17.25" customHeight="1">
      <c r="B8" s="63" t="str">
        <f t="shared" ref="B8:B13" si="4">B7</f>
        <v>EUWIN*101</v>
      </c>
      <c r="D8" s="63">
        <v>2025</v>
      </c>
      <c r="E8" s="63">
        <v>1</v>
      </c>
      <c r="F8" s="78"/>
      <c r="G8" s="66">
        <f>M8</f>
        <v>1.5</v>
      </c>
      <c r="H8" s="66">
        <f t="shared" si="0"/>
        <v>0.4</v>
      </c>
      <c r="I8" s="66">
        <f t="shared" si="0"/>
        <v>0.5</v>
      </c>
      <c r="J8" s="66">
        <f t="shared" si="0"/>
        <v>0.3</v>
      </c>
      <c r="M8" s="66">
        <v>1.5</v>
      </c>
      <c r="N8" s="66">
        <v>0.4</v>
      </c>
      <c r="O8" s="66">
        <v>0.5</v>
      </c>
      <c r="P8" s="66">
        <v>0.3</v>
      </c>
    </row>
    <row r="9" spans="1:16" s="1" customFormat="1" ht="17.25" customHeight="1">
      <c r="B9" s="63" t="str">
        <f t="shared" si="4"/>
        <v>EUWIN*101</v>
      </c>
      <c r="C9" s="76"/>
      <c r="D9" s="63">
        <v>2030</v>
      </c>
      <c r="E9" s="63">
        <v>1</v>
      </c>
      <c r="F9" s="78"/>
      <c r="G9" s="66">
        <f t="shared" si="1"/>
        <v>3</v>
      </c>
      <c r="H9" s="66">
        <f t="shared" si="0"/>
        <v>0.47</v>
      </c>
      <c r="I9" s="66">
        <f t="shared" si="0"/>
        <v>2</v>
      </c>
      <c r="J9" s="66">
        <f t="shared" si="0"/>
        <v>0.5</v>
      </c>
      <c r="M9" s="66">
        <v>3</v>
      </c>
      <c r="N9" s="66">
        <v>0.47</v>
      </c>
      <c r="O9" s="66">
        <v>2</v>
      </c>
      <c r="P9" s="66">
        <v>0.5</v>
      </c>
    </row>
    <row r="10" spans="1:16" s="1" customFormat="1" ht="17.25" customHeight="1">
      <c r="B10" s="63" t="str">
        <f t="shared" si="4"/>
        <v>EUWIN*101</v>
      </c>
      <c r="D10" s="63">
        <v>2035</v>
      </c>
      <c r="E10" s="63">
        <v>1</v>
      </c>
      <c r="F10" s="78"/>
      <c r="G10" s="66">
        <f t="shared" si="1"/>
        <v>6</v>
      </c>
      <c r="H10" s="66">
        <f t="shared" si="0"/>
        <v>0.51700000000000002</v>
      </c>
      <c r="I10" s="66">
        <f t="shared" si="0"/>
        <v>4</v>
      </c>
      <c r="J10" s="66">
        <f t="shared" si="0"/>
        <v>1</v>
      </c>
      <c r="M10" s="66">
        <f>M9+3</f>
        <v>6</v>
      </c>
      <c r="N10" s="66">
        <f>N9*1.1</f>
        <v>0.51700000000000002</v>
      </c>
      <c r="O10" s="66">
        <v>4</v>
      </c>
      <c r="P10" s="66">
        <v>1</v>
      </c>
    </row>
    <row r="11" spans="1:16" s="1" customFormat="1" ht="17.25" customHeight="1">
      <c r="B11" s="63" t="str">
        <f t="shared" si="4"/>
        <v>EUWIN*101</v>
      </c>
      <c r="C11" s="76"/>
      <c r="D11" s="63">
        <v>2040</v>
      </c>
      <c r="E11" s="63">
        <v>1</v>
      </c>
      <c r="F11" s="78"/>
      <c r="G11" s="66">
        <f t="shared" si="1"/>
        <v>10</v>
      </c>
      <c r="H11" s="66">
        <f t="shared" si="0"/>
        <v>0.56870000000000009</v>
      </c>
      <c r="I11" s="66">
        <f t="shared" si="0"/>
        <v>6</v>
      </c>
      <c r="J11" s="66">
        <f t="shared" si="0"/>
        <v>2.1004566210045663</v>
      </c>
      <c r="M11" s="66">
        <v>10</v>
      </c>
      <c r="N11" s="66">
        <f>N10*1.1</f>
        <v>0.56870000000000009</v>
      </c>
      <c r="O11" s="66">
        <v>6</v>
      </c>
      <c r="P11" s="66">
        <f>'Data on Biomass'!H68</f>
        <v>2.1004566210045663</v>
      </c>
    </row>
    <row r="12" spans="1:16" s="1" customFormat="1" ht="17.25" customHeight="1">
      <c r="B12" s="63" t="str">
        <f t="shared" si="4"/>
        <v>EUWIN*101</v>
      </c>
      <c r="C12" s="76"/>
      <c r="D12" s="63">
        <v>2045</v>
      </c>
      <c r="E12" s="63">
        <v>1</v>
      </c>
      <c r="F12" s="78"/>
      <c r="G12" s="66">
        <f t="shared" si="1"/>
        <v>15</v>
      </c>
      <c r="H12" s="66">
        <f t="shared" si="0"/>
        <v>0.62557000000000018</v>
      </c>
      <c r="I12" s="66">
        <f t="shared" si="0"/>
        <v>8</v>
      </c>
      <c r="J12" s="66">
        <f t="shared" si="0"/>
        <v>2.6255707762557079</v>
      </c>
      <c r="M12" s="66">
        <v>15</v>
      </c>
      <c r="N12" s="66">
        <f>N11*1.1</f>
        <v>0.62557000000000018</v>
      </c>
      <c r="O12" s="66">
        <v>8</v>
      </c>
      <c r="P12" s="66">
        <f>P11*1.25</f>
        <v>2.6255707762557079</v>
      </c>
    </row>
    <row r="13" spans="1:16" s="1" customFormat="1" ht="17.25" customHeight="1">
      <c r="B13" s="63" t="str">
        <f t="shared" si="4"/>
        <v>EUWIN*101</v>
      </c>
      <c r="C13" s="76"/>
      <c r="D13" s="63">
        <v>2050</v>
      </c>
      <c r="E13" s="63">
        <v>1</v>
      </c>
      <c r="F13" s="78"/>
      <c r="G13" s="66">
        <f t="shared" si="1"/>
        <v>20</v>
      </c>
      <c r="H13" s="66">
        <f t="shared" si="0"/>
        <v>0.68812700000000027</v>
      </c>
      <c r="I13" s="66">
        <f t="shared" si="0"/>
        <v>10</v>
      </c>
      <c r="J13" s="66">
        <f t="shared" si="0"/>
        <v>5</v>
      </c>
      <c r="M13" s="66">
        <v>20</v>
      </c>
      <c r="N13" s="66">
        <f>N12*1.1</f>
        <v>0.68812700000000027</v>
      </c>
      <c r="O13" s="66">
        <f t="shared" si="3"/>
        <v>10</v>
      </c>
      <c r="P13" s="66">
        <v>5</v>
      </c>
    </row>
    <row r="14" spans="1:16" s="1" customFormat="1" ht="17.25" customHeight="1">
      <c r="F14" s="63"/>
      <c r="M14" s="63"/>
    </row>
    <row r="15" spans="1:16" s="1" customFormat="1" ht="17.25" customHeight="1">
      <c r="F15" s="63"/>
      <c r="M15" s="63"/>
    </row>
    <row r="16" spans="1:16" s="1" customFormat="1" ht="17.25" customHeight="1">
      <c r="F16" s="63"/>
      <c r="M16" s="63"/>
    </row>
    <row r="17" spans="1:16" s="1" customFormat="1" ht="17.25" customHeight="1">
      <c r="A17" s="27" t="s">
        <v>932</v>
      </c>
    </row>
    <row r="19" spans="1:16" s="1" customFormat="1" ht="17.25" customHeight="1">
      <c r="B19" s="76" t="s">
        <v>4</v>
      </c>
      <c r="F19" s="77"/>
    </row>
    <row r="20" spans="1:16" s="1" customFormat="1" ht="17.25" customHeight="1">
      <c r="D20" s="62" t="s">
        <v>906</v>
      </c>
      <c r="F20" s="63"/>
      <c r="G20" s="67"/>
      <c r="H20" s="67"/>
      <c r="I20" s="67"/>
      <c r="J20" s="67"/>
      <c r="M20" s="51" t="s">
        <v>854</v>
      </c>
    </row>
    <row r="21" spans="1:16" s="1" customFormat="1" ht="17.25" customHeight="1">
      <c r="A21" s="51" t="s">
        <v>0</v>
      </c>
      <c r="B21" s="51" t="s">
        <v>6</v>
      </c>
      <c r="C21" s="51" t="s">
        <v>5</v>
      </c>
      <c r="D21" s="51" t="s">
        <v>2</v>
      </c>
      <c r="E21" s="51" t="s">
        <v>7</v>
      </c>
      <c r="F21" s="51" t="s">
        <v>907</v>
      </c>
      <c r="G21" s="51" t="s">
        <v>881</v>
      </c>
      <c r="H21" s="51" t="s">
        <v>882</v>
      </c>
      <c r="I21" s="51" t="s">
        <v>883</v>
      </c>
      <c r="J21" s="51" t="s">
        <v>884</v>
      </c>
      <c r="K21" s="51" t="s">
        <v>796</v>
      </c>
      <c r="M21" s="51" t="s">
        <v>881</v>
      </c>
      <c r="N21" s="51" t="s">
        <v>882</v>
      </c>
      <c r="O21" s="51" t="s">
        <v>883</v>
      </c>
      <c r="P21" s="51" t="s">
        <v>884</v>
      </c>
    </row>
    <row r="22" spans="1:16" s="1" customFormat="1" ht="17.25" customHeight="1">
      <c r="A22" s="1" t="s">
        <v>848</v>
      </c>
      <c r="B22" s="63" t="s">
        <v>852</v>
      </c>
      <c r="D22" s="63">
        <f>BASE_YEAR+1</f>
        <v>2018</v>
      </c>
      <c r="E22" s="63">
        <v>1</v>
      </c>
      <c r="F22" s="78">
        <v>5</v>
      </c>
      <c r="G22" s="66">
        <f>M22</f>
        <v>0</v>
      </c>
      <c r="H22" s="66">
        <f t="shared" ref="H22:J29" si="5">N22</f>
        <v>0</v>
      </c>
      <c r="I22" s="66">
        <f t="shared" si="5"/>
        <v>0</v>
      </c>
      <c r="J22" s="66">
        <f t="shared" si="5"/>
        <v>0</v>
      </c>
      <c r="K22" s="1" t="s">
        <v>850</v>
      </c>
      <c r="M22" s="65"/>
      <c r="N22" s="66">
        <v>0</v>
      </c>
      <c r="O22" s="66">
        <v>0</v>
      </c>
      <c r="P22" s="66">
        <f>O22</f>
        <v>0</v>
      </c>
    </row>
    <row r="23" spans="1:16" s="1" customFormat="1" ht="17.25" customHeight="1">
      <c r="B23" s="63" t="str">
        <f>B22</f>
        <v>EUWIN*102</v>
      </c>
      <c r="D23" s="63">
        <v>2020</v>
      </c>
      <c r="E23" s="63">
        <v>1</v>
      </c>
      <c r="F23" s="78"/>
      <c r="G23" s="66">
        <f t="shared" ref="G23:G29" si="6">M23</f>
        <v>0.5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M23" s="66">
        <v>0.5</v>
      </c>
      <c r="N23" s="66">
        <v>0</v>
      </c>
      <c r="O23" s="66">
        <v>0</v>
      </c>
      <c r="P23" s="66">
        <f t="shared" ref="P23" si="7">O23</f>
        <v>0</v>
      </c>
    </row>
    <row r="24" spans="1:16" s="1" customFormat="1" ht="17.25" customHeight="1">
      <c r="B24" s="63" t="str">
        <f t="shared" ref="B24:B29" si="8">B23</f>
        <v>EUWIN*102</v>
      </c>
      <c r="D24" s="63">
        <v>2025</v>
      </c>
      <c r="E24" s="63">
        <v>1</v>
      </c>
      <c r="F24" s="78"/>
      <c r="G24" s="66">
        <f t="shared" si="6"/>
        <v>1</v>
      </c>
      <c r="H24" s="66">
        <f t="shared" si="5"/>
        <v>0</v>
      </c>
      <c r="I24" s="66">
        <f t="shared" si="5"/>
        <v>0</v>
      </c>
      <c r="J24" s="66">
        <f t="shared" si="5"/>
        <v>0</v>
      </c>
      <c r="M24" s="66">
        <v>1</v>
      </c>
      <c r="N24" s="66">
        <v>0</v>
      </c>
      <c r="O24" s="66">
        <v>0</v>
      </c>
      <c r="P24" s="66">
        <f t="shared" ref="P24" si="9">O24</f>
        <v>0</v>
      </c>
    </row>
    <row r="25" spans="1:16" s="1" customFormat="1" ht="17.25" customHeight="1">
      <c r="B25" s="63" t="str">
        <f t="shared" si="8"/>
        <v>EUWIN*102</v>
      </c>
      <c r="C25" s="76"/>
      <c r="D25" s="63">
        <v>2030</v>
      </c>
      <c r="E25" s="63">
        <v>1</v>
      </c>
      <c r="F25" s="78"/>
      <c r="G25" s="66">
        <f t="shared" si="6"/>
        <v>3</v>
      </c>
      <c r="H25" s="66">
        <f t="shared" si="5"/>
        <v>0</v>
      </c>
      <c r="I25" s="66">
        <f t="shared" si="5"/>
        <v>0</v>
      </c>
      <c r="J25" s="66">
        <f t="shared" si="5"/>
        <v>0</v>
      </c>
      <c r="M25" s="66">
        <v>3</v>
      </c>
      <c r="N25" s="66">
        <v>0</v>
      </c>
      <c r="O25" s="66">
        <v>0</v>
      </c>
      <c r="P25" s="66">
        <f t="shared" ref="P25" si="10">O25</f>
        <v>0</v>
      </c>
    </row>
    <row r="26" spans="1:16" s="1" customFormat="1" ht="17.25" customHeight="1">
      <c r="B26" s="63" t="str">
        <f t="shared" si="8"/>
        <v>EUWIN*102</v>
      </c>
      <c r="D26" s="63">
        <v>2035</v>
      </c>
      <c r="E26" s="63">
        <v>1</v>
      </c>
      <c r="F26" s="78"/>
      <c r="G26" s="66">
        <f t="shared" si="6"/>
        <v>9</v>
      </c>
      <c r="H26" s="66">
        <f t="shared" si="5"/>
        <v>0</v>
      </c>
      <c r="I26" s="66">
        <f t="shared" si="5"/>
        <v>0</v>
      </c>
      <c r="J26" s="66">
        <f t="shared" si="5"/>
        <v>0</v>
      </c>
      <c r="M26" s="66">
        <f>M10*1.5</f>
        <v>9</v>
      </c>
      <c r="N26" s="66">
        <v>0</v>
      </c>
      <c r="O26" s="66">
        <v>0</v>
      </c>
      <c r="P26" s="66">
        <f t="shared" ref="P26" si="11">O26</f>
        <v>0</v>
      </c>
    </row>
    <row r="27" spans="1:16" s="1" customFormat="1" ht="17.25" customHeight="1">
      <c r="B27" s="63" t="str">
        <f t="shared" si="8"/>
        <v>EUWIN*102</v>
      </c>
      <c r="C27" s="76"/>
      <c r="D27" s="63">
        <v>2040</v>
      </c>
      <c r="E27" s="63">
        <v>1</v>
      </c>
      <c r="F27" s="78"/>
      <c r="G27" s="66">
        <f t="shared" si="6"/>
        <v>15</v>
      </c>
      <c r="H27" s="66">
        <f t="shared" si="5"/>
        <v>0</v>
      </c>
      <c r="I27" s="66">
        <f t="shared" si="5"/>
        <v>0</v>
      </c>
      <c r="J27" s="66">
        <f t="shared" si="5"/>
        <v>0</v>
      </c>
      <c r="M27" s="66">
        <f t="shared" ref="M27:M29" si="12">M11*1.5</f>
        <v>15</v>
      </c>
      <c r="N27" s="66">
        <v>0</v>
      </c>
      <c r="O27" s="66">
        <v>0</v>
      </c>
      <c r="P27" s="66">
        <f t="shared" ref="P27" si="13">O27</f>
        <v>0</v>
      </c>
    </row>
    <row r="28" spans="1:16" s="1" customFormat="1" ht="17.25" customHeight="1">
      <c r="B28" s="63" t="str">
        <f t="shared" si="8"/>
        <v>EUWIN*102</v>
      </c>
      <c r="C28" s="76"/>
      <c r="D28" s="63">
        <v>2045</v>
      </c>
      <c r="E28" s="63">
        <v>1</v>
      </c>
      <c r="F28" s="78"/>
      <c r="G28" s="66">
        <f t="shared" si="6"/>
        <v>22.5</v>
      </c>
      <c r="H28" s="66">
        <f t="shared" si="5"/>
        <v>0</v>
      </c>
      <c r="I28" s="66">
        <f t="shared" si="5"/>
        <v>0</v>
      </c>
      <c r="J28" s="66">
        <f t="shared" si="5"/>
        <v>0</v>
      </c>
      <c r="M28" s="66">
        <f t="shared" si="12"/>
        <v>22.5</v>
      </c>
      <c r="N28" s="66">
        <v>0</v>
      </c>
      <c r="O28" s="66">
        <v>0</v>
      </c>
      <c r="P28" s="66">
        <f t="shared" ref="P28" si="14">O28</f>
        <v>0</v>
      </c>
    </row>
    <row r="29" spans="1:16" s="1" customFormat="1" ht="17.25" customHeight="1">
      <c r="B29" s="63" t="str">
        <f t="shared" si="8"/>
        <v>EUWIN*102</v>
      </c>
      <c r="C29" s="76"/>
      <c r="D29" s="63">
        <v>2050</v>
      </c>
      <c r="E29" s="63">
        <v>1</v>
      </c>
      <c r="F29" s="78"/>
      <c r="G29" s="66">
        <f t="shared" si="6"/>
        <v>30</v>
      </c>
      <c r="H29" s="66">
        <f t="shared" si="5"/>
        <v>0</v>
      </c>
      <c r="I29" s="66">
        <f t="shared" si="5"/>
        <v>0</v>
      </c>
      <c r="J29" s="66">
        <f t="shared" si="5"/>
        <v>0</v>
      </c>
      <c r="M29" s="66">
        <f t="shared" si="12"/>
        <v>30</v>
      </c>
      <c r="N29" s="66">
        <v>0</v>
      </c>
      <c r="O29" s="66">
        <v>0</v>
      </c>
      <c r="P29" s="66">
        <f t="shared" ref="P29" si="15">O29</f>
        <v>0</v>
      </c>
    </row>
    <row r="33" spans="1:17" s="1" customFormat="1" ht="17.25" customHeight="1">
      <c r="A33" s="27" t="s">
        <v>933</v>
      </c>
    </row>
    <row r="35" spans="1:17" s="1" customFormat="1" ht="17.25" customHeight="1">
      <c r="B35" s="76" t="s">
        <v>4</v>
      </c>
      <c r="F35" s="77"/>
    </row>
    <row r="36" spans="1:17" s="1" customFormat="1" ht="17.25" customHeight="1">
      <c r="D36" s="62" t="s">
        <v>906</v>
      </c>
      <c r="F36" s="63"/>
      <c r="G36" s="67"/>
      <c r="H36" s="67"/>
      <c r="I36" s="67"/>
      <c r="J36" s="67"/>
      <c r="M36" s="51" t="s">
        <v>854</v>
      </c>
    </row>
    <row r="37" spans="1:17" s="1" customFormat="1" ht="17.25" customHeight="1">
      <c r="A37" s="51" t="s">
        <v>0</v>
      </c>
      <c r="B37" s="51" t="s">
        <v>6</v>
      </c>
      <c r="C37" s="51" t="s">
        <v>5</v>
      </c>
      <c r="D37" s="51" t="s">
        <v>2</v>
      </c>
      <c r="E37" s="51" t="s">
        <v>7</v>
      </c>
      <c r="F37" s="51" t="s">
        <v>907</v>
      </c>
      <c r="G37" s="51" t="s">
        <v>881</v>
      </c>
      <c r="H37" s="51" t="s">
        <v>882</v>
      </c>
      <c r="I37" s="51" t="s">
        <v>883</v>
      </c>
      <c r="J37" s="51" t="s">
        <v>884</v>
      </c>
      <c r="K37" s="51" t="s">
        <v>796</v>
      </c>
      <c r="M37" s="51" t="s">
        <v>881</v>
      </c>
      <c r="N37" s="51" t="s">
        <v>882</v>
      </c>
      <c r="O37" s="51" t="s">
        <v>883</v>
      </c>
      <c r="P37" s="51" t="s">
        <v>884</v>
      </c>
    </row>
    <row r="38" spans="1:17" s="1" customFormat="1" ht="17.25" customHeight="1">
      <c r="A38" s="1" t="s">
        <v>903</v>
      </c>
      <c r="B38" s="63" t="s">
        <v>904</v>
      </c>
      <c r="D38" s="63">
        <f>BASE_YEAR+1</f>
        <v>2018</v>
      </c>
      <c r="E38" s="63">
        <v>1</v>
      </c>
      <c r="F38" s="78">
        <v>5</v>
      </c>
      <c r="G38" s="66">
        <f>M38</f>
        <v>0</v>
      </c>
      <c r="H38" s="66">
        <f t="shared" ref="H38:H45" si="16">N38</f>
        <v>0</v>
      </c>
      <c r="I38" s="66">
        <f t="shared" ref="I38:I45" si="17">O38</f>
        <v>0</v>
      </c>
      <c r="J38" s="66">
        <f t="shared" ref="J38:J45" si="18">P38</f>
        <v>0</v>
      </c>
      <c r="K38" s="1" t="s">
        <v>850</v>
      </c>
      <c r="M38" s="66">
        <f>M22*2</f>
        <v>0</v>
      </c>
      <c r="N38" s="66">
        <f>M38</f>
        <v>0</v>
      </c>
      <c r="O38" s="66">
        <f>N38</f>
        <v>0</v>
      </c>
      <c r="P38" s="66">
        <f>O38</f>
        <v>0</v>
      </c>
    </row>
    <row r="39" spans="1:17" s="1" customFormat="1" ht="17.25" customHeight="1">
      <c r="B39" s="63" t="str">
        <f>B38</f>
        <v>EUWIN*103</v>
      </c>
      <c r="D39" s="63">
        <v>2020</v>
      </c>
      <c r="E39" s="63">
        <v>1</v>
      </c>
      <c r="F39" s="78"/>
      <c r="G39" s="66">
        <f t="shared" ref="G39:G45" si="19">M39</f>
        <v>0</v>
      </c>
      <c r="H39" s="66">
        <f t="shared" si="16"/>
        <v>0</v>
      </c>
      <c r="I39" s="66">
        <f t="shared" si="17"/>
        <v>0</v>
      </c>
      <c r="J39" s="66">
        <f t="shared" si="18"/>
        <v>0</v>
      </c>
      <c r="M39" s="66">
        <f>M38+M38*0.5</f>
        <v>0</v>
      </c>
      <c r="N39" s="66">
        <f t="shared" ref="N39:P39" si="20">M39</f>
        <v>0</v>
      </c>
      <c r="O39" s="66">
        <f t="shared" si="20"/>
        <v>0</v>
      </c>
      <c r="P39" s="66">
        <f t="shared" si="20"/>
        <v>0</v>
      </c>
    </row>
    <row r="40" spans="1:17" s="1" customFormat="1" ht="17.25" customHeight="1">
      <c r="B40" s="63" t="str">
        <f t="shared" ref="B40:B45" si="21">B39</f>
        <v>EUWIN*103</v>
      </c>
      <c r="D40" s="63">
        <v>2025</v>
      </c>
      <c r="E40" s="63">
        <v>1</v>
      </c>
      <c r="F40" s="78"/>
      <c r="G40" s="66">
        <f t="shared" si="19"/>
        <v>0</v>
      </c>
      <c r="H40" s="66">
        <f t="shared" si="16"/>
        <v>0</v>
      </c>
      <c r="I40" s="66">
        <f t="shared" si="17"/>
        <v>0</v>
      </c>
      <c r="J40" s="66">
        <f t="shared" si="18"/>
        <v>0</v>
      </c>
      <c r="M40" s="66">
        <f t="shared" ref="M40" si="22">M39+M39*0.5</f>
        <v>0</v>
      </c>
      <c r="N40" s="66">
        <f t="shared" ref="N40:P40" si="23">M40</f>
        <v>0</v>
      </c>
      <c r="O40" s="66">
        <f t="shared" si="23"/>
        <v>0</v>
      </c>
      <c r="P40" s="66">
        <f t="shared" si="23"/>
        <v>0</v>
      </c>
    </row>
    <row r="41" spans="1:17" s="1" customFormat="1" ht="17.25" customHeight="1">
      <c r="B41" s="63" t="str">
        <f t="shared" si="21"/>
        <v>EUWIN*103</v>
      </c>
      <c r="C41" s="76"/>
      <c r="D41" s="63">
        <v>2030</v>
      </c>
      <c r="E41" s="63">
        <v>1</v>
      </c>
      <c r="F41" s="78"/>
      <c r="G41" s="66">
        <f t="shared" si="19"/>
        <v>5</v>
      </c>
      <c r="H41" s="66">
        <f t="shared" si="16"/>
        <v>0.23499999999999999</v>
      </c>
      <c r="I41" s="66">
        <f t="shared" si="17"/>
        <v>1</v>
      </c>
      <c r="J41" s="66">
        <f t="shared" si="18"/>
        <v>0.25</v>
      </c>
      <c r="M41" s="66">
        <v>5</v>
      </c>
      <c r="N41" s="66">
        <f>N9*0.5</f>
        <v>0.23499999999999999</v>
      </c>
      <c r="O41" s="66">
        <f t="shared" ref="O41:P41" si="24">O9*0.5</f>
        <v>1</v>
      </c>
      <c r="P41" s="66">
        <f t="shared" si="24"/>
        <v>0.25</v>
      </c>
    </row>
    <row r="42" spans="1:17" s="1" customFormat="1" ht="17.25" customHeight="1">
      <c r="B42" s="63" t="str">
        <f t="shared" si="21"/>
        <v>EUWIN*103</v>
      </c>
      <c r="D42" s="63">
        <v>2035</v>
      </c>
      <c r="E42" s="63">
        <v>1</v>
      </c>
      <c r="F42" s="78"/>
      <c r="G42" s="66">
        <f t="shared" si="19"/>
        <v>10</v>
      </c>
      <c r="H42" s="66">
        <f t="shared" si="16"/>
        <v>0.25850000000000001</v>
      </c>
      <c r="I42" s="66">
        <f t="shared" si="17"/>
        <v>2</v>
      </c>
      <c r="J42" s="66">
        <f t="shared" si="18"/>
        <v>0.5</v>
      </c>
      <c r="M42" s="66">
        <v>10</v>
      </c>
      <c r="N42" s="66">
        <f t="shared" ref="N42:P42" si="25">N10*0.5</f>
        <v>0.25850000000000001</v>
      </c>
      <c r="O42" s="66">
        <f t="shared" si="25"/>
        <v>2</v>
      </c>
      <c r="P42" s="66">
        <f t="shared" si="25"/>
        <v>0.5</v>
      </c>
    </row>
    <row r="43" spans="1:17" s="1" customFormat="1" ht="17.25" customHeight="1">
      <c r="B43" s="63" t="str">
        <f t="shared" si="21"/>
        <v>EUWIN*103</v>
      </c>
      <c r="C43" s="76"/>
      <c r="D43" s="63">
        <v>2040</v>
      </c>
      <c r="E43" s="63">
        <v>1</v>
      </c>
      <c r="F43" s="78"/>
      <c r="G43" s="66">
        <f t="shared" si="19"/>
        <v>15</v>
      </c>
      <c r="H43" s="66">
        <f t="shared" si="16"/>
        <v>0.28435000000000005</v>
      </c>
      <c r="I43" s="66">
        <f t="shared" si="17"/>
        <v>3</v>
      </c>
      <c r="J43" s="66">
        <f t="shared" si="18"/>
        <v>1.0502283105022832</v>
      </c>
      <c r="M43" s="66">
        <v>15</v>
      </c>
      <c r="N43" s="66">
        <f t="shared" ref="N43:P43" si="26">N11*0.5</f>
        <v>0.28435000000000005</v>
      </c>
      <c r="O43" s="66">
        <f t="shared" si="26"/>
        <v>3</v>
      </c>
      <c r="P43" s="66">
        <f t="shared" si="26"/>
        <v>1.0502283105022832</v>
      </c>
    </row>
    <row r="44" spans="1:17" s="1" customFormat="1" ht="17.25" customHeight="1">
      <c r="B44" s="63" t="str">
        <f t="shared" si="21"/>
        <v>EUWIN*103</v>
      </c>
      <c r="C44" s="76"/>
      <c r="D44" s="63">
        <v>2045</v>
      </c>
      <c r="E44" s="63">
        <v>1</v>
      </c>
      <c r="F44" s="78"/>
      <c r="G44" s="66">
        <f t="shared" si="19"/>
        <v>25</v>
      </c>
      <c r="H44" s="66">
        <f t="shared" si="16"/>
        <v>0.31278500000000009</v>
      </c>
      <c r="I44" s="66">
        <f t="shared" si="17"/>
        <v>4</v>
      </c>
      <c r="J44" s="66">
        <f t="shared" si="18"/>
        <v>1.3127853881278539</v>
      </c>
      <c r="M44" s="66">
        <v>25</v>
      </c>
      <c r="N44" s="66">
        <f t="shared" ref="N44:P44" si="27">N12*0.5</f>
        <v>0.31278500000000009</v>
      </c>
      <c r="O44" s="66">
        <f t="shared" si="27"/>
        <v>4</v>
      </c>
      <c r="P44" s="66">
        <f t="shared" si="27"/>
        <v>1.3127853881278539</v>
      </c>
    </row>
    <row r="45" spans="1:17" s="1" customFormat="1" ht="17.25" customHeight="1">
      <c r="B45" s="63" t="str">
        <f t="shared" si="21"/>
        <v>EUWIN*103</v>
      </c>
      <c r="C45" s="76"/>
      <c r="D45" s="63">
        <v>2050</v>
      </c>
      <c r="E45" s="63">
        <v>1</v>
      </c>
      <c r="F45" s="78"/>
      <c r="G45" s="66">
        <f t="shared" si="19"/>
        <v>35</v>
      </c>
      <c r="H45" s="66">
        <f t="shared" si="16"/>
        <v>0.34406350000000013</v>
      </c>
      <c r="I45" s="66">
        <f t="shared" si="17"/>
        <v>5</v>
      </c>
      <c r="J45" s="66">
        <f t="shared" si="18"/>
        <v>2.5</v>
      </c>
      <c r="M45" s="66">
        <v>35</v>
      </c>
      <c r="N45" s="66">
        <f t="shared" ref="N45:P45" si="28">N13*0.5</f>
        <v>0.34406350000000013</v>
      </c>
      <c r="O45" s="66">
        <f t="shared" si="28"/>
        <v>5</v>
      </c>
      <c r="P45" s="66">
        <f t="shared" si="28"/>
        <v>2.5</v>
      </c>
    </row>
    <row r="48" spans="1:17" s="1" customFormat="1" ht="17.25" customHeight="1">
      <c r="A48" s="79"/>
      <c r="B48" s="79"/>
      <c r="C48" s="79"/>
      <c r="D48" s="79"/>
      <c r="E48" s="79"/>
      <c r="F48" s="80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1:17" s="1" customFormat="1" ht="17.25" customHeight="1">
      <c r="A49" s="1" t="s">
        <v>881</v>
      </c>
      <c r="B49" s="81" t="s">
        <v>905</v>
      </c>
      <c r="F49" s="63"/>
    </row>
    <row r="50" spans="1:17" s="1" customFormat="1" ht="17.25" customHeight="1">
      <c r="A50" s="27" t="s">
        <v>912</v>
      </c>
    </row>
    <row r="52" spans="1:17" s="1" customFormat="1" ht="17.25" customHeight="1">
      <c r="B52" s="76" t="s">
        <v>4</v>
      </c>
      <c r="F52" s="77"/>
    </row>
    <row r="53" spans="1:17" s="1" customFormat="1" ht="17.25" customHeight="1">
      <c r="D53" s="62" t="s">
        <v>915</v>
      </c>
      <c r="F53" s="63"/>
      <c r="G53" s="67"/>
      <c r="H53" s="67"/>
      <c r="I53" s="67"/>
      <c r="J53" s="67"/>
      <c r="M53" s="51" t="s">
        <v>911</v>
      </c>
    </row>
    <row r="54" spans="1:17" s="1" customFormat="1" ht="17.25" customHeight="1">
      <c r="A54" s="51" t="s">
        <v>0</v>
      </c>
      <c r="B54" s="51" t="s">
        <v>6</v>
      </c>
      <c r="C54" s="51" t="s">
        <v>5</v>
      </c>
      <c r="D54" s="51" t="s">
        <v>2</v>
      </c>
      <c r="E54" s="51" t="s">
        <v>7</v>
      </c>
      <c r="F54" s="51" t="s">
        <v>913</v>
      </c>
      <c r="G54" s="51" t="s">
        <v>881</v>
      </c>
      <c r="H54" s="51" t="s">
        <v>882</v>
      </c>
      <c r="I54" s="51" t="s">
        <v>883</v>
      </c>
      <c r="J54" s="51" t="s">
        <v>884</v>
      </c>
      <c r="K54" s="51" t="s">
        <v>796</v>
      </c>
      <c r="M54" s="51" t="s">
        <v>881</v>
      </c>
      <c r="N54" s="51" t="s">
        <v>882</v>
      </c>
      <c r="O54" s="51" t="s">
        <v>883</v>
      </c>
      <c r="P54" s="51" t="s">
        <v>884</v>
      </c>
    </row>
    <row r="55" spans="1:17" s="1" customFormat="1" ht="17.25" customHeight="1">
      <c r="A55" s="1" t="s">
        <v>909</v>
      </c>
      <c r="B55" s="63" t="s">
        <v>910</v>
      </c>
      <c r="D55" s="63">
        <f>BASE_YEAR+1</f>
        <v>2018</v>
      </c>
      <c r="E55" s="63">
        <v>1</v>
      </c>
      <c r="F55" s="78">
        <v>5</v>
      </c>
      <c r="G55" s="65">
        <f>M55</f>
        <v>0</v>
      </c>
      <c r="H55" s="65">
        <f t="shared" ref="H55:H62" si="29">N55</f>
        <v>0</v>
      </c>
      <c r="I55" s="65">
        <f t="shared" ref="I55:I62" si="30">O55</f>
        <v>0</v>
      </c>
      <c r="J55" s="65">
        <f t="shared" ref="J55:J62" si="31">P55</f>
        <v>0</v>
      </c>
      <c r="K55" s="1" t="s">
        <v>920</v>
      </c>
      <c r="M55" s="65">
        <f>M39*2</f>
        <v>0</v>
      </c>
      <c r="N55" s="65">
        <v>0</v>
      </c>
      <c r="O55" s="65"/>
      <c r="P55" s="65">
        <v>0</v>
      </c>
    </row>
    <row r="56" spans="1:17" s="1" customFormat="1" ht="17.25" customHeight="1">
      <c r="B56" s="63" t="str">
        <f>B55</f>
        <v>EUWIN*10*</v>
      </c>
      <c r="D56" s="63">
        <v>2020</v>
      </c>
      <c r="E56" s="63">
        <v>1</v>
      </c>
      <c r="F56" s="78"/>
      <c r="G56" s="65">
        <f t="shared" ref="G56:G62" si="32">M56</f>
        <v>0.5</v>
      </c>
      <c r="H56" s="65">
        <f t="shared" si="29"/>
        <v>0</v>
      </c>
      <c r="I56" s="65">
        <f t="shared" si="30"/>
        <v>0</v>
      </c>
      <c r="J56" s="65">
        <f t="shared" si="31"/>
        <v>0</v>
      </c>
      <c r="M56" s="65">
        <v>0.5</v>
      </c>
      <c r="N56" s="65">
        <v>0</v>
      </c>
      <c r="O56" s="65"/>
      <c r="P56" s="65">
        <v>0</v>
      </c>
    </row>
    <row r="57" spans="1:17" s="1" customFormat="1" ht="17.25" customHeight="1">
      <c r="B57" s="63" t="str">
        <f t="shared" ref="B57:B62" si="33">B56</f>
        <v>EUWIN*10*</v>
      </c>
      <c r="D57" s="63">
        <v>2025</v>
      </c>
      <c r="E57" s="63">
        <v>1</v>
      </c>
      <c r="F57" s="78"/>
      <c r="G57" s="65">
        <f t="shared" si="32"/>
        <v>1</v>
      </c>
      <c r="H57" s="65">
        <f t="shared" si="29"/>
        <v>0</v>
      </c>
      <c r="I57" s="65">
        <f t="shared" si="30"/>
        <v>0</v>
      </c>
      <c r="J57" s="65">
        <f t="shared" si="31"/>
        <v>0.15</v>
      </c>
      <c r="M57" s="65">
        <f>(M56+M58)/2</f>
        <v>1</v>
      </c>
      <c r="N57" s="65">
        <v>0</v>
      </c>
      <c r="O57" s="65"/>
      <c r="P57" s="65">
        <f>P8/2</f>
        <v>0.15</v>
      </c>
    </row>
    <row r="58" spans="1:17" s="1" customFormat="1" ht="17.25" customHeight="1">
      <c r="B58" s="63" t="str">
        <f t="shared" si="33"/>
        <v>EUWIN*10*</v>
      </c>
      <c r="C58" s="76"/>
      <c r="D58" s="63">
        <v>2030</v>
      </c>
      <c r="E58" s="63">
        <v>1</v>
      </c>
      <c r="F58" s="78"/>
      <c r="G58" s="65">
        <f t="shared" si="32"/>
        <v>1.5</v>
      </c>
      <c r="H58" s="65">
        <f t="shared" si="29"/>
        <v>0.23499999999999999</v>
      </c>
      <c r="I58" s="65">
        <f t="shared" si="30"/>
        <v>0</v>
      </c>
      <c r="J58" s="65">
        <f t="shared" si="31"/>
        <v>0.15</v>
      </c>
      <c r="M58" s="65">
        <v>1.5</v>
      </c>
      <c r="N58" s="65">
        <f>N9/2</f>
        <v>0.23499999999999999</v>
      </c>
      <c r="O58" s="65"/>
      <c r="P58" s="65">
        <f>P57</f>
        <v>0.15</v>
      </c>
    </row>
    <row r="59" spans="1:17" s="1" customFormat="1" ht="17.25" customHeight="1">
      <c r="B59" s="63" t="str">
        <f t="shared" si="33"/>
        <v>EUWIN*10*</v>
      </c>
      <c r="D59" s="63">
        <v>2035</v>
      </c>
      <c r="E59" s="63">
        <v>1</v>
      </c>
      <c r="F59" s="78"/>
      <c r="G59" s="65">
        <f t="shared" si="32"/>
        <v>1.5</v>
      </c>
      <c r="H59" s="65">
        <f t="shared" si="29"/>
        <v>0.23499999999999999</v>
      </c>
      <c r="I59" s="65">
        <f t="shared" si="30"/>
        <v>0</v>
      </c>
      <c r="J59" s="65">
        <f t="shared" si="31"/>
        <v>0.15</v>
      </c>
      <c r="M59" s="65">
        <f>M58</f>
        <v>1.5</v>
      </c>
      <c r="N59" s="65">
        <f>N58</f>
        <v>0.23499999999999999</v>
      </c>
      <c r="O59" s="65"/>
      <c r="P59" s="65">
        <f>P58</f>
        <v>0.15</v>
      </c>
    </row>
    <row r="60" spans="1:17" s="1" customFormat="1" ht="17.25" customHeight="1">
      <c r="B60" s="63" t="str">
        <f t="shared" si="33"/>
        <v>EUWIN*10*</v>
      </c>
      <c r="C60" s="76"/>
      <c r="D60" s="63">
        <v>2040</v>
      </c>
      <c r="E60" s="63">
        <v>1</v>
      </c>
      <c r="F60" s="78"/>
      <c r="G60" s="65">
        <f t="shared" si="32"/>
        <v>1.5</v>
      </c>
      <c r="H60" s="65">
        <f t="shared" si="29"/>
        <v>0.23499999999999999</v>
      </c>
      <c r="I60" s="65">
        <f t="shared" si="30"/>
        <v>0</v>
      </c>
      <c r="J60" s="65">
        <f t="shared" si="31"/>
        <v>0.15</v>
      </c>
      <c r="M60" s="65">
        <f t="shared" ref="M60:N62" si="34">M59</f>
        <v>1.5</v>
      </c>
      <c r="N60" s="65">
        <f t="shared" si="34"/>
        <v>0.23499999999999999</v>
      </c>
      <c r="O60" s="65"/>
      <c r="P60" s="65">
        <f t="shared" ref="P60:P62" si="35">P59</f>
        <v>0.15</v>
      </c>
    </row>
    <row r="61" spans="1:17" s="1" customFormat="1" ht="17.25" customHeight="1">
      <c r="B61" s="63" t="str">
        <f t="shared" si="33"/>
        <v>EUWIN*10*</v>
      </c>
      <c r="C61" s="76"/>
      <c r="D61" s="63">
        <v>2045</v>
      </c>
      <c r="E61" s="63">
        <v>1</v>
      </c>
      <c r="F61" s="78"/>
      <c r="G61" s="65">
        <f t="shared" si="32"/>
        <v>1.5</v>
      </c>
      <c r="H61" s="65">
        <f t="shared" si="29"/>
        <v>0.23499999999999999</v>
      </c>
      <c r="I61" s="65">
        <f t="shared" si="30"/>
        <v>0</v>
      </c>
      <c r="J61" s="65">
        <f t="shared" si="31"/>
        <v>0.15</v>
      </c>
      <c r="M61" s="65">
        <f t="shared" si="34"/>
        <v>1.5</v>
      </c>
      <c r="N61" s="65">
        <f t="shared" si="34"/>
        <v>0.23499999999999999</v>
      </c>
      <c r="O61" s="65"/>
      <c r="P61" s="65">
        <f t="shared" si="35"/>
        <v>0.15</v>
      </c>
    </row>
    <row r="62" spans="1:17" s="1" customFormat="1" ht="17.25" customHeight="1">
      <c r="B62" s="63" t="str">
        <f t="shared" si="33"/>
        <v>EUWIN*10*</v>
      </c>
      <c r="C62" s="76"/>
      <c r="D62" s="63">
        <v>2050</v>
      </c>
      <c r="E62" s="63">
        <v>1</v>
      </c>
      <c r="F62" s="78"/>
      <c r="G62" s="65">
        <f t="shared" si="32"/>
        <v>1.5</v>
      </c>
      <c r="H62" s="65">
        <f t="shared" si="29"/>
        <v>0.23499999999999999</v>
      </c>
      <c r="I62" s="65">
        <f t="shared" si="30"/>
        <v>0</v>
      </c>
      <c r="J62" s="65">
        <f t="shared" si="31"/>
        <v>0.15</v>
      </c>
      <c r="M62" s="65">
        <f t="shared" si="34"/>
        <v>1.5</v>
      </c>
      <c r="N62" s="65">
        <f t="shared" si="34"/>
        <v>0.23499999999999999</v>
      </c>
      <c r="O62" s="65"/>
      <c r="P62" s="65">
        <f t="shared" si="35"/>
        <v>0.15</v>
      </c>
    </row>
    <row r="64" spans="1:17" s="1" customFormat="1" ht="17.25" customHeight="1">
      <c r="A64" s="79"/>
      <c r="B64" s="79"/>
      <c r="C64" s="79"/>
      <c r="D64" s="79"/>
      <c r="E64" s="79"/>
      <c r="F64" s="80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6" spans="1:16" s="1" customFormat="1" ht="17.25" customHeight="1">
      <c r="A66" s="27" t="s">
        <v>925</v>
      </c>
    </row>
    <row r="68" spans="1:16" s="1" customFormat="1" ht="17.25" customHeight="1">
      <c r="B68" s="76" t="s">
        <v>4</v>
      </c>
      <c r="F68" s="77"/>
    </row>
    <row r="69" spans="1:16" s="1" customFormat="1" ht="17.25" customHeight="1">
      <c r="D69" s="62" t="s">
        <v>906</v>
      </c>
      <c r="F69" s="63"/>
      <c r="G69" s="67"/>
      <c r="H69" s="67"/>
      <c r="I69" s="67"/>
      <c r="J69" s="67"/>
      <c r="M69" s="51" t="s">
        <v>854</v>
      </c>
    </row>
    <row r="70" spans="1:16" s="1" customFormat="1" ht="17.25" customHeight="1">
      <c r="A70" s="51" t="s">
        <v>0</v>
      </c>
      <c r="B70" s="51" t="s">
        <v>6</v>
      </c>
      <c r="C70" s="51" t="s">
        <v>5</v>
      </c>
      <c r="D70" s="51" t="s">
        <v>2</v>
      </c>
      <c r="E70" s="51" t="s">
        <v>924</v>
      </c>
      <c r="F70" s="51" t="s">
        <v>907</v>
      </c>
      <c r="G70" s="51" t="s">
        <v>881</v>
      </c>
      <c r="H70" s="51" t="s">
        <v>882</v>
      </c>
      <c r="I70" s="51" t="s">
        <v>883</v>
      </c>
      <c r="J70" s="51" t="s">
        <v>884</v>
      </c>
      <c r="K70" s="51" t="s">
        <v>796</v>
      </c>
      <c r="M70" s="51" t="s">
        <v>881</v>
      </c>
      <c r="N70" s="51" t="s">
        <v>882</v>
      </c>
      <c r="O70" s="51" t="s">
        <v>883</v>
      </c>
      <c r="P70" s="51" t="s">
        <v>884</v>
      </c>
    </row>
    <row r="71" spans="1:16" s="1" customFormat="1" ht="17.25" customHeight="1">
      <c r="A71" s="1" t="s">
        <v>923</v>
      </c>
      <c r="B71" s="63" t="s">
        <v>910</v>
      </c>
      <c r="D71" s="63">
        <f>BASE_YEAR+1</f>
        <v>2018</v>
      </c>
      <c r="E71" s="63">
        <v>1</v>
      </c>
      <c r="F71" s="78">
        <v>5</v>
      </c>
      <c r="G71" s="65"/>
      <c r="H71" s="65"/>
      <c r="I71" s="65"/>
      <c r="J71" s="65"/>
      <c r="K71" s="1" t="str">
        <f>A66</f>
        <v>Upper limits for Total New Capacity Wind turbines (GW)</v>
      </c>
      <c r="M71" s="65">
        <f>M6+M22+M38</f>
        <v>0.2</v>
      </c>
      <c r="N71" s="65">
        <f>N6+N22+N38</f>
        <v>0.2</v>
      </c>
      <c r="O71" s="65">
        <f>O6+O22+O38</f>
        <v>0.1</v>
      </c>
      <c r="P71" s="65">
        <f>P6+P22+P38</f>
        <v>0.1</v>
      </c>
    </row>
    <row r="72" spans="1:16" s="1" customFormat="1" ht="17.25" customHeight="1">
      <c r="B72" s="63" t="str">
        <f>B71</f>
        <v>EUWIN*10*</v>
      </c>
      <c r="D72" s="63">
        <v>2020</v>
      </c>
      <c r="E72" s="63">
        <v>1</v>
      </c>
      <c r="F72" s="78"/>
      <c r="G72" s="65"/>
      <c r="H72" s="65"/>
      <c r="I72" s="65"/>
      <c r="J72" s="65"/>
      <c r="M72" s="65">
        <f t="shared" ref="M72:N78" si="36">M7+M23+M39</f>
        <v>0.8</v>
      </c>
      <c r="N72" s="65">
        <f t="shared" si="36"/>
        <v>0.30000000000000004</v>
      </c>
      <c r="O72" s="65">
        <f t="shared" ref="O72:P72" si="37">O7+O23+O39</f>
        <v>0.15000000000000002</v>
      </c>
      <c r="P72" s="65">
        <f t="shared" si="37"/>
        <v>0.15000000000000002</v>
      </c>
    </row>
    <row r="73" spans="1:16" s="1" customFormat="1" ht="17.25" customHeight="1">
      <c r="B73" s="63" t="str">
        <f t="shared" ref="B73:B78" si="38">B72</f>
        <v>EUWIN*10*</v>
      </c>
      <c r="D73" s="63">
        <v>2025</v>
      </c>
      <c r="E73" s="63">
        <v>1</v>
      </c>
      <c r="F73" s="78"/>
      <c r="G73" s="65"/>
      <c r="H73" s="65"/>
      <c r="I73" s="65"/>
      <c r="J73" s="65"/>
      <c r="M73" s="65">
        <f t="shared" si="36"/>
        <v>2.5</v>
      </c>
      <c r="N73" s="65">
        <f t="shared" si="36"/>
        <v>0.4</v>
      </c>
      <c r="O73" s="65">
        <f t="shared" ref="O73:P73" si="39">O8+O24+O40</f>
        <v>0.5</v>
      </c>
      <c r="P73" s="65">
        <f t="shared" si="39"/>
        <v>0.3</v>
      </c>
    </row>
    <row r="74" spans="1:16" s="1" customFormat="1" ht="17.25" customHeight="1">
      <c r="B74" s="63" t="str">
        <f t="shared" si="38"/>
        <v>EUWIN*10*</v>
      </c>
      <c r="C74" s="76"/>
      <c r="D74" s="63">
        <v>2030</v>
      </c>
      <c r="E74" s="63">
        <v>1</v>
      </c>
      <c r="F74" s="78"/>
      <c r="G74" s="65"/>
      <c r="H74" s="65"/>
      <c r="I74" s="65"/>
      <c r="J74" s="65"/>
      <c r="M74" s="65">
        <f t="shared" si="36"/>
        <v>11</v>
      </c>
      <c r="N74" s="65">
        <f t="shared" si="36"/>
        <v>0.70499999999999996</v>
      </c>
      <c r="O74" s="65">
        <f t="shared" ref="O74:P74" si="40">O9+O25+O41</f>
        <v>3</v>
      </c>
      <c r="P74" s="65">
        <f t="shared" si="40"/>
        <v>0.75</v>
      </c>
    </row>
    <row r="75" spans="1:16" s="1" customFormat="1" ht="17.25" customHeight="1">
      <c r="B75" s="63" t="str">
        <f t="shared" si="38"/>
        <v>EUWIN*10*</v>
      </c>
      <c r="D75" s="63">
        <v>2035</v>
      </c>
      <c r="E75" s="63">
        <v>1</v>
      </c>
      <c r="F75" s="78"/>
      <c r="G75" s="65"/>
      <c r="H75" s="65"/>
      <c r="I75" s="65"/>
      <c r="J75" s="65"/>
      <c r="M75" s="65">
        <f t="shared" si="36"/>
        <v>25</v>
      </c>
      <c r="N75" s="65">
        <f t="shared" si="36"/>
        <v>0.77550000000000008</v>
      </c>
      <c r="O75" s="65">
        <f t="shared" ref="O75:P75" si="41">O10+O26+O42</f>
        <v>6</v>
      </c>
      <c r="P75" s="65">
        <f t="shared" si="41"/>
        <v>1.5</v>
      </c>
    </row>
    <row r="76" spans="1:16" s="1" customFormat="1" ht="17.25" customHeight="1">
      <c r="B76" s="63" t="str">
        <f t="shared" si="38"/>
        <v>EUWIN*10*</v>
      </c>
      <c r="C76" s="76"/>
      <c r="D76" s="63">
        <v>2040</v>
      </c>
      <c r="E76" s="63">
        <v>1</v>
      </c>
      <c r="F76" s="78"/>
      <c r="G76" s="65"/>
      <c r="H76" s="65"/>
      <c r="I76" s="65"/>
      <c r="J76" s="65"/>
      <c r="M76" s="65">
        <f t="shared" si="36"/>
        <v>40</v>
      </c>
      <c r="N76" s="65">
        <f t="shared" si="36"/>
        <v>0.85305000000000009</v>
      </c>
      <c r="O76" s="65">
        <f t="shared" ref="O76:P76" si="42">O11+O27+O43</f>
        <v>9</v>
      </c>
      <c r="P76" s="65">
        <f t="shared" si="42"/>
        <v>3.1506849315068495</v>
      </c>
    </row>
    <row r="77" spans="1:16" s="1" customFormat="1" ht="17.25" customHeight="1">
      <c r="B77" s="63" t="str">
        <f t="shared" si="38"/>
        <v>EUWIN*10*</v>
      </c>
      <c r="C77" s="76"/>
      <c r="D77" s="63">
        <v>2045</v>
      </c>
      <c r="E77" s="63">
        <v>1</v>
      </c>
      <c r="F77" s="78"/>
      <c r="G77" s="65"/>
      <c r="H77" s="65"/>
      <c r="I77" s="65"/>
      <c r="J77" s="65"/>
      <c r="M77" s="65">
        <f t="shared" si="36"/>
        <v>62.5</v>
      </c>
      <c r="N77" s="65">
        <f t="shared" si="36"/>
        <v>0.93835500000000027</v>
      </c>
      <c r="O77" s="65">
        <f t="shared" ref="O77:P77" si="43">O12+O28+O44</f>
        <v>12</v>
      </c>
      <c r="P77" s="65">
        <f t="shared" si="43"/>
        <v>3.9383561643835616</v>
      </c>
    </row>
    <row r="78" spans="1:16" s="1" customFormat="1" ht="17.25" customHeight="1">
      <c r="B78" s="63" t="str">
        <f t="shared" si="38"/>
        <v>EUWIN*10*</v>
      </c>
      <c r="C78" s="76"/>
      <c r="D78" s="63">
        <v>2050</v>
      </c>
      <c r="E78" s="63">
        <v>1</v>
      </c>
      <c r="F78" s="78"/>
      <c r="G78" s="65"/>
      <c r="H78" s="65"/>
      <c r="I78" s="65"/>
      <c r="J78" s="65"/>
      <c r="M78" s="65">
        <f t="shared" si="36"/>
        <v>85</v>
      </c>
      <c r="N78" s="65">
        <f t="shared" si="36"/>
        <v>1.0321905000000005</v>
      </c>
      <c r="O78" s="65">
        <f t="shared" ref="O78:P78" si="44">O13+O29+O45</f>
        <v>15</v>
      </c>
      <c r="P78" s="65">
        <f t="shared" si="44"/>
        <v>7.5</v>
      </c>
    </row>
  </sheetData>
  <phoneticPr fontId="3" type="noConversion"/>
  <pageMargins left="0.7" right="0.7" top="0.75" bottom="0.75" header="0.3" footer="0.3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30"/>
  <sheetViews>
    <sheetView zoomScale="70" zoomScaleNormal="70" workbookViewId="0">
      <selection sqref="A1:XFD1048576"/>
    </sheetView>
  </sheetViews>
  <sheetFormatPr defaultColWidth="10.33203125" defaultRowHeight="13.8"/>
  <cols>
    <col min="1" max="1" width="25.6640625" style="1" customWidth="1"/>
    <col min="2" max="2" width="12.44140625" style="1" customWidth="1"/>
    <col min="3" max="3" width="15.6640625" style="1" customWidth="1"/>
    <col min="4" max="4" width="19.109375" style="1" customWidth="1"/>
    <col min="5" max="5" width="13.5546875" style="1" customWidth="1"/>
    <col min="6" max="6" width="25" style="63" customWidth="1"/>
    <col min="7" max="7" width="8.88671875" style="1" bestFit="1" customWidth="1"/>
    <col min="8" max="10" width="6.88671875" style="1" bestFit="1" customWidth="1"/>
    <col min="11" max="11" width="45.5546875" style="1" bestFit="1" customWidth="1"/>
    <col min="12" max="12" width="20.5546875" style="1" customWidth="1"/>
    <col min="13" max="13" width="24.88671875" style="1" bestFit="1" customWidth="1"/>
    <col min="14" max="14" width="7.6640625" style="1" bestFit="1" customWidth="1"/>
    <col min="15" max="15" width="8.109375" style="1" bestFit="1" customWidth="1"/>
    <col min="16" max="16" width="7.6640625" style="1" bestFit="1" customWidth="1"/>
    <col min="17" max="16384" width="10.33203125" style="1"/>
  </cols>
  <sheetData>
    <row r="1" spans="1:16" ht="17.399999999999999">
      <c r="A1" s="27" t="s">
        <v>927</v>
      </c>
      <c r="B1" s="27"/>
      <c r="D1" s="1" t="s">
        <v>8</v>
      </c>
    </row>
    <row r="3" spans="1:16">
      <c r="B3" s="31" t="s">
        <v>4</v>
      </c>
      <c r="G3" s="67"/>
      <c r="H3" s="67"/>
      <c r="I3" s="67"/>
      <c r="J3" s="67"/>
    </row>
    <row r="4" spans="1:16">
      <c r="D4" s="62" t="s">
        <v>906</v>
      </c>
      <c r="M4" s="51" t="s">
        <v>795</v>
      </c>
    </row>
    <row r="5" spans="1:16">
      <c r="A5" s="51" t="s">
        <v>0</v>
      </c>
      <c r="B5" s="51" t="s">
        <v>6</v>
      </c>
      <c r="C5" s="51" t="s">
        <v>5</v>
      </c>
      <c r="D5" s="51" t="s">
        <v>2</v>
      </c>
      <c r="E5" s="51" t="s">
        <v>924</v>
      </c>
      <c r="F5" s="51" t="s">
        <v>907</v>
      </c>
      <c r="G5" s="51" t="s">
        <v>881</v>
      </c>
      <c r="H5" s="51" t="s">
        <v>882</v>
      </c>
      <c r="I5" s="51" t="s">
        <v>883</v>
      </c>
      <c r="J5" s="51" t="s">
        <v>884</v>
      </c>
      <c r="K5" s="51" t="s">
        <v>796</v>
      </c>
      <c r="M5" s="51" t="s">
        <v>881</v>
      </c>
      <c r="N5" s="51" t="s">
        <v>882</v>
      </c>
      <c r="O5" s="51" t="s">
        <v>883</v>
      </c>
      <c r="P5" s="51" t="s">
        <v>884</v>
      </c>
    </row>
    <row r="6" spans="1:16">
      <c r="A6" s="68" t="s">
        <v>928</v>
      </c>
      <c r="B6" s="68" t="s">
        <v>817</v>
      </c>
      <c r="C6" s="68"/>
      <c r="D6" s="69">
        <f>BASE_YEAR+1</f>
        <v>2018</v>
      </c>
      <c r="E6" s="68">
        <v>1</v>
      </c>
      <c r="F6" s="70">
        <v>5</v>
      </c>
      <c r="G6" s="66">
        <f>M6</f>
        <v>5.5E-2</v>
      </c>
      <c r="H6" s="66">
        <f t="shared" ref="H6:J13" si="0">N6</f>
        <v>5.5E-2</v>
      </c>
      <c r="I6" s="66">
        <f t="shared" si="0"/>
        <v>0.11</v>
      </c>
      <c r="J6" s="66">
        <f t="shared" si="0"/>
        <v>0.25</v>
      </c>
      <c r="K6" s="1" t="str">
        <f>A1</f>
        <v>Upper limits for Total New Capacity Solar PV (GW)</v>
      </c>
      <c r="M6" s="66">
        <v>5.5E-2</v>
      </c>
      <c r="N6" s="66">
        <f>M6</f>
        <v>5.5E-2</v>
      </c>
      <c r="O6" s="71">
        <f>M6*2</f>
        <v>0.11</v>
      </c>
      <c r="P6" s="71">
        <v>0.25</v>
      </c>
    </row>
    <row r="7" spans="1:16">
      <c r="A7" s="72"/>
      <c r="B7" s="72" t="str">
        <f>B6</f>
        <v>EUPV*</v>
      </c>
      <c r="C7" s="72"/>
      <c r="D7" s="73">
        <v>2020</v>
      </c>
      <c r="E7" s="72">
        <v>1</v>
      </c>
      <c r="F7" s="74"/>
      <c r="G7" s="66">
        <f t="shared" ref="G7:G13" si="1">M7</f>
        <v>0.44000000000000006</v>
      </c>
      <c r="H7" s="66">
        <f t="shared" si="0"/>
        <v>0.125</v>
      </c>
      <c r="I7" s="66">
        <f t="shared" si="0"/>
        <v>0.3</v>
      </c>
      <c r="J7" s="66">
        <f t="shared" si="0"/>
        <v>0.4</v>
      </c>
      <c r="M7" s="66">
        <v>0.44000000000000006</v>
      </c>
      <c r="N7" s="66">
        <v>0.125</v>
      </c>
      <c r="O7" s="71">
        <v>0.3</v>
      </c>
      <c r="P7" s="71">
        <v>0.4</v>
      </c>
    </row>
    <row r="8" spans="1:16">
      <c r="A8" s="72"/>
      <c r="B8" s="72" t="str">
        <f t="shared" ref="B8:B13" si="2">B7</f>
        <v>EUPV*</v>
      </c>
      <c r="C8" s="72"/>
      <c r="D8" s="73">
        <v>2025</v>
      </c>
      <c r="E8" s="72">
        <v>1</v>
      </c>
      <c r="F8" s="74"/>
      <c r="G8" s="66">
        <f t="shared" si="1"/>
        <v>1</v>
      </c>
      <c r="H8" s="66">
        <f t="shared" si="0"/>
        <v>0.15</v>
      </c>
      <c r="I8" s="66">
        <f t="shared" si="0"/>
        <v>0.65</v>
      </c>
      <c r="J8" s="66">
        <f t="shared" si="0"/>
        <v>0.5</v>
      </c>
      <c r="M8" s="66">
        <v>1</v>
      </c>
      <c r="N8" s="66">
        <v>0.15</v>
      </c>
      <c r="O8" s="66">
        <v>0.65</v>
      </c>
      <c r="P8" s="71">
        <v>0.5</v>
      </c>
    </row>
    <row r="9" spans="1:16">
      <c r="A9" s="72"/>
      <c r="B9" s="72" t="str">
        <f t="shared" si="2"/>
        <v>EUPV*</v>
      </c>
      <c r="C9" s="72"/>
      <c r="D9" s="73">
        <v>2030</v>
      </c>
      <c r="E9" s="72">
        <v>1</v>
      </c>
      <c r="F9" s="74"/>
      <c r="G9" s="66">
        <f t="shared" si="1"/>
        <v>5</v>
      </c>
      <c r="H9" s="66">
        <f t="shared" si="0"/>
        <v>0.2</v>
      </c>
      <c r="I9" s="66">
        <f t="shared" si="0"/>
        <v>1</v>
      </c>
      <c r="J9" s="66">
        <f t="shared" si="0"/>
        <v>1</v>
      </c>
      <c r="M9" s="66">
        <v>5</v>
      </c>
      <c r="N9" s="66">
        <v>0.2</v>
      </c>
      <c r="O9" s="71">
        <v>1</v>
      </c>
      <c r="P9" s="71">
        <v>1</v>
      </c>
    </row>
    <row r="10" spans="1:16">
      <c r="A10" s="72"/>
      <c r="B10" s="72" t="str">
        <f t="shared" si="2"/>
        <v>EUPV*</v>
      </c>
      <c r="C10" s="72"/>
      <c r="D10" s="73">
        <v>2035</v>
      </c>
      <c r="E10" s="72">
        <v>1</v>
      </c>
      <c r="F10" s="74"/>
      <c r="G10" s="66">
        <f t="shared" si="1"/>
        <v>7.5</v>
      </c>
      <c r="H10" s="66">
        <f t="shared" si="0"/>
        <v>0.60000000000000009</v>
      </c>
      <c r="I10" s="66">
        <f t="shared" si="0"/>
        <v>2</v>
      </c>
      <c r="J10" s="66">
        <f t="shared" si="0"/>
        <v>2</v>
      </c>
      <c r="M10" s="66">
        <v>7.5</v>
      </c>
      <c r="N10" s="66">
        <f>N9*3</f>
        <v>0.60000000000000009</v>
      </c>
      <c r="O10" s="71">
        <v>2</v>
      </c>
      <c r="P10" s="71">
        <v>2</v>
      </c>
    </row>
    <row r="11" spans="1:16">
      <c r="A11" s="72"/>
      <c r="B11" s="72" t="str">
        <f t="shared" si="2"/>
        <v>EUPV*</v>
      </c>
      <c r="C11" s="72"/>
      <c r="D11" s="73">
        <v>2040</v>
      </c>
      <c r="E11" s="72">
        <v>1</v>
      </c>
      <c r="F11" s="74"/>
      <c r="G11" s="66">
        <f t="shared" si="1"/>
        <v>10</v>
      </c>
      <c r="H11" s="66">
        <f t="shared" si="0"/>
        <v>2</v>
      </c>
      <c r="I11" s="66">
        <f t="shared" si="0"/>
        <v>5</v>
      </c>
      <c r="J11" s="66">
        <f t="shared" si="0"/>
        <v>5</v>
      </c>
      <c r="M11" s="66">
        <v>10</v>
      </c>
      <c r="N11" s="66">
        <v>2</v>
      </c>
      <c r="O11" s="71">
        <v>5</v>
      </c>
      <c r="P11" s="71">
        <v>5</v>
      </c>
    </row>
    <row r="12" spans="1:16">
      <c r="A12" s="72"/>
      <c r="B12" s="72" t="str">
        <f t="shared" si="2"/>
        <v>EUPV*</v>
      </c>
      <c r="C12" s="72"/>
      <c r="D12" s="73">
        <v>2045</v>
      </c>
      <c r="E12" s="72">
        <v>1</v>
      </c>
      <c r="F12" s="74"/>
      <c r="G12" s="66">
        <f t="shared" si="1"/>
        <v>15</v>
      </c>
      <c r="H12" s="66">
        <f t="shared" si="0"/>
        <v>3</v>
      </c>
      <c r="I12" s="66">
        <f t="shared" si="0"/>
        <v>10</v>
      </c>
      <c r="J12" s="66">
        <f t="shared" si="0"/>
        <v>10</v>
      </c>
      <c r="M12" s="66">
        <v>15</v>
      </c>
      <c r="N12" s="71">
        <v>3</v>
      </c>
      <c r="O12" s="71">
        <v>10</v>
      </c>
      <c r="P12" s="71">
        <v>10</v>
      </c>
    </row>
    <row r="13" spans="1:16">
      <c r="A13" s="72"/>
      <c r="B13" s="72" t="str">
        <f t="shared" si="2"/>
        <v>EUPV*</v>
      </c>
      <c r="C13" s="72"/>
      <c r="D13" s="73">
        <v>2050</v>
      </c>
      <c r="E13" s="72">
        <v>1</v>
      </c>
      <c r="F13" s="74"/>
      <c r="G13" s="66">
        <f t="shared" si="1"/>
        <v>20</v>
      </c>
      <c r="H13" s="66">
        <f t="shared" si="0"/>
        <v>5</v>
      </c>
      <c r="I13" s="66">
        <f t="shared" si="0"/>
        <v>20</v>
      </c>
      <c r="J13" s="66">
        <f t="shared" si="0"/>
        <v>15</v>
      </c>
      <c r="M13" s="66">
        <v>20</v>
      </c>
      <c r="N13" s="71">
        <v>5</v>
      </c>
      <c r="O13" s="71">
        <v>20</v>
      </c>
      <c r="P13" s="71">
        <v>15</v>
      </c>
    </row>
    <row r="14" spans="1:16">
      <c r="M14" s="1" t="s">
        <v>934</v>
      </c>
    </row>
    <row r="17" spans="1:16" ht="17.399999999999999">
      <c r="A17" s="27" t="s">
        <v>914</v>
      </c>
      <c r="B17" s="27"/>
      <c r="D17" s="1" t="s">
        <v>8</v>
      </c>
    </row>
    <row r="19" spans="1:16">
      <c r="B19" s="31" t="s">
        <v>4</v>
      </c>
      <c r="G19" s="67"/>
      <c r="H19" s="67"/>
      <c r="I19" s="67"/>
      <c r="J19" s="67"/>
    </row>
    <row r="20" spans="1:16">
      <c r="D20" s="62" t="s">
        <v>915</v>
      </c>
      <c r="M20" s="51" t="s">
        <v>795</v>
      </c>
    </row>
    <row r="21" spans="1:16">
      <c r="A21" s="51" t="s">
        <v>0</v>
      </c>
      <c r="B21" s="51" t="s">
        <v>6</v>
      </c>
      <c r="C21" s="51" t="s">
        <v>5</v>
      </c>
      <c r="D21" s="51" t="s">
        <v>2</v>
      </c>
      <c r="E21" s="51" t="s">
        <v>7</v>
      </c>
      <c r="F21" s="51" t="s">
        <v>913</v>
      </c>
      <c r="G21" s="51" t="s">
        <v>881</v>
      </c>
      <c r="H21" s="51" t="s">
        <v>882</v>
      </c>
      <c r="I21" s="51" t="s">
        <v>883</v>
      </c>
      <c r="J21" s="51" t="s">
        <v>884</v>
      </c>
      <c r="K21" s="51" t="s">
        <v>796</v>
      </c>
      <c r="M21" s="51" t="s">
        <v>881</v>
      </c>
      <c r="N21" s="51" t="s">
        <v>882</v>
      </c>
      <c r="O21" s="51" t="s">
        <v>883</v>
      </c>
      <c r="P21" s="51" t="s">
        <v>884</v>
      </c>
    </row>
    <row r="22" spans="1:16">
      <c r="A22" s="68" t="s">
        <v>926</v>
      </c>
      <c r="B22" s="68" t="s">
        <v>817</v>
      </c>
      <c r="C22" s="68"/>
      <c r="D22" s="69">
        <f>BASE_YEAR+1</f>
        <v>2018</v>
      </c>
      <c r="E22" s="68">
        <v>1</v>
      </c>
      <c r="F22" s="70">
        <v>5</v>
      </c>
      <c r="G22" s="66">
        <f>M22</f>
        <v>0</v>
      </c>
      <c r="H22" s="66">
        <f t="shared" ref="H22:H29" si="3">N22</f>
        <v>0</v>
      </c>
      <c r="I22" s="66">
        <f t="shared" ref="I22:I29" si="4">O22</f>
        <v>0</v>
      </c>
      <c r="J22" s="66">
        <f t="shared" ref="J22:J29" si="5">P22</f>
        <v>0</v>
      </c>
      <c r="K22" s="1" t="s">
        <v>919</v>
      </c>
      <c r="M22" s="65">
        <v>0</v>
      </c>
      <c r="N22" s="65">
        <v>0</v>
      </c>
      <c r="O22" s="65">
        <v>0</v>
      </c>
      <c r="P22" s="65">
        <v>0</v>
      </c>
    </row>
    <row r="23" spans="1:16">
      <c r="A23" s="72"/>
      <c r="B23" s="72" t="str">
        <f>B22</f>
        <v>EUPV*</v>
      </c>
      <c r="C23" s="72"/>
      <c r="D23" s="73">
        <v>2020</v>
      </c>
      <c r="E23" s="72">
        <v>1</v>
      </c>
      <c r="F23" s="74"/>
      <c r="G23" s="66">
        <f t="shared" ref="G23:G29" si="6">M23</f>
        <v>0.4</v>
      </c>
      <c r="H23" s="66">
        <f t="shared" si="3"/>
        <v>0</v>
      </c>
      <c r="I23" s="66">
        <f t="shared" si="4"/>
        <v>0</v>
      </c>
      <c r="J23" s="66">
        <f t="shared" si="5"/>
        <v>0</v>
      </c>
      <c r="M23" s="65">
        <v>0.4</v>
      </c>
      <c r="N23" s="65">
        <v>0</v>
      </c>
      <c r="O23" s="65">
        <v>0</v>
      </c>
      <c r="P23" s="65">
        <v>0</v>
      </c>
    </row>
    <row r="24" spans="1:16">
      <c r="A24" s="72"/>
      <c r="B24" s="72" t="str">
        <f t="shared" ref="B24:B29" si="7">B23</f>
        <v>EUPV*</v>
      </c>
      <c r="C24" s="72"/>
      <c r="D24" s="73">
        <v>2025</v>
      </c>
      <c r="E24" s="72">
        <v>1</v>
      </c>
      <c r="F24" s="74"/>
      <c r="G24" s="66">
        <f t="shared" si="6"/>
        <v>0.7</v>
      </c>
      <c r="H24" s="66">
        <f t="shared" si="3"/>
        <v>0</v>
      </c>
      <c r="I24" s="66">
        <f t="shared" si="4"/>
        <v>0.48750000000000004</v>
      </c>
      <c r="J24" s="66">
        <f t="shared" si="5"/>
        <v>0.375</v>
      </c>
      <c r="M24" s="65">
        <f>(M23+M25)/2</f>
        <v>0.7</v>
      </c>
      <c r="N24" s="65">
        <v>0</v>
      </c>
      <c r="O24" s="65">
        <f>O8*0.75</f>
        <v>0.48750000000000004</v>
      </c>
      <c r="P24" s="65">
        <f>P8*0.75</f>
        <v>0.375</v>
      </c>
    </row>
    <row r="25" spans="1:16">
      <c r="A25" s="72"/>
      <c r="B25" s="72" t="str">
        <f t="shared" si="7"/>
        <v>EUPV*</v>
      </c>
      <c r="C25" s="72"/>
      <c r="D25" s="73">
        <v>2030</v>
      </c>
      <c r="E25" s="72">
        <v>1</v>
      </c>
      <c r="F25" s="74"/>
      <c r="G25" s="66">
        <f t="shared" si="6"/>
        <v>1</v>
      </c>
      <c r="H25" s="66">
        <f t="shared" si="3"/>
        <v>0.15000000000000002</v>
      </c>
      <c r="I25" s="66">
        <f t="shared" si="4"/>
        <v>0.5</v>
      </c>
      <c r="J25" s="66">
        <f t="shared" si="5"/>
        <v>0.5</v>
      </c>
      <c r="M25" s="65">
        <v>1</v>
      </c>
      <c r="N25" s="65">
        <f>N9*0.75</f>
        <v>0.15000000000000002</v>
      </c>
      <c r="O25" s="65">
        <f t="shared" ref="O25:O26" si="8">O9*0.5</f>
        <v>0.5</v>
      </c>
      <c r="P25" s="65">
        <v>0.5</v>
      </c>
    </row>
    <row r="26" spans="1:16">
      <c r="A26" s="72"/>
      <c r="B26" s="72" t="str">
        <f t="shared" si="7"/>
        <v>EUPV*</v>
      </c>
      <c r="C26" s="72"/>
      <c r="D26" s="73">
        <v>2035</v>
      </c>
      <c r="E26" s="72">
        <v>1</v>
      </c>
      <c r="F26" s="74"/>
      <c r="G26" s="66">
        <f t="shared" si="6"/>
        <v>2</v>
      </c>
      <c r="H26" s="66">
        <f t="shared" si="3"/>
        <v>0.2</v>
      </c>
      <c r="I26" s="66">
        <f t="shared" si="4"/>
        <v>1</v>
      </c>
      <c r="J26" s="66">
        <f t="shared" si="5"/>
        <v>1.5</v>
      </c>
      <c r="M26" s="65">
        <v>2</v>
      </c>
      <c r="N26" s="65">
        <v>0.2</v>
      </c>
      <c r="O26" s="65">
        <f t="shared" si="8"/>
        <v>1</v>
      </c>
      <c r="P26" s="65">
        <v>1.5</v>
      </c>
    </row>
    <row r="27" spans="1:16">
      <c r="A27" s="72"/>
      <c r="B27" s="72" t="str">
        <f t="shared" si="7"/>
        <v>EUPV*</v>
      </c>
      <c r="C27" s="72"/>
      <c r="D27" s="73">
        <v>2040</v>
      </c>
      <c r="E27" s="72">
        <v>1</v>
      </c>
      <c r="F27" s="74"/>
      <c r="G27" s="66">
        <f t="shared" si="6"/>
        <v>3</v>
      </c>
      <c r="H27" s="66">
        <f t="shared" si="3"/>
        <v>0.4</v>
      </c>
      <c r="I27" s="66">
        <f t="shared" si="4"/>
        <v>3</v>
      </c>
      <c r="J27" s="66">
        <f t="shared" si="5"/>
        <v>2.5</v>
      </c>
      <c r="M27" s="65">
        <v>3</v>
      </c>
      <c r="N27" s="65">
        <v>0.4</v>
      </c>
      <c r="O27" s="65">
        <v>3</v>
      </c>
      <c r="P27" s="65">
        <v>2.5</v>
      </c>
    </row>
    <row r="28" spans="1:16">
      <c r="A28" s="72"/>
      <c r="B28" s="72" t="str">
        <f t="shared" si="7"/>
        <v>EUPV*</v>
      </c>
      <c r="C28" s="72"/>
      <c r="D28" s="73">
        <v>2045</v>
      </c>
      <c r="E28" s="72">
        <v>1</v>
      </c>
      <c r="F28" s="74"/>
      <c r="G28" s="66">
        <f t="shared" si="6"/>
        <v>4</v>
      </c>
      <c r="H28" s="66">
        <f t="shared" si="3"/>
        <v>0.6</v>
      </c>
      <c r="I28" s="66">
        <f t="shared" si="4"/>
        <v>4</v>
      </c>
      <c r="J28" s="66">
        <f t="shared" si="5"/>
        <v>3.5</v>
      </c>
      <c r="M28" s="65">
        <v>4</v>
      </c>
      <c r="N28" s="65">
        <v>0.6</v>
      </c>
      <c r="O28" s="65">
        <v>4</v>
      </c>
      <c r="P28" s="65">
        <v>3.5</v>
      </c>
    </row>
    <row r="29" spans="1:16">
      <c r="A29" s="72"/>
      <c r="B29" s="72" t="str">
        <f t="shared" si="7"/>
        <v>EUPV*</v>
      </c>
      <c r="C29" s="72"/>
      <c r="D29" s="73">
        <v>2050</v>
      </c>
      <c r="E29" s="72">
        <v>1</v>
      </c>
      <c r="F29" s="74"/>
      <c r="G29" s="66">
        <f t="shared" si="6"/>
        <v>5</v>
      </c>
      <c r="H29" s="66">
        <f t="shared" si="3"/>
        <v>0.8</v>
      </c>
      <c r="I29" s="66">
        <f t="shared" si="4"/>
        <v>6.5</v>
      </c>
      <c r="J29" s="66">
        <f t="shared" si="5"/>
        <v>5</v>
      </c>
      <c r="M29" s="65">
        <v>5</v>
      </c>
      <c r="N29" s="65">
        <v>0.8</v>
      </c>
      <c r="O29" s="65">
        <f>O8*10</f>
        <v>6.5</v>
      </c>
      <c r="P29" s="65">
        <f>P8*10</f>
        <v>5</v>
      </c>
    </row>
    <row r="30" spans="1:16">
      <c r="M30" s="1" t="s">
        <v>935</v>
      </c>
    </row>
  </sheetData>
  <phoneticPr fontId="3" type="noConversion"/>
  <pageMargins left="0.7" right="0.7" top="0.75" bottom="0.75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30"/>
  <sheetViews>
    <sheetView topLeftCell="B1" zoomScale="70" zoomScaleNormal="70" workbookViewId="0">
      <selection activeCell="B1" sqref="A1:XFD1048576"/>
    </sheetView>
  </sheetViews>
  <sheetFormatPr defaultColWidth="9.109375" defaultRowHeight="13.8"/>
  <cols>
    <col min="1" max="1" width="30.109375" style="1" customWidth="1"/>
    <col min="2" max="2" width="27.6640625" style="1" customWidth="1"/>
    <col min="3" max="3" width="12.88671875" style="1" bestFit="1" customWidth="1"/>
    <col min="4" max="4" width="29.44140625" style="1" bestFit="1" customWidth="1"/>
    <col min="5" max="5" width="18" style="1" customWidth="1"/>
    <col min="6" max="6" width="23" style="1" bestFit="1" customWidth="1"/>
    <col min="7" max="7" width="6.88671875" style="1" bestFit="1" customWidth="1"/>
    <col min="8" max="8" width="6.44140625" style="1" bestFit="1" customWidth="1"/>
    <col min="9" max="10" width="6.88671875" style="1" bestFit="1" customWidth="1"/>
    <col min="11" max="11" width="53.5546875" style="1" bestFit="1" customWidth="1"/>
    <col min="12" max="12" width="7.5546875" style="1" customWidth="1"/>
    <col min="13" max="13" width="9.33203125" style="1" bestFit="1" customWidth="1"/>
    <col min="14" max="14" width="6.44140625" style="1" bestFit="1" customWidth="1"/>
    <col min="15" max="16" width="6.88671875" style="1" bestFit="1" customWidth="1"/>
    <col min="17" max="16384" width="9.109375" style="1"/>
  </cols>
  <sheetData>
    <row r="1" spans="1:16" ht="17.399999999999999">
      <c r="A1" s="27" t="s">
        <v>797</v>
      </c>
      <c r="B1" s="27"/>
    </row>
    <row r="3" spans="1:16">
      <c r="B3" s="31" t="s">
        <v>4</v>
      </c>
    </row>
    <row r="5" spans="1:16">
      <c r="D5" s="62" t="s">
        <v>906</v>
      </c>
      <c r="F5" s="63"/>
    </row>
    <row r="6" spans="1:16">
      <c r="A6" s="51" t="s">
        <v>0</v>
      </c>
      <c r="B6" s="51" t="s">
        <v>6</v>
      </c>
      <c r="C6" s="51" t="s">
        <v>5</v>
      </c>
      <c r="D6" s="51" t="s">
        <v>2</v>
      </c>
      <c r="E6" s="51" t="s">
        <v>7</v>
      </c>
      <c r="F6" s="51" t="s">
        <v>907</v>
      </c>
      <c r="G6" s="51" t="s">
        <v>881</v>
      </c>
      <c r="H6" s="51" t="s">
        <v>882</v>
      </c>
      <c r="I6" s="51" t="s">
        <v>883</v>
      </c>
      <c r="J6" s="51" t="s">
        <v>884</v>
      </c>
      <c r="K6" s="51" t="s">
        <v>796</v>
      </c>
      <c r="M6" s="51" t="s">
        <v>881</v>
      </c>
      <c r="N6" s="51" t="s">
        <v>882</v>
      </c>
      <c r="O6" s="51" t="s">
        <v>883</v>
      </c>
      <c r="P6" s="51" t="s">
        <v>884</v>
      </c>
    </row>
    <row r="7" spans="1:16">
      <c r="A7" s="1" t="s">
        <v>826</v>
      </c>
      <c r="B7" s="64" t="s">
        <v>825</v>
      </c>
      <c r="D7" s="31">
        <v>2018</v>
      </c>
      <c r="E7" s="31">
        <v>1</v>
      </c>
      <c r="F7" s="31">
        <v>5</v>
      </c>
      <c r="G7" s="66">
        <f>M7</f>
        <v>2.64</v>
      </c>
      <c r="H7" s="66">
        <f t="shared" ref="H7:J13" si="0">N7</f>
        <v>1.2</v>
      </c>
      <c r="I7" s="66">
        <f t="shared" si="0"/>
        <v>0.1</v>
      </c>
      <c r="J7" s="66">
        <f t="shared" si="0"/>
        <v>2</v>
      </c>
      <c r="K7" s="1" t="s">
        <v>918</v>
      </c>
      <c r="M7" s="66">
        <v>2.64</v>
      </c>
      <c r="N7" s="66">
        <v>1.2</v>
      </c>
      <c r="O7" s="66">
        <v>0.1</v>
      </c>
      <c r="P7" s="66">
        <v>2</v>
      </c>
    </row>
    <row r="8" spans="1:16">
      <c r="B8" s="64" t="str">
        <f>B7</f>
        <v>EUHYDSR*</v>
      </c>
      <c r="D8" s="31">
        <f>D7+2</f>
        <v>2020</v>
      </c>
      <c r="E8" s="31">
        <v>1</v>
      </c>
      <c r="F8" s="31"/>
      <c r="G8" s="66">
        <f t="shared" ref="G8:G13" si="1">M8</f>
        <v>3.036</v>
      </c>
      <c r="H8" s="66">
        <f t="shared" si="0"/>
        <v>1.3</v>
      </c>
      <c r="I8" s="66">
        <f t="shared" si="0"/>
        <v>0.125</v>
      </c>
      <c r="J8" s="66">
        <f t="shared" si="0"/>
        <v>2.25</v>
      </c>
      <c r="M8" s="66">
        <f t="shared" ref="M8:M14" si="2">M7+M7*0.15</f>
        <v>3.036</v>
      </c>
      <c r="N8" s="66">
        <v>1.3</v>
      </c>
      <c r="O8" s="66">
        <f>O7*1.25</f>
        <v>0.125</v>
      </c>
      <c r="P8" s="66">
        <v>2.25</v>
      </c>
    </row>
    <row r="9" spans="1:16">
      <c r="B9" s="64" t="str">
        <f t="shared" ref="B9:B14" si="3">B8</f>
        <v>EUHYDSR*</v>
      </c>
      <c r="D9" s="31">
        <f>D8+5</f>
        <v>2025</v>
      </c>
      <c r="E9" s="31">
        <v>1</v>
      </c>
      <c r="G9" s="66">
        <f t="shared" si="1"/>
        <v>3.4914000000000001</v>
      </c>
      <c r="H9" s="66">
        <f t="shared" si="0"/>
        <v>1.4</v>
      </c>
      <c r="I9" s="66">
        <f t="shared" si="0"/>
        <v>0.15625</v>
      </c>
      <c r="J9" s="66">
        <f t="shared" si="0"/>
        <v>2.5</v>
      </c>
      <c r="M9" s="66">
        <f t="shared" si="2"/>
        <v>3.4914000000000001</v>
      </c>
      <c r="N9" s="66">
        <v>1.4</v>
      </c>
      <c r="O9" s="66">
        <f t="shared" ref="O9" si="4">O8*1.25</f>
        <v>0.15625</v>
      </c>
      <c r="P9" s="66">
        <v>2.5</v>
      </c>
    </row>
    <row r="10" spans="1:16">
      <c r="B10" s="64" t="str">
        <f t="shared" si="3"/>
        <v>EUHYDSR*</v>
      </c>
      <c r="D10" s="31">
        <f t="shared" ref="D10:D14" si="5">D9+5</f>
        <v>2030</v>
      </c>
      <c r="E10" s="31">
        <v>1</v>
      </c>
      <c r="G10" s="66">
        <f t="shared" si="1"/>
        <v>4.01511</v>
      </c>
      <c r="H10" s="66">
        <f t="shared" si="0"/>
        <v>1.5</v>
      </c>
      <c r="I10" s="66">
        <f t="shared" si="0"/>
        <v>0.234375</v>
      </c>
      <c r="J10" s="66">
        <f t="shared" si="0"/>
        <v>3</v>
      </c>
      <c r="M10" s="66">
        <f t="shared" si="2"/>
        <v>4.01511</v>
      </c>
      <c r="N10" s="66">
        <v>1.5</v>
      </c>
      <c r="O10" s="66">
        <f>O9*1.5</f>
        <v>0.234375</v>
      </c>
      <c r="P10" s="66">
        <v>3</v>
      </c>
    </row>
    <row r="11" spans="1:16">
      <c r="B11" s="64" t="str">
        <f t="shared" si="3"/>
        <v>EUHYDSR*</v>
      </c>
      <c r="D11" s="31">
        <f t="shared" si="5"/>
        <v>2035</v>
      </c>
      <c r="E11" s="31">
        <v>1</v>
      </c>
      <c r="G11" s="66">
        <f t="shared" si="1"/>
        <v>4.6173764999999998</v>
      </c>
      <c r="H11" s="66">
        <f>N11</f>
        <v>2</v>
      </c>
      <c r="I11" s="66">
        <f t="shared" si="0"/>
        <v>0.3515625</v>
      </c>
      <c r="J11" s="66">
        <f t="shared" si="0"/>
        <v>3.5</v>
      </c>
      <c r="M11" s="66">
        <f t="shared" si="2"/>
        <v>4.6173764999999998</v>
      </c>
      <c r="N11" s="66">
        <v>2</v>
      </c>
      <c r="O11" s="66">
        <f t="shared" ref="O11" si="6">O10*1.5</f>
        <v>0.3515625</v>
      </c>
      <c r="P11" s="66">
        <v>3.5</v>
      </c>
    </row>
    <row r="12" spans="1:16">
      <c r="B12" s="64" t="str">
        <f t="shared" si="3"/>
        <v>EUHYDSR*</v>
      </c>
      <c r="D12" s="31">
        <f t="shared" si="5"/>
        <v>2040</v>
      </c>
      <c r="E12" s="31">
        <v>1</v>
      </c>
      <c r="G12" s="66">
        <f t="shared" si="1"/>
        <v>5.3099829749999996</v>
      </c>
      <c r="H12" s="66">
        <f t="shared" si="0"/>
        <v>4</v>
      </c>
      <c r="I12" s="66">
        <f t="shared" si="0"/>
        <v>0.615234375</v>
      </c>
      <c r="J12" s="66">
        <f t="shared" si="0"/>
        <v>5</v>
      </c>
      <c r="M12" s="66">
        <f t="shared" si="2"/>
        <v>5.3099829749999996</v>
      </c>
      <c r="N12" s="66">
        <v>4</v>
      </c>
      <c r="O12" s="66">
        <f>O11*1.75</f>
        <v>0.615234375</v>
      </c>
      <c r="P12" s="66">
        <v>5</v>
      </c>
    </row>
    <row r="13" spans="1:16">
      <c r="B13" s="64" t="str">
        <f t="shared" si="3"/>
        <v>EUHYDSR*</v>
      </c>
      <c r="D13" s="31">
        <f t="shared" si="5"/>
        <v>2045</v>
      </c>
      <c r="E13" s="31">
        <v>1</v>
      </c>
      <c r="G13" s="66">
        <f t="shared" si="1"/>
        <v>6.1064804212499997</v>
      </c>
      <c r="H13" s="66">
        <f t="shared" si="0"/>
        <v>6</v>
      </c>
      <c r="I13" s="66">
        <f t="shared" si="0"/>
        <v>1.07666015625</v>
      </c>
      <c r="J13" s="66">
        <f t="shared" si="0"/>
        <v>6</v>
      </c>
      <c r="M13" s="66">
        <f t="shared" si="2"/>
        <v>6.1064804212499997</v>
      </c>
      <c r="N13" s="66">
        <v>6</v>
      </c>
      <c r="O13" s="66">
        <f>O12*1.75</f>
        <v>1.07666015625</v>
      </c>
      <c r="P13" s="66">
        <v>6</v>
      </c>
    </row>
    <row r="14" spans="1:16">
      <c r="B14" s="64" t="str">
        <f t="shared" si="3"/>
        <v>EUHYDSR*</v>
      </c>
      <c r="D14" s="31">
        <f t="shared" si="5"/>
        <v>2050</v>
      </c>
      <c r="E14" s="31">
        <v>1</v>
      </c>
      <c r="G14" s="66">
        <f t="shared" ref="G14" si="7">M14</f>
        <v>7.0224524844374994</v>
      </c>
      <c r="H14" s="66">
        <f>N14</f>
        <v>8.8280060882800608</v>
      </c>
      <c r="I14" s="66">
        <f t="shared" ref="I14" si="8">O14</f>
        <v>1.8841552734375</v>
      </c>
      <c r="J14" s="66">
        <f t="shared" ref="J14" si="9">P14</f>
        <v>7.9908675799086755</v>
      </c>
      <c r="M14" s="66">
        <f t="shared" si="2"/>
        <v>7.0224524844374994</v>
      </c>
      <c r="N14" s="66">
        <f>'Data on Biomass'!H56+'Data on Biomass'!H57</f>
        <v>8.8280060882800608</v>
      </c>
      <c r="O14" s="66">
        <f>O13*1.75</f>
        <v>1.8841552734375</v>
      </c>
      <c r="P14" s="66">
        <f>'Data on Biomass'!H66</f>
        <v>7.9908675799086755</v>
      </c>
    </row>
    <row r="15" spans="1:16">
      <c r="M15" s="1" t="s">
        <v>922</v>
      </c>
    </row>
    <row r="17" spans="1:16" ht="17.399999999999999">
      <c r="A17" s="27" t="s">
        <v>916</v>
      </c>
      <c r="B17" s="27"/>
    </row>
    <row r="19" spans="1:16">
      <c r="B19" s="31" t="s">
        <v>4</v>
      </c>
    </row>
    <row r="21" spans="1:16">
      <c r="D21" s="62" t="s">
        <v>915</v>
      </c>
      <c r="F21" s="63"/>
    </row>
    <row r="22" spans="1:16">
      <c r="A22" s="51" t="s">
        <v>0</v>
      </c>
      <c r="B22" s="51" t="s">
        <v>6</v>
      </c>
      <c r="C22" s="51" t="s">
        <v>5</v>
      </c>
      <c r="D22" s="51" t="s">
        <v>2</v>
      </c>
      <c r="E22" s="51" t="s">
        <v>7</v>
      </c>
      <c r="F22" s="51" t="s">
        <v>913</v>
      </c>
      <c r="G22" s="51" t="s">
        <v>881</v>
      </c>
      <c r="H22" s="51" t="s">
        <v>882</v>
      </c>
      <c r="I22" s="51" t="s">
        <v>883</v>
      </c>
      <c r="J22" s="51" t="s">
        <v>884</v>
      </c>
      <c r="K22" s="51" t="s">
        <v>796</v>
      </c>
      <c r="M22" s="51" t="s">
        <v>881</v>
      </c>
      <c r="N22" s="51" t="s">
        <v>882</v>
      </c>
      <c r="O22" s="51" t="s">
        <v>883</v>
      </c>
      <c r="P22" s="51" t="s">
        <v>884</v>
      </c>
    </row>
    <row r="23" spans="1:16">
      <c r="A23" s="1" t="s">
        <v>826</v>
      </c>
      <c r="B23" s="64" t="s">
        <v>825</v>
      </c>
      <c r="D23" s="31">
        <v>2018</v>
      </c>
      <c r="E23" s="31">
        <v>1</v>
      </c>
      <c r="F23" s="31">
        <v>5</v>
      </c>
      <c r="G23" s="66">
        <f>M23</f>
        <v>2.508</v>
      </c>
      <c r="H23" s="66">
        <f>N23</f>
        <v>1.1000000000000001</v>
      </c>
      <c r="I23" s="66"/>
      <c r="J23" s="65">
        <f>P23</f>
        <v>0</v>
      </c>
      <c r="K23" s="1" t="s">
        <v>917</v>
      </c>
      <c r="M23" s="65">
        <f>M7*0.95</f>
        <v>2.508</v>
      </c>
      <c r="N23" s="65">
        <v>1.1000000000000001</v>
      </c>
      <c r="O23" s="65">
        <f>O7*0.95</f>
        <v>9.5000000000000001E-2</v>
      </c>
      <c r="P23" s="65">
        <v>0</v>
      </c>
    </row>
    <row r="24" spans="1:16">
      <c r="B24" s="64" t="str">
        <f>B23</f>
        <v>EUHYDSR*</v>
      </c>
      <c r="D24" s="31">
        <f>D23+2</f>
        <v>2020</v>
      </c>
      <c r="E24" s="31">
        <v>1</v>
      </c>
      <c r="F24" s="31"/>
      <c r="G24" s="66">
        <f t="shared" ref="G24:H30" si="10">M24</f>
        <v>2.508</v>
      </c>
      <c r="H24" s="66">
        <f t="shared" si="10"/>
        <v>1.1000000000000001</v>
      </c>
      <c r="I24" s="66"/>
      <c r="J24" s="65">
        <f t="shared" ref="J24:J30" si="11">P24</f>
        <v>0</v>
      </c>
      <c r="M24" s="65">
        <f>M23</f>
        <v>2.508</v>
      </c>
      <c r="N24" s="65">
        <f>N23</f>
        <v>1.1000000000000001</v>
      </c>
      <c r="O24" s="65">
        <f>O23</f>
        <v>9.5000000000000001E-2</v>
      </c>
      <c r="P24" s="65">
        <v>0</v>
      </c>
    </row>
    <row r="25" spans="1:16">
      <c r="B25" s="64" t="str">
        <f t="shared" ref="B25:B30" si="12">B24</f>
        <v>EUHYDSR*</v>
      </c>
      <c r="D25" s="31">
        <f>D24+5</f>
        <v>2025</v>
      </c>
      <c r="E25" s="31">
        <v>1</v>
      </c>
      <c r="G25" s="66">
        <f t="shared" si="10"/>
        <v>2.89</v>
      </c>
      <c r="H25" s="66">
        <f t="shared" si="10"/>
        <v>1.1000000000000001</v>
      </c>
      <c r="I25" s="66"/>
      <c r="J25" s="65">
        <f t="shared" si="11"/>
        <v>2</v>
      </c>
      <c r="M25" s="65">
        <f>M7+0.25</f>
        <v>2.89</v>
      </c>
      <c r="N25" s="65">
        <f>N24</f>
        <v>1.1000000000000001</v>
      </c>
      <c r="O25" s="65">
        <f t="shared" ref="O25:O30" si="13">O24</f>
        <v>9.5000000000000001E-2</v>
      </c>
      <c r="P25" s="65">
        <v>2</v>
      </c>
    </row>
    <row r="26" spans="1:16">
      <c r="B26" s="64" t="str">
        <f t="shared" si="12"/>
        <v>EUHYDSR*</v>
      </c>
      <c r="D26" s="31">
        <f t="shared" ref="D26:D30" si="14">D25+5</f>
        <v>2030</v>
      </c>
      <c r="E26" s="31">
        <v>1</v>
      </c>
      <c r="G26" s="66">
        <f t="shared" si="10"/>
        <v>2.89</v>
      </c>
      <c r="H26" s="66">
        <f t="shared" si="10"/>
        <v>1.3</v>
      </c>
      <c r="I26" s="66"/>
      <c r="J26" s="65">
        <f t="shared" si="11"/>
        <v>2</v>
      </c>
      <c r="M26" s="65">
        <f t="shared" ref="M26:M30" si="15">M25</f>
        <v>2.89</v>
      </c>
      <c r="N26" s="65">
        <f>N25+0.2</f>
        <v>1.3</v>
      </c>
      <c r="O26" s="65">
        <f t="shared" si="13"/>
        <v>9.5000000000000001E-2</v>
      </c>
      <c r="P26" s="65">
        <f t="shared" ref="P26:P30" si="16">P25</f>
        <v>2</v>
      </c>
    </row>
    <row r="27" spans="1:16">
      <c r="B27" s="64" t="str">
        <f t="shared" si="12"/>
        <v>EUHYDSR*</v>
      </c>
      <c r="D27" s="31">
        <f t="shared" si="14"/>
        <v>2035</v>
      </c>
      <c r="E27" s="31">
        <v>1</v>
      </c>
      <c r="G27" s="66">
        <f t="shared" si="10"/>
        <v>2.89</v>
      </c>
      <c r="H27" s="66">
        <f t="shared" si="10"/>
        <v>1.3</v>
      </c>
      <c r="I27" s="66"/>
      <c r="J27" s="65">
        <f t="shared" si="11"/>
        <v>2</v>
      </c>
      <c r="M27" s="65">
        <f t="shared" si="15"/>
        <v>2.89</v>
      </c>
      <c r="N27" s="65">
        <f t="shared" ref="N27:N30" si="17">N26</f>
        <v>1.3</v>
      </c>
      <c r="O27" s="65">
        <f t="shared" si="13"/>
        <v>9.5000000000000001E-2</v>
      </c>
      <c r="P27" s="65">
        <f t="shared" si="16"/>
        <v>2</v>
      </c>
    </row>
    <row r="28" spans="1:16">
      <c r="B28" s="64" t="str">
        <f t="shared" si="12"/>
        <v>EUHYDSR*</v>
      </c>
      <c r="D28" s="31">
        <f t="shared" si="14"/>
        <v>2040</v>
      </c>
      <c r="E28" s="31">
        <v>1</v>
      </c>
      <c r="G28" s="66">
        <f t="shared" si="10"/>
        <v>2.89</v>
      </c>
      <c r="H28" s="66">
        <f t="shared" si="10"/>
        <v>1.3</v>
      </c>
      <c r="I28" s="66"/>
      <c r="J28" s="65">
        <f t="shared" si="11"/>
        <v>2</v>
      </c>
      <c r="M28" s="65">
        <f t="shared" si="15"/>
        <v>2.89</v>
      </c>
      <c r="N28" s="65">
        <f t="shared" si="17"/>
        <v>1.3</v>
      </c>
      <c r="O28" s="65">
        <f t="shared" si="13"/>
        <v>9.5000000000000001E-2</v>
      </c>
      <c r="P28" s="65">
        <f t="shared" si="16"/>
        <v>2</v>
      </c>
    </row>
    <row r="29" spans="1:16">
      <c r="B29" s="64" t="str">
        <f t="shared" si="12"/>
        <v>EUHYDSR*</v>
      </c>
      <c r="D29" s="31">
        <f t="shared" si="14"/>
        <v>2045</v>
      </c>
      <c r="E29" s="31">
        <v>1</v>
      </c>
      <c r="G29" s="66">
        <f t="shared" si="10"/>
        <v>2.89</v>
      </c>
      <c r="H29" s="66">
        <f t="shared" si="10"/>
        <v>1.3</v>
      </c>
      <c r="I29" s="66"/>
      <c r="J29" s="65">
        <f t="shared" si="11"/>
        <v>2</v>
      </c>
      <c r="M29" s="65">
        <f t="shared" si="15"/>
        <v>2.89</v>
      </c>
      <c r="N29" s="65">
        <f t="shared" si="17"/>
        <v>1.3</v>
      </c>
      <c r="O29" s="65">
        <f t="shared" si="13"/>
        <v>9.5000000000000001E-2</v>
      </c>
      <c r="P29" s="65">
        <f t="shared" si="16"/>
        <v>2</v>
      </c>
    </row>
    <row r="30" spans="1:16">
      <c r="B30" s="64" t="str">
        <f t="shared" si="12"/>
        <v>EUHYDSR*</v>
      </c>
      <c r="D30" s="31">
        <f t="shared" si="14"/>
        <v>2050</v>
      </c>
      <c r="E30" s="31">
        <v>1</v>
      </c>
      <c r="G30" s="66">
        <f t="shared" si="10"/>
        <v>2.89</v>
      </c>
      <c r="H30" s="66">
        <f t="shared" si="10"/>
        <v>1.3</v>
      </c>
      <c r="I30" s="66"/>
      <c r="J30" s="65">
        <f t="shared" si="11"/>
        <v>2</v>
      </c>
      <c r="M30" s="65">
        <f t="shared" si="15"/>
        <v>2.89</v>
      </c>
      <c r="N30" s="65">
        <f t="shared" si="17"/>
        <v>1.3</v>
      </c>
      <c r="O30" s="65">
        <f t="shared" si="13"/>
        <v>9.5000000000000001E-2</v>
      </c>
      <c r="P30" s="65">
        <f t="shared" si="16"/>
        <v>2</v>
      </c>
    </row>
  </sheetData>
  <phoneticPr fontId="3" type="noConversion"/>
  <pageMargins left="0.7" right="0.7" top="0.75" bottom="0.75" header="0.3" footer="0.3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P17"/>
  <sheetViews>
    <sheetView zoomScale="70" zoomScaleNormal="70" workbookViewId="0">
      <selection activeCell="B42" sqref="B42"/>
    </sheetView>
  </sheetViews>
  <sheetFormatPr defaultColWidth="10.33203125" defaultRowHeight="13.8"/>
  <cols>
    <col min="1" max="1" width="23.5546875" style="24" customWidth="1"/>
    <col min="2" max="2" width="31.109375" style="24" bestFit="1" customWidth="1"/>
    <col min="3" max="3" width="10.33203125" style="24"/>
    <col min="4" max="4" width="24.109375" style="24" customWidth="1"/>
    <col min="5" max="5" width="16.109375" style="24" customWidth="1"/>
    <col min="6" max="6" width="26.44140625" style="24" customWidth="1"/>
    <col min="7" max="16" width="10.109375" style="24" customWidth="1"/>
    <col min="17" max="16384" width="10.33203125" style="24"/>
  </cols>
  <sheetData>
    <row r="1" spans="1:16" ht="17.399999999999999">
      <c r="A1" s="27" t="s">
        <v>798</v>
      </c>
      <c r="B1" s="27"/>
      <c r="C1" s="27"/>
      <c r="D1" s="27"/>
      <c r="E1" s="27"/>
      <c r="F1" s="27"/>
      <c r="G1" s="27"/>
      <c r="H1" s="27"/>
      <c r="I1" s="27"/>
      <c r="J1" s="27"/>
    </row>
    <row r="4" spans="1:16">
      <c r="A4" s="1"/>
      <c r="B4" s="31" t="s">
        <v>4</v>
      </c>
      <c r="C4" s="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6">
      <c r="A5" s="1"/>
      <c r="B5" s="1"/>
      <c r="C5" s="1"/>
      <c r="D5" s="62" t="s">
        <v>906</v>
      </c>
      <c r="E5" s="1"/>
      <c r="F5" s="63"/>
      <c r="G5" s="1"/>
      <c r="H5" s="1"/>
      <c r="I5" s="1"/>
      <c r="J5" s="1"/>
      <c r="K5" s="1"/>
      <c r="L5" s="1"/>
      <c r="M5" s="51" t="s">
        <v>795</v>
      </c>
    </row>
    <row r="6" spans="1:16">
      <c r="A6" s="51" t="s">
        <v>0</v>
      </c>
      <c r="B6" s="51" t="s">
        <v>6</v>
      </c>
      <c r="C6" s="51" t="s">
        <v>5</v>
      </c>
      <c r="D6" s="51" t="s">
        <v>2</v>
      </c>
      <c r="E6" s="51" t="s">
        <v>7</v>
      </c>
      <c r="F6" s="51" t="s">
        <v>907</v>
      </c>
      <c r="G6" s="51" t="s">
        <v>881</v>
      </c>
      <c r="H6" s="51" t="s">
        <v>882</v>
      </c>
      <c r="I6" s="51" t="s">
        <v>883</v>
      </c>
      <c r="J6" s="51" t="s">
        <v>884</v>
      </c>
      <c r="K6" s="51" t="s">
        <v>796</v>
      </c>
      <c r="L6" s="1"/>
      <c r="M6" s="51" t="s">
        <v>881</v>
      </c>
      <c r="N6" s="51" t="s">
        <v>882</v>
      </c>
      <c r="O6" s="51" t="s">
        <v>883</v>
      </c>
      <c r="P6" s="51" t="s">
        <v>884</v>
      </c>
    </row>
    <row r="7" spans="1:16">
      <c r="A7" s="1" t="s">
        <v>828</v>
      </c>
      <c r="B7" s="64" t="s">
        <v>829</v>
      </c>
      <c r="C7" s="1"/>
      <c r="D7" s="31">
        <f>BASE_YEAR+1</f>
        <v>2018</v>
      </c>
      <c r="E7" s="31">
        <v>1</v>
      </c>
      <c r="F7" s="31">
        <v>5</v>
      </c>
      <c r="G7" s="65">
        <f>M7</f>
        <v>0.1</v>
      </c>
      <c r="H7" s="65">
        <f t="shared" ref="H7:J9" si="0">N7</f>
        <v>5.7000000000000002E-3</v>
      </c>
      <c r="I7" s="65">
        <f t="shared" si="0"/>
        <v>0</v>
      </c>
      <c r="J7" s="65">
        <f t="shared" si="0"/>
        <v>0</v>
      </c>
      <c r="K7" s="1" t="s">
        <v>830</v>
      </c>
      <c r="L7" s="1"/>
      <c r="M7" s="65">
        <f>0.1</f>
        <v>0.1</v>
      </c>
      <c r="N7" s="65">
        <f t="shared" ref="N7" si="1">0.0057</f>
        <v>5.7000000000000002E-3</v>
      </c>
      <c r="O7" s="65">
        <v>0</v>
      </c>
      <c r="P7" s="65">
        <v>0</v>
      </c>
    </row>
    <row r="8" spans="1:16">
      <c r="A8" s="1"/>
      <c r="B8" s="64" t="str">
        <f>B7</f>
        <v>PUBIOBGS*</v>
      </c>
      <c r="C8" s="1"/>
      <c r="D8" s="31">
        <v>2030</v>
      </c>
      <c r="E8" s="31">
        <v>1</v>
      </c>
      <c r="F8" s="31"/>
      <c r="G8" s="65">
        <f>M8</f>
        <v>0.15000000000000002</v>
      </c>
      <c r="H8" s="65">
        <f t="shared" si="0"/>
        <v>5.57E-2</v>
      </c>
      <c r="I8" s="65">
        <f t="shared" si="0"/>
        <v>0.1</v>
      </c>
      <c r="J8" s="65">
        <f t="shared" si="0"/>
        <v>0.1</v>
      </c>
      <c r="K8" s="1"/>
      <c r="L8" s="1"/>
      <c r="M8" s="65">
        <f>50/1000+M7</f>
        <v>0.15000000000000002</v>
      </c>
      <c r="N8" s="65">
        <f t="shared" ref="N8" si="2">50/1000+N7</f>
        <v>5.57E-2</v>
      </c>
      <c r="O8" s="65">
        <v>0.1</v>
      </c>
      <c r="P8" s="65">
        <v>0.1</v>
      </c>
    </row>
    <row r="9" spans="1:16">
      <c r="A9" s="1"/>
      <c r="B9" s="64" t="str">
        <f t="shared" ref="B9" si="3">B8</f>
        <v>PUBIOBGS*</v>
      </c>
      <c r="C9" s="1"/>
      <c r="D9" s="31">
        <v>2050</v>
      </c>
      <c r="E9" s="31">
        <v>1</v>
      </c>
      <c r="F9" s="1"/>
      <c r="G9" s="65">
        <f t="shared" ref="G9" si="4">M9</f>
        <v>0.30000000000000004</v>
      </c>
      <c r="H9" s="65">
        <f t="shared" si="0"/>
        <v>0.1671</v>
      </c>
      <c r="I9" s="65">
        <f t="shared" si="0"/>
        <v>0.3</v>
      </c>
      <c r="J9" s="65">
        <f t="shared" si="0"/>
        <v>0.3</v>
      </c>
      <c r="K9" s="1"/>
      <c r="L9" s="1"/>
      <c r="M9" s="65">
        <f>M8*2</f>
        <v>0.30000000000000004</v>
      </c>
      <c r="N9" s="65">
        <f>N8*3</f>
        <v>0.1671</v>
      </c>
      <c r="O9" s="65">
        <v>0.3</v>
      </c>
      <c r="P9" s="65">
        <v>0.3</v>
      </c>
    </row>
    <row r="12" spans="1:16">
      <c r="A12" s="1"/>
      <c r="B12" s="31" t="s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>
      <c r="A13" s="1"/>
      <c r="B13" s="1"/>
      <c r="C13" s="1"/>
      <c r="D13" s="62" t="s">
        <v>906</v>
      </c>
      <c r="E13" s="1"/>
      <c r="F13" s="63"/>
      <c r="G13" s="1"/>
      <c r="H13" s="1"/>
      <c r="I13" s="1"/>
      <c r="J13" s="1"/>
      <c r="K13" s="1"/>
      <c r="L13" s="1"/>
      <c r="M13" s="51" t="s">
        <v>795</v>
      </c>
    </row>
    <row r="14" spans="1:16">
      <c r="A14" s="51" t="s">
        <v>0</v>
      </c>
      <c r="B14" s="51" t="s">
        <v>6</v>
      </c>
      <c r="C14" s="51" t="s">
        <v>5</v>
      </c>
      <c r="D14" s="51" t="s">
        <v>2</v>
      </c>
      <c r="E14" s="51" t="s">
        <v>7</v>
      </c>
      <c r="F14" s="51" t="s">
        <v>907</v>
      </c>
      <c r="G14" s="51" t="s">
        <v>881</v>
      </c>
      <c r="H14" s="51" t="s">
        <v>882</v>
      </c>
      <c r="I14" s="51" t="s">
        <v>883</v>
      </c>
      <c r="J14" s="51" t="s">
        <v>884</v>
      </c>
      <c r="K14" s="51" t="s">
        <v>796</v>
      </c>
      <c r="L14" s="1"/>
      <c r="M14" s="51" t="s">
        <v>881</v>
      </c>
      <c r="N14" s="51" t="s">
        <v>882</v>
      </c>
      <c r="O14" s="51" t="s">
        <v>883</v>
      </c>
      <c r="P14" s="51" t="s">
        <v>884</v>
      </c>
    </row>
    <row r="15" spans="1:16">
      <c r="A15" s="1" t="s">
        <v>831</v>
      </c>
      <c r="B15" s="64" t="s">
        <v>832</v>
      </c>
      <c r="C15" s="1"/>
      <c r="D15" s="31">
        <f>BASE_YEAR+1</f>
        <v>2018</v>
      </c>
      <c r="E15" s="31">
        <v>1</v>
      </c>
      <c r="F15" s="31">
        <v>5</v>
      </c>
      <c r="G15" s="65">
        <f>M15</f>
        <v>0.1</v>
      </c>
      <c r="H15" s="65">
        <f t="shared" ref="H15:J17" si="5">N15</f>
        <v>0</v>
      </c>
      <c r="I15" s="65">
        <f t="shared" si="5"/>
        <v>0</v>
      </c>
      <c r="J15" s="65">
        <f t="shared" si="5"/>
        <v>0</v>
      </c>
      <c r="K15" s="1" t="s">
        <v>833</v>
      </c>
      <c r="L15" s="1"/>
      <c r="M15" s="65">
        <v>0.1</v>
      </c>
      <c r="N15" s="65">
        <v>0</v>
      </c>
      <c r="O15" s="65">
        <v>0</v>
      </c>
      <c r="P15" s="65">
        <v>0</v>
      </c>
    </row>
    <row r="16" spans="1:16">
      <c r="A16" s="1"/>
      <c r="B16" s="64" t="str">
        <f>B15</f>
        <v>PUBIOLOG*</v>
      </c>
      <c r="C16" s="1"/>
      <c r="D16" s="31">
        <v>2030</v>
      </c>
      <c r="E16" s="31">
        <v>1</v>
      </c>
      <c r="F16" s="31"/>
      <c r="G16" s="65">
        <f t="shared" ref="G16:G17" si="6">M16</f>
        <v>0.2</v>
      </c>
      <c r="H16" s="65">
        <f t="shared" si="5"/>
        <v>0</v>
      </c>
      <c r="I16" s="65">
        <f t="shared" si="5"/>
        <v>0</v>
      </c>
      <c r="J16" s="65">
        <f t="shared" si="5"/>
        <v>0</v>
      </c>
      <c r="K16" s="1"/>
      <c r="L16" s="1"/>
      <c r="M16" s="65">
        <f>M15*2</f>
        <v>0.2</v>
      </c>
      <c r="N16" s="65">
        <v>0</v>
      </c>
      <c r="O16" s="65">
        <v>0</v>
      </c>
      <c r="P16" s="65">
        <v>0</v>
      </c>
    </row>
    <row r="17" spans="1:16">
      <c r="A17" s="1"/>
      <c r="B17" s="64" t="str">
        <f t="shared" ref="B17" si="7">B16</f>
        <v>PUBIOLOG*</v>
      </c>
      <c r="C17" s="1"/>
      <c r="D17" s="31">
        <v>2050</v>
      </c>
      <c r="E17" s="31">
        <v>1</v>
      </c>
      <c r="F17" s="1"/>
      <c r="G17" s="65">
        <f t="shared" si="6"/>
        <v>0.30000000000000004</v>
      </c>
      <c r="H17" s="65">
        <f t="shared" si="5"/>
        <v>0</v>
      </c>
      <c r="I17" s="65">
        <f t="shared" si="5"/>
        <v>0</v>
      </c>
      <c r="J17" s="65">
        <f t="shared" si="5"/>
        <v>0</v>
      </c>
      <c r="K17" s="1"/>
      <c r="L17" s="1"/>
      <c r="M17" s="65">
        <f>+M15*3</f>
        <v>0.30000000000000004</v>
      </c>
      <c r="N17" s="65">
        <v>0</v>
      </c>
      <c r="O17" s="65">
        <v>0</v>
      </c>
      <c r="P17" s="65">
        <v>0</v>
      </c>
    </row>
  </sheetData>
  <phoneticPr fontId="3" type="noConversion"/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W95"/>
  <sheetViews>
    <sheetView tabSelected="1" zoomScale="70" zoomScaleNormal="70" workbookViewId="0">
      <selection sqref="A1:XFD1048576"/>
    </sheetView>
  </sheetViews>
  <sheetFormatPr defaultColWidth="9.109375" defaultRowHeight="13.2"/>
  <cols>
    <col min="1" max="1" width="50.88671875" style="29" customWidth="1"/>
    <col min="2" max="2" width="14.109375" style="29" customWidth="1"/>
    <col min="3" max="3" width="10.33203125" style="29" bestFit="1" customWidth="1"/>
    <col min="4" max="4" width="13" style="29" customWidth="1"/>
    <col min="5" max="5" width="11" style="33" bestFit="1" customWidth="1"/>
    <col min="6" max="6" width="23" style="29" customWidth="1"/>
    <col min="7" max="10" width="9.109375" style="29" customWidth="1"/>
    <col min="11" max="11" width="14.6640625" style="36" bestFit="1" customWidth="1"/>
    <col min="12" max="12" width="50.6640625" style="29" customWidth="1"/>
    <col min="13" max="13" width="7.33203125" style="29" customWidth="1"/>
    <col min="14" max="14" width="13.109375" style="29" bestFit="1" customWidth="1"/>
    <col min="15" max="15" width="9.109375" style="33"/>
    <col min="16" max="16" width="19.5546875" style="29" customWidth="1"/>
    <col min="17" max="17" width="12.88671875" style="29" bestFit="1" customWidth="1"/>
    <col min="18" max="21" width="12.109375" style="29" customWidth="1"/>
    <col min="22" max="22" width="6.109375" style="29" customWidth="1"/>
    <col min="23" max="23" width="136.44140625" style="29" customWidth="1"/>
    <col min="24" max="24" width="15.109375" style="29" customWidth="1"/>
    <col min="25" max="16384" width="9.109375" style="29"/>
  </cols>
  <sheetData>
    <row r="1" spans="1:23" s="29" customFormat="1" ht="17.399999999999999">
      <c r="B1" s="27" t="s">
        <v>799</v>
      </c>
      <c r="C1" s="27"/>
      <c r="D1" s="27"/>
      <c r="E1" s="28"/>
      <c r="F1" s="27"/>
      <c r="G1" s="27"/>
      <c r="H1" s="27"/>
      <c r="I1" s="27"/>
      <c r="J1" s="27"/>
      <c r="K1" s="36"/>
      <c r="L1" s="27" t="s">
        <v>815</v>
      </c>
      <c r="M1" s="27"/>
      <c r="N1" s="27"/>
      <c r="O1" s="28"/>
      <c r="P1" s="27"/>
      <c r="Q1" s="27"/>
      <c r="R1" s="27"/>
      <c r="S1" s="27"/>
      <c r="T1" s="27"/>
      <c r="U1" s="27"/>
    </row>
    <row r="2" spans="1:23" s="29" customFormat="1">
      <c r="E2" s="33"/>
      <c r="F2" s="33"/>
      <c r="G2" s="33"/>
      <c r="H2" s="33"/>
      <c r="I2" s="33"/>
      <c r="J2" s="33"/>
      <c r="K2" s="36"/>
      <c r="N2" s="31"/>
      <c r="O2" s="33"/>
    </row>
    <row r="3" spans="1:23" s="29" customFormat="1">
      <c r="C3" s="31" t="s">
        <v>827</v>
      </c>
      <c r="E3" s="33"/>
      <c r="K3" s="36"/>
      <c r="N3" s="31" t="s">
        <v>827</v>
      </c>
      <c r="O3" s="33"/>
    </row>
    <row r="4" spans="1:23" s="29" customFormat="1" ht="13.8">
      <c r="B4" s="51"/>
      <c r="C4" s="51" t="s">
        <v>1</v>
      </c>
      <c r="D4" s="51" t="s">
        <v>3</v>
      </c>
      <c r="E4" s="51" t="s">
        <v>2</v>
      </c>
      <c r="F4" s="51" t="s">
        <v>9</v>
      </c>
      <c r="G4" s="51" t="s">
        <v>881</v>
      </c>
      <c r="H4" s="51" t="s">
        <v>882</v>
      </c>
      <c r="I4" s="51" t="s">
        <v>883</v>
      </c>
      <c r="J4" s="51" t="s">
        <v>884</v>
      </c>
      <c r="K4" s="54"/>
      <c r="L4" s="51"/>
      <c r="M4" s="51"/>
      <c r="N4" s="51" t="s">
        <v>3</v>
      </c>
      <c r="O4" s="51" t="s">
        <v>2</v>
      </c>
      <c r="P4" s="51" t="s">
        <v>9</v>
      </c>
      <c r="Q4" s="51" t="s">
        <v>5</v>
      </c>
      <c r="R4" s="51" t="s">
        <v>881</v>
      </c>
      <c r="S4" s="51" t="s">
        <v>882</v>
      </c>
      <c r="T4" s="51" t="s">
        <v>883</v>
      </c>
      <c r="U4" s="51" t="s">
        <v>884</v>
      </c>
      <c r="W4" s="51" t="s">
        <v>818</v>
      </c>
    </row>
    <row r="5" spans="1:23" s="29" customFormat="1" ht="13.8">
      <c r="B5" s="51"/>
      <c r="C5" s="51" t="s">
        <v>880</v>
      </c>
      <c r="D5" s="51"/>
      <c r="E5" s="51"/>
      <c r="F5" s="51"/>
      <c r="G5" s="51" t="s">
        <v>13</v>
      </c>
      <c r="H5" s="51" t="s">
        <v>13</v>
      </c>
      <c r="I5" s="51" t="s">
        <v>13</v>
      </c>
      <c r="J5" s="51" t="s">
        <v>13</v>
      </c>
      <c r="K5" s="36"/>
      <c r="L5" s="51"/>
      <c r="M5" s="51"/>
      <c r="N5" s="51" t="s">
        <v>880</v>
      </c>
      <c r="O5" s="51"/>
      <c r="P5" s="51"/>
      <c r="Q5" s="51"/>
      <c r="R5" s="51" t="s">
        <v>13</v>
      </c>
      <c r="S5" s="51" t="s">
        <v>13</v>
      </c>
      <c r="T5" s="51" t="s">
        <v>13</v>
      </c>
      <c r="U5" s="51" t="s">
        <v>13</v>
      </c>
      <c r="W5" s="29" t="str">
        <f>W6</f>
        <v>The JRC-EU-TIMES model. Bioenergy potentials for EU and neighbouring countries (2015). Table 13</v>
      </c>
    </row>
    <row r="6" spans="1:23" s="29" customFormat="1" ht="13.8">
      <c r="A6" s="24" t="s">
        <v>835</v>
      </c>
      <c r="C6" s="29" t="s">
        <v>10</v>
      </c>
      <c r="D6" s="55" t="s">
        <v>814</v>
      </c>
      <c r="E6" s="33">
        <f>BASE_YEAR+1</f>
        <v>2018</v>
      </c>
      <c r="F6" s="29" t="s">
        <v>800</v>
      </c>
      <c r="G6" s="47">
        <f>'Data on Biomass'!C7</f>
        <v>6.2802000000000011E-2</v>
      </c>
      <c r="H6" s="39">
        <f>G6/1.5</f>
        <v>4.1868000000000009E-2</v>
      </c>
      <c r="I6" s="39">
        <f>G6/10</f>
        <v>6.2802000000000014E-3</v>
      </c>
      <c r="J6" s="39">
        <f>I6*1</f>
        <v>6.2802000000000014E-3</v>
      </c>
      <c r="K6" s="36"/>
      <c r="L6" s="24" t="s">
        <v>899</v>
      </c>
      <c r="M6" s="36"/>
      <c r="N6" s="56" t="s">
        <v>11</v>
      </c>
      <c r="O6" s="57">
        <f>BASE_YEAR+1</f>
        <v>2018</v>
      </c>
      <c r="P6" s="36" t="s">
        <v>800</v>
      </c>
      <c r="Q6" s="36" t="str">
        <f>Commodities!$D$32</f>
        <v>BIOLOG</v>
      </c>
      <c r="R6" s="58">
        <f>R7*0.9</f>
        <v>1.35</v>
      </c>
      <c r="S6" s="58">
        <f>R6</f>
        <v>1.35</v>
      </c>
      <c r="T6" s="58">
        <f>S6</f>
        <v>1.35</v>
      </c>
      <c r="U6" s="58">
        <f>T6</f>
        <v>1.35</v>
      </c>
      <c r="W6" s="29" t="s">
        <v>820</v>
      </c>
    </row>
    <row r="7" spans="1:23" s="29" customFormat="1" ht="13.8">
      <c r="A7" s="24" t="s">
        <v>836</v>
      </c>
      <c r="C7" s="29" t="s">
        <v>10</v>
      </c>
      <c r="D7" s="55" t="s">
        <v>814</v>
      </c>
      <c r="E7" s="33">
        <f>E6</f>
        <v>2018</v>
      </c>
      <c r="F7" s="29" t="s">
        <v>801</v>
      </c>
      <c r="G7" s="47">
        <f>'Data on Biomass'!C8</f>
        <v>0.12560400000000002</v>
      </c>
      <c r="H7" s="39">
        <f t="shared" ref="H7:H35" si="0">G7/1.5</f>
        <v>8.3736000000000019E-2</v>
      </c>
      <c r="I7" s="39">
        <f t="shared" ref="I7:I35" si="1">G7/10</f>
        <v>1.2560400000000003E-2</v>
      </c>
      <c r="J7" s="39">
        <f t="shared" ref="J7:J35" si="2">I7*1</f>
        <v>1.2560400000000003E-2</v>
      </c>
      <c r="K7" s="36"/>
      <c r="L7" s="24" t="s">
        <v>902</v>
      </c>
      <c r="M7" s="36"/>
      <c r="N7" s="56" t="s">
        <v>11</v>
      </c>
      <c r="O7" s="57">
        <f>O6</f>
        <v>2018</v>
      </c>
      <c r="P7" s="36" t="s">
        <v>801</v>
      </c>
      <c r="Q7" s="36" t="str">
        <f>Commodities!$D$32</f>
        <v>BIOLOG</v>
      </c>
      <c r="R7" s="58">
        <v>1.5</v>
      </c>
      <c r="S7" s="58">
        <f t="shared" ref="S7:U7" si="3">R7</f>
        <v>1.5</v>
      </c>
      <c r="T7" s="58">
        <f t="shared" si="3"/>
        <v>1.5</v>
      </c>
      <c r="U7" s="58">
        <f t="shared" si="3"/>
        <v>1.5</v>
      </c>
      <c r="W7" s="29" t="str">
        <f>W6</f>
        <v>The JRC-EU-TIMES model. Bioenergy potentials for EU and neighbouring countries (2015). Table 13</v>
      </c>
    </row>
    <row r="8" spans="1:23" s="29" customFormat="1" ht="13.8">
      <c r="A8" s="24" t="s">
        <v>837</v>
      </c>
      <c r="C8" s="29" t="s">
        <v>10</v>
      </c>
      <c r="D8" s="55" t="s">
        <v>814</v>
      </c>
      <c r="E8" s="33">
        <f t="shared" ref="E8:E20" si="4">E7</f>
        <v>2018</v>
      </c>
      <c r="F8" s="29" t="s">
        <v>802</v>
      </c>
      <c r="G8" s="47">
        <f>'Data on Biomass'!C9</f>
        <v>6.2802000000000011E-2</v>
      </c>
      <c r="H8" s="39">
        <f t="shared" si="0"/>
        <v>4.1868000000000009E-2</v>
      </c>
      <c r="I8" s="39">
        <f t="shared" si="1"/>
        <v>6.2802000000000014E-3</v>
      </c>
      <c r="J8" s="39">
        <f t="shared" si="2"/>
        <v>6.2802000000000014E-3</v>
      </c>
      <c r="K8" s="36"/>
      <c r="L8" s="24" t="s">
        <v>901</v>
      </c>
      <c r="M8" s="36"/>
      <c r="N8" s="56" t="s">
        <v>11</v>
      </c>
      <c r="O8" s="57">
        <f t="shared" ref="O8:O20" si="5">O7</f>
        <v>2018</v>
      </c>
      <c r="P8" s="36" t="s">
        <v>802</v>
      </c>
      <c r="Q8" s="36" t="str">
        <f>Commodities!$D$32</f>
        <v>BIOLOG</v>
      </c>
      <c r="R8" s="58">
        <f>R7*1.1</f>
        <v>1.6500000000000001</v>
      </c>
      <c r="S8" s="58">
        <f t="shared" ref="S8:U8" si="6">R8</f>
        <v>1.6500000000000001</v>
      </c>
      <c r="T8" s="58">
        <f t="shared" si="6"/>
        <v>1.6500000000000001</v>
      </c>
      <c r="U8" s="58">
        <f t="shared" si="6"/>
        <v>1.6500000000000001</v>
      </c>
      <c r="W8" s="29" t="str">
        <f>W9</f>
        <v>The JRC-EU-TIMES model. Bioenergy potentials for EU and neighbouring countries (2015). Table 14</v>
      </c>
    </row>
    <row r="9" spans="1:23" s="29" customFormat="1" ht="13.8">
      <c r="A9" s="24" t="s">
        <v>842</v>
      </c>
      <c r="C9" s="29" t="s">
        <v>10</v>
      </c>
      <c r="D9" s="55" t="s">
        <v>814</v>
      </c>
      <c r="E9" s="33">
        <f t="shared" si="4"/>
        <v>2018</v>
      </c>
      <c r="F9" s="29" t="s">
        <v>803</v>
      </c>
      <c r="G9" s="47">
        <f>'Data on Biomass'!C10</f>
        <v>0.62802000000000002</v>
      </c>
      <c r="H9" s="39">
        <f t="shared" si="0"/>
        <v>0.41868</v>
      </c>
      <c r="I9" s="39">
        <f t="shared" si="1"/>
        <v>6.2801999999999997E-2</v>
      </c>
      <c r="J9" s="39">
        <f t="shared" si="2"/>
        <v>6.2801999999999997E-2</v>
      </c>
      <c r="K9" s="36"/>
      <c r="L9" s="24" t="s">
        <v>842</v>
      </c>
      <c r="M9" s="36"/>
      <c r="N9" s="56" t="s">
        <v>11</v>
      </c>
      <c r="O9" s="57">
        <f t="shared" si="5"/>
        <v>2018</v>
      </c>
      <c r="P9" s="36" t="s">
        <v>803</v>
      </c>
      <c r="Q9" s="36" t="str">
        <f>Commodities!$D$32</f>
        <v>BIOLOG</v>
      </c>
      <c r="R9" s="58">
        <f>R10*0.9</f>
        <v>1.62</v>
      </c>
      <c r="S9" s="58">
        <f t="shared" ref="S9:U9" si="7">R9</f>
        <v>1.62</v>
      </c>
      <c r="T9" s="58">
        <f t="shared" si="7"/>
        <v>1.62</v>
      </c>
      <c r="U9" s="58">
        <f t="shared" si="7"/>
        <v>1.62</v>
      </c>
      <c r="W9" s="29" t="s">
        <v>821</v>
      </c>
    </row>
    <row r="10" spans="1:23" s="29" customFormat="1" ht="13.8">
      <c r="A10" s="24" t="s">
        <v>843</v>
      </c>
      <c r="C10" s="29" t="s">
        <v>10</v>
      </c>
      <c r="D10" s="55" t="s">
        <v>814</v>
      </c>
      <c r="E10" s="33">
        <f t="shared" si="4"/>
        <v>2018</v>
      </c>
      <c r="F10" s="29" t="s">
        <v>804</v>
      </c>
      <c r="G10" s="47">
        <f>'Data on Biomass'!C11</f>
        <v>1.25604</v>
      </c>
      <c r="H10" s="39">
        <f t="shared" si="0"/>
        <v>0.83735999999999999</v>
      </c>
      <c r="I10" s="39">
        <f t="shared" si="1"/>
        <v>0.12560399999999999</v>
      </c>
      <c r="J10" s="39">
        <f t="shared" si="2"/>
        <v>0.12560399999999999</v>
      </c>
      <c r="K10" s="36"/>
      <c r="L10" s="24" t="s">
        <v>843</v>
      </c>
      <c r="M10" s="36"/>
      <c r="N10" s="56" t="s">
        <v>11</v>
      </c>
      <c r="O10" s="57">
        <f t="shared" si="5"/>
        <v>2018</v>
      </c>
      <c r="P10" s="36" t="s">
        <v>804</v>
      </c>
      <c r="Q10" s="36" t="str">
        <f>Commodities!$D$32</f>
        <v>BIOLOG</v>
      </c>
      <c r="R10" s="58">
        <v>1.8</v>
      </c>
      <c r="S10" s="58">
        <f t="shared" ref="S10:U10" si="8">R10</f>
        <v>1.8</v>
      </c>
      <c r="T10" s="58">
        <f t="shared" si="8"/>
        <v>1.8</v>
      </c>
      <c r="U10" s="58">
        <f t="shared" si="8"/>
        <v>1.8</v>
      </c>
      <c r="W10" s="29" t="str">
        <f>W9</f>
        <v>The JRC-EU-TIMES model. Bioenergy potentials for EU and neighbouring countries (2015). Table 14</v>
      </c>
    </row>
    <row r="11" spans="1:23" s="29" customFormat="1" ht="13.8">
      <c r="A11" s="24" t="s">
        <v>844</v>
      </c>
      <c r="C11" s="29" t="s">
        <v>10</v>
      </c>
      <c r="D11" s="55" t="s">
        <v>814</v>
      </c>
      <c r="E11" s="33">
        <f t="shared" si="4"/>
        <v>2018</v>
      </c>
      <c r="F11" s="29" t="s">
        <v>805</v>
      </c>
      <c r="G11" s="47">
        <f>'Data on Biomass'!C12</f>
        <v>0.62802000000000002</v>
      </c>
      <c r="H11" s="39">
        <f t="shared" si="0"/>
        <v>0.41868</v>
      </c>
      <c r="I11" s="39">
        <f t="shared" si="1"/>
        <v>6.2801999999999997E-2</v>
      </c>
      <c r="J11" s="39">
        <f t="shared" si="2"/>
        <v>6.2801999999999997E-2</v>
      </c>
      <c r="K11" s="36"/>
      <c r="L11" s="24" t="s">
        <v>844</v>
      </c>
      <c r="M11" s="36"/>
      <c r="N11" s="56" t="s">
        <v>11</v>
      </c>
      <c r="O11" s="57">
        <f t="shared" si="5"/>
        <v>2018</v>
      </c>
      <c r="P11" s="36" t="s">
        <v>805</v>
      </c>
      <c r="Q11" s="36" t="str">
        <f>Commodities!$D$32</f>
        <v>BIOLOG</v>
      </c>
      <c r="R11" s="58">
        <f>R10*1.1</f>
        <v>1.9800000000000002</v>
      </c>
      <c r="S11" s="58">
        <f t="shared" ref="S11:U11" si="9">R11</f>
        <v>1.9800000000000002</v>
      </c>
      <c r="T11" s="58">
        <f t="shared" si="9"/>
        <v>1.9800000000000002</v>
      </c>
      <c r="U11" s="58">
        <f t="shared" si="9"/>
        <v>1.9800000000000002</v>
      </c>
      <c r="W11" s="29" t="s">
        <v>822</v>
      </c>
    </row>
    <row r="12" spans="1:23" s="29" customFormat="1" ht="13.8">
      <c r="A12" s="24" t="s">
        <v>838</v>
      </c>
      <c r="C12" s="29" t="s">
        <v>10</v>
      </c>
      <c r="D12" s="55" t="s">
        <v>814</v>
      </c>
      <c r="E12" s="33">
        <f t="shared" si="4"/>
        <v>2018</v>
      </c>
      <c r="F12" s="29" t="s">
        <v>806</v>
      </c>
      <c r="G12" s="47">
        <f>'Data on Biomass'!C13</f>
        <v>0</v>
      </c>
      <c r="H12" s="39">
        <f t="shared" si="0"/>
        <v>0</v>
      </c>
      <c r="I12" s="39">
        <f t="shared" si="1"/>
        <v>0</v>
      </c>
      <c r="J12" s="39">
        <f t="shared" si="2"/>
        <v>0</v>
      </c>
      <c r="K12" s="36"/>
      <c r="L12" s="24" t="s">
        <v>838</v>
      </c>
      <c r="M12" s="36"/>
      <c r="N12" s="56" t="s">
        <v>11</v>
      </c>
      <c r="O12" s="57">
        <f t="shared" si="5"/>
        <v>2018</v>
      </c>
      <c r="P12" s="36" t="s">
        <v>806</v>
      </c>
      <c r="Q12" s="36" t="str">
        <f>Commodities!$D$35</f>
        <v>BIOWMU</v>
      </c>
      <c r="R12" s="58">
        <f>R14</f>
        <v>2</v>
      </c>
      <c r="S12" s="58">
        <f t="shared" ref="S12:U12" si="10">R12</f>
        <v>2</v>
      </c>
      <c r="T12" s="58">
        <f t="shared" si="10"/>
        <v>2</v>
      </c>
      <c r="U12" s="58">
        <f t="shared" si="10"/>
        <v>2</v>
      </c>
      <c r="W12" s="29" t="s">
        <v>822</v>
      </c>
    </row>
    <row r="13" spans="1:23" s="29" customFormat="1" ht="13.8">
      <c r="A13" s="24" t="s">
        <v>839</v>
      </c>
      <c r="C13" s="29" t="s">
        <v>10</v>
      </c>
      <c r="D13" s="55" t="s">
        <v>814</v>
      </c>
      <c r="E13" s="33">
        <f t="shared" si="4"/>
        <v>2018</v>
      </c>
      <c r="F13" s="29" t="s">
        <v>807</v>
      </c>
      <c r="G13" s="47">
        <f>'Data on Biomass'!C14</f>
        <v>0</v>
      </c>
      <c r="H13" s="39">
        <f t="shared" si="0"/>
        <v>0</v>
      </c>
      <c r="I13" s="39">
        <f t="shared" si="1"/>
        <v>0</v>
      </c>
      <c r="J13" s="39">
        <f t="shared" si="2"/>
        <v>0</v>
      </c>
      <c r="K13" s="36"/>
      <c r="L13" s="24" t="s">
        <v>839</v>
      </c>
      <c r="M13" s="36"/>
      <c r="N13" s="56" t="s">
        <v>11</v>
      </c>
      <c r="O13" s="57">
        <f t="shared" si="5"/>
        <v>2018</v>
      </c>
      <c r="P13" s="36" t="s">
        <v>807</v>
      </c>
      <c r="Q13" s="36" t="str">
        <f>Commodities!$D$36</f>
        <v>BIOWID</v>
      </c>
      <c r="R13" s="58">
        <v>3</v>
      </c>
      <c r="S13" s="58">
        <f t="shared" ref="S13:U13" si="11">R13</f>
        <v>3</v>
      </c>
      <c r="T13" s="58">
        <f t="shared" si="11"/>
        <v>3</v>
      </c>
      <c r="U13" s="58">
        <f t="shared" si="11"/>
        <v>3</v>
      </c>
      <c r="W13" s="29" t="s">
        <v>823</v>
      </c>
    </row>
    <row r="14" spans="1:23" s="29" customFormat="1" ht="13.8">
      <c r="A14" s="24" t="s">
        <v>840</v>
      </c>
      <c r="C14" s="29" t="s">
        <v>10</v>
      </c>
      <c r="D14" s="55" t="s">
        <v>814</v>
      </c>
      <c r="E14" s="33">
        <f t="shared" si="4"/>
        <v>2018</v>
      </c>
      <c r="F14" s="29" t="s">
        <v>808</v>
      </c>
      <c r="G14" s="47">
        <f>'Data on Biomass'!C15</f>
        <v>2.5120800000000002E-2</v>
      </c>
      <c r="H14" s="39">
        <f t="shared" si="0"/>
        <v>1.67472E-2</v>
      </c>
      <c r="I14" s="39">
        <f t="shared" si="1"/>
        <v>2.5120800000000003E-3</v>
      </c>
      <c r="J14" s="39">
        <f t="shared" si="2"/>
        <v>2.5120800000000003E-3</v>
      </c>
      <c r="K14" s="36"/>
      <c r="L14" s="24" t="s">
        <v>840</v>
      </c>
      <c r="M14" s="36"/>
      <c r="N14" s="56" t="s">
        <v>11</v>
      </c>
      <c r="O14" s="57">
        <f t="shared" si="5"/>
        <v>2018</v>
      </c>
      <c r="P14" s="36" t="s">
        <v>808</v>
      </c>
      <c r="Q14" s="36" t="str">
        <f>Commodities!$D$37</f>
        <v>BIOWAN</v>
      </c>
      <c r="R14" s="58">
        <v>2</v>
      </c>
      <c r="S14" s="58">
        <f t="shared" ref="S14:U14" si="12">R14</f>
        <v>2</v>
      </c>
      <c r="T14" s="58">
        <f t="shared" si="12"/>
        <v>2</v>
      </c>
      <c r="U14" s="58">
        <f t="shared" si="12"/>
        <v>2</v>
      </c>
      <c r="W14" s="29" t="s">
        <v>819</v>
      </c>
    </row>
    <row r="15" spans="1:23" s="29" customFormat="1" ht="13.8">
      <c r="A15" s="24" t="s">
        <v>858</v>
      </c>
      <c r="C15" s="29" t="s">
        <v>10</v>
      </c>
      <c r="D15" s="55" t="s">
        <v>814</v>
      </c>
      <c r="E15" s="33">
        <f t="shared" si="4"/>
        <v>2018</v>
      </c>
      <c r="F15" s="29" t="s">
        <v>857</v>
      </c>
      <c r="G15" s="47">
        <f>'Data on Biomass'!C16</f>
        <v>0</v>
      </c>
      <c r="H15" s="39">
        <f t="shared" si="0"/>
        <v>0</v>
      </c>
      <c r="I15" s="39">
        <f t="shared" si="1"/>
        <v>0</v>
      </c>
      <c r="J15" s="39">
        <f t="shared" si="2"/>
        <v>0</v>
      </c>
      <c r="K15" s="36"/>
      <c r="L15" s="24" t="s">
        <v>858</v>
      </c>
      <c r="M15" s="36"/>
      <c r="N15" s="56" t="s">
        <v>11</v>
      </c>
      <c r="O15" s="57">
        <f t="shared" si="5"/>
        <v>2018</v>
      </c>
      <c r="P15" s="36" t="s">
        <v>857</v>
      </c>
      <c r="Q15" s="36" t="str">
        <f>Commodities!$D$38</f>
        <v>BIOUCO</v>
      </c>
      <c r="R15" s="58">
        <f>650/42.49</f>
        <v>15.297717109908213</v>
      </c>
      <c r="S15" s="58">
        <f t="shared" ref="S15:U15" si="13">R15</f>
        <v>15.297717109908213</v>
      </c>
      <c r="T15" s="58">
        <f t="shared" si="13"/>
        <v>15.297717109908213</v>
      </c>
      <c r="U15" s="58">
        <f t="shared" si="13"/>
        <v>15.297717109908213</v>
      </c>
      <c r="W15" s="29" t="s">
        <v>824</v>
      </c>
    </row>
    <row r="16" spans="1:23" s="29" customFormat="1" ht="13.8">
      <c r="A16" s="24" t="s">
        <v>877</v>
      </c>
      <c r="C16" s="29" t="s">
        <v>10</v>
      </c>
      <c r="D16" s="55" t="s">
        <v>814</v>
      </c>
      <c r="E16" s="33">
        <f t="shared" si="4"/>
        <v>2018</v>
      </c>
      <c r="F16" s="29" t="s">
        <v>876</v>
      </c>
      <c r="G16" s="47">
        <f>'Data on Biomass'!C17</f>
        <v>0</v>
      </c>
      <c r="H16" s="39">
        <f t="shared" si="0"/>
        <v>0</v>
      </c>
      <c r="I16" s="39">
        <f t="shared" si="1"/>
        <v>0</v>
      </c>
      <c r="J16" s="39">
        <f t="shared" si="2"/>
        <v>0</v>
      </c>
      <c r="K16" s="36"/>
      <c r="L16" s="24" t="s">
        <v>877</v>
      </c>
      <c r="M16" s="36"/>
      <c r="N16" s="56" t="s">
        <v>11</v>
      </c>
      <c r="O16" s="57">
        <f t="shared" si="5"/>
        <v>2018</v>
      </c>
      <c r="P16" s="29" t="s">
        <v>876</v>
      </c>
      <c r="Q16" s="36" t="str">
        <f>Commodities!$D$42</f>
        <v>BIOSTA</v>
      </c>
      <c r="R16" s="58">
        <v>19.93</v>
      </c>
      <c r="S16" s="58">
        <f t="shared" ref="S16:U16" si="14">R16</f>
        <v>19.93</v>
      </c>
      <c r="T16" s="58">
        <f t="shared" si="14"/>
        <v>19.93</v>
      </c>
      <c r="U16" s="58">
        <f t="shared" si="14"/>
        <v>19.93</v>
      </c>
    </row>
    <row r="17" spans="1:21" s="29" customFormat="1" ht="13.8">
      <c r="A17" s="24" t="s">
        <v>873</v>
      </c>
      <c r="C17" s="29" t="s">
        <v>10</v>
      </c>
      <c r="D17" s="55" t="s">
        <v>814</v>
      </c>
      <c r="E17" s="33">
        <f>E15</f>
        <v>2018</v>
      </c>
      <c r="F17" s="29" t="s">
        <v>809</v>
      </c>
      <c r="G17" s="47">
        <f>'Data on Biomass'!C18</f>
        <v>0</v>
      </c>
      <c r="H17" s="39">
        <f t="shared" si="0"/>
        <v>0</v>
      </c>
      <c r="I17" s="39">
        <f t="shared" si="1"/>
        <v>0</v>
      </c>
      <c r="J17" s="39">
        <f t="shared" si="2"/>
        <v>0</v>
      </c>
      <c r="K17" s="36"/>
      <c r="L17" s="24" t="s">
        <v>873</v>
      </c>
      <c r="M17" s="36"/>
      <c r="N17" s="56" t="s">
        <v>11</v>
      </c>
      <c r="O17" s="57">
        <f>O15</f>
        <v>2018</v>
      </c>
      <c r="P17" s="36" t="s">
        <v>809</v>
      </c>
      <c r="Q17" s="36" t="str">
        <f>Commodities!$D$41</f>
        <v>BIOBGC</v>
      </c>
      <c r="R17" s="58">
        <v>31.45</v>
      </c>
      <c r="S17" s="58">
        <f t="shared" ref="S17:U17" si="15">R17</f>
        <v>31.45</v>
      </c>
      <c r="T17" s="58">
        <f t="shared" si="15"/>
        <v>31.45</v>
      </c>
      <c r="U17" s="58">
        <f t="shared" si="15"/>
        <v>31.45</v>
      </c>
    </row>
    <row r="18" spans="1:21" s="29" customFormat="1" ht="13.8">
      <c r="A18" s="24" t="s">
        <v>872</v>
      </c>
      <c r="C18" s="29" t="s">
        <v>10</v>
      </c>
      <c r="D18" s="55" t="s">
        <v>814</v>
      </c>
      <c r="E18" s="33">
        <f t="shared" si="4"/>
        <v>2018</v>
      </c>
      <c r="F18" s="29" t="s">
        <v>810</v>
      </c>
      <c r="G18" s="47">
        <f>'Data on Biomass'!C19</f>
        <v>0</v>
      </c>
      <c r="H18" s="39">
        <f t="shared" si="0"/>
        <v>0</v>
      </c>
      <c r="I18" s="39">
        <f t="shared" si="1"/>
        <v>0</v>
      </c>
      <c r="J18" s="39">
        <f t="shared" si="2"/>
        <v>0</v>
      </c>
      <c r="K18" s="36"/>
      <c r="L18" s="24" t="s">
        <v>872</v>
      </c>
      <c r="M18" s="36"/>
      <c r="N18" s="56" t="s">
        <v>11</v>
      </c>
      <c r="O18" s="57">
        <f t="shared" si="5"/>
        <v>2018</v>
      </c>
      <c r="P18" s="36" t="s">
        <v>810</v>
      </c>
      <c r="Q18" s="36" t="str">
        <f>Commodities!$D$39</f>
        <v>BIOBST</v>
      </c>
      <c r="R18" s="58">
        <v>4.9000000000000004</v>
      </c>
      <c r="S18" s="58">
        <f t="shared" ref="S18:U18" si="16">R18</f>
        <v>4.9000000000000004</v>
      </c>
      <c r="T18" s="58">
        <f t="shared" si="16"/>
        <v>4.9000000000000004</v>
      </c>
      <c r="U18" s="58">
        <f t="shared" si="16"/>
        <v>4.9000000000000004</v>
      </c>
    </row>
    <row r="19" spans="1:21" s="29" customFormat="1" ht="13.8">
      <c r="A19" s="24" t="s">
        <v>841</v>
      </c>
      <c r="C19" s="29" t="s">
        <v>10</v>
      </c>
      <c r="D19" s="55" t="s">
        <v>814</v>
      </c>
      <c r="E19" s="33">
        <f t="shared" si="4"/>
        <v>2018</v>
      </c>
      <c r="F19" s="29" t="s">
        <v>811</v>
      </c>
      <c r="G19" s="47">
        <f>'Data on Biomass'!C20</f>
        <v>0</v>
      </c>
      <c r="H19" s="39">
        <f t="shared" si="0"/>
        <v>0</v>
      </c>
      <c r="I19" s="39">
        <f t="shared" si="1"/>
        <v>0</v>
      </c>
      <c r="J19" s="39">
        <f t="shared" si="2"/>
        <v>0</v>
      </c>
      <c r="K19" s="36"/>
      <c r="L19" s="24" t="s">
        <v>841</v>
      </c>
      <c r="M19" s="36"/>
      <c r="N19" s="56" t="s">
        <v>11</v>
      </c>
      <c r="O19" s="57">
        <f t="shared" si="5"/>
        <v>2018</v>
      </c>
      <c r="P19" s="36" t="s">
        <v>811</v>
      </c>
      <c r="Q19" s="36" t="str">
        <f>Commodities!$D$43</f>
        <v>BIOBOS</v>
      </c>
      <c r="R19" s="58">
        <v>27.45</v>
      </c>
      <c r="S19" s="58">
        <f t="shared" ref="S19:U19" si="17">R19</f>
        <v>27.45</v>
      </c>
      <c r="T19" s="58">
        <f t="shared" si="17"/>
        <v>27.45</v>
      </c>
      <c r="U19" s="58">
        <f t="shared" si="17"/>
        <v>27.45</v>
      </c>
    </row>
    <row r="20" spans="1:21" s="29" customFormat="1" ht="13.8">
      <c r="A20" s="41" t="s">
        <v>875</v>
      </c>
      <c r="B20" s="40"/>
      <c r="C20" s="40" t="s">
        <v>10</v>
      </c>
      <c r="D20" s="59" t="s">
        <v>814</v>
      </c>
      <c r="E20" s="60">
        <f t="shared" si="4"/>
        <v>2018</v>
      </c>
      <c r="F20" s="40" t="s">
        <v>874</v>
      </c>
      <c r="G20" s="48">
        <f>'Data on Biomass'!C21</f>
        <v>0</v>
      </c>
      <c r="H20" s="39">
        <f t="shared" si="0"/>
        <v>0</v>
      </c>
      <c r="I20" s="39">
        <f t="shared" si="1"/>
        <v>0</v>
      </c>
      <c r="J20" s="39">
        <f t="shared" si="2"/>
        <v>0</v>
      </c>
      <c r="K20" s="36"/>
      <c r="L20" s="41" t="s">
        <v>875</v>
      </c>
      <c r="M20" s="40"/>
      <c r="N20" s="61" t="s">
        <v>11</v>
      </c>
      <c r="O20" s="60">
        <f t="shared" si="5"/>
        <v>2018</v>
      </c>
      <c r="P20" s="40" t="s">
        <v>874</v>
      </c>
      <c r="Q20" s="40" t="str">
        <f>Commodities!$D$40</f>
        <v>BIOWIR</v>
      </c>
      <c r="R20" s="48">
        <v>3.72</v>
      </c>
      <c r="S20" s="48">
        <f t="shared" ref="S20:U20" si="18">R20</f>
        <v>3.72</v>
      </c>
      <c r="T20" s="48">
        <f t="shared" si="18"/>
        <v>3.72</v>
      </c>
      <c r="U20" s="48">
        <f t="shared" si="18"/>
        <v>3.72</v>
      </c>
    </row>
    <row r="21" spans="1:21" s="29" customFormat="1" ht="13.8">
      <c r="A21" s="24" t="s">
        <v>835</v>
      </c>
      <c r="C21" s="29" t="s">
        <v>10</v>
      </c>
      <c r="D21" s="55" t="s">
        <v>814</v>
      </c>
      <c r="E21" s="33">
        <v>2020</v>
      </c>
      <c r="F21" s="29" t="s">
        <v>800</v>
      </c>
      <c r="G21" s="47">
        <f>'Data on Biomass'!C28*1</f>
        <v>6.2802000000000011E-2</v>
      </c>
      <c r="H21" s="47">
        <f t="shared" si="0"/>
        <v>4.1868000000000009E-2</v>
      </c>
      <c r="I21" s="47">
        <f t="shared" si="1"/>
        <v>6.2802000000000014E-3</v>
      </c>
      <c r="J21" s="39">
        <f>I21*1</f>
        <v>6.2802000000000014E-3</v>
      </c>
      <c r="K21" s="36"/>
      <c r="L21" s="24" t="s">
        <v>899</v>
      </c>
      <c r="M21" s="36"/>
      <c r="N21" s="56" t="s">
        <v>11</v>
      </c>
      <c r="O21" s="57">
        <f>BASE_YEAR+3</f>
        <v>2020</v>
      </c>
      <c r="P21" s="36" t="s">
        <v>800</v>
      </c>
      <c r="Q21" s="36" t="str">
        <f>Commodities!$D$32</f>
        <v>BIOLOG</v>
      </c>
      <c r="R21" s="58">
        <f t="shared" ref="R21:R26" si="19">(R51-R6)/($O$64-$O$19)*(O21-$O$19)+R6</f>
        <v>1.53</v>
      </c>
      <c r="S21" s="58">
        <f t="shared" ref="S21:U21" si="20">R21</f>
        <v>1.53</v>
      </c>
      <c r="T21" s="58">
        <f t="shared" si="20"/>
        <v>1.53</v>
      </c>
      <c r="U21" s="58">
        <f t="shared" si="20"/>
        <v>1.53</v>
      </c>
    </row>
    <row r="22" spans="1:21" s="29" customFormat="1" ht="13.8">
      <c r="A22" s="24" t="s">
        <v>836</v>
      </c>
      <c r="C22" s="29" t="s">
        <v>10</v>
      </c>
      <c r="D22" s="55" t="s">
        <v>814</v>
      </c>
      <c r="E22" s="33">
        <f>E21</f>
        <v>2020</v>
      </c>
      <c r="F22" s="29" t="s">
        <v>801</v>
      </c>
      <c r="G22" s="47">
        <f>'Data on Biomass'!C29*1</f>
        <v>0.12560400000000002</v>
      </c>
      <c r="H22" s="47">
        <f t="shared" si="0"/>
        <v>8.3736000000000019E-2</v>
      </c>
      <c r="I22" s="47">
        <f t="shared" si="1"/>
        <v>1.2560400000000003E-2</v>
      </c>
      <c r="J22" s="39">
        <f t="shared" si="2"/>
        <v>1.2560400000000003E-2</v>
      </c>
      <c r="K22" s="36"/>
      <c r="L22" s="24" t="s">
        <v>902</v>
      </c>
      <c r="M22" s="36"/>
      <c r="N22" s="56" t="s">
        <v>11</v>
      </c>
      <c r="O22" s="57">
        <f>O21</f>
        <v>2020</v>
      </c>
      <c r="P22" s="36" t="s">
        <v>801</v>
      </c>
      <c r="Q22" s="36" t="str">
        <f>Commodities!$D$32</f>
        <v>BIOLOG</v>
      </c>
      <c r="R22" s="58">
        <f t="shared" si="19"/>
        <v>1.7</v>
      </c>
      <c r="S22" s="58">
        <f t="shared" ref="S22:U22" si="21">R22</f>
        <v>1.7</v>
      </c>
      <c r="T22" s="58">
        <f t="shared" si="21"/>
        <v>1.7</v>
      </c>
      <c r="U22" s="58">
        <f t="shared" si="21"/>
        <v>1.7</v>
      </c>
    </row>
    <row r="23" spans="1:21" s="29" customFormat="1" ht="13.8">
      <c r="A23" s="24" t="s">
        <v>837</v>
      </c>
      <c r="C23" s="29" t="s">
        <v>10</v>
      </c>
      <c r="D23" s="55" t="s">
        <v>814</v>
      </c>
      <c r="E23" s="33">
        <f t="shared" ref="E23:E35" si="22">E22</f>
        <v>2020</v>
      </c>
      <c r="F23" s="29" t="s">
        <v>802</v>
      </c>
      <c r="G23" s="47">
        <f>'Data on Biomass'!C30*1</f>
        <v>6.2802000000000011E-2</v>
      </c>
      <c r="H23" s="47">
        <f t="shared" si="0"/>
        <v>4.1868000000000009E-2</v>
      </c>
      <c r="I23" s="47">
        <f t="shared" si="1"/>
        <v>6.2802000000000014E-3</v>
      </c>
      <c r="J23" s="39">
        <f t="shared" si="2"/>
        <v>6.2802000000000014E-3</v>
      </c>
      <c r="K23" s="36"/>
      <c r="L23" s="24" t="s">
        <v>901</v>
      </c>
      <c r="M23" s="36"/>
      <c r="N23" s="56" t="s">
        <v>11</v>
      </c>
      <c r="O23" s="57">
        <f t="shared" ref="O23:O35" si="23">O22</f>
        <v>2020</v>
      </c>
      <c r="P23" s="36" t="s">
        <v>802</v>
      </c>
      <c r="Q23" s="36" t="str">
        <f>Commodities!$D$32</f>
        <v>BIOLOG</v>
      </c>
      <c r="R23" s="58">
        <f t="shared" si="19"/>
        <v>1.87</v>
      </c>
      <c r="S23" s="58">
        <f t="shared" ref="S23:U23" si="24">R23</f>
        <v>1.87</v>
      </c>
      <c r="T23" s="58">
        <f t="shared" si="24"/>
        <v>1.87</v>
      </c>
      <c r="U23" s="58">
        <f t="shared" si="24"/>
        <v>1.87</v>
      </c>
    </row>
    <row r="24" spans="1:21" s="29" customFormat="1" ht="13.8">
      <c r="A24" s="24" t="s">
        <v>842</v>
      </c>
      <c r="C24" s="29" t="s">
        <v>10</v>
      </c>
      <c r="D24" s="55" t="s">
        <v>814</v>
      </c>
      <c r="E24" s="33">
        <f t="shared" si="22"/>
        <v>2020</v>
      </c>
      <c r="F24" s="29" t="s">
        <v>803</v>
      </c>
      <c r="G24" s="47">
        <f>'Data on Biomass'!C31*1</f>
        <v>0.62802000000000002</v>
      </c>
      <c r="H24" s="47">
        <f t="shared" si="0"/>
        <v>0.41868</v>
      </c>
      <c r="I24" s="47">
        <f t="shared" si="1"/>
        <v>6.2801999999999997E-2</v>
      </c>
      <c r="J24" s="39">
        <f t="shared" si="2"/>
        <v>6.2801999999999997E-2</v>
      </c>
      <c r="K24" s="36"/>
      <c r="L24" s="24" t="s">
        <v>842</v>
      </c>
      <c r="M24" s="36"/>
      <c r="N24" s="56" t="s">
        <v>11</v>
      </c>
      <c r="O24" s="57">
        <f t="shared" si="23"/>
        <v>2020</v>
      </c>
      <c r="P24" s="36" t="s">
        <v>803</v>
      </c>
      <c r="Q24" s="36" t="str">
        <f>Commodities!$D$32</f>
        <v>BIOLOG</v>
      </c>
      <c r="R24" s="58">
        <f t="shared" si="19"/>
        <v>1.83</v>
      </c>
      <c r="S24" s="58">
        <f t="shared" ref="S24:U24" si="25">R24</f>
        <v>1.83</v>
      </c>
      <c r="T24" s="58">
        <f t="shared" si="25"/>
        <v>1.83</v>
      </c>
      <c r="U24" s="58">
        <f t="shared" si="25"/>
        <v>1.83</v>
      </c>
    </row>
    <row r="25" spans="1:21" s="29" customFormat="1" ht="13.8">
      <c r="A25" s="24" t="s">
        <v>843</v>
      </c>
      <c r="C25" s="29" t="s">
        <v>10</v>
      </c>
      <c r="D25" s="55" t="s">
        <v>814</v>
      </c>
      <c r="E25" s="33">
        <f t="shared" si="22"/>
        <v>2020</v>
      </c>
      <c r="F25" s="29" t="s">
        <v>804</v>
      </c>
      <c r="G25" s="47">
        <f>'Data on Biomass'!C32*1</f>
        <v>1.25604</v>
      </c>
      <c r="H25" s="47">
        <f t="shared" si="0"/>
        <v>0.83735999999999999</v>
      </c>
      <c r="I25" s="47">
        <f t="shared" si="1"/>
        <v>0.12560399999999999</v>
      </c>
      <c r="J25" s="39">
        <f t="shared" si="2"/>
        <v>0.12560399999999999</v>
      </c>
      <c r="K25" s="36"/>
      <c r="L25" s="24" t="s">
        <v>843</v>
      </c>
      <c r="M25" s="36"/>
      <c r="N25" s="56" t="s">
        <v>11</v>
      </c>
      <c r="O25" s="57">
        <f t="shared" si="23"/>
        <v>2020</v>
      </c>
      <c r="P25" s="36" t="s">
        <v>804</v>
      </c>
      <c r="Q25" s="36" t="str">
        <f>Commodities!$D$32</f>
        <v>BIOLOG</v>
      </c>
      <c r="R25" s="58">
        <f t="shared" si="19"/>
        <v>2.0333333333333332</v>
      </c>
      <c r="S25" s="58">
        <f t="shared" ref="S25:U25" si="26">R25</f>
        <v>2.0333333333333332</v>
      </c>
      <c r="T25" s="58">
        <f t="shared" si="26"/>
        <v>2.0333333333333332</v>
      </c>
      <c r="U25" s="58">
        <f t="shared" si="26"/>
        <v>2.0333333333333332</v>
      </c>
    </row>
    <row r="26" spans="1:21" s="29" customFormat="1" ht="13.8">
      <c r="A26" s="24" t="s">
        <v>844</v>
      </c>
      <c r="C26" s="29" t="s">
        <v>10</v>
      </c>
      <c r="D26" s="55" t="s">
        <v>814</v>
      </c>
      <c r="E26" s="33">
        <f t="shared" si="22"/>
        <v>2020</v>
      </c>
      <c r="F26" s="29" t="s">
        <v>805</v>
      </c>
      <c r="G26" s="47">
        <f>'Data on Biomass'!C33*1</f>
        <v>0.62802000000000002</v>
      </c>
      <c r="H26" s="47">
        <f t="shared" si="0"/>
        <v>0.41868</v>
      </c>
      <c r="I26" s="47">
        <f t="shared" si="1"/>
        <v>6.2801999999999997E-2</v>
      </c>
      <c r="J26" s="39">
        <f t="shared" si="2"/>
        <v>6.2801999999999997E-2</v>
      </c>
      <c r="K26" s="36"/>
      <c r="L26" s="24" t="s">
        <v>844</v>
      </c>
      <c r="M26" s="36"/>
      <c r="N26" s="56" t="s">
        <v>11</v>
      </c>
      <c r="O26" s="57">
        <f t="shared" si="23"/>
        <v>2020</v>
      </c>
      <c r="P26" s="36" t="s">
        <v>805</v>
      </c>
      <c r="Q26" s="36" t="str">
        <f>Commodities!$D$32</f>
        <v>BIOLOG</v>
      </c>
      <c r="R26" s="58">
        <f t="shared" si="19"/>
        <v>2.2366666666666668</v>
      </c>
      <c r="S26" s="58">
        <f t="shared" ref="S26:U26" si="27">R26</f>
        <v>2.2366666666666668</v>
      </c>
      <c r="T26" s="58">
        <f t="shared" si="27"/>
        <v>2.2366666666666668</v>
      </c>
      <c r="U26" s="58">
        <f t="shared" si="27"/>
        <v>2.2366666666666668</v>
      </c>
    </row>
    <row r="27" spans="1:21" s="29" customFormat="1" ht="13.8">
      <c r="A27" s="24" t="s">
        <v>838</v>
      </c>
      <c r="C27" s="29" t="s">
        <v>10</v>
      </c>
      <c r="D27" s="55" t="s">
        <v>814</v>
      </c>
      <c r="E27" s="33">
        <f t="shared" si="22"/>
        <v>2020</v>
      </c>
      <c r="F27" s="29" t="s">
        <v>806</v>
      </c>
      <c r="G27" s="47">
        <f>'Data on Biomass'!C34*1</f>
        <v>0</v>
      </c>
      <c r="H27" s="47">
        <f t="shared" si="0"/>
        <v>0</v>
      </c>
      <c r="I27" s="47">
        <f t="shared" si="1"/>
        <v>0</v>
      </c>
      <c r="J27" s="39">
        <f t="shared" si="2"/>
        <v>0</v>
      </c>
      <c r="K27" s="36"/>
      <c r="L27" s="24" t="s">
        <v>838</v>
      </c>
      <c r="M27" s="36"/>
      <c r="N27" s="56" t="s">
        <v>11</v>
      </c>
      <c r="O27" s="57">
        <f t="shared" si="23"/>
        <v>2020</v>
      </c>
      <c r="P27" s="36" t="s">
        <v>806</v>
      </c>
      <c r="Q27" s="36" t="str">
        <f>Commodities!$D$35</f>
        <v>BIOWMU</v>
      </c>
      <c r="R27" s="58">
        <f>R29</f>
        <v>2.2666666666666666</v>
      </c>
      <c r="S27" s="58">
        <f t="shared" ref="S27:U27" si="28">R27</f>
        <v>2.2666666666666666</v>
      </c>
      <c r="T27" s="58">
        <f t="shared" si="28"/>
        <v>2.2666666666666666</v>
      </c>
      <c r="U27" s="58">
        <f t="shared" si="28"/>
        <v>2.2666666666666666</v>
      </c>
    </row>
    <row r="28" spans="1:21" s="29" customFormat="1" ht="13.8">
      <c r="A28" s="24" t="s">
        <v>839</v>
      </c>
      <c r="C28" s="29" t="s">
        <v>10</v>
      </c>
      <c r="D28" s="55" t="s">
        <v>814</v>
      </c>
      <c r="E28" s="33">
        <f t="shared" si="22"/>
        <v>2020</v>
      </c>
      <c r="F28" s="29" t="s">
        <v>807</v>
      </c>
      <c r="G28" s="47">
        <f>'Data on Biomass'!C35*1</f>
        <v>0</v>
      </c>
      <c r="H28" s="47">
        <f t="shared" si="0"/>
        <v>0</v>
      </c>
      <c r="I28" s="47">
        <f t="shared" si="1"/>
        <v>0</v>
      </c>
      <c r="J28" s="39">
        <f t="shared" si="2"/>
        <v>0</v>
      </c>
      <c r="K28" s="36"/>
      <c r="L28" s="24" t="s">
        <v>839</v>
      </c>
      <c r="M28" s="36"/>
      <c r="N28" s="56" t="s">
        <v>11</v>
      </c>
      <c r="O28" s="57">
        <f t="shared" si="23"/>
        <v>2020</v>
      </c>
      <c r="P28" s="36" t="s">
        <v>807</v>
      </c>
      <c r="Q28" s="36" t="str">
        <f>Commodities!$D$36</f>
        <v>BIOWID</v>
      </c>
      <c r="R28" s="58">
        <f>(R58-R13)/($O$64-$O$19)*(O28-$O$19)+R13</f>
        <v>3.6333333333333333</v>
      </c>
      <c r="S28" s="58">
        <f t="shared" ref="S28:U28" si="29">R28</f>
        <v>3.6333333333333333</v>
      </c>
      <c r="T28" s="58">
        <f t="shared" si="29"/>
        <v>3.6333333333333333</v>
      </c>
      <c r="U28" s="58">
        <f t="shared" si="29"/>
        <v>3.6333333333333333</v>
      </c>
    </row>
    <row r="29" spans="1:21" s="29" customFormat="1" ht="13.8">
      <c r="A29" s="24" t="s">
        <v>840</v>
      </c>
      <c r="C29" s="29" t="s">
        <v>10</v>
      </c>
      <c r="D29" s="55" t="s">
        <v>814</v>
      </c>
      <c r="E29" s="33">
        <f t="shared" si="22"/>
        <v>2020</v>
      </c>
      <c r="F29" s="29" t="s">
        <v>808</v>
      </c>
      <c r="G29" s="47">
        <f>'Data on Biomass'!C36*1</f>
        <v>0</v>
      </c>
      <c r="H29" s="47">
        <f t="shared" si="0"/>
        <v>0</v>
      </c>
      <c r="I29" s="47">
        <f t="shared" si="1"/>
        <v>0</v>
      </c>
      <c r="J29" s="39">
        <f t="shared" si="2"/>
        <v>0</v>
      </c>
      <c r="K29" s="36"/>
      <c r="L29" s="24" t="s">
        <v>840</v>
      </c>
      <c r="M29" s="36"/>
      <c r="N29" s="56" t="s">
        <v>11</v>
      </c>
      <c r="O29" s="57">
        <f t="shared" si="23"/>
        <v>2020</v>
      </c>
      <c r="P29" s="36" t="s">
        <v>808</v>
      </c>
      <c r="Q29" s="36" t="str">
        <f>Commodities!$D$37</f>
        <v>BIOWAN</v>
      </c>
      <c r="R29" s="58">
        <f>(R59-R14)/($O$64-$O$19)*(O29-$O$19)+R14</f>
        <v>2.2666666666666666</v>
      </c>
      <c r="S29" s="58">
        <f t="shared" ref="S29:U29" si="30">R29</f>
        <v>2.2666666666666666</v>
      </c>
      <c r="T29" s="58">
        <f t="shared" si="30"/>
        <v>2.2666666666666666</v>
      </c>
      <c r="U29" s="58">
        <f t="shared" si="30"/>
        <v>2.2666666666666666</v>
      </c>
    </row>
    <row r="30" spans="1:21" s="29" customFormat="1" ht="13.8">
      <c r="A30" s="24" t="s">
        <v>858</v>
      </c>
      <c r="C30" s="29" t="s">
        <v>10</v>
      </c>
      <c r="D30" s="55" t="s">
        <v>814</v>
      </c>
      <c r="E30" s="33">
        <f t="shared" si="22"/>
        <v>2020</v>
      </c>
      <c r="F30" s="29" t="s">
        <v>857</v>
      </c>
      <c r="G30" s="47">
        <f>'Data on Biomass'!C37*1</f>
        <v>0</v>
      </c>
      <c r="H30" s="47">
        <f t="shared" si="0"/>
        <v>0</v>
      </c>
      <c r="I30" s="47">
        <f t="shared" si="1"/>
        <v>0</v>
      </c>
      <c r="J30" s="39">
        <f t="shared" si="2"/>
        <v>0</v>
      </c>
      <c r="K30" s="36"/>
      <c r="L30" s="24" t="s">
        <v>858</v>
      </c>
      <c r="M30" s="36"/>
      <c r="N30" s="56" t="s">
        <v>11</v>
      </c>
      <c r="O30" s="57">
        <f t="shared" si="23"/>
        <v>2020</v>
      </c>
      <c r="P30" s="36" t="s">
        <v>857</v>
      </c>
      <c r="Q30" s="36" t="str">
        <f>Commodities!$D$38</f>
        <v>BIOUCO</v>
      </c>
      <c r="R30" s="58">
        <f>(R60-R15)/($O$64-$O$19)*(O30-$O$19)+R15</f>
        <v>15.297717109908213</v>
      </c>
      <c r="S30" s="58">
        <f t="shared" ref="S30:U30" si="31">R30</f>
        <v>15.297717109908213</v>
      </c>
      <c r="T30" s="58">
        <f t="shared" si="31"/>
        <v>15.297717109908213</v>
      </c>
      <c r="U30" s="58">
        <f t="shared" si="31"/>
        <v>15.297717109908213</v>
      </c>
    </row>
    <row r="31" spans="1:21" s="29" customFormat="1" ht="13.8">
      <c r="A31" s="24" t="s">
        <v>877</v>
      </c>
      <c r="C31" s="29" t="s">
        <v>10</v>
      </c>
      <c r="D31" s="55" t="s">
        <v>814</v>
      </c>
      <c r="E31" s="33">
        <f t="shared" si="22"/>
        <v>2020</v>
      </c>
      <c r="F31" s="29" t="s">
        <v>876</v>
      </c>
      <c r="G31" s="47">
        <f>'Data on Biomass'!C38*1</f>
        <v>0</v>
      </c>
      <c r="H31" s="47">
        <f t="shared" si="0"/>
        <v>0</v>
      </c>
      <c r="I31" s="47">
        <f t="shared" si="1"/>
        <v>0</v>
      </c>
      <c r="J31" s="39">
        <f t="shared" si="2"/>
        <v>0</v>
      </c>
      <c r="K31" s="36"/>
      <c r="L31" s="24" t="s">
        <v>877</v>
      </c>
      <c r="M31" s="36"/>
      <c r="N31" s="56" t="s">
        <v>11</v>
      </c>
      <c r="O31" s="57">
        <f t="shared" si="23"/>
        <v>2020</v>
      </c>
      <c r="P31" s="29" t="s">
        <v>876</v>
      </c>
      <c r="Q31" s="36" t="str">
        <f>Commodities!$D$42</f>
        <v>BIOSTA</v>
      </c>
      <c r="R31" s="58">
        <f>R16</f>
        <v>19.93</v>
      </c>
      <c r="S31" s="58">
        <f t="shared" ref="S31:U31" si="32">R31</f>
        <v>19.93</v>
      </c>
      <c r="T31" s="58">
        <f t="shared" si="32"/>
        <v>19.93</v>
      </c>
      <c r="U31" s="58">
        <f t="shared" si="32"/>
        <v>19.93</v>
      </c>
    </row>
    <row r="32" spans="1:21" s="29" customFormat="1" ht="13.8">
      <c r="A32" s="24" t="s">
        <v>873</v>
      </c>
      <c r="C32" s="29" t="s">
        <v>10</v>
      </c>
      <c r="D32" s="55" t="s">
        <v>814</v>
      </c>
      <c r="E32" s="33">
        <f>E30</f>
        <v>2020</v>
      </c>
      <c r="F32" s="29" t="s">
        <v>809</v>
      </c>
      <c r="G32" s="47">
        <f>'Data on Biomass'!C39*1</f>
        <v>0</v>
      </c>
      <c r="H32" s="47">
        <f t="shared" si="0"/>
        <v>0</v>
      </c>
      <c r="I32" s="47">
        <f t="shared" si="1"/>
        <v>0</v>
      </c>
      <c r="J32" s="39">
        <f t="shared" si="2"/>
        <v>0</v>
      </c>
      <c r="K32" s="36"/>
      <c r="L32" s="24" t="s">
        <v>873</v>
      </c>
      <c r="M32" s="36"/>
      <c r="N32" s="56" t="s">
        <v>11</v>
      </c>
      <c r="O32" s="57">
        <f>O30</f>
        <v>2020</v>
      </c>
      <c r="P32" s="36" t="s">
        <v>809</v>
      </c>
      <c r="Q32" s="36" t="str">
        <f>Commodities!$D$41</f>
        <v>BIOBGC</v>
      </c>
      <c r="R32" s="58">
        <f t="shared" ref="R32:R35" si="33">R17</f>
        <v>31.45</v>
      </c>
      <c r="S32" s="58">
        <f t="shared" ref="S32:U32" si="34">R32</f>
        <v>31.45</v>
      </c>
      <c r="T32" s="58">
        <f t="shared" si="34"/>
        <v>31.45</v>
      </c>
      <c r="U32" s="58">
        <f t="shared" si="34"/>
        <v>31.45</v>
      </c>
    </row>
    <row r="33" spans="1:21" s="29" customFormat="1" ht="13.8">
      <c r="A33" s="24" t="s">
        <v>872</v>
      </c>
      <c r="C33" s="29" t="s">
        <v>10</v>
      </c>
      <c r="D33" s="55" t="s">
        <v>814</v>
      </c>
      <c r="E33" s="33">
        <f t="shared" si="22"/>
        <v>2020</v>
      </c>
      <c r="F33" s="29" t="s">
        <v>810</v>
      </c>
      <c r="G33" s="47">
        <f>'Data on Biomass'!C40*1</f>
        <v>0</v>
      </c>
      <c r="H33" s="47">
        <f t="shared" si="0"/>
        <v>0</v>
      </c>
      <c r="I33" s="47">
        <f t="shared" si="1"/>
        <v>0</v>
      </c>
      <c r="J33" s="39">
        <f t="shared" si="2"/>
        <v>0</v>
      </c>
      <c r="K33" s="36"/>
      <c r="L33" s="24" t="s">
        <v>872</v>
      </c>
      <c r="M33" s="36"/>
      <c r="N33" s="56" t="s">
        <v>11</v>
      </c>
      <c r="O33" s="57">
        <f t="shared" si="23"/>
        <v>2020</v>
      </c>
      <c r="P33" s="36" t="s">
        <v>810</v>
      </c>
      <c r="Q33" s="36" t="str">
        <f>Commodities!$D$39</f>
        <v>BIOBST</v>
      </c>
      <c r="R33" s="58">
        <f t="shared" si="33"/>
        <v>4.9000000000000004</v>
      </c>
      <c r="S33" s="58">
        <f t="shared" ref="S33:U33" si="35">R33</f>
        <v>4.9000000000000004</v>
      </c>
      <c r="T33" s="58">
        <f t="shared" si="35"/>
        <v>4.9000000000000004</v>
      </c>
      <c r="U33" s="58">
        <f t="shared" si="35"/>
        <v>4.9000000000000004</v>
      </c>
    </row>
    <row r="34" spans="1:21" s="29" customFormat="1" ht="13.8">
      <c r="A34" s="24" t="s">
        <v>841</v>
      </c>
      <c r="C34" s="29" t="s">
        <v>10</v>
      </c>
      <c r="D34" s="55" t="s">
        <v>814</v>
      </c>
      <c r="E34" s="33">
        <f t="shared" si="22"/>
        <v>2020</v>
      </c>
      <c r="F34" s="29" t="s">
        <v>811</v>
      </c>
      <c r="G34" s="47">
        <f>'Data on Biomass'!C41*1</f>
        <v>0</v>
      </c>
      <c r="H34" s="47">
        <f t="shared" si="0"/>
        <v>0</v>
      </c>
      <c r="I34" s="47">
        <f t="shared" si="1"/>
        <v>0</v>
      </c>
      <c r="J34" s="39">
        <f t="shared" si="2"/>
        <v>0</v>
      </c>
      <c r="K34" s="36"/>
      <c r="L34" s="24" t="s">
        <v>841</v>
      </c>
      <c r="M34" s="36"/>
      <c r="N34" s="56" t="s">
        <v>11</v>
      </c>
      <c r="O34" s="57">
        <f t="shared" si="23"/>
        <v>2020</v>
      </c>
      <c r="P34" s="36" t="s">
        <v>811</v>
      </c>
      <c r="Q34" s="36" t="str">
        <f>Commodities!$D$43</f>
        <v>BIOBOS</v>
      </c>
      <c r="R34" s="58">
        <f t="shared" si="33"/>
        <v>27.45</v>
      </c>
      <c r="S34" s="58">
        <f t="shared" ref="S34:U34" si="36">R34</f>
        <v>27.45</v>
      </c>
      <c r="T34" s="58">
        <f t="shared" si="36"/>
        <v>27.45</v>
      </c>
      <c r="U34" s="58">
        <f t="shared" si="36"/>
        <v>27.45</v>
      </c>
    </row>
    <row r="35" spans="1:21" s="29" customFormat="1" ht="13.8">
      <c r="A35" s="41" t="s">
        <v>875</v>
      </c>
      <c r="B35" s="40"/>
      <c r="C35" s="40" t="s">
        <v>10</v>
      </c>
      <c r="D35" s="59" t="s">
        <v>814</v>
      </c>
      <c r="E35" s="60">
        <f t="shared" si="22"/>
        <v>2020</v>
      </c>
      <c r="F35" s="40" t="s">
        <v>874</v>
      </c>
      <c r="G35" s="47">
        <f>'Data on Biomass'!C42*1</f>
        <v>0</v>
      </c>
      <c r="H35" s="47">
        <f t="shared" si="0"/>
        <v>0</v>
      </c>
      <c r="I35" s="47">
        <f t="shared" si="1"/>
        <v>0</v>
      </c>
      <c r="J35" s="39">
        <f t="shared" si="2"/>
        <v>0</v>
      </c>
      <c r="K35" s="36"/>
      <c r="L35" s="41" t="s">
        <v>875</v>
      </c>
      <c r="M35" s="40"/>
      <c r="N35" s="61" t="s">
        <v>11</v>
      </c>
      <c r="O35" s="60">
        <f t="shared" si="23"/>
        <v>2020</v>
      </c>
      <c r="P35" s="40" t="s">
        <v>874</v>
      </c>
      <c r="Q35" s="40" t="str">
        <f>Commodities!$D$40</f>
        <v>BIOWIR</v>
      </c>
      <c r="R35" s="48">
        <f t="shared" si="33"/>
        <v>3.72</v>
      </c>
      <c r="S35" s="48">
        <f t="shared" ref="S35:U35" si="37">R35</f>
        <v>3.72</v>
      </c>
      <c r="T35" s="48">
        <f t="shared" si="37"/>
        <v>3.72</v>
      </c>
      <c r="U35" s="48">
        <f t="shared" si="37"/>
        <v>3.72</v>
      </c>
    </row>
    <row r="36" spans="1:21" s="29" customFormat="1" ht="13.8">
      <c r="A36" s="24" t="s">
        <v>835</v>
      </c>
      <c r="C36" s="29" t="s">
        <v>10</v>
      </c>
      <c r="D36" s="55" t="s">
        <v>814</v>
      </c>
      <c r="E36" s="33">
        <v>2050</v>
      </c>
      <c r="F36" s="29" t="s">
        <v>800</v>
      </c>
      <c r="G36" s="47">
        <f>'Data on Biomass'!C28*2</f>
        <v>0.12560400000000002</v>
      </c>
      <c r="H36" s="47">
        <f>G36/1.5</f>
        <v>8.3736000000000019E-2</v>
      </c>
      <c r="I36" s="47">
        <f>G36</f>
        <v>0.12560400000000002</v>
      </c>
      <c r="J36" s="47">
        <f>G36*3</f>
        <v>0.37681200000000004</v>
      </c>
      <c r="K36" s="36"/>
      <c r="L36" s="24" t="s">
        <v>899</v>
      </c>
      <c r="M36" s="36"/>
      <c r="N36" s="56" t="s">
        <v>11</v>
      </c>
      <c r="O36" s="57">
        <f>BASE_YEAR+8</f>
        <v>2025</v>
      </c>
      <c r="P36" s="36" t="s">
        <v>800</v>
      </c>
      <c r="Q36" s="36" t="str">
        <f>Commodities!$D$32</f>
        <v>BIOLOG</v>
      </c>
      <c r="R36" s="58">
        <f t="shared" ref="R36:R41" si="38">(R51-R6)/(O51-O6)*(O36-O6)+R6</f>
        <v>1.9800000000000002</v>
      </c>
      <c r="S36" s="58">
        <f t="shared" ref="S36:U36" si="39">R36</f>
        <v>1.9800000000000002</v>
      </c>
      <c r="T36" s="58">
        <f t="shared" si="39"/>
        <v>1.9800000000000002</v>
      </c>
      <c r="U36" s="58">
        <f t="shared" si="39"/>
        <v>1.9800000000000002</v>
      </c>
    </row>
    <row r="37" spans="1:21" s="29" customFormat="1" ht="13.8">
      <c r="A37" s="24" t="s">
        <v>836</v>
      </c>
      <c r="C37" s="29" t="s">
        <v>10</v>
      </c>
      <c r="D37" s="55" t="s">
        <v>814</v>
      </c>
      <c r="E37" s="33">
        <f>E36</f>
        <v>2050</v>
      </c>
      <c r="F37" s="29" t="s">
        <v>801</v>
      </c>
      <c r="G37" s="47">
        <f>'Data on Biomass'!C29*2</f>
        <v>0.25120800000000004</v>
      </c>
      <c r="H37" s="47">
        <f t="shared" ref="H37:H50" si="40">G37/1.5</f>
        <v>0.16747200000000004</v>
      </c>
      <c r="I37" s="47">
        <f t="shared" ref="I37:I50" si="41">G37</f>
        <v>0.25120800000000004</v>
      </c>
      <c r="J37" s="47">
        <f t="shared" ref="J37:J50" si="42">G37*3</f>
        <v>0.75362400000000007</v>
      </c>
      <c r="K37" s="36"/>
      <c r="L37" s="24" t="s">
        <v>902</v>
      </c>
      <c r="M37" s="36"/>
      <c r="N37" s="56" t="s">
        <v>11</v>
      </c>
      <c r="O37" s="57">
        <f>O36</f>
        <v>2025</v>
      </c>
      <c r="P37" s="36" t="s">
        <v>801</v>
      </c>
      <c r="Q37" s="36" t="str">
        <f>Commodities!$D$32</f>
        <v>BIOLOG</v>
      </c>
      <c r="R37" s="58">
        <f t="shared" si="38"/>
        <v>2.2000000000000002</v>
      </c>
      <c r="S37" s="58">
        <f t="shared" ref="S37:U37" si="43">R37</f>
        <v>2.2000000000000002</v>
      </c>
      <c r="T37" s="58">
        <f t="shared" si="43"/>
        <v>2.2000000000000002</v>
      </c>
      <c r="U37" s="58">
        <f t="shared" si="43"/>
        <v>2.2000000000000002</v>
      </c>
    </row>
    <row r="38" spans="1:21" s="29" customFormat="1" ht="13.8">
      <c r="A38" s="24" t="s">
        <v>837</v>
      </c>
      <c r="C38" s="29" t="s">
        <v>10</v>
      </c>
      <c r="D38" s="55" t="s">
        <v>814</v>
      </c>
      <c r="E38" s="33">
        <f t="shared" ref="E38:E50" si="44">E37</f>
        <v>2050</v>
      </c>
      <c r="F38" s="29" t="s">
        <v>802</v>
      </c>
      <c r="G38" s="47">
        <f>'Data on Biomass'!C30*2</f>
        <v>0.12560400000000002</v>
      </c>
      <c r="H38" s="47">
        <f t="shared" si="40"/>
        <v>8.3736000000000019E-2</v>
      </c>
      <c r="I38" s="47">
        <f t="shared" si="41"/>
        <v>0.12560400000000002</v>
      </c>
      <c r="J38" s="47">
        <f t="shared" si="42"/>
        <v>0.37681200000000004</v>
      </c>
      <c r="K38" s="36"/>
      <c r="L38" s="24" t="s">
        <v>901</v>
      </c>
      <c r="M38" s="36"/>
      <c r="N38" s="56" t="s">
        <v>11</v>
      </c>
      <c r="O38" s="57">
        <f t="shared" ref="O38:O50" si="45">O37</f>
        <v>2025</v>
      </c>
      <c r="P38" s="36" t="s">
        <v>802</v>
      </c>
      <c r="Q38" s="36" t="str">
        <f>Commodities!$D$32</f>
        <v>BIOLOG</v>
      </c>
      <c r="R38" s="58">
        <f t="shared" si="38"/>
        <v>2.4200000000000004</v>
      </c>
      <c r="S38" s="58">
        <f t="shared" ref="S38:U38" si="46">R38</f>
        <v>2.4200000000000004</v>
      </c>
      <c r="T38" s="58">
        <f t="shared" si="46"/>
        <v>2.4200000000000004</v>
      </c>
      <c r="U38" s="58">
        <f t="shared" si="46"/>
        <v>2.4200000000000004</v>
      </c>
    </row>
    <row r="39" spans="1:21" s="29" customFormat="1" ht="13.8">
      <c r="A39" s="24" t="s">
        <v>842</v>
      </c>
      <c r="C39" s="29" t="s">
        <v>10</v>
      </c>
      <c r="D39" s="55" t="s">
        <v>814</v>
      </c>
      <c r="E39" s="33">
        <f t="shared" si="44"/>
        <v>2050</v>
      </c>
      <c r="F39" s="29" t="s">
        <v>803</v>
      </c>
      <c r="G39" s="47">
        <f>'Data on Biomass'!C31*2</f>
        <v>1.25604</v>
      </c>
      <c r="H39" s="47">
        <f t="shared" si="40"/>
        <v>0.83735999999999999</v>
      </c>
      <c r="I39" s="47">
        <f t="shared" si="41"/>
        <v>1.25604</v>
      </c>
      <c r="J39" s="47">
        <f t="shared" si="42"/>
        <v>3.7681200000000001</v>
      </c>
      <c r="K39" s="36"/>
      <c r="L39" s="24" t="s">
        <v>842</v>
      </c>
      <c r="M39" s="36"/>
      <c r="N39" s="56" t="s">
        <v>11</v>
      </c>
      <c r="O39" s="57">
        <f t="shared" si="45"/>
        <v>2025</v>
      </c>
      <c r="P39" s="36" t="s">
        <v>803</v>
      </c>
      <c r="Q39" s="36" t="str">
        <f>Commodities!$D$32</f>
        <v>BIOLOG</v>
      </c>
      <c r="R39" s="58">
        <f t="shared" si="38"/>
        <v>2.3550000000000004</v>
      </c>
      <c r="S39" s="58">
        <f t="shared" ref="S39:U39" si="47">R39</f>
        <v>2.3550000000000004</v>
      </c>
      <c r="T39" s="58">
        <f t="shared" si="47"/>
        <v>2.3550000000000004</v>
      </c>
      <c r="U39" s="58">
        <f t="shared" si="47"/>
        <v>2.3550000000000004</v>
      </c>
    </row>
    <row r="40" spans="1:21" s="29" customFormat="1" ht="13.8">
      <c r="A40" s="24" t="s">
        <v>843</v>
      </c>
      <c r="C40" s="29" t="s">
        <v>10</v>
      </c>
      <c r="D40" s="55" t="s">
        <v>814</v>
      </c>
      <c r="E40" s="33">
        <f t="shared" si="44"/>
        <v>2050</v>
      </c>
      <c r="F40" s="29" t="s">
        <v>804</v>
      </c>
      <c r="G40" s="47">
        <f>'Data on Biomass'!C32*2</f>
        <v>2.5120800000000001</v>
      </c>
      <c r="H40" s="47">
        <f t="shared" si="40"/>
        <v>1.67472</v>
      </c>
      <c r="I40" s="47">
        <f t="shared" si="41"/>
        <v>2.5120800000000001</v>
      </c>
      <c r="J40" s="47">
        <f t="shared" si="42"/>
        <v>7.5362400000000003</v>
      </c>
      <c r="K40" s="36"/>
      <c r="L40" s="24" t="s">
        <v>843</v>
      </c>
      <c r="M40" s="36"/>
      <c r="N40" s="56" t="s">
        <v>11</v>
      </c>
      <c r="O40" s="57">
        <f t="shared" si="45"/>
        <v>2025</v>
      </c>
      <c r="P40" s="36" t="s">
        <v>804</v>
      </c>
      <c r="Q40" s="36" t="str">
        <f>Commodities!$D$32</f>
        <v>BIOLOG</v>
      </c>
      <c r="R40" s="58">
        <f t="shared" si="38"/>
        <v>2.6166666666666667</v>
      </c>
      <c r="S40" s="58">
        <f t="shared" ref="S40:U40" si="48">R40</f>
        <v>2.6166666666666667</v>
      </c>
      <c r="T40" s="58">
        <f t="shared" si="48"/>
        <v>2.6166666666666667</v>
      </c>
      <c r="U40" s="58">
        <f t="shared" si="48"/>
        <v>2.6166666666666667</v>
      </c>
    </row>
    <row r="41" spans="1:21" s="29" customFormat="1" ht="13.8">
      <c r="A41" s="24" t="s">
        <v>844</v>
      </c>
      <c r="C41" s="29" t="s">
        <v>10</v>
      </c>
      <c r="D41" s="55" t="s">
        <v>814</v>
      </c>
      <c r="E41" s="33">
        <f t="shared" si="44"/>
        <v>2050</v>
      </c>
      <c r="F41" s="29" t="s">
        <v>805</v>
      </c>
      <c r="G41" s="47">
        <f>'Data on Biomass'!C33*2</f>
        <v>1.25604</v>
      </c>
      <c r="H41" s="47">
        <f t="shared" si="40"/>
        <v>0.83735999999999999</v>
      </c>
      <c r="I41" s="47">
        <f t="shared" si="41"/>
        <v>1.25604</v>
      </c>
      <c r="J41" s="47">
        <f t="shared" si="42"/>
        <v>3.7681200000000001</v>
      </c>
      <c r="K41" s="36"/>
      <c r="L41" s="24" t="s">
        <v>844</v>
      </c>
      <c r="M41" s="36"/>
      <c r="N41" s="56" t="s">
        <v>11</v>
      </c>
      <c r="O41" s="57">
        <f t="shared" si="45"/>
        <v>2025</v>
      </c>
      <c r="P41" s="36" t="s">
        <v>805</v>
      </c>
      <c r="Q41" s="36" t="str">
        <f>Commodities!$D$32</f>
        <v>BIOLOG</v>
      </c>
      <c r="R41" s="58">
        <f t="shared" si="38"/>
        <v>2.8783333333333339</v>
      </c>
      <c r="S41" s="58">
        <f t="shared" ref="S41:U41" si="49">R41</f>
        <v>2.8783333333333339</v>
      </c>
      <c r="T41" s="58">
        <f t="shared" si="49"/>
        <v>2.8783333333333339</v>
      </c>
      <c r="U41" s="58">
        <f t="shared" si="49"/>
        <v>2.8783333333333339</v>
      </c>
    </row>
    <row r="42" spans="1:21" s="29" customFormat="1" ht="13.8">
      <c r="A42" s="24" t="s">
        <v>838</v>
      </c>
      <c r="C42" s="29" t="s">
        <v>10</v>
      </c>
      <c r="D42" s="55" t="s">
        <v>814</v>
      </c>
      <c r="E42" s="33">
        <f t="shared" si="44"/>
        <v>2050</v>
      </c>
      <c r="F42" s="29" t="s">
        <v>806</v>
      </c>
      <c r="G42" s="47">
        <f>'Data on Biomass'!C34*2</f>
        <v>0</v>
      </c>
      <c r="H42" s="47">
        <f t="shared" si="40"/>
        <v>0</v>
      </c>
      <c r="I42" s="47">
        <f t="shared" si="41"/>
        <v>0</v>
      </c>
      <c r="J42" s="47">
        <f t="shared" si="42"/>
        <v>0</v>
      </c>
      <c r="K42" s="36"/>
      <c r="L42" s="24" t="s">
        <v>838</v>
      </c>
      <c r="M42" s="36"/>
      <c r="N42" s="56" t="s">
        <v>11</v>
      </c>
      <c r="O42" s="57">
        <f t="shared" si="45"/>
        <v>2025</v>
      </c>
      <c r="P42" s="36" t="s">
        <v>806</v>
      </c>
      <c r="Q42" s="36" t="str">
        <f>Commodities!$D$35</f>
        <v>BIOWMU</v>
      </c>
      <c r="R42" s="58">
        <f>R44</f>
        <v>2.9333333333333336</v>
      </c>
      <c r="S42" s="58">
        <f t="shared" ref="S42:U42" si="50">R42</f>
        <v>2.9333333333333336</v>
      </c>
      <c r="T42" s="58">
        <f t="shared" si="50"/>
        <v>2.9333333333333336</v>
      </c>
      <c r="U42" s="58">
        <f t="shared" si="50"/>
        <v>2.9333333333333336</v>
      </c>
    </row>
    <row r="43" spans="1:21" s="29" customFormat="1" ht="13.8">
      <c r="A43" s="24" t="s">
        <v>839</v>
      </c>
      <c r="C43" s="29" t="s">
        <v>10</v>
      </c>
      <c r="D43" s="55" t="s">
        <v>814</v>
      </c>
      <c r="E43" s="33">
        <f t="shared" si="44"/>
        <v>2050</v>
      </c>
      <c r="F43" s="29" t="s">
        <v>807</v>
      </c>
      <c r="G43" s="47">
        <f>'Data on Biomass'!C35*2</f>
        <v>0</v>
      </c>
      <c r="H43" s="47">
        <f t="shared" si="40"/>
        <v>0</v>
      </c>
      <c r="I43" s="47">
        <f t="shared" si="41"/>
        <v>0</v>
      </c>
      <c r="J43" s="47">
        <f t="shared" si="42"/>
        <v>0</v>
      </c>
      <c r="K43" s="36"/>
      <c r="L43" s="24" t="s">
        <v>839</v>
      </c>
      <c r="M43" s="36"/>
      <c r="N43" s="56" t="s">
        <v>11</v>
      </c>
      <c r="O43" s="57">
        <f t="shared" si="45"/>
        <v>2025</v>
      </c>
      <c r="P43" s="36" t="s">
        <v>807</v>
      </c>
      <c r="Q43" s="36" t="str">
        <f>Commodities!$D$36</f>
        <v>BIOWID</v>
      </c>
      <c r="R43" s="58">
        <f>(R58-R13)/(O58-O13)*(O43-O13)+R13</f>
        <v>5.2166666666666668</v>
      </c>
      <c r="S43" s="58">
        <f t="shared" ref="S43:U43" si="51">R43</f>
        <v>5.2166666666666668</v>
      </c>
      <c r="T43" s="58">
        <f t="shared" si="51"/>
        <v>5.2166666666666668</v>
      </c>
      <c r="U43" s="58">
        <f t="shared" si="51"/>
        <v>5.2166666666666668</v>
      </c>
    </row>
    <row r="44" spans="1:21" s="29" customFormat="1" ht="13.8">
      <c r="A44" s="24" t="s">
        <v>840</v>
      </c>
      <c r="C44" s="29" t="s">
        <v>10</v>
      </c>
      <c r="D44" s="55" t="s">
        <v>814</v>
      </c>
      <c r="E44" s="33">
        <f t="shared" si="44"/>
        <v>2050</v>
      </c>
      <c r="F44" s="29" t="s">
        <v>808</v>
      </c>
      <c r="G44" s="47">
        <f>'Data on Biomass'!C36*2</f>
        <v>0</v>
      </c>
      <c r="H44" s="47">
        <f t="shared" si="40"/>
        <v>0</v>
      </c>
      <c r="I44" s="47">
        <f t="shared" si="41"/>
        <v>0</v>
      </c>
      <c r="J44" s="47">
        <f t="shared" si="42"/>
        <v>0</v>
      </c>
      <c r="K44" s="36"/>
      <c r="L44" s="24" t="s">
        <v>840</v>
      </c>
      <c r="M44" s="36"/>
      <c r="N44" s="56" t="s">
        <v>11</v>
      </c>
      <c r="O44" s="57">
        <f t="shared" si="45"/>
        <v>2025</v>
      </c>
      <c r="P44" s="36" t="s">
        <v>808</v>
      </c>
      <c r="Q44" s="36" t="str">
        <f>Commodities!$D$37</f>
        <v>BIOWAN</v>
      </c>
      <c r="R44" s="58">
        <f>(R59-R14)/(O59-O14)*(O44-O14)+R14</f>
        <v>2.9333333333333336</v>
      </c>
      <c r="S44" s="58">
        <f t="shared" ref="S44:U44" si="52">R44</f>
        <v>2.9333333333333336</v>
      </c>
      <c r="T44" s="58">
        <f t="shared" si="52"/>
        <v>2.9333333333333336</v>
      </c>
      <c r="U44" s="58">
        <f t="shared" si="52"/>
        <v>2.9333333333333336</v>
      </c>
    </row>
    <row r="45" spans="1:21" s="29" customFormat="1" ht="13.8">
      <c r="A45" s="24" t="s">
        <v>858</v>
      </c>
      <c r="C45" s="29" t="s">
        <v>10</v>
      </c>
      <c r="D45" s="55" t="s">
        <v>814</v>
      </c>
      <c r="E45" s="33">
        <f t="shared" si="44"/>
        <v>2050</v>
      </c>
      <c r="F45" s="29" t="s">
        <v>857</v>
      </c>
      <c r="G45" s="47">
        <f>'Data on Biomass'!C37*2</f>
        <v>0</v>
      </c>
      <c r="H45" s="47">
        <f t="shared" si="40"/>
        <v>0</v>
      </c>
      <c r="I45" s="47">
        <f t="shared" si="41"/>
        <v>0</v>
      </c>
      <c r="J45" s="47">
        <f t="shared" si="42"/>
        <v>0</v>
      </c>
      <c r="K45" s="36"/>
      <c r="L45" s="24" t="s">
        <v>858</v>
      </c>
      <c r="M45" s="36"/>
      <c r="N45" s="56" t="s">
        <v>11</v>
      </c>
      <c r="O45" s="57">
        <f t="shared" si="45"/>
        <v>2025</v>
      </c>
      <c r="P45" s="36" t="s">
        <v>857</v>
      </c>
      <c r="Q45" s="36" t="str">
        <f>Commodities!$D$38</f>
        <v>BIOUCO</v>
      </c>
      <c r="R45" s="58">
        <f>(R60-R15)/(O60-O15)*(O45-O15)+R15</f>
        <v>15.297717109908213</v>
      </c>
      <c r="S45" s="58">
        <f t="shared" ref="S45:U45" si="53">R45</f>
        <v>15.297717109908213</v>
      </c>
      <c r="T45" s="58">
        <f t="shared" si="53"/>
        <v>15.297717109908213</v>
      </c>
      <c r="U45" s="58">
        <f t="shared" si="53"/>
        <v>15.297717109908213</v>
      </c>
    </row>
    <row r="46" spans="1:21" s="29" customFormat="1" ht="13.8">
      <c r="A46" s="24" t="s">
        <v>877</v>
      </c>
      <c r="C46" s="29" t="s">
        <v>10</v>
      </c>
      <c r="D46" s="55" t="s">
        <v>814</v>
      </c>
      <c r="E46" s="33">
        <f t="shared" si="44"/>
        <v>2050</v>
      </c>
      <c r="F46" s="29" t="s">
        <v>876</v>
      </c>
      <c r="G46" s="47">
        <f>'Data on Biomass'!C38*2</f>
        <v>0</v>
      </c>
      <c r="H46" s="47">
        <f t="shared" si="40"/>
        <v>0</v>
      </c>
      <c r="I46" s="47">
        <f t="shared" si="41"/>
        <v>0</v>
      </c>
      <c r="J46" s="47">
        <f t="shared" si="42"/>
        <v>0</v>
      </c>
      <c r="K46" s="36"/>
      <c r="L46" s="24" t="s">
        <v>877</v>
      </c>
      <c r="M46" s="36"/>
      <c r="N46" s="56" t="s">
        <v>11</v>
      </c>
      <c r="O46" s="57">
        <f t="shared" si="45"/>
        <v>2025</v>
      </c>
      <c r="P46" s="29" t="s">
        <v>876</v>
      </c>
      <c r="Q46" s="36" t="str">
        <f>Commodities!$D$42</f>
        <v>BIOSTA</v>
      </c>
      <c r="R46" s="58">
        <f>R31</f>
        <v>19.93</v>
      </c>
      <c r="S46" s="58">
        <f t="shared" ref="S46:U46" si="54">R46</f>
        <v>19.93</v>
      </c>
      <c r="T46" s="58">
        <f t="shared" si="54"/>
        <v>19.93</v>
      </c>
      <c r="U46" s="58">
        <f t="shared" si="54"/>
        <v>19.93</v>
      </c>
    </row>
    <row r="47" spans="1:21" s="29" customFormat="1" ht="13.8">
      <c r="A47" s="24" t="s">
        <v>873</v>
      </c>
      <c r="C47" s="29" t="s">
        <v>10</v>
      </c>
      <c r="D47" s="55" t="s">
        <v>814</v>
      </c>
      <c r="E47" s="33">
        <f>E45</f>
        <v>2050</v>
      </c>
      <c r="F47" s="29" t="s">
        <v>809</v>
      </c>
      <c r="G47" s="47">
        <f>'Data on Biomass'!C39*2</f>
        <v>0</v>
      </c>
      <c r="H47" s="47">
        <f t="shared" si="40"/>
        <v>0</v>
      </c>
      <c r="I47" s="47">
        <f t="shared" si="41"/>
        <v>0</v>
      </c>
      <c r="J47" s="47">
        <f t="shared" si="42"/>
        <v>0</v>
      </c>
      <c r="K47" s="36"/>
      <c r="L47" s="24" t="s">
        <v>873</v>
      </c>
      <c r="M47" s="36"/>
      <c r="N47" s="56" t="s">
        <v>11</v>
      </c>
      <c r="O47" s="57">
        <f>O45</f>
        <v>2025</v>
      </c>
      <c r="P47" s="36" t="s">
        <v>809</v>
      </c>
      <c r="Q47" s="36" t="str">
        <f>Commodities!$D$41</f>
        <v>BIOBGC</v>
      </c>
      <c r="R47" s="58">
        <f t="shared" ref="R47:R50" si="55">R32</f>
        <v>31.45</v>
      </c>
      <c r="S47" s="58">
        <f t="shared" ref="S47:U47" si="56">R47</f>
        <v>31.45</v>
      </c>
      <c r="T47" s="58">
        <f t="shared" si="56"/>
        <v>31.45</v>
      </c>
      <c r="U47" s="58">
        <f t="shared" si="56"/>
        <v>31.45</v>
      </c>
    </row>
    <row r="48" spans="1:21" s="29" customFormat="1" ht="13.8">
      <c r="A48" s="24" t="s">
        <v>872</v>
      </c>
      <c r="C48" s="29" t="s">
        <v>10</v>
      </c>
      <c r="D48" s="55" t="s">
        <v>814</v>
      </c>
      <c r="E48" s="33">
        <f t="shared" si="44"/>
        <v>2050</v>
      </c>
      <c r="F48" s="29" t="s">
        <v>810</v>
      </c>
      <c r="G48" s="47">
        <f>'Data on Biomass'!C40*2</f>
        <v>0</v>
      </c>
      <c r="H48" s="47">
        <f t="shared" si="40"/>
        <v>0</v>
      </c>
      <c r="I48" s="47">
        <f t="shared" si="41"/>
        <v>0</v>
      </c>
      <c r="J48" s="47">
        <f t="shared" si="42"/>
        <v>0</v>
      </c>
      <c r="K48" s="36"/>
      <c r="L48" s="24" t="s">
        <v>872</v>
      </c>
      <c r="M48" s="36"/>
      <c r="N48" s="56" t="s">
        <v>11</v>
      </c>
      <c r="O48" s="57">
        <f t="shared" si="45"/>
        <v>2025</v>
      </c>
      <c r="P48" s="36" t="s">
        <v>810</v>
      </c>
      <c r="Q48" s="36" t="str">
        <f>Commodities!$D$39</f>
        <v>BIOBST</v>
      </c>
      <c r="R48" s="58">
        <f t="shared" si="55"/>
        <v>4.9000000000000004</v>
      </c>
      <c r="S48" s="58">
        <f t="shared" ref="S48:U48" si="57">R48</f>
        <v>4.9000000000000004</v>
      </c>
      <c r="T48" s="58">
        <f t="shared" si="57"/>
        <v>4.9000000000000004</v>
      </c>
      <c r="U48" s="58">
        <f t="shared" si="57"/>
        <v>4.9000000000000004</v>
      </c>
    </row>
    <row r="49" spans="1:21" s="29" customFormat="1" ht="13.8">
      <c r="A49" s="24" t="s">
        <v>841</v>
      </c>
      <c r="C49" s="29" t="s">
        <v>10</v>
      </c>
      <c r="D49" s="55" t="s">
        <v>814</v>
      </c>
      <c r="E49" s="33">
        <f t="shared" si="44"/>
        <v>2050</v>
      </c>
      <c r="F49" s="29" t="s">
        <v>811</v>
      </c>
      <c r="G49" s="47">
        <f>'Data on Biomass'!C41*2</f>
        <v>0</v>
      </c>
      <c r="H49" s="47">
        <f t="shared" si="40"/>
        <v>0</v>
      </c>
      <c r="I49" s="47">
        <f t="shared" si="41"/>
        <v>0</v>
      </c>
      <c r="J49" s="47">
        <f t="shared" si="42"/>
        <v>0</v>
      </c>
      <c r="K49" s="36"/>
      <c r="L49" s="24" t="s">
        <v>841</v>
      </c>
      <c r="M49" s="36"/>
      <c r="N49" s="56" t="s">
        <v>11</v>
      </c>
      <c r="O49" s="57">
        <f t="shared" si="45"/>
        <v>2025</v>
      </c>
      <c r="P49" s="36" t="s">
        <v>811</v>
      </c>
      <c r="Q49" s="36" t="str">
        <f>Commodities!$D$43</f>
        <v>BIOBOS</v>
      </c>
      <c r="R49" s="58">
        <f t="shared" si="55"/>
        <v>27.45</v>
      </c>
      <c r="S49" s="58">
        <f t="shared" ref="S49:U49" si="58">R49</f>
        <v>27.45</v>
      </c>
      <c r="T49" s="58">
        <f t="shared" si="58"/>
        <v>27.45</v>
      </c>
      <c r="U49" s="58">
        <f t="shared" si="58"/>
        <v>27.45</v>
      </c>
    </row>
    <row r="50" spans="1:21" s="29" customFormat="1" ht="13.8">
      <c r="A50" s="41" t="s">
        <v>875</v>
      </c>
      <c r="B50" s="40"/>
      <c r="C50" s="40" t="s">
        <v>10</v>
      </c>
      <c r="D50" s="59" t="s">
        <v>814</v>
      </c>
      <c r="E50" s="60">
        <f t="shared" si="44"/>
        <v>2050</v>
      </c>
      <c r="F50" s="40" t="s">
        <v>874</v>
      </c>
      <c r="G50" s="47">
        <f>'Data on Biomass'!C42*2</f>
        <v>0</v>
      </c>
      <c r="H50" s="47">
        <f t="shared" si="40"/>
        <v>0</v>
      </c>
      <c r="I50" s="47">
        <f t="shared" si="41"/>
        <v>0</v>
      </c>
      <c r="J50" s="47">
        <f t="shared" si="42"/>
        <v>0</v>
      </c>
      <c r="K50" s="36"/>
      <c r="L50" s="41" t="s">
        <v>875</v>
      </c>
      <c r="M50" s="40"/>
      <c r="N50" s="61" t="s">
        <v>11</v>
      </c>
      <c r="O50" s="60">
        <f t="shared" si="45"/>
        <v>2025</v>
      </c>
      <c r="P50" s="40" t="s">
        <v>874</v>
      </c>
      <c r="Q50" s="40" t="str">
        <f>Commodities!$D$40</f>
        <v>BIOWIR</v>
      </c>
      <c r="R50" s="48">
        <f t="shared" si="55"/>
        <v>3.72</v>
      </c>
      <c r="S50" s="48">
        <f t="shared" ref="S50:U50" si="59">R50</f>
        <v>3.72</v>
      </c>
      <c r="T50" s="48">
        <f t="shared" si="59"/>
        <v>3.72</v>
      </c>
      <c r="U50" s="48">
        <f t="shared" si="59"/>
        <v>3.72</v>
      </c>
    </row>
    <row r="51" spans="1:21" s="29" customFormat="1" ht="13.8">
      <c r="E51" s="33"/>
      <c r="K51" s="36"/>
      <c r="L51" s="24" t="s">
        <v>899</v>
      </c>
      <c r="M51" s="36"/>
      <c r="N51" s="56" t="s">
        <v>11</v>
      </c>
      <c r="O51" s="57">
        <f>BASE_YEAR+13</f>
        <v>2030</v>
      </c>
      <c r="P51" s="36" t="s">
        <v>800</v>
      </c>
      <c r="Q51" s="36" t="str">
        <f>Commodities!$D$32</f>
        <v>BIOLOG</v>
      </c>
      <c r="R51" s="58">
        <f>R52*0.9</f>
        <v>2.4300000000000002</v>
      </c>
      <c r="S51" s="58">
        <f t="shared" ref="S51:U51" si="60">R51</f>
        <v>2.4300000000000002</v>
      </c>
      <c r="T51" s="58">
        <f t="shared" si="60"/>
        <v>2.4300000000000002</v>
      </c>
      <c r="U51" s="58">
        <f t="shared" si="60"/>
        <v>2.4300000000000002</v>
      </c>
    </row>
    <row r="52" spans="1:21" s="29" customFormat="1" ht="13.8">
      <c r="E52" s="33"/>
      <c r="K52" s="36"/>
      <c r="L52" s="24" t="s">
        <v>902</v>
      </c>
      <c r="M52" s="36"/>
      <c r="N52" s="56" t="s">
        <v>11</v>
      </c>
      <c r="O52" s="57">
        <f>O51</f>
        <v>2030</v>
      </c>
      <c r="P52" s="36" t="s">
        <v>801</v>
      </c>
      <c r="Q52" s="36" t="str">
        <f>Commodities!$D$32</f>
        <v>BIOLOG</v>
      </c>
      <c r="R52" s="58">
        <v>2.7</v>
      </c>
      <c r="S52" s="58">
        <f t="shared" ref="S52:U52" si="61">R52</f>
        <v>2.7</v>
      </c>
      <c r="T52" s="58">
        <f t="shared" si="61"/>
        <v>2.7</v>
      </c>
      <c r="U52" s="58">
        <f t="shared" si="61"/>
        <v>2.7</v>
      </c>
    </row>
    <row r="53" spans="1:21" s="29" customFormat="1" ht="13.8">
      <c r="E53" s="33"/>
      <c r="H53" s="29" t="s">
        <v>930</v>
      </c>
      <c r="K53" s="36"/>
      <c r="L53" s="24" t="s">
        <v>901</v>
      </c>
      <c r="M53" s="36"/>
      <c r="N53" s="56" t="s">
        <v>11</v>
      </c>
      <c r="O53" s="57">
        <f t="shared" ref="O53:O65" si="62">O52</f>
        <v>2030</v>
      </c>
      <c r="P53" s="36" t="s">
        <v>802</v>
      </c>
      <c r="Q53" s="36" t="str">
        <f>Commodities!$D$32</f>
        <v>BIOLOG</v>
      </c>
      <c r="R53" s="58">
        <f>R52*1.1</f>
        <v>2.9700000000000006</v>
      </c>
      <c r="S53" s="58">
        <f t="shared" ref="S53:U53" si="63">R53</f>
        <v>2.9700000000000006</v>
      </c>
      <c r="T53" s="58">
        <f t="shared" si="63"/>
        <v>2.9700000000000006</v>
      </c>
      <c r="U53" s="58">
        <f t="shared" si="63"/>
        <v>2.9700000000000006</v>
      </c>
    </row>
    <row r="54" spans="1:21" s="29" customFormat="1" ht="13.8">
      <c r="E54" s="33"/>
      <c r="K54" s="36"/>
      <c r="L54" s="24" t="s">
        <v>842</v>
      </c>
      <c r="M54" s="36"/>
      <c r="N54" s="56" t="s">
        <v>11</v>
      </c>
      <c r="O54" s="57">
        <f t="shared" si="62"/>
        <v>2030</v>
      </c>
      <c r="P54" s="36" t="s">
        <v>803</v>
      </c>
      <c r="Q54" s="36" t="str">
        <f>Commodities!$D$32</f>
        <v>BIOLOG</v>
      </c>
      <c r="R54" s="58">
        <f>R55*0.9</f>
        <v>2.8800000000000003</v>
      </c>
      <c r="S54" s="58">
        <f t="shared" ref="S54:U54" si="64">R54</f>
        <v>2.8800000000000003</v>
      </c>
      <c r="T54" s="58">
        <f t="shared" si="64"/>
        <v>2.8800000000000003</v>
      </c>
      <c r="U54" s="58">
        <f t="shared" si="64"/>
        <v>2.8800000000000003</v>
      </c>
    </row>
    <row r="55" spans="1:21" s="29" customFormat="1" ht="13.8">
      <c r="E55" s="33"/>
      <c r="K55" s="36"/>
      <c r="L55" s="24" t="s">
        <v>843</v>
      </c>
      <c r="M55" s="36"/>
      <c r="N55" s="56" t="s">
        <v>11</v>
      </c>
      <c r="O55" s="57">
        <f t="shared" si="62"/>
        <v>2030</v>
      </c>
      <c r="P55" s="36" t="s">
        <v>804</v>
      </c>
      <c r="Q55" s="36" t="str">
        <f>Commodities!$D$32</f>
        <v>BIOLOG</v>
      </c>
      <c r="R55" s="58">
        <v>3.2</v>
      </c>
      <c r="S55" s="58">
        <f t="shared" ref="S55:U55" si="65">R55</f>
        <v>3.2</v>
      </c>
      <c r="T55" s="58">
        <f t="shared" si="65"/>
        <v>3.2</v>
      </c>
      <c r="U55" s="58">
        <f t="shared" si="65"/>
        <v>3.2</v>
      </c>
    </row>
    <row r="56" spans="1:21" s="29" customFormat="1" ht="13.8">
      <c r="E56" s="33"/>
      <c r="K56" s="36"/>
      <c r="L56" s="24" t="s">
        <v>844</v>
      </c>
      <c r="M56" s="36"/>
      <c r="N56" s="56" t="s">
        <v>11</v>
      </c>
      <c r="O56" s="57">
        <f t="shared" si="62"/>
        <v>2030</v>
      </c>
      <c r="P56" s="36" t="s">
        <v>805</v>
      </c>
      <c r="Q56" s="36" t="str">
        <f>Commodities!$D$32</f>
        <v>BIOLOG</v>
      </c>
      <c r="R56" s="58">
        <f>R55*1.1</f>
        <v>3.5200000000000005</v>
      </c>
      <c r="S56" s="58">
        <f t="shared" ref="S56:U56" si="66">R56</f>
        <v>3.5200000000000005</v>
      </c>
      <c r="T56" s="58">
        <f t="shared" si="66"/>
        <v>3.5200000000000005</v>
      </c>
      <c r="U56" s="58">
        <f t="shared" si="66"/>
        <v>3.5200000000000005</v>
      </c>
    </row>
    <row r="57" spans="1:21" s="29" customFormat="1" ht="13.8">
      <c r="E57" s="33"/>
      <c r="K57" s="36"/>
      <c r="L57" s="24" t="s">
        <v>838</v>
      </c>
      <c r="M57" s="36"/>
      <c r="N57" s="56" t="s">
        <v>11</v>
      </c>
      <c r="O57" s="57">
        <f t="shared" si="62"/>
        <v>2030</v>
      </c>
      <c r="P57" s="36" t="s">
        <v>806</v>
      </c>
      <c r="Q57" s="36" t="str">
        <f>Commodities!$D$35</f>
        <v>BIOWMU</v>
      </c>
      <c r="R57" s="58">
        <f>R59</f>
        <v>3.6</v>
      </c>
      <c r="S57" s="58">
        <f t="shared" ref="S57:U57" si="67">R57</f>
        <v>3.6</v>
      </c>
      <c r="T57" s="58">
        <f t="shared" si="67"/>
        <v>3.6</v>
      </c>
      <c r="U57" s="58">
        <f t="shared" si="67"/>
        <v>3.6</v>
      </c>
    </row>
    <row r="58" spans="1:21" s="29" customFormat="1" ht="13.8">
      <c r="E58" s="33"/>
      <c r="K58" s="36"/>
      <c r="L58" s="24" t="s">
        <v>839</v>
      </c>
      <c r="M58" s="36"/>
      <c r="N58" s="56" t="s">
        <v>11</v>
      </c>
      <c r="O58" s="57">
        <f t="shared" si="62"/>
        <v>2030</v>
      </c>
      <c r="P58" s="36" t="s">
        <v>807</v>
      </c>
      <c r="Q58" s="36" t="str">
        <f>Commodities!$D$36</f>
        <v>BIOWID</v>
      </c>
      <c r="R58" s="58">
        <v>6.8</v>
      </c>
      <c r="S58" s="58">
        <f t="shared" ref="S58:U58" si="68">R58</f>
        <v>6.8</v>
      </c>
      <c r="T58" s="58">
        <f t="shared" si="68"/>
        <v>6.8</v>
      </c>
      <c r="U58" s="58">
        <f t="shared" si="68"/>
        <v>6.8</v>
      </c>
    </row>
    <row r="59" spans="1:21" s="29" customFormat="1" ht="13.8">
      <c r="E59" s="33"/>
      <c r="K59" s="36"/>
      <c r="L59" s="24" t="s">
        <v>840</v>
      </c>
      <c r="M59" s="36"/>
      <c r="N59" s="56" t="s">
        <v>11</v>
      </c>
      <c r="O59" s="57">
        <f t="shared" si="62"/>
        <v>2030</v>
      </c>
      <c r="P59" s="36" t="s">
        <v>808</v>
      </c>
      <c r="Q59" s="36" t="str">
        <f>Commodities!$D$37</f>
        <v>BIOWAN</v>
      </c>
      <c r="R59" s="58">
        <v>3.6</v>
      </c>
      <c r="S59" s="58">
        <f t="shared" ref="S59:U59" si="69">R59</f>
        <v>3.6</v>
      </c>
      <c r="T59" s="58">
        <f t="shared" si="69"/>
        <v>3.6</v>
      </c>
      <c r="U59" s="58">
        <f t="shared" si="69"/>
        <v>3.6</v>
      </c>
    </row>
    <row r="60" spans="1:21" s="29" customFormat="1" ht="13.8">
      <c r="E60" s="33"/>
      <c r="K60" s="36"/>
      <c r="L60" s="24" t="s">
        <v>858</v>
      </c>
      <c r="M60" s="36"/>
      <c r="N60" s="56" t="s">
        <v>11</v>
      </c>
      <c r="O60" s="57">
        <f t="shared" si="62"/>
        <v>2030</v>
      </c>
      <c r="P60" s="36" t="s">
        <v>857</v>
      </c>
      <c r="Q60" s="36" t="str">
        <f>Commodities!$D$38</f>
        <v>BIOUCO</v>
      </c>
      <c r="R60" s="58">
        <f>R15</f>
        <v>15.297717109908213</v>
      </c>
      <c r="S60" s="58">
        <f t="shared" ref="S60:U60" si="70">R60</f>
        <v>15.297717109908213</v>
      </c>
      <c r="T60" s="58">
        <f t="shared" si="70"/>
        <v>15.297717109908213</v>
      </c>
      <c r="U60" s="58">
        <f t="shared" si="70"/>
        <v>15.297717109908213</v>
      </c>
    </row>
    <row r="61" spans="1:21" s="29" customFormat="1" ht="13.8">
      <c r="E61" s="33"/>
      <c r="K61" s="36"/>
      <c r="L61" s="24" t="s">
        <v>877</v>
      </c>
      <c r="M61" s="36"/>
      <c r="N61" s="56" t="s">
        <v>11</v>
      </c>
      <c r="O61" s="57">
        <f t="shared" si="62"/>
        <v>2030</v>
      </c>
      <c r="P61" s="29" t="s">
        <v>876</v>
      </c>
      <c r="Q61" s="36" t="str">
        <f>Commodities!$D$42</f>
        <v>BIOSTA</v>
      </c>
      <c r="R61" s="58">
        <f>R46</f>
        <v>19.93</v>
      </c>
      <c r="S61" s="58">
        <f t="shared" ref="S61:U61" si="71">R61</f>
        <v>19.93</v>
      </c>
      <c r="T61" s="58">
        <f t="shared" si="71"/>
        <v>19.93</v>
      </c>
      <c r="U61" s="58">
        <f t="shared" si="71"/>
        <v>19.93</v>
      </c>
    </row>
    <row r="62" spans="1:21" s="29" customFormat="1" ht="13.8">
      <c r="E62" s="33"/>
      <c r="K62" s="36"/>
      <c r="L62" s="24" t="s">
        <v>873</v>
      </c>
      <c r="M62" s="36"/>
      <c r="N62" s="56" t="s">
        <v>11</v>
      </c>
      <c r="O62" s="57">
        <f>O60</f>
        <v>2030</v>
      </c>
      <c r="P62" s="36" t="s">
        <v>809</v>
      </c>
      <c r="Q62" s="36" t="str">
        <f>Commodities!$D$41</f>
        <v>BIOBGC</v>
      </c>
      <c r="R62" s="58">
        <f t="shared" ref="R62:R65" si="72">R47</f>
        <v>31.45</v>
      </c>
      <c r="S62" s="58">
        <f t="shared" ref="S62:U62" si="73">R62</f>
        <v>31.45</v>
      </c>
      <c r="T62" s="58">
        <f t="shared" si="73"/>
        <v>31.45</v>
      </c>
      <c r="U62" s="58">
        <f t="shared" si="73"/>
        <v>31.45</v>
      </c>
    </row>
    <row r="63" spans="1:21" s="29" customFormat="1" ht="13.8">
      <c r="E63" s="33"/>
      <c r="K63" s="36"/>
      <c r="L63" s="24" t="s">
        <v>872</v>
      </c>
      <c r="M63" s="36"/>
      <c r="N63" s="56" t="s">
        <v>11</v>
      </c>
      <c r="O63" s="57">
        <f t="shared" si="62"/>
        <v>2030</v>
      </c>
      <c r="P63" s="36" t="s">
        <v>810</v>
      </c>
      <c r="Q63" s="36" t="str">
        <f>Commodities!$D$39</f>
        <v>BIOBST</v>
      </c>
      <c r="R63" s="58">
        <f t="shared" si="72"/>
        <v>4.9000000000000004</v>
      </c>
      <c r="S63" s="58">
        <f t="shared" ref="S63:U63" si="74">R63</f>
        <v>4.9000000000000004</v>
      </c>
      <c r="T63" s="58">
        <f t="shared" si="74"/>
        <v>4.9000000000000004</v>
      </c>
      <c r="U63" s="58">
        <f t="shared" si="74"/>
        <v>4.9000000000000004</v>
      </c>
    </row>
    <row r="64" spans="1:21" s="29" customFormat="1" ht="13.8">
      <c r="E64" s="33"/>
      <c r="K64" s="36"/>
      <c r="L64" s="24" t="s">
        <v>841</v>
      </c>
      <c r="M64" s="36"/>
      <c r="N64" s="56" t="s">
        <v>11</v>
      </c>
      <c r="O64" s="57">
        <f t="shared" si="62"/>
        <v>2030</v>
      </c>
      <c r="P64" s="36" t="s">
        <v>811</v>
      </c>
      <c r="Q64" s="36" t="str">
        <f>Commodities!$D$43</f>
        <v>BIOBOS</v>
      </c>
      <c r="R64" s="58">
        <f t="shared" si="72"/>
        <v>27.45</v>
      </c>
      <c r="S64" s="58">
        <f t="shared" ref="S64:U64" si="75">R64</f>
        <v>27.45</v>
      </c>
      <c r="T64" s="58">
        <f t="shared" si="75"/>
        <v>27.45</v>
      </c>
      <c r="U64" s="58">
        <f t="shared" si="75"/>
        <v>27.45</v>
      </c>
    </row>
    <row r="65" spans="5:21" s="29" customFormat="1" ht="13.8">
      <c r="E65" s="33"/>
      <c r="K65" s="36"/>
      <c r="L65" s="41" t="s">
        <v>875</v>
      </c>
      <c r="M65" s="40"/>
      <c r="N65" s="61" t="s">
        <v>11</v>
      </c>
      <c r="O65" s="60">
        <f t="shared" si="62"/>
        <v>2030</v>
      </c>
      <c r="P65" s="40" t="s">
        <v>874</v>
      </c>
      <c r="Q65" s="40" t="str">
        <f>Commodities!$D$40</f>
        <v>BIOWIR</v>
      </c>
      <c r="R65" s="48">
        <f t="shared" si="72"/>
        <v>3.72</v>
      </c>
      <c r="S65" s="48">
        <f t="shared" ref="S65:U65" si="76">R65</f>
        <v>3.72</v>
      </c>
      <c r="T65" s="48">
        <f t="shared" si="76"/>
        <v>3.72</v>
      </c>
      <c r="U65" s="48">
        <f t="shared" si="76"/>
        <v>3.72</v>
      </c>
    </row>
    <row r="66" spans="5:21" s="29" customFormat="1" ht="13.8">
      <c r="E66" s="33"/>
      <c r="K66" s="36"/>
      <c r="L66" s="24" t="s">
        <v>899</v>
      </c>
      <c r="M66" s="36"/>
      <c r="N66" s="56" t="s">
        <v>11</v>
      </c>
      <c r="O66" s="57">
        <f>BASE_YEAR+23</f>
        <v>2040</v>
      </c>
      <c r="P66" s="36" t="s">
        <v>800</v>
      </c>
      <c r="Q66" s="36" t="str">
        <f>Commodities!$D$32</f>
        <v>BIOLOG</v>
      </c>
      <c r="R66" s="58">
        <f t="shared" ref="R66:R71" si="77">(R81-R51)/(O81-O51)*(O66-O51)+R51</f>
        <v>2.25</v>
      </c>
      <c r="S66" s="58">
        <f t="shared" ref="S66:U66" si="78">R66</f>
        <v>2.25</v>
      </c>
      <c r="T66" s="58">
        <f t="shared" si="78"/>
        <v>2.25</v>
      </c>
      <c r="U66" s="58">
        <f t="shared" si="78"/>
        <v>2.25</v>
      </c>
    </row>
    <row r="67" spans="5:21" s="29" customFormat="1" ht="13.8">
      <c r="E67" s="33"/>
      <c r="K67" s="36"/>
      <c r="L67" s="24" t="s">
        <v>902</v>
      </c>
      <c r="M67" s="36"/>
      <c r="N67" s="56" t="s">
        <v>11</v>
      </c>
      <c r="O67" s="57">
        <f>O66</f>
        <v>2040</v>
      </c>
      <c r="P67" s="36" t="s">
        <v>801</v>
      </c>
      <c r="Q67" s="36" t="str">
        <f>Commodities!$D$32</f>
        <v>BIOLOG</v>
      </c>
      <c r="R67" s="58">
        <f t="shared" si="77"/>
        <v>2.5</v>
      </c>
      <c r="S67" s="58">
        <f t="shared" ref="S67:U67" si="79">R67</f>
        <v>2.5</v>
      </c>
      <c r="T67" s="58">
        <f t="shared" si="79"/>
        <v>2.5</v>
      </c>
      <c r="U67" s="58">
        <f t="shared" si="79"/>
        <v>2.5</v>
      </c>
    </row>
    <row r="68" spans="5:21" s="29" customFormat="1" ht="13.8">
      <c r="E68" s="33"/>
      <c r="K68" s="36"/>
      <c r="L68" s="24" t="s">
        <v>901</v>
      </c>
      <c r="M68" s="36"/>
      <c r="N68" s="56" t="s">
        <v>11</v>
      </c>
      <c r="O68" s="57">
        <f t="shared" ref="O68:O80" si="80">O67</f>
        <v>2040</v>
      </c>
      <c r="P68" s="36" t="s">
        <v>802</v>
      </c>
      <c r="Q68" s="36" t="str">
        <f>Commodities!$D$32</f>
        <v>BIOLOG</v>
      </c>
      <c r="R68" s="58">
        <f t="shared" si="77"/>
        <v>2.75</v>
      </c>
      <c r="S68" s="58">
        <f t="shared" ref="S68:U68" si="81">R68</f>
        <v>2.75</v>
      </c>
      <c r="T68" s="58">
        <f t="shared" si="81"/>
        <v>2.75</v>
      </c>
      <c r="U68" s="58">
        <f t="shared" si="81"/>
        <v>2.75</v>
      </c>
    </row>
    <row r="69" spans="5:21" s="29" customFormat="1" ht="13.8">
      <c r="E69" s="33"/>
      <c r="K69" s="36"/>
      <c r="L69" s="24" t="s">
        <v>842</v>
      </c>
      <c r="M69" s="36"/>
      <c r="N69" s="56" t="s">
        <v>11</v>
      </c>
      <c r="O69" s="57">
        <f t="shared" si="80"/>
        <v>2040</v>
      </c>
      <c r="P69" s="36" t="s">
        <v>803</v>
      </c>
      <c r="Q69" s="36" t="str">
        <f>Commodities!$D$32</f>
        <v>BIOLOG</v>
      </c>
      <c r="R69" s="58">
        <f t="shared" si="77"/>
        <v>2.6100000000000003</v>
      </c>
      <c r="S69" s="58">
        <f t="shared" ref="S69:U69" si="82">R69</f>
        <v>2.6100000000000003</v>
      </c>
      <c r="T69" s="58">
        <f t="shared" si="82"/>
        <v>2.6100000000000003</v>
      </c>
      <c r="U69" s="58">
        <f t="shared" si="82"/>
        <v>2.6100000000000003</v>
      </c>
    </row>
    <row r="70" spans="5:21" s="29" customFormat="1" ht="13.8">
      <c r="E70" s="33"/>
      <c r="K70" s="36"/>
      <c r="L70" s="24" t="s">
        <v>843</v>
      </c>
      <c r="M70" s="36"/>
      <c r="N70" s="56" t="s">
        <v>11</v>
      </c>
      <c r="O70" s="57">
        <f t="shared" si="80"/>
        <v>2040</v>
      </c>
      <c r="P70" s="36" t="s">
        <v>804</v>
      </c>
      <c r="Q70" s="36" t="str">
        <f>Commodities!$D$32</f>
        <v>BIOLOG</v>
      </c>
      <c r="R70" s="58">
        <f t="shared" si="77"/>
        <v>2.9000000000000004</v>
      </c>
      <c r="S70" s="58">
        <f t="shared" ref="S70:U70" si="83">R70</f>
        <v>2.9000000000000004</v>
      </c>
      <c r="T70" s="58">
        <f t="shared" si="83"/>
        <v>2.9000000000000004</v>
      </c>
      <c r="U70" s="58">
        <f t="shared" si="83"/>
        <v>2.9000000000000004</v>
      </c>
    </row>
    <row r="71" spans="5:21" s="29" customFormat="1" ht="13.8">
      <c r="E71" s="33"/>
      <c r="K71" s="36"/>
      <c r="L71" s="24" t="s">
        <v>844</v>
      </c>
      <c r="M71" s="36"/>
      <c r="N71" s="56" t="s">
        <v>11</v>
      </c>
      <c r="O71" s="57">
        <f t="shared" si="80"/>
        <v>2040</v>
      </c>
      <c r="P71" s="36" t="s">
        <v>805</v>
      </c>
      <c r="Q71" s="36" t="str">
        <f>Commodities!$D$32</f>
        <v>BIOLOG</v>
      </c>
      <c r="R71" s="58">
        <f t="shared" si="77"/>
        <v>3.1900000000000004</v>
      </c>
      <c r="S71" s="58">
        <f t="shared" ref="S71:U71" si="84">R71</f>
        <v>3.1900000000000004</v>
      </c>
      <c r="T71" s="58">
        <f t="shared" si="84"/>
        <v>3.1900000000000004</v>
      </c>
      <c r="U71" s="58">
        <f t="shared" si="84"/>
        <v>3.1900000000000004</v>
      </c>
    </row>
    <row r="72" spans="5:21" s="29" customFormat="1" ht="13.8">
      <c r="E72" s="33"/>
      <c r="K72" s="36"/>
      <c r="L72" s="24" t="s">
        <v>838</v>
      </c>
      <c r="M72" s="36"/>
      <c r="N72" s="56" t="s">
        <v>11</v>
      </c>
      <c r="O72" s="57">
        <f t="shared" si="80"/>
        <v>2040</v>
      </c>
      <c r="P72" s="36" t="s">
        <v>806</v>
      </c>
      <c r="Q72" s="36" t="str">
        <f>Commodities!$D$35</f>
        <v>BIOWMU</v>
      </c>
      <c r="R72" s="58">
        <f>R74</f>
        <v>3.25</v>
      </c>
      <c r="S72" s="58">
        <f t="shared" ref="S72:U72" si="85">R72</f>
        <v>3.25</v>
      </c>
      <c r="T72" s="58">
        <f t="shared" si="85"/>
        <v>3.25</v>
      </c>
      <c r="U72" s="58">
        <f t="shared" si="85"/>
        <v>3.25</v>
      </c>
    </row>
    <row r="73" spans="5:21" s="29" customFormat="1" ht="13.8">
      <c r="E73" s="33"/>
      <c r="K73" s="36"/>
      <c r="L73" s="24" t="s">
        <v>839</v>
      </c>
      <c r="M73" s="36"/>
      <c r="N73" s="56" t="s">
        <v>11</v>
      </c>
      <c r="O73" s="57">
        <f t="shared" si="80"/>
        <v>2040</v>
      </c>
      <c r="P73" s="36" t="s">
        <v>807</v>
      </c>
      <c r="Q73" s="36" t="str">
        <f>Commodities!$D$36</f>
        <v>BIOWID</v>
      </c>
      <c r="R73" s="58">
        <f>(R88-R58)/(O88-O58)*(O73-O58)+R58</f>
        <v>6.15</v>
      </c>
      <c r="S73" s="58">
        <f t="shared" ref="S73:U73" si="86">R73</f>
        <v>6.15</v>
      </c>
      <c r="T73" s="58">
        <f t="shared" si="86"/>
        <v>6.15</v>
      </c>
      <c r="U73" s="58">
        <f t="shared" si="86"/>
        <v>6.15</v>
      </c>
    </row>
    <row r="74" spans="5:21" s="29" customFormat="1" ht="13.8">
      <c r="E74" s="33"/>
      <c r="K74" s="36"/>
      <c r="L74" s="24" t="s">
        <v>840</v>
      </c>
      <c r="M74" s="36"/>
      <c r="N74" s="56" t="s">
        <v>11</v>
      </c>
      <c r="O74" s="57">
        <f t="shared" si="80"/>
        <v>2040</v>
      </c>
      <c r="P74" s="36" t="s">
        <v>808</v>
      </c>
      <c r="Q74" s="36" t="str">
        <f>Commodities!$D$37</f>
        <v>BIOWAN</v>
      </c>
      <c r="R74" s="58">
        <f>(R89-R59)/(O89-O59)*(O74-O59)+R59</f>
        <v>3.25</v>
      </c>
      <c r="S74" s="58">
        <f t="shared" ref="S74:U74" si="87">R74</f>
        <v>3.25</v>
      </c>
      <c r="T74" s="58">
        <f t="shared" si="87"/>
        <v>3.25</v>
      </c>
      <c r="U74" s="58">
        <f t="shared" si="87"/>
        <v>3.25</v>
      </c>
    </row>
    <row r="75" spans="5:21" s="29" customFormat="1" ht="13.8">
      <c r="E75" s="33"/>
      <c r="K75" s="36"/>
      <c r="L75" s="24" t="s">
        <v>858</v>
      </c>
      <c r="M75" s="36"/>
      <c r="N75" s="56" t="s">
        <v>11</v>
      </c>
      <c r="O75" s="57">
        <f t="shared" si="80"/>
        <v>2040</v>
      </c>
      <c r="P75" s="36" t="s">
        <v>857</v>
      </c>
      <c r="Q75" s="36" t="str">
        <f>Commodities!$D$38</f>
        <v>BIOUCO</v>
      </c>
      <c r="R75" s="58">
        <f>(R90-R60)/(O90-O60)*(O75-O60)+R60</f>
        <v>15.297717109908213</v>
      </c>
      <c r="S75" s="58">
        <f t="shared" ref="S75:U75" si="88">R75</f>
        <v>15.297717109908213</v>
      </c>
      <c r="T75" s="58">
        <f t="shared" si="88"/>
        <v>15.297717109908213</v>
      </c>
      <c r="U75" s="58">
        <f t="shared" si="88"/>
        <v>15.297717109908213</v>
      </c>
    </row>
    <row r="76" spans="5:21" s="29" customFormat="1" ht="13.8">
      <c r="E76" s="33"/>
      <c r="K76" s="36"/>
      <c r="L76" s="24" t="s">
        <v>877</v>
      </c>
      <c r="M76" s="36"/>
      <c r="N76" s="56" t="s">
        <v>11</v>
      </c>
      <c r="O76" s="57">
        <f t="shared" si="80"/>
        <v>2040</v>
      </c>
      <c r="P76" s="29" t="s">
        <v>876</v>
      </c>
      <c r="Q76" s="36" t="str">
        <f>Commodities!$D$42</f>
        <v>BIOSTA</v>
      </c>
      <c r="R76" s="58">
        <f>R61</f>
        <v>19.93</v>
      </c>
      <c r="S76" s="58">
        <f t="shared" ref="S76:U76" si="89">R76</f>
        <v>19.93</v>
      </c>
      <c r="T76" s="58">
        <f t="shared" si="89"/>
        <v>19.93</v>
      </c>
      <c r="U76" s="58">
        <f t="shared" si="89"/>
        <v>19.93</v>
      </c>
    </row>
    <row r="77" spans="5:21" s="29" customFormat="1" ht="13.8">
      <c r="E77" s="33"/>
      <c r="K77" s="36"/>
      <c r="L77" s="24" t="s">
        <v>873</v>
      </c>
      <c r="M77" s="36"/>
      <c r="N77" s="56" t="s">
        <v>11</v>
      </c>
      <c r="O77" s="57">
        <f>O75</f>
        <v>2040</v>
      </c>
      <c r="P77" s="36" t="s">
        <v>809</v>
      </c>
      <c r="Q77" s="36" t="str">
        <f>Commodities!$D$41</f>
        <v>BIOBGC</v>
      </c>
      <c r="R77" s="58">
        <f t="shared" ref="R77:R80" si="90">R62</f>
        <v>31.45</v>
      </c>
      <c r="S77" s="58">
        <f t="shared" ref="S77:U77" si="91">R77</f>
        <v>31.45</v>
      </c>
      <c r="T77" s="58">
        <f t="shared" si="91"/>
        <v>31.45</v>
      </c>
      <c r="U77" s="58">
        <f t="shared" si="91"/>
        <v>31.45</v>
      </c>
    </row>
    <row r="78" spans="5:21" s="29" customFormat="1" ht="13.8">
      <c r="E78" s="33"/>
      <c r="K78" s="36"/>
      <c r="L78" s="24" t="s">
        <v>872</v>
      </c>
      <c r="M78" s="36"/>
      <c r="N78" s="56" t="s">
        <v>11</v>
      </c>
      <c r="O78" s="57">
        <f t="shared" si="80"/>
        <v>2040</v>
      </c>
      <c r="P78" s="36" t="s">
        <v>810</v>
      </c>
      <c r="Q78" s="36" t="str">
        <f>Commodities!$D$39</f>
        <v>BIOBST</v>
      </c>
      <c r="R78" s="58">
        <f t="shared" si="90"/>
        <v>4.9000000000000004</v>
      </c>
      <c r="S78" s="58">
        <f t="shared" ref="S78:U78" si="92">R78</f>
        <v>4.9000000000000004</v>
      </c>
      <c r="T78" s="58">
        <f t="shared" si="92"/>
        <v>4.9000000000000004</v>
      </c>
      <c r="U78" s="58">
        <f t="shared" si="92"/>
        <v>4.9000000000000004</v>
      </c>
    </row>
    <row r="79" spans="5:21" s="29" customFormat="1" ht="13.8">
      <c r="E79" s="33"/>
      <c r="K79" s="36"/>
      <c r="L79" s="24" t="s">
        <v>841</v>
      </c>
      <c r="M79" s="36"/>
      <c r="N79" s="56" t="s">
        <v>11</v>
      </c>
      <c r="O79" s="57">
        <f t="shared" si="80"/>
        <v>2040</v>
      </c>
      <c r="P79" s="36" t="s">
        <v>811</v>
      </c>
      <c r="Q79" s="36" t="str">
        <f>Commodities!$D$43</f>
        <v>BIOBOS</v>
      </c>
      <c r="R79" s="58">
        <f t="shared" si="90"/>
        <v>27.45</v>
      </c>
      <c r="S79" s="58">
        <f t="shared" ref="S79:U79" si="93">R79</f>
        <v>27.45</v>
      </c>
      <c r="T79" s="58">
        <f t="shared" si="93"/>
        <v>27.45</v>
      </c>
      <c r="U79" s="58">
        <f t="shared" si="93"/>
        <v>27.45</v>
      </c>
    </row>
    <row r="80" spans="5:21" s="29" customFormat="1" ht="13.8">
      <c r="E80" s="33"/>
      <c r="K80" s="36"/>
      <c r="L80" s="41" t="s">
        <v>875</v>
      </c>
      <c r="M80" s="40"/>
      <c r="N80" s="61" t="s">
        <v>11</v>
      </c>
      <c r="O80" s="60">
        <f t="shared" si="80"/>
        <v>2040</v>
      </c>
      <c r="P80" s="40" t="s">
        <v>874</v>
      </c>
      <c r="Q80" s="40" t="str">
        <f>Commodities!$D$40</f>
        <v>BIOWIR</v>
      </c>
      <c r="R80" s="48">
        <f t="shared" si="90"/>
        <v>3.72</v>
      </c>
      <c r="S80" s="48">
        <f t="shared" ref="S80:U80" si="94">R80</f>
        <v>3.72</v>
      </c>
      <c r="T80" s="48">
        <f t="shared" si="94"/>
        <v>3.72</v>
      </c>
      <c r="U80" s="48">
        <f t="shared" si="94"/>
        <v>3.72</v>
      </c>
    </row>
    <row r="81" spans="5:21" s="29" customFormat="1" ht="13.8">
      <c r="E81" s="33"/>
      <c r="K81" s="36"/>
      <c r="L81" s="24" t="s">
        <v>899</v>
      </c>
      <c r="M81" s="36"/>
      <c r="N81" s="56" t="s">
        <v>11</v>
      </c>
      <c r="O81" s="57">
        <f>BASE_YEAR+33</f>
        <v>2050</v>
      </c>
      <c r="P81" s="36" t="s">
        <v>800</v>
      </c>
      <c r="Q81" s="36" t="str">
        <f>Commodities!$D$32</f>
        <v>BIOLOG</v>
      </c>
      <c r="R81" s="58">
        <f>R82*0.9</f>
        <v>2.0699999999999998</v>
      </c>
      <c r="S81" s="58">
        <f t="shared" ref="S81:U81" si="95">R81</f>
        <v>2.0699999999999998</v>
      </c>
      <c r="T81" s="58">
        <f t="shared" si="95"/>
        <v>2.0699999999999998</v>
      </c>
      <c r="U81" s="58">
        <f t="shared" si="95"/>
        <v>2.0699999999999998</v>
      </c>
    </row>
    <row r="82" spans="5:21" s="29" customFormat="1" ht="13.8">
      <c r="E82" s="33"/>
      <c r="K82" s="36"/>
      <c r="L82" s="24" t="s">
        <v>902</v>
      </c>
      <c r="M82" s="36"/>
      <c r="N82" s="56" t="s">
        <v>11</v>
      </c>
      <c r="O82" s="57">
        <f>O81</f>
        <v>2050</v>
      </c>
      <c r="P82" s="36" t="s">
        <v>801</v>
      </c>
      <c r="Q82" s="36" t="str">
        <f>Commodities!$D$32</f>
        <v>BIOLOG</v>
      </c>
      <c r="R82" s="58">
        <v>2.2999999999999998</v>
      </c>
      <c r="S82" s="58">
        <f t="shared" ref="S82:U82" si="96">R82</f>
        <v>2.2999999999999998</v>
      </c>
      <c r="T82" s="58">
        <f t="shared" si="96"/>
        <v>2.2999999999999998</v>
      </c>
      <c r="U82" s="58">
        <f t="shared" si="96"/>
        <v>2.2999999999999998</v>
      </c>
    </row>
    <row r="83" spans="5:21" s="29" customFormat="1" ht="13.8">
      <c r="E83" s="33"/>
      <c r="K83" s="36"/>
      <c r="L83" s="24" t="s">
        <v>901</v>
      </c>
      <c r="M83" s="36"/>
      <c r="N83" s="56" t="s">
        <v>11</v>
      </c>
      <c r="O83" s="57">
        <f t="shared" ref="O83:O95" si="97">O82</f>
        <v>2050</v>
      </c>
      <c r="P83" s="36" t="s">
        <v>802</v>
      </c>
      <c r="Q83" s="36" t="str">
        <f>Commodities!$D$32</f>
        <v>BIOLOG</v>
      </c>
      <c r="R83" s="58">
        <f>R82*1.1</f>
        <v>2.5299999999999998</v>
      </c>
      <c r="S83" s="58">
        <f t="shared" ref="S83:U83" si="98">R83</f>
        <v>2.5299999999999998</v>
      </c>
      <c r="T83" s="58">
        <f t="shared" si="98"/>
        <v>2.5299999999999998</v>
      </c>
      <c r="U83" s="58">
        <f t="shared" si="98"/>
        <v>2.5299999999999998</v>
      </c>
    </row>
    <row r="84" spans="5:21" s="29" customFormat="1" ht="13.8">
      <c r="E84" s="33"/>
      <c r="K84" s="36"/>
      <c r="L84" s="24" t="s">
        <v>842</v>
      </c>
      <c r="M84" s="36"/>
      <c r="N84" s="56" t="s">
        <v>11</v>
      </c>
      <c r="O84" s="57">
        <f t="shared" si="97"/>
        <v>2050</v>
      </c>
      <c r="P84" s="36" t="s">
        <v>803</v>
      </c>
      <c r="Q84" s="36" t="str">
        <f>Commodities!$D$32</f>
        <v>BIOLOG</v>
      </c>
      <c r="R84" s="58">
        <f>R85*0.9</f>
        <v>2.3400000000000003</v>
      </c>
      <c r="S84" s="58">
        <f t="shared" ref="S84:U84" si="99">R84</f>
        <v>2.3400000000000003</v>
      </c>
      <c r="T84" s="58">
        <f t="shared" si="99"/>
        <v>2.3400000000000003</v>
      </c>
      <c r="U84" s="58">
        <f t="shared" si="99"/>
        <v>2.3400000000000003</v>
      </c>
    </row>
    <row r="85" spans="5:21" s="29" customFormat="1" ht="13.8">
      <c r="E85" s="33"/>
      <c r="K85" s="36"/>
      <c r="L85" s="24" t="s">
        <v>843</v>
      </c>
      <c r="M85" s="36"/>
      <c r="N85" s="56" t="s">
        <v>11</v>
      </c>
      <c r="O85" s="57">
        <f t="shared" si="97"/>
        <v>2050</v>
      </c>
      <c r="P85" s="36" t="s">
        <v>804</v>
      </c>
      <c r="Q85" s="36" t="str">
        <f>Commodities!$D$32</f>
        <v>BIOLOG</v>
      </c>
      <c r="R85" s="58">
        <v>2.6</v>
      </c>
      <c r="S85" s="58">
        <f t="shared" ref="S85:U85" si="100">R85</f>
        <v>2.6</v>
      </c>
      <c r="T85" s="58">
        <f t="shared" si="100"/>
        <v>2.6</v>
      </c>
      <c r="U85" s="58">
        <f t="shared" si="100"/>
        <v>2.6</v>
      </c>
    </row>
    <row r="86" spans="5:21" s="29" customFormat="1" ht="13.8">
      <c r="E86" s="33"/>
      <c r="K86" s="36"/>
      <c r="L86" s="24" t="s">
        <v>844</v>
      </c>
      <c r="M86" s="36"/>
      <c r="N86" s="56" t="s">
        <v>11</v>
      </c>
      <c r="O86" s="57">
        <f t="shared" si="97"/>
        <v>2050</v>
      </c>
      <c r="P86" s="36" t="s">
        <v>805</v>
      </c>
      <c r="Q86" s="36" t="str">
        <f>Commodities!$D$32</f>
        <v>BIOLOG</v>
      </c>
      <c r="R86" s="58">
        <f>R85*1.1</f>
        <v>2.8600000000000003</v>
      </c>
      <c r="S86" s="58">
        <f t="shared" ref="S86:U86" si="101">R86</f>
        <v>2.8600000000000003</v>
      </c>
      <c r="T86" s="58">
        <f t="shared" si="101"/>
        <v>2.8600000000000003</v>
      </c>
      <c r="U86" s="58">
        <f t="shared" si="101"/>
        <v>2.8600000000000003</v>
      </c>
    </row>
    <row r="87" spans="5:21" s="29" customFormat="1" ht="13.8">
      <c r="E87" s="33"/>
      <c r="K87" s="36"/>
      <c r="L87" s="24" t="s">
        <v>838</v>
      </c>
      <c r="M87" s="36"/>
      <c r="N87" s="56" t="s">
        <v>11</v>
      </c>
      <c r="O87" s="57">
        <f t="shared" si="97"/>
        <v>2050</v>
      </c>
      <c r="P87" s="36" t="s">
        <v>806</v>
      </c>
      <c r="Q87" s="36" t="str">
        <f>Commodities!$D$35</f>
        <v>BIOWMU</v>
      </c>
      <c r="R87" s="58">
        <f>R89</f>
        <v>2.9</v>
      </c>
      <c r="S87" s="58">
        <f t="shared" ref="S87:U87" si="102">R87</f>
        <v>2.9</v>
      </c>
      <c r="T87" s="58">
        <f t="shared" si="102"/>
        <v>2.9</v>
      </c>
      <c r="U87" s="58">
        <f t="shared" si="102"/>
        <v>2.9</v>
      </c>
    </row>
    <row r="88" spans="5:21" s="29" customFormat="1" ht="13.8">
      <c r="E88" s="33"/>
      <c r="K88" s="36"/>
      <c r="L88" s="24" t="s">
        <v>839</v>
      </c>
      <c r="M88" s="36"/>
      <c r="N88" s="56" t="s">
        <v>11</v>
      </c>
      <c r="O88" s="57">
        <f t="shared" si="97"/>
        <v>2050</v>
      </c>
      <c r="P88" s="36" t="s">
        <v>807</v>
      </c>
      <c r="Q88" s="36" t="str">
        <f>Commodities!$D$36</f>
        <v>BIOWID</v>
      </c>
      <c r="R88" s="58">
        <v>5.5</v>
      </c>
      <c r="S88" s="58">
        <f t="shared" ref="S88:U88" si="103">R88</f>
        <v>5.5</v>
      </c>
      <c r="T88" s="58">
        <f t="shared" si="103"/>
        <v>5.5</v>
      </c>
      <c r="U88" s="58">
        <f t="shared" si="103"/>
        <v>5.5</v>
      </c>
    </row>
    <row r="89" spans="5:21" s="29" customFormat="1" ht="13.8">
      <c r="E89" s="33"/>
      <c r="K89" s="36"/>
      <c r="L89" s="24" t="s">
        <v>840</v>
      </c>
      <c r="M89" s="36"/>
      <c r="N89" s="56" t="s">
        <v>11</v>
      </c>
      <c r="O89" s="57">
        <f t="shared" si="97"/>
        <v>2050</v>
      </c>
      <c r="P89" s="36" t="s">
        <v>808</v>
      </c>
      <c r="Q89" s="36" t="str">
        <f>Commodities!$D$37</f>
        <v>BIOWAN</v>
      </c>
      <c r="R89" s="58">
        <v>2.9</v>
      </c>
      <c r="S89" s="58">
        <f t="shared" ref="S89:U89" si="104">R89</f>
        <v>2.9</v>
      </c>
      <c r="T89" s="58">
        <f t="shared" si="104"/>
        <v>2.9</v>
      </c>
      <c r="U89" s="58">
        <f t="shared" si="104"/>
        <v>2.9</v>
      </c>
    </row>
    <row r="90" spans="5:21" s="29" customFormat="1" ht="13.8">
      <c r="E90" s="33"/>
      <c r="K90" s="36"/>
      <c r="L90" s="24" t="s">
        <v>858</v>
      </c>
      <c r="M90" s="36"/>
      <c r="N90" s="56" t="s">
        <v>11</v>
      </c>
      <c r="O90" s="57">
        <f t="shared" si="97"/>
        <v>2050</v>
      </c>
      <c r="P90" s="36" t="s">
        <v>857</v>
      </c>
      <c r="Q90" s="36" t="str">
        <f>Commodities!$D$38</f>
        <v>BIOUCO</v>
      </c>
      <c r="R90" s="58">
        <f>R60</f>
        <v>15.297717109908213</v>
      </c>
      <c r="S90" s="58">
        <f t="shared" ref="S90:U90" si="105">R90</f>
        <v>15.297717109908213</v>
      </c>
      <c r="T90" s="58">
        <f t="shared" si="105"/>
        <v>15.297717109908213</v>
      </c>
      <c r="U90" s="58">
        <f t="shared" si="105"/>
        <v>15.297717109908213</v>
      </c>
    </row>
    <row r="91" spans="5:21" s="29" customFormat="1" ht="13.8">
      <c r="E91" s="33"/>
      <c r="K91" s="36"/>
      <c r="L91" s="24" t="s">
        <v>877</v>
      </c>
      <c r="M91" s="36"/>
      <c r="N91" s="56" t="s">
        <v>11</v>
      </c>
      <c r="O91" s="57">
        <f t="shared" si="97"/>
        <v>2050</v>
      </c>
      <c r="P91" s="29" t="s">
        <v>876</v>
      </c>
      <c r="Q91" s="36" t="str">
        <f>Commodities!$D$42</f>
        <v>BIOSTA</v>
      </c>
      <c r="R91" s="58">
        <f>R76</f>
        <v>19.93</v>
      </c>
      <c r="S91" s="58">
        <f t="shared" ref="S91:U91" si="106">R91</f>
        <v>19.93</v>
      </c>
      <c r="T91" s="58">
        <f t="shared" si="106"/>
        <v>19.93</v>
      </c>
      <c r="U91" s="58">
        <f t="shared" si="106"/>
        <v>19.93</v>
      </c>
    </row>
    <row r="92" spans="5:21" s="29" customFormat="1" ht="13.8">
      <c r="E92" s="33"/>
      <c r="K92" s="36"/>
      <c r="L92" s="24" t="s">
        <v>873</v>
      </c>
      <c r="M92" s="36"/>
      <c r="N92" s="56" t="s">
        <v>11</v>
      </c>
      <c r="O92" s="57">
        <f>O90</f>
        <v>2050</v>
      </c>
      <c r="P92" s="36" t="s">
        <v>809</v>
      </c>
      <c r="Q92" s="36" t="str">
        <f>Commodities!$D$41</f>
        <v>BIOBGC</v>
      </c>
      <c r="R92" s="58">
        <f t="shared" ref="R92:R95" si="107">R77</f>
        <v>31.45</v>
      </c>
      <c r="S92" s="58">
        <f t="shared" ref="S92:U92" si="108">R92</f>
        <v>31.45</v>
      </c>
      <c r="T92" s="58">
        <f t="shared" si="108"/>
        <v>31.45</v>
      </c>
      <c r="U92" s="58">
        <f t="shared" si="108"/>
        <v>31.45</v>
      </c>
    </row>
    <row r="93" spans="5:21" s="29" customFormat="1" ht="13.8">
      <c r="E93" s="33"/>
      <c r="K93" s="36"/>
      <c r="L93" s="24" t="s">
        <v>872</v>
      </c>
      <c r="M93" s="36"/>
      <c r="N93" s="56" t="s">
        <v>11</v>
      </c>
      <c r="O93" s="57">
        <f t="shared" si="97"/>
        <v>2050</v>
      </c>
      <c r="P93" s="36" t="s">
        <v>810</v>
      </c>
      <c r="Q93" s="36" t="str">
        <f>Commodities!$D$39</f>
        <v>BIOBST</v>
      </c>
      <c r="R93" s="58">
        <f t="shared" si="107"/>
        <v>4.9000000000000004</v>
      </c>
      <c r="S93" s="58">
        <f t="shared" ref="S93:U93" si="109">R93</f>
        <v>4.9000000000000004</v>
      </c>
      <c r="T93" s="58">
        <f t="shared" si="109"/>
        <v>4.9000000000000004</v>
      </c>
      <c r="U93" s="58">
        <f t="shared" si="109"/>
        <v>4.9000000000000004</v>
      </c>
    </row>
    <row r="94" spans="5:21" s="29" customFormat="1" ht="13.8">
      <c r="E94" s="33"/>
      <c r="K94" s="36"/>
      <c r="L94" s="24" t="s">
        <v>841</v>
      </c>
      <c r="M94" s="36"/>
      <c r="N94" s="56" t="s">
        <v>11</v>
      </c>
      <c r="O94" s="57">
        <f t="shared" si="97"/>
        <v>2050</v>
      </c>
      <c r="P94" s="36" t="s">
        <v>811</v>
      </c>
      <c r="Q94" s="36" t="str">
        <f>Commodities!$D$43</f>
        <v>BIOBOS</v>
      </c>
      <c r="R94" s="58">
        <f t="shared" si="107"/>
        <v>27.45</v>
      </c>
      <c r="S94" s="58">
        <f t="shared" ref="S94:U94" si="110">R94</f>
        <v>27.45</v>
      </c>
      <c r="T94" s="58">
        <f t="shared" si="110"/>
        <v>27.45</v>
      </c>
      <c r="U94" s="58">
        <f t="shared" si="110"/>
        <v>27.45</v>
      </c>
    </row>
    <row r="95" spans="5:21" s="29" customFormat="1" ht="13.8">
      <c r="E95" s="33"/>
      <c r="K95" s="36"/>
      <c r="L95" s="41" t="s">
        <v>875</v>
      </c>
      <c r="M95" s="40"/>
      <c r="N95" s="61" t="s">
        <v>11</v>
      </c>
      <c r="O95" s="60">
        <f t="shared" si="97"/>
        <v>2050</v>
      </c>
      <c r="P95" s="40" t="s">
        <v>874</v>
      </c>
      <c r="Q95" s="40" t="str">
        <f>Commodities!$D$40</f>
        <v>BIOWIR</v>
      </c>
      <c r="R95" s="48">
        <f t="shared" si="107"/>
        <v>3.72</v>
      </c>
      <c r="S95" s="48">
        <f t="shared" ref="S95:U95" si="111">R95</f>
        <v>3.72</v>
      </c>
      <c r="T95" s="48">
        <f t="shared" si="111"/>
        <v>3.72</v>
      </c>
      <c r="U95" s="48">
        <f t="shared" si="111"/>
        <v>3.72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7A87-E66B-49B9-B82C-562AB0EAC49E}">
  <sheetPr codeName="Sheet12"/>
  <dimension ref="A1:I8"/>
  <sheetViews>
    <sheetView zoomScale="70" zoomScaleNormal="70" workbookViewId="0">
      <selection sqref="A1:XFD1048576"/>
    </sheetView>
  </sheetViews>
  <sheetFormatPr defaultColWidth="10.33203125" defaultRowHeight="13.8"/>
  <cols>
    <col min="1" max="1" width="23.5546875" style="24" customWidth="1"/>
    <col min="2" max="2" width="31.109375" style="24" bestFit="1" customWidth="1"/>
    <col min="3" max="3" width="21.33203125" style="24" customWidth="1"/>
    <col min="4" max="4" width="24.109375" style="24" customWidth="1"/>
    <col min="5" max="5" width="21.6640625" style="24" customWidth="1"/>
    <col min="6" max="6" width="6.44140625" style="24" bestFit="1" customWidth="1"/>
    <col min="7" max="7" width="6" style="24" bestFit="1" customWidth="1"/>
    <col min="8" max="8" width="6.6640625" style="24" bestFit="1" customWidth="1"/>
    <col min="9" max="9" width="6.44140625" style="24" bestFit="1" customWidth="1"/>
    <col min="10" max="10" width="24.88671875" style="24" bestFit="1" customWidth="1"/>
    <col min="11" max="16384" width="10.33203125" style="24"/>
  </cols>
  <sheetData>
    <row r="1" spans="1:9" s="24" customFormat="1" ht="17.399999999999999">
      <c r="A1" s="27" t="s">
        <v>845</v>
      </c>
      <c r="B1" s="27"/>
      <c r="C1" s="27"/>
      <c r="D1" s="27"/>
      <c r="E1" s="27"/>
      <c r="F1" s="27"/>
      <c r="G1" s="27"/>
    </row>
    <row r="4" spans="1:9" s="24" customFormat="1">
      <c r="A4" s="29"/>
      <c r="B4" s="31" t="s">
        <v>827</v>
      </c>
      <c r="C4" s="29"/>
      <c r="D4" s="33"/>
      <c r="E4" s="29"/>
      <c r="F4" s="29"/>
    </row>
    <row r="5" spans="1:9" s="24" customFormat="1">
      <c r="A5" s="51"/>
      <c r="B5" s="51" t="s">
        <v>1</v>
      </c>
      <c r="C5" s="51" t="s">
        <v>3</v>
      </c>
      <c r="D5" s="51" t="s">
        <v>2</v>
      </c>
      <c r="E5" s="51" t="s">
        <v>9</v>
      </c>
      <c r="F5" s="51" t="s">
        <v>881</v>
      </c>
      <c r="G5" s="51" t="s">
        <v>882</v>
      </c>
      <c r="H5" s="51" t="s">
        <v>883</v>
      </c>
      <c r="I5" s="51" t="s">
        <v>884</v>
      </c>
    </row>
    <row r="6" spans="1:9" s="24" customFormat="1">
      <c r="A6" s="29"/>
      <c r="B6" s="33" t="s">
        <v>10</v>
      </c>
      <c r="C6" s="52" t="s">
        <v>814</v>
      </c>
      <c r="D6" s="33">
        <f>BASE_YEAR+1</f>
        <v>2018</v>
      </c>
      <c r="E6" s="33" t="s">
        <v>846</v>
      </c>
      <c r="F6" s="50">
        <v>0</v>
      </c>
      <c r="G6" s="50">
        <f>F6</f>
        <v>0</v>
      </c>
      <c r="H6" s="50">
        <f>G6</f>
        <v>0</v>
      </c>
      <c r="I6" s="50">
        <f>H6</f>
        <v>0</v>
      </c>
    </row>
    <row r="7" spans="1:9" s="24" customFormat="1">
      <c r="A7" s="29"/>
      <c r="B7" s="33" t="s">
        <v>10</v>
      </c>
      <c r="C7" s="52" t="s">
        <v>814</v>
      </c>
      <c r="D7" s="33">
        <v>2050</v>
      </c>
      <c r="E7" s="33" t="str">
        <f>E6</f>
        <v>MINRESGEO01</v>
      </c>
      <c r="F7" s="50">
        <v>0</v>
      </c>
      <c r="G7" s="50">
        <f>F7</f>
        <v>0</v>
      </c>
      <c r="H7" s="50">
        <f t="shared" ref="H7:I8" si="0">G7</f>
        <v>0</v>
      </c>
      <c r="I7" s="50">
        <f t="shared" si="0"/>
        <v>0</v>
      </c>
    </row>
    <row r="8" spans="1:9" s="24" customFormat="1">
      <c r="A8" s="29"/>
      <c r="B8" s="33" t="s">
        <v>10</v>
      </c>
      <c r="C8" s="52" t="s">
        <v>814</v>
      </c>
      <c r="D8" s="33">
        <v>0</v>
      </c>
      <c r="E8" s="33" t="s">
        <v>846</v>
      </c>
      <c r="F8" s="53">
        <v>1</v>
      </c>
      <c r="G8" s="53">
        <f>F8</f>
        <v>1</v>
      </c>
      <c r="H8" s="53">
        <f t="shared" si="0"/>
        <v>1</v>
      </c>
      <c r="I8" s="53">
        <f t="shared" si="0"/>
        <v>1</v>
      </c>
    </row>
  </sheetData>
  <pageMargins left="0.7" right="0.7" top="0.75" bottom="0.75" header="0.3" footer="0.3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N70"/>
  <sheetViews>
    <sheetView topLeftCell="A55" zoomScale="70" zoomScaleNormal="70" workbookViewId="0">
      <selection activeCell="A55" sqref="A1:XFD1048576"/>
    </sheetView>
  </sheetViews>
  <sheetFormatPr defaultColWidth="9.109375" defaultRowHeight="13.2"/>
  <cols>
    <col min="1" max="1" width="23.109375" style="29" customWidth="1"/>
    <col min="2" max="2" width="49.109375" style="29" bestFit="1" customWidth="1"/>
    <col min="3" max="6" width="9.109375" style="29"/>
    <col min="7" max="7" width="11.44140625" style="29" customWidth="1"/>
    <col min="8" max="8" width="11.44140625" style="33" customWidth="1"/>
    <col min="9" max="14" width="11.44140625" style="29" customWidth="1"/>
    <col min="15" max="16384" width="9.109375" style="29"/>
  </cols>
  <sheetData>
    <row r="1" spans="1:14" ht="17.399999999999999">
      <c r="A1" s="27" t="s">
        <v>816</v>
      </c>
      <c r="B1" s="27"/>
      <c r="C1" s="27"/>
      <c r="D1" s="27"/>
      <c r="E1" s="27"/>
      <c r="F1" s="27"/>
      <c r="G1" s="27"/>
      <c r="H1" s="28"/>
    </row>
    <row r="3" spans="1:14">
      <c r="H3" s="30" t="s">
        <v>908</v>
      </c>
    </row>
    <row r="4" spans="1:14">
      <c r="A4" s="31" t="s">
        <v>813</v>
      </c>
      <c r="B4" s="32" t="s">
        <v>885</v>
      </c>
    </row>
    <row r="5" spans="1:14">
      <c r="G5" s="34" t="s">
        <v>881</v>
      </c>
      <c r="H5" s="35"/>
      <c r="I5" s="34" t="s">
        <v>882</v>
      </c>
      <c r="J5" s="35"/>
      <c r="K5" s="34" t="s">
        <v>883</v>
      </c>
      <c r="L5" s="35"/>
      <c r="M5" s="34" t="s">
        <v>884</v>
      </c>
      <c r="N5" s="35"/>
    </row>
    <row r="6" spans="1:14" ht="13.8">
      <c r="A6" s="36"/>
      <c r="B6" s="36"/>
      <c r="C6" s="37" t="s">
        <v>881</v>
      </c>
      <c r="D6" s="37" t="s">
        <v>882</v>
      </c>
      <c r="E6" s="37" t="s">
        <v>883</v>
      </c>
      <c r="F6" s="37" t="s">
        <v>884</v>
      </c>
      <c r="G6" s="37" t="s">
        <v>13</v>
      </c>
      <c r="H6" s="37" t="s">
        <v>834</v>
      </c>
      <c r="I6" s="37" t="s">
        <v>13</v>
      </c>
      <c r="J6" s="37" t="s">
        <v>834</v>
      </c>
      <c r="K6" s="37" t="s">
        <v>13</v>
      </c>
      <c r="L6" s="37" t="s">
        <v>834</v>
      </c>
      <c r="M6" s="37" t="s">
        <v>13</v>
      </c>
      <c r="N6" s="37" t="s">
        <v>834</v>
      </c>
    </row>
    <row r="7" spans="1:14" ht="13.8">
      <c r="A7" s="29" t="s">
        <v>800</v>
      </c>
      <c r="B7" s="24" t="s">
        <v>899</v>
      </c>
      <c r="C7" s="38">
        <f>G7*0.25</f>
        <v>6.2802000000000011E-2</v>
      </c>
      <c r="D7" s="38"/>
      <c r="E7" s="38"/>
      <c r="F7" s="38"/>
      <c r="G7" s="39">
        <f>H7*41.868</f>
        <v>0.25120800000000004</v>
      </c>
      <c r="H7" s="38">
        <f>H10/10</f>
        <v>6.0000000000000001E-3</v>
      </c>
      <c r="I7" s="39"/>
      <c r="J7" s="38"/>
      <c r="K7" s="39"/>
      <c r="L7" s="38"/>
      <c r="M7" s="39"/>
      <c r="N7" s="38"/>
    </row>
    <row r="8" spans="1:14" ht="13.8">
      <c r="A8" s="29" t="s">
        <v>801</v>
      </c>
      <c r="B8" s="24" t="s">
        <v>900</v>
      </c>
      <c r="C8" s="38">
        <f>G7*0.5</f>
        <v>0.12560400000000002</v>
      </c>
      <c r="D8" s="38"/>
      <c r="E8" s="38"/>
      <c r="F8" s="38"/>
      <c r="G8" s="39"/>
      <c r="H8" s="38"/>
      <c r="I8" s="39"/>
      <c r="J8" s="38"/>
      <c r="K8" s="39"/>
      <c r="L8" s="38"/>
      <c r="M8" s="39"/>
      <c r="N8" s="38"/>
    </row>
    <row r="9" spans="1:14" ht="13.8">
      <c r="A9" s="29" t="s">
        <v>802</v>
      </c>
      <c r="B9" s="24" t="s">
        <v>901</v>
      </c>
      <c r="C9" s="38">
        <f>G7*0.25</f>
        <v>6.2802000000000011E-2</v>
      </c>
      <c r="D9" s="38"/>
      <c r="E9" s="38"/>
      <c r="F9" s="38"/>
      <c r="G9" s="39"/>
      <c r="H9" s="38"/>
      <c r="I9" s="39"/>
      <c r="J9" s="38"/>
      <c r="K9" s="39"/>
      <c r="L9" s="38"/>
      <c r="M9" s="39"/>
      <c r="N9" s="38"/>
    </row>
    <row r="10" spans="1:14" ht="13.8">
      <c r="A10" s="29" t="s">
        <v>803</v>
      </c>
      <c r="B10" s="24" t="s">
        <v>842</v>
      </c>
      <c r="C10" s="38">
        <f>G10*0.25</f>
        <v>0.62802000000000002</v>
      </c>
      <c r="D10" s="38"/>
      <c r="E10" s="38"/>
      <c r="F10" s="38"/>
      <c r="G10" s="39">
        <f>H10*41.868</f>
        <v>2.5120800000000001</v>
      </c>
      <c r="H10" s="38">
        <f>60/1000</f>
        <v>0.06</v>
      </c>
      <c r="I10" s="39"/>
      <c r="J10" s="38"/>
      <c r="K10" s="39"/>
      <c r="L10" s="38"/>
      <c r="M10" s="39"/>
      <c r="N10" s="38"/>
    </row>
    <row r="11" spans="1:14" ht="13.8">
      <c r="A11" s="29" t="s">
        <v>804</v>
      </c>
      <c r="B11" s="24" t="s">
        <v>843</v>
      </c>
      <c r="C11" s="38">
        <f>G10*0.5</f>
        <v>1.25604</v>
      </c>
      <c r="D11" s="38"/>
      <c r="E11" s="38"/>
      <c r="F11" s="38"/>
      <c r="G11" s="39"/>
      <c r="H11" s="38"/>
      <c r="I11" s="39"/>
      <c r="J11" s="38"/>
      <c r="K11" s="39"/>
      <c r="L11" s="38"/>
      <c r="M11" s="39"/>
      <c r="N11" s="38"/>
    </row>
    <row r="12" spans="1:14" ht="13.8">
      <c r="A12" s="40" t="s">
        <v>805</v>
      </c>
      <c r="B12" s="41" t="s">
        <v>844</v>
      </c>
      <c r="C12" s="42">
        <f>G10*0.25</f>
        <v>0.62802000000000002</v>
      </c>
      <c r="D12" s="42"/>
      <c r="E12" s="42"/>
      <c r="F12" s="42"/>
      <c r="G12" s="43"/>
      <c r="H12" s="42"/>
      <c r="I12" s="43"/>
      <c r="J12" s="42"/>
      <c r="K12" s="43"/>
      <c r="L12" s="42"/>
      <c r="M12" s="43"/>
      <c r="N12" s="42"/>
    </row>
    <row r="13" spans="1:14" ht="13.8">
      <c r="A13" s="29" t="s">
        <v>806</v>
      </c>
      <c r="B13" s="24" t="s">
        <v>838</v>
      </c>
      <c r="C13" s="38">
        <f t="shared" ref="C13:C20" si="0">G13</f>
        <v>0</v>
      </c>
      <c r="D13" s="38"/>
      <c r="E13" s="38"/>
      <c r="F13" s="38"/>
      <c r="G13" s="39">
        <v>0</v>
      </c>
      <c r="H13" s="38">
        <v>0</v>
      </c>
      <c r="I13" s="39"/>
      <c r="J13" s="38"/>
      <c r="K13" s="39"/>
      <c r="L13" s="38"/>
      <c r="M13" s="39"/>
      <c r="N13" s="38"/>
    </row>
    <row r="14" spans="1:14" ht="13.8">
      <c r="A14" s="29" t="s">
        <v>807</v>
      </c>
      <c r="B14" s="24" t="s">
        <v>839</v>
      </c>
      <c r="C14" s="38">
        <f t="shared" si="0"/>
        <v>0</v>
      </c>
      <c r="D14" s="38"/>
      <c r="E14" s="38"/>
      <c r="F14" s="38"/>
      <c r="G14" s="39">
        <v>0</v>
      </c>
      <c r="H14" s="38">
        <v>0</v>
      </c>
      <c r="I14" s="39"/>
      <c r="J14" s="38"/>
      <c r="K14" s="39"/>
      <c r="L14" s="38"/>
      <c r="M14" s="39"/>
      <c r="N14" s="38"/>
    </row>
    <row r="15" spans="1:14" ht="13.8">
      <c r="A15" s="40" t="s">
        <v>808</v>
      </c>
      <c r="B15" s="41" t="s">
        <v>840</v>
      </c>
      <c r="C15" s="42">
        <f t="shared" si="0"/>
        <v>2.5120800000000002E-2</v>
      </c>
      <c r="D15" s="42"/>
      <c r="E15" s="42"/>
      <c r="F15" s="42"/>
      <c r="G15" s="43">
        <f>G10/100</f>
        <v>2.5120800000000002E-2</v>
      </c>
      <c r="H15" s="42">
        <v>0</v>
      </c>
      <c r="I15" s="43"/>
      <c r="J15" s="42"/>
      <c r="K15" s="43"/>
      <c r="L15" s="42"/>
      <c r="M15" s="43"/>
      <c r="N15" s="42"/>
    </row>
    <row r="16" spans="1:14" ht="13.8">
      <c r="A16" s="29" t="s">
        <v>857</v>
      </c>
      <c r="B16" s="24" t="s">
        <v>858</v>
      </c>
      <c r="C16" s="38">
        <f t="shared" si="0"/>
        <v>0</v>
      </c>
      <c r="D16" s="38"/>
      <c r="E16" s="38"/>
      <c r="F16" s="38"/>
      <c r="G16" s="39">
        <v>0</v>
      </c>
      <c r="H16" s="38"/>
      <c r="I16" s="39">
        <v>0</v>
      </c>
      <c r="J16" s="38"/>
      <c r="K16" s="39">
        <v>0</v>
      </c>
      <c r="L16" s="38"/>
      <c r="M16" s="39">
        <v>0</v>
      </c>
      <c r="N16" s="38"/>
    </row>
    <row r="17" spans="1:14" ht="13.8">
      <c r="A17" s="29" t="s">
        <v>876</v>
      </c>
      <c r="B17" s="24" t="s">
        <v>877</v>
      </c>
      <c r="C17" s="38">
        <f t="shared" ref="C17" si="1">G17</f>
        <v>0</v>
      </c>
      <c r="D17" s="38"/>
      <c r="E17" s="38"/>
      <c r="F17" s="38"/>
      <c r="G17" s="39">
        <v>0</v>
      </c>
      <c r="H17" s="38"/>
      <c r="I17" s="39">
        <v>0</v>
      </c>
      <c r="J17" s="38"/>
      <c r="K17" s="39">
        <v>0</v>
      </c>
      <c r="L17" s="38"/>
      <c r="M17" s="39">
        <v>0</v>
      </c>
      <c r="N17" s="38"/>
    </row>
    <row r="18" spans="1:14" ht="13.8">
      <c r="A18" s="29" t="s">
        <v>809</v>
      </c>
      <c r="B18" s="24" t="s">
        <v>873</v>
      </c>
      <c r="C18" s="38">
        <f t="shared" si="0"/>
        <v>0</v>
      </c>
      <c r="D18" s="38"/>
      <c r="E18" s="38"/>
      <c r="F18" s="38"/>
      <c r="G18" s="39">
        <v>0</v>
      </c>
      <c r="H18" s="38"/>
      <c r="I18" s="39">
        <v>0</v>
      </c>
      <c r="J18" s="38"/>
      <c r="K18" s="39">
        <v>0</v>
      </c>
      <c r="L18" s="38"/>
      <c r="M18" s="39">
        <v>0</v>
      </c>
      <c r="N18" s="38"/>
    </row>
    <row r="19" spans="1:14" ht="13.8">
      <c r="A19" s="29" t="s">
        <v>810</v>
      </c>
      <c r="B19" s="24" t="s">
        <v>872</v>
      </c>
      <c r="C19" s="38">
        <f t="shared" si="0"/>
        <v>0</v>
      </c>
      <c r="D19" s="38"/>
      <c r="E19" s="38"/>
      <c r="F19" s="38"/>
      <c r="G19" s="39">
        <v>0</v>
      </c>
      <c r="H19" s="38"/>
      <c r="I19" s="39">
        <v>0</v>
      </c>
      <c r="J19" s="38"/>
      <c r="K19" s="39">
        <v>0</v>
      </c>
      <c r="L19" s="38"/>
      <c r="M19" s="39">
        <v>0</v>
      </c>
      <c r="N19" s="38"/>
    </row>
    <row r="20" spans="1:14" ht="13.8">
      <c r="A20" s="29" t="s">
        <v>811</v>
      </c>
      <c r="B20" s="24" t="s">
        <v>841</v>
      </c>
      <c r="C20" s="38">
        <f t="shared" si="0"/>
        <v>0</v>
      </c>
      <c r="D20" s="38"/>
      <c r="E20" s="38"/>
      <c r="F20" s="38"/>
      <c r="G20" s="39">
        <v>0</v>
      </c>
      <c r="H20" s="38"/>
      <c r="I20" s="39">
        <v>0</v>
      </c>
      <c r="J20" s="38"/>
      <c r="K20" s="39">
        <v>0</v>
      </c>
      <c r="L20" s="38"/>
      <c r="M20" s="39">
        <v>0</v>
      </c>
      <c r="N20" s="38"/>
    </row>
    <row r="21" spans="1:14" ht="13.8">
      <c r="A21" s="29" t="s">
        <v>874</v>
      </c>
      <c r="B21" s="24" t="s">
        <v>875</v>
      </c>
      <c r="C21" s="38">
        <f t="shared" ref="C21" si="2">G21</f>
        <v>0</v>
      </c>
      <c r="D21" s="38"/>
      <c r="E21" s="38"/>
      <c r="F21" s="38"/>
      <c r="G21" s="39">
        <v>0</v>
      </c>
      <c r="H21" s="38"/>
      <c r="I21" s="39">
        <v>0</v>
      </c>
      <c r="J21" s="38"/>
      <c r="K21" s="39">
        <v>0</v>
      </c>
      <c r="L21" s="38"/>
      <c r="M21" s="39">
        <v>0</v>
      </c>
      <c r="N21" s="38"/>
    </row>
    <row r="25" spans="1:14">
      <c r="H25" s="33" t="s">
        <v>886</v>
      </c>
    </row>
    <row r="26" spans="1:14">
      <c r="A26" s="31" t="s">
        <v>812</v>
      </c>
      <c r="C26" s="44"/>
      <c r="D26" s="44"/>
      <c r="E26" s="44"/>
      <c r="F26" s="44"/>
      <c r="G26" s="34" t="s">
        <v>881</v>
      </c>
      <c r="H26" s="35"/>
      <c r="I26" s="34" t="s">
        <v>882</v>
      </c>
      <c r="J26" s="35"/>
      <c r="K26" s="34" t="s">
        <v>883</v>
      </c>
      <c r="L26" s="35"/>
      <c r="M26" s="34" t="s">
        <v>884</v>
      </c>
      <c r="N26" s="35"/>
    </row>
    <row r="27" spans="1:14" ht="13.8">
      <c r="A27" s="36"/>
      <c r="B27" s="36"/>
      <c r="C27" s="37" t="s">
        <v>881</v>
      </c>
      <c r="D27" s="37" t="s">
        <v>882</v>
      </c>
      <c r="E27" s="37" t="s">
        <v>883</v>
      </c>
      <c r="F27" s="37" t="s">
        <v>884</v>
      </c>
      <c r="G27" s="45" t="s">
        <v>13</v>
      </c>
      <c r="H27" s="46" t="s">
        <v>834</v>
      </c>
      <c r="I27" s="45" t="s">
        <v>13</v>
      </c>
      <c r="J27" s="46" t="s">
        <v>834</v>
      </c>
      <c r="K27" s="45" t="s">
        <v>13</v>
      </c>
      <c r="L27" s="46" t="s">
        <v>834</v>
      </c>
      <c r="M27" s="45" t="s">
        <v>13</v>
      </c>
      <c r="N27" s="46" t="s">
        <v>834</v>
      </c>
    </row>
    <row r="28" spans="1:14" ht="13.8">
      <c r="A28" s="29" t="s">
        <v>800</v>
      </c>
      <c r="B28" s="24" t="s">
        <v>899</v>
      </c>
      <c r="C28" s="38">
        <f>G28*0.25</f>
        <v>6.2802000000000011E-2</v>
      </c>
      <c r="D28" s="38"/>
      <c r="E28" s="38"/>
      <c r="F28" s="38"/>
      <c r="G28" s="47">
        <f>H28*41.868</f>
        <v>0.25120800000000004</v>
      </c>
      <c r="H28" s="38">
        <f>H7*1</f>
        <v>6.0000000000000001E-3</v>
      </c>
      <c r="I28" s="47"/>
      <c r="J28" s="38"/>
      <c r="K28" s="47"/>
      <c r="L28" s="38"/>
      <c r="M28" s="47"/>
      <c r="N28" s="38"/>
    </row>
    <row r="29" spans="1:14" ht="13.8">
      <c r="A29" s="29" t="s">
        <v>801</v>
      </c>
      <c r="B29" s="24" t="s">
        <v>900</v>
      </c>
      <c r="C29" s="38">
        <f>G28*0.5</f>
        <v>0.12560400000000002</v>
      </c>
      <c r="D29" s="38"/>
      <c r="E29" s="38"/>
      <c r="F29" s="38"/>
      <c r="G29" s="47"/>
      <c r="H29" s="38"/>
      <c r="I29" s="47"/>
      <c r="J29" s="38"/>
      <c r="K29" s="47"/>
      <c r="L29" s="38"/>
      <c r="M29" s="47"/>
      <c r="N29" s="38"/>
    </row>
    <row r="30" spans="1:14" ht="13.8">
      <c r="A30" s="29" t="s">
        <v>802</v>
      </c>
      <c r="B30" s="24" t="s">
        <v>901</v>
      </c>
      <c r="C30" s="38">
        <f>G28*0.25</f>
        <v>6.2802000000000011E-2</v>
      </c>
      <c r="D30" s="38"/>
      <c r="E30" s="38"/>
      <c r="F30" s="38"/>
      <c r="G30" s="47"/>
      <c r="H30" s="38"/>
      <c r="I30" s="47"/>
      <c r="J30" s="38"/>
      <c r="K30" s="47"/>
      <c r="L30" s="38"/>
      <c r="M30" s="47"/>
      <c r="N30" s="38"/>
    </row>
    <row r="31" spans="1:14" ht="13.8">
      <c r="A31" s="29" t="s">
        <v>803</v>
      </c>
      <c r="B31" s="24" t="s">
        <v>842</v>
      </c>
      <c r="C31" s="38">
        <f>G31*0.25</f>
        <v>0.62802000000000002</v>
      </c>
      <c r="D31" s="38"/>
      <c r="E31" s="38"/>
      <c r="F31" s="38"/>
      <c r="G31" s="47">
        <f>H31*41.868</f>
        <v>2.5120800000000001</v>
      </c>
      <c r="H31" s="38">
        <f>H10*1</f>
        <v>0.06</v>
      </c>
      <c r="I31" s="47"/>
      <c r="J31" s="38"/>
      <c r="K31" s="47"/>
      <c r="L31" s="38"/>
      <c r="M31" s="47"/>
      <c r="N31" s="38"/>
    </row>
    <row r="32" spans="1:14" ht="13.8">
      <c r="A32" s="29" t="s">
        <v>804</v>
      </c>
      <c r="B32" s="24" t="s">
        <v>843</v>
      </c>
      <c r="C32" s="38">
        <f>G31*0.5</f>
        <v>1.25604</v>
      </c>
      <c r="D32" s="38"/>
      <c r="E32" s="38"/>
      <c r="F32" s="38"/>
      <c r="G32" s="47"/>
      <c r="H32" s="38"/>
      <c r="I32" s="47"/>
      <c r="J32" s="38"/>
      <c r="K32" s="47"/>
      <c r="L32" s="38"/>
      <c r="M32" s="47"/>
      <c r="N32" s="38"/>
    </row>
    <row r="33" spans="1:14" ht="13.8">
      <c r="A33" s="40" t="s">
        <v>805</v>
      </c>
      <c r="B33" s="41" t="s">
        <v>844</v>
      </c>
      <c r="C33" s="42">
        <f>G31*0.25</f>
        <v>0.62802000000000002</v>
      </c>
      <c r="D33" s="42"/>
      <c r="E33" s="42"/>
      <c r="F33" s="42"/>
      <c r="G33" s="48"/>
      <c r="H33" s="42"/>
      <c r="I33" s="48"/>
      <c r="J33" s="42"/>
      <c r="K33" s="48"/>
      <c r="L33" s="42"/>
      <c r="M33" s="48"/>
      <c r="N33" s="42"/>
    </row>
    <row r="34" spans="1:14" ht="13.8">
      <c r="A34" s="29" t="s">
        <v>806</v>
      </c>
      <c r="B34" s="24" t="s">
        <v>838</v>
      </c>
      <c r="C34" s="38">
        <f t="shared" ref="C34:C41" si="3">G34</f>
        <v>0</v>
      </c>
      <c r="D34" s="38"/>
      <c r="E34" s="38"/>
      <c r="F34" s="38"/>
      <c r="G34" s="47">
        <f>H34*41.868</f>
        <v>0</v>
      </c>
      <c r="H34" s="38">
        <v>0</v>
      </c>
      <c r="I34" s="47">
        <f>J34*41.868</f>
        <v>0</v>
      </c>
      <c r="J34" s="38"/>
      <c r="K34" s="47">
        <f>L34*41.868</f>
        <v>0</v>
      </c>
      <c r="L34" s="38"/>
      <c r="M34" s="47">
        <f>N34*41.868</f>
        <v>0</v>
      </c>
      <c r="N34" s="38"/>
    </row>
    <row r="35" spans="1:14" ht="13.8">
      <c r="A35" s="29" t="s">
        <v>807</v>
      </c>
      <c r="B35" s="24" t="s">
        <v>839</v>
      </c>
      <c r="C35" s="38">
        <f t="shared" si="3"/>
        <v>0</v>
      </c>
      <c r="D35" s="38"/>
      <c r="E35" s="38"/>
      <c r="F35" s="38"/>
      <c r="G35" s="47">
        <f>H35*41.868</f>
        <v>0</v>
      </c>
      <c r="H35" s="38">
        <v>0</v>
      </c>
      <c r="I35" s="47">
        <f>J35*41.868</f>
        <v>0</v>
      </c>
      <c r="J35" s="38"/>
      <c r="K35" s="47">
        <f>L35*41.868</f>
        <v>0</v>
      </c>
      <c r="L35" s="38"/>
      <c r="M35" s="47">
        <f>N35*41.868</f>
        <v>0</v>
      </c>
      <c r="N35" s="38"/>
    </row>
    <row r="36" spans="1:14" ht="13.8">
      <c r="A36" s="40" t="s">
        <v>808</v>
      </c>
      <c r="B36" s="41" t="s">
        <v>840</v>
      </c>
      <c r="C36" s="42">
        <f t="shared" si="3"/>
        <v>0</v>
      </c>
      <c r="D36" s="42"/>
      <c r="E36" s="42"/>
      <c r="F36" s="42"/>
      <c r="G36" s="48">
        <f>H36*41.868</f>
        <v>0</v>
      </c>
      <c r="H36" s="42">
        <v>0</v>
      </c>
      <c r="I36" s="48">
        <f>J36*41.868</f>
        <v>0</v>
      </c>
      <c r="J36" s="42"/>
      <c r="K36" s="48">
        <f>L36*41.868</f>
        <v>0</v>
      </c>
      <c r="L36" s="42"/>
      <c r="M36" s="48">
        <f>N36*41.868</f>
        <v>0</v>
      </c>
      <c r="N36" s="42"/>
    </row>
    <row r="37" spans="1:14" ht="13.8">
      <c r="A37" s="29" t="s">
        <v>857</v>
      </c>
      <c r="B37" s="24" t="s">
        <v>858</v>
      </c>
      <c r="C37" s="38">
        <f>G37</f>
        <v>0</v>
      </c>
      <c r="D37" s="38"/>
      <c r="E37" s="38"/>
      <c r="F37" s="38"/>
      <c r="G37" s="47">
        <f t="shared" ref="G37:G42" si="4">H37*41.868</f>
        <v>0</v>
      </c>
      <c r="H37" s="38"/>
      <c r="I37" s="47">
        <f t="shared" ref="I37:I42" si="5">J37*41.868</f>
        <v>0</v>
      </c>
      <c r="J37" s="38"/>
      <c r="K37" s="47">
        <f t="shared" ref="K37:K42" si="6">L37*41.868</f>
        <v>0</v>
      </c>
      <c r="L37" s="38"/>
      <c r="M37" s="47">
        <f t="shared" ref="M37:M42" si="7">N37*41.868</f>
        <v>0</v>
      </c>
      <c r="N37" s="38"/>
    </row>
    <row r="38" spans="1:14" ht="13.8">
      <c r="A38" s="29" t="s">
        <v>876</v>
      </c>
      <c r="B38" s="24" t="s">
        <v>877</v>
      </c>
      <c r="C38" s="38">
        <f>G38</f>
        <v>0</v>
      </c>
      <c r="D38" s="38"/>
      <c r="E38" s="38"/>
      <c r="F38" s="38"/>
      <c r="G38" s="47">
        <f t="shared" si="4"/>
        <v>0</v>
      </c>
      <c r="H38" s="38"/>
      <c r="I38" s="47">
        <f t="shared" si="5"/>
        <v>0</v>
      </c>
      <c r="J38" s="38"/>
      <c r="K38" s="47">
        <f t="shared" si="6"/>
        <v>0</v>
      </c>
      <c r="L38" s="38"/>
      <c r="M38" s="47">
        <f t="shared" si="7"/>
        <v>0</v>
      </c>
      <c r="N38" s="38"/>
    </row>
    <row r="39" spans="1:14" ht="13.8">
      <c r="A39" s="29" t="s">
        <v>809</v>
      </c>
      <c r="B39" s="24" t="s">
        <v>873</v>
      </c>
      <c r="C39" s="38">
        <f t="shared" si="3"/>
        <v>0</v>
      </c>
      <c r="D39" s="38"/>
      <c r="E39" s="38"/>
      <c r="F39" s="38"/>
      <c r="G39" s="47">
        <f t="shared" si="4"/>
        <v>0</v>
      </c>
      <c r="H39" s="38"/>
      <c r="I39" s="47">
        <f t="shared" si="5"/>
        <v>0</v>
      </c>
      <c r="J39" s="38"/>
      <c r="K39" s="47">
        <f t="shared" si="6"/>
        <v>0</v>
      </c>
      <c r="L39" s="38"/>
      <c r="M39" s="47">
        <f t="shared" si="7"/>
        <v>0</v>
      </c>
      <c r="N39" s="38"/>
    </row>
    <row r="40" spans="1:14" ht="13.8">
      <c r="A40" s="29" t="s">
        <v>810</v>
      </c>
      <c r="B40" s="24" t="s">
        <v>872</v>
      </c>
      <c r="C40" s="38">
        <f t="shared" si="3"/>
        <v>0</v>
      </c>
      <c r="D40" s="38"/>
      <c r="E40" s="38"/>
      <c r="F40" s="38"/>
      <c r="G40" s="47">
        <f t="shared" si="4"/>
        <v>0</v>
      </c>
      <c r="H40" s="38"/>
      <c r="I40" s="47">
        <f t="shared" si="5"/>
        <v>0</v>
      </c>
      <c r="J40" s="38"/>
      <c r="K40" s="47">
        <f t="shared" si="6"/>
        <v>0</v>
      </c>
      <c r="L40" s="38"/>
      <c r="M40" s="47">
        <f t="shared" si="7"/>
        <v>0</v>
      </c>
      <c r="N40" s="38"/>
    </row>
    <row r="41" spans="1:14" ht="13.8">
      <c r="A41" s="29" t="s">
        <v>811</v>
      </c>
      <c r="B41" s="24" t="s">
        <v>841</v>
      </c>
      <c r="C41" s="38">
        <f t="shared" si="3"/>
        <v>0</v>
      </c>
      <c r="D41" s="38"/>
      <c r="E41" s="38"/>
      <c r="F41" s="38"/>
      <c r="G41" s="47">
        <f t="shared" si="4"/>
        <v>0</v>
      </c>
      <c r="H41" s="38"/>
      <c r="I41" s="47">
        <f t="shared" si="5"/>
        <v>0</v>
      </c>
      <c r="J41" s="38"/>
      <c r="K41" s="47">
        <f t="shared" si="6"/>
        <v>0</v>
      </c>
      <c r="L41" s="38"/>
      <c r="M41" s="47">
        <f t="shared" si="7"/>
        <v>0</v>
      </c>
      <c r="N41" s="38"/>
    </row>
    <row r="42" spans="1:14" ht="13.8">
      <c r="A42" s="29" t="s">
        <v>874</v>
      </c>
      <c r="B42" s="24" t="s">
        <v>875</v>
      </c>
      <c r="C42" s="38">
        <f t="shared" ref="C42" si="8">G42</f>
        <v>0</v>
      </c>
      <c r="D42" s="38"/>
      <c r="E42" s="38"/>
      <c r="F42" s="38"/>
      <c r="G42" s="47">
        <f t="shared" si="4"/>
        <v>0</v>
      </c>
      <c r="H42" s="38"/>
      <c r="I42" s="47">
        <f t="shared" si="5"/>
        <v>0</v>
      </c>
      <c r="J42" s="38"/>
      <c r="K42" s="47">
        <f t="shared" si="6"/>
        <v>0</v>
      </c>
      <c r="L42" s="38"/>
      <c r="M42" s="47">
        <f t="shared" si="7"/>
        <v>0</v>
      </c>
      <c r="N42" s="38"/>
    </row>
    <row r="54" spans="4:8">
      <c r="D54" s="29" t="s">
        <v>929</v>
      </c>
      <c r="H54" s="33" t="s">
        <v>61</v>
      </c>
    </row>
    <row r="55" spans="4:8">
      <c r="D55" s="29">
        <v>0.77</v>
      </c>
      <c r="F55" s="49">
        <v>0.3</v>
      </c>
      <c r="G55" s="29">
        <f t="shared" ref="G55:G59" si="9">8760*F55</f>
        <v>2628</v>
      </c>
      <c r="H55" s="50">
        <f>D55*1000/G55</f>
        <v>0.29299847792998479</v>
      </c>
    </row>
    <row r="56" spans="4:8">
      <c r="D56" s="29">
        <v>11</v>
      </c>
      <c r="F56" s="49">
        <v>0.25</v>
      </c>
      <c r="G56" s="29">
        <f t="shared" si="9"/>
        <v>2190</v>
      </c>
      <c r="H56" s="50">
        <f>D56*1000/G56</f>
        <v>5.0228310502283104</v>
      </c>
    </row>
    <row r="57" spans="4:8">
      <c r="D57" s="29">
        <v>5</v>
      </c>
      <c r="F57" s="49">
        <v>0.15</v>
      </c>
      <c r="G57" s="29">
        <f t="shared" si="9"/>
        <v>1314</v>
      </c>
      <c r="H57" s="50">
        <f t="shared" ref="H57:H59" si="10">D57*1000/G57</f>
        <v>3.8051750380517504</v>
      </c>
    </row>
    <row r="58" spans="4:8">
      <c r="D58" s="29">
        <v>39.6</v>
      </c>
      <c r="F58" s="49">
        <v>0.25</v>
      </c>
      <c r="G58" s="29">
        <f t="shared" si="9"/>
        <v>2190</v>
      </c>
      <c r="H58" s="50">
        <f t="shared" si="10"/>
        <v>18.082191780821919</v>
      </c>
    </row>
    <row r="59" spans="4:8">
      <c r="D59" s="29">
        <v>86.4</v>
      </c>
      <c r="F59" s="49">
        <v>0.25</v>
      </c>
      <c r="G59" s="29">
        <f t="shared" si="9"/>
        <v>2190</v>
      </c>
      <c r="H59" s="50">
        <f t="shared" si="10"/>
        <v>39.452054794520549</v>
      </c>
    </row>
    <row r="64" spans="4:8">
      <c r="D64" s="29" t="s">
        <v>929</v>
      </c>
      <c r="H64" s="33" t="s">
        <v>61</v>
      </c>
    </row>
    <row r="65" spans="1:8">
      <c r="D65" s="29">
        <v>3.5</v>
      </c>
      <c r="F65" s="49">
        <v>0.3</v>
      </c>
      <c r="G65" s="29">
        <f>8760*F65</f>
        <v>2628</v>
      </c>
      <c r="H65" s="50">
        <f>D65*1000/G65</f>
        <v>1.3318112633181127</v>
      </c>
    </row>
    <row r="66" spans="1:8">
      <c r="D66" s="29">
        <f>21</f>
        <v>21</v>
      </c>
      <c r="F66" s="49">
        <v>0.3</v>
      </c>
      <c r="G66" s="29">
        <f>8760*F66</f>
        <v>2628</v>
      </c>
      <c r="H66" s="50">
        <f>D66*1000/G66</f>
        <v>7.9908675799086755</v>
      </c>
    </row>
    <row r="67" spans="1:8">
      <c r="D67" s="29">
        <v>2000</v>
      </c>
      <c r="F67" s="49">
        <v>0.25</v>
      </c>
      <c r="G67" s="29">
        <f t="shared" ref="G67:G68" si="11">8760*F67</f>
        <v>2190</v>
      </c>
      <c r="H67" s="50">
        <f t="shared" ref="H67:H68" si="12">D67*1000/G67</f>
        <v>913.24200913242009</v>
      </c>
    </row>
    <row r="68" spans="1:8">
      <c r="D68" s="29">
        <v>4.5999999999999996</v>
      </c>
      <c r="F68" s="49">
        <v>0.25</v>
      </c>
      <c r="G68" s="29">
        <f t="shared" si="11"/>
        <v>2190</v>
      </c>
      <c r="H68" s="50">
        <f t="shared" si="12"/>
        <v>2.1004566210045663</v>
      </c>
    </row>
    <row r="70" spans="1:8">
      <c r="A70" s="29" t="s">
        <v>921</v>
      </c>
    </row>
  </sheetData>
  <mergeCells count="8">
    <mergeCell ref="K5:L5"/>
    <mergeCell ref="M5:N5"/>
    <mergeCell ref="G26:H26"/>
    <mergeCell ref="I26:J26"/>
    <mergeCell ref="K26:L26"/>
    <mergeCell ref="M26:N26"/>
    <mergeCell ref="G5:H5"/>
    <mergeCell ref="I5:J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27"/>
  <sheetViews>
    <sheetView zoomScale="70" zoomScaleNormal="70" workbookViewId="0">
      <selection activeCell="I35" sqref="I35"/>
    </sheetView>
  </sheetViews>
  <sheetFormatPr defaultRowHeight="16.5" customHeight="1"/>
  <cols>
    <col min="1" max="1" width="28.44140625" style="4" customWidth="1"/>
    <col min="2" max="2" width="28.109375" style="4" customWidth="1"/>
    <col min="3" max="3" width="25.6640625" style="4" bestFit="1" customWidth="1"/>
    <col min="4" max="4" width="31.33203125" style="4" customWidth="1"/>
    <col min="5" max="5" width="20" style="4" customWidth="1"/>
    <col min="6" max="6" width="11.88671875" style="4" bestFit="1" customWidth="1"/>
    <col min="7" max="256" width="9.109375" style="4"/>
    <col min="257" max="257" width="28.44140625" style="4" customWidth="1"/>
    <col min="258" max="258" width="28.109375" style="4" customWidth="1"/>
    <col min="259" max="259" width="25.6640625" style="4" bestFit="1" customWidth="1"/>
    <col min="260" max="260" width="31.33203125" style="4" customWidth="1"/>
    <col min="261" max="261" width="20" style="4" customWidth="1"/>
    <col min="262" max="512" width="9.109375" style="4"/>
    <col min="513" max="513" width="28.44140625" style="4" customWidth="1"/>
    <col min="514" max="514" width="28.109375" style="4" customWidth="1"/>
    <col min="515" max="515" width="25.6640625" style="4" bestFit="1" customWidth="1"/>
    <col min="516" max="516" width="31.33203125" style="4" customWidth="1"/>
    <col min="517" max="517" width="20" style="4" customWidth="1"/>
    <col min="518" max="768" width="9.109375" style="4"/>
    <col min="769" max="769" width="28.44140625" style="4" customWidth="1"/>
    <col min="770" max="770" width="28.109375" style="4" customWidth="1"/>
    <col min="771" max="771" width="25.6640625" style="4" bestFit="1" customWidth="1"/>
    <col min="772" max="772" width="31.33203125" style="4" customWidth="1"/>
    <col min="773" max="773" width="20" style="4" customWidth="1"/>
    <col min="774" max="1024" width="9.109375" style="4"/>
    <col min="1025" max="1025" width="28.44140625" style="4" customWidth="1"/>
    <col min="1026" max="1026" width="28.109375" style="4" customWidth="1"/>
    <col min="1027" max="1027" width="25.6640625" style="4" bestFit="1" customWidth="1"/>
    <col min="1028" max="1028" width="31.33203125" style="4" customWidth="1"/>
    <col min="1029" max="1029" width="20" style="4" customWidth="1"/>
    <col min="1030" max="1280" width="9.109375" style="4"/>
    <col min="1281" max="1281" width="28.44140625" style="4" customWidth="1"/>
    <col min="1282" max="1282" width="28.109375" style="4" customWidth="1"/>
    <col min="1283" max="1283" width="25.6640625" style="4" bestFit="1" customWidth="1"/>
    <col min="1284" max="1284" width="31.33203125" style="4" customWidth="1"/>
    <col min="1285" max="1285" width="20" style="4" customWidth="1"/>
    <col min="1286" max="1536" width="9.109375" style="4"/>
    <col min="1537" max="1537" width="28.44140625" style="4" customWidth="1"/>
    <col min="1538" max="1538" width="28.109375" style="4" customWidth="1"/>
    <col min="1539" max="1539" width="25.6640625" style="4" bestFit="1" customWidth="1"/>
    <col min="1540" max="1540" width="31.33203125" style="4" customWidth="1"/>
    <col min="1541" max="1541" width="20" style="4" customWidth="1"/>
    <col min="1542" max="1792" width="9.109375" style="4"/>
    <col min="1793" max="1793" width="28.44140625" style="4" customWidth="1"/>
    <col min="1794" max="1794" width="28.109375" style="4" customWidth="1"/>
    <col min="1795" max="1795" width="25.6640625" style="4" bestFit="1" customWidth="1"/>
    <col min="1796" max="1796" width="31.33203125" style="4" customWidth="1"/>
    <col min="1797" max="1797" width="20" style="4" customWidth="1"/>
    <col min="1798" max="2048" width="9.109375" style="4"/>
    <col min="2049" max="2049" width="28.44140625" style="4" customWidth="1"/>
    <col min="2050" max="2050" width="28.109375" style="4" customWidth="1"/>
    <col min="2051" max="2051" width="25.6640625" style="4" bestFit="1" customWidth="1"/>
    <col min="2052" max="2052" width="31.33203125" style="4" customWidth="1"/>
    <col min="2053" max="2053" width="20" style="4" customWidth="1"/>
    <col min="2054" max="2304" width="9.109375" style="4"/>
    <col min="2305" max="2305" width="28.44140625" style="4" customWidth="1"/>
    <col min="2306" max="2306" width="28.109375" style="4" customWidth="1"/>
    <col min="2307" max="2307" width="25.6640625" style="4" bestFit="1" customWidth="1"/>
    <col min="2308" max="2308" width="31.33203125" style="4" customWidth="1"/>
    <col min="2309" max="2309" width="20" style="4" customWidth="1"/>
    <col min="2310" max="2560" width="9.109375" style="4"/>
    <col min="2561" max="2561" width="28.44140625" style="4" customWidth="1"/>
    <col min="2562" max="2562" width="28.109375" style="4" customWidth="1"/>
    <col min="2563" max="2563" width="25.6640625" style="4" bestFit="1" customWidth="1"/>
    <col min="2564" max="2564" width="31.33203125" style="4" customWidth="1"/>
    <col min="2565" max="2565" width="20" style="4" customWidth="1"/>
    <col min="2566" max="2816" width="9.109375" style="4"/>
    <col min="2817" max="2817" width="28.44140625" style="4" customWidth="1"/>
    <col min="2818" max="2818" width="28.109375" style="4" customWidth="1"/>
    <col min="2819" max="2819" width="25.6640625" style="4" bestFit="1" customWidth="1"/>
    <col min="2820" max="2820" width="31.33203125" style="4" customWidth="1"/>
    <col min="2821" max="2821" width="20" style="4" customWidth="1"/>
    <col min="2822" max="3072" width="9.109375" style="4"/>
    <col min="3073" max="3073" width="28.44140625" style="4" customWidth="1"/>
    <col min="3074" max="3074" width="28.109375" style="4" customWidth="1"/>
    <col min="3075" max="3075" width="25.6640625" style="4" bestFit="1" customWidth="1"/>
    <col min="3076" max="3076" width="31.33203125" style="4" customWidth="1"/>
    <col min="3077" max="3077" width="20" style="4" customWidth="1"/>
    <col min="3078" max="3328" width="9.109375" style="4"/>
    <col min="3329" max="3329" width="28.44140625" style="4" customWidth="1"/>
    <col min="3330" max="3330" width="28.109375" style="4" customWidth="1"/>
    <col min="3331" max="3331" width="25.6640625" style="4" bestFit="1" customWidth="1"/>
    <col min="3332" max="3332" width="31.33203125" style="4" customWidth="1"/>
    <col min="3333" max="3333" width="20" style="4" customWidth="1"/>
    <col min="3334" max="3584" width="9.109375" style="4"/>
    <col min="3585" max="3585" width="28.44140625" style="4" customWidth="1"/>
    <col min="3586" max="3586" width="28.109375" style="4" customWidth="1"/>
    <col min="3587" max="3587" width="25.6640625" style="4" bestFit="1" customWidth="1"/>
    <col min="3588" max="3588" width="31.33203125" style="4" customWidth="1"/>
    <col min="3589" max="3589" width="20" style="4" customWidth="1"/>
    <col min="3590" max="3840" width="9.109375" style="4"/>
    <col min="3841" max="3841" width="28.44140625" style="4" customWidth="1"/>
    <col min="3842" max="3842" width="28.109375" style="4" customWidth="1"/>
    <col min="3843" max="3843" width="25.6640625" style="4" bestFit="1" customWidth="1"/>
    <col min="3844" max="3844" width="31.33203125" style="4" customWidth="1"/>
    <col min="3845" max="3845" width="20" style="4" customWidth="1"/>
    <col min="3846" max="4096" width="9.109375" style="4"/>
    <col min="4097" max="4097" width="28.44140625" style="4" customWidth="1"/>
    <col min="4098" max="4098" width="28.109375" style="4" customWidth="1"/>
    <col min="4099" max="4099" width="25.6640625" style="4" bestFit="1" customWidth="1"/>
    <col min="4100" max="4100" width="31.33203125" style="4" customWidth="1"/>
    <col min="4101" max="4101" width="20" style="4" customWidth="1"/>
    <col min="4102" max="4352" width="9.109375" style="4"/>
    <col min="4353" max="4353" width="28.44140625" style="4" customWidth="1"/>
    <col min="4354" max="4354" width="28.109375" style="4" customWidth="1"/>
    <col min="4355" max="4355" width="25.6640625" style="4" bestFit="1" customWidth="1"/>
    <col min="4356" max="4356" width="31.33203125" style="4" customWidth="1"/>
    <col min="4357" max="4357" width="20" style="4" customWidth="1"/>
    <col min="4358" max="4608" width="9.109375" style="4"/>
    <col min="4609" max="4609" width="28.44140625" style="4" customWidth="1"/>
    <col min="4610" max="4610" width="28.109375" style="4" customWidth="1"/>
    <col min="4611" max="4611" width="25.6640625" style="4" bestFit="1" customWidth="1"/>
    <col min="4612" max="4612" width="31.33203125" style="4" customWidth="1"/>
    <col min="4613" max="4613" width="20" style="4" customWidth="1"/>
    <col min="4614" max="4864" width="9.109375" style="4"/>
    <col min="4865" max="4865" width="28.44140625" style="4" customWidth="1"/>
    <col min="4866" max="4866" width="28.109375" style="4" customWidth="1"/>
    <col min="4867" max="4867" width="25.6640625" style="4" bestFit="1" customWidth="1"/>
    <col min="4868" max="4868" width="31.33203125" style="4" customWidth="1"/>
    <col min="4869" max="4869" width="20" style="4" customWidth="1"/>
    <col min="4870" max="5120" width="9.109375" style="4"/>
    <col min="5121" max="5121" width="28.44140625" style="4" customWidth="1"/>
    <col min="5122" max="5122" width="28.109375" style="4" customWidth="1"/>
    <col min="5123" max="5123" width="25.6640625" style="4" bestFit="1" customWidth="1"/>
    <col min="5124" max="5124" width="31.33203125" style="4" customWidth="1"/>
    <col min="5125" max="5125" width="20" style="4" customWidth="1"/>
    <col min="5126" max="5376" width="9.109375" style="4"/>
    <col min="5377" max="5377" width="28.44140625" style="4" customWidth="1"/>
    <col min="5378" max="5378" width="28.109375" style="4" customWidth="1"/>
    <col min="5379" max="5379" width="25.6640625" style="4" bestFit="1" customWidth="1"/>
    <col min="5380" max="5380" width="31.33203125" style="4" customWidth="1"/>
    <col min="5381" max="5381" width="20" style="4" customWidth="1"/>
    <col min="5382" max="5632" width="9.109375" style="4"/>
    <col min="5633" max="5633" width="28.44140625" style="4" customWidth="1"/>
    <col min="5634" max="5634" width="28.109375" style="4" customWidth="1"/>
    <col min="5635" max="5635" width="25.6640625" style="4" bestFit="1" customWidth="1"/>
    <col min="5636" max="5636" width="31.33203125" style="4" customWidth="1"/>
    <col min="5637" max="5637" width="20" style="4" customWidth="1"/>
    <col min="5638" max="5888" width="9.109375" style="4"/>
    <col min="5889" max="5889" width="28.44140625" style="4" customWidth="1"/>
    <col min="5890" max="5890" width="28.109375" style="4" customWidth="1"/>
    <col min="5891" max="5891" width="25.6640625" style="4" bestFit="1" customWidth="1"/>
    <col min="5892" max="5892" width="31.33203125" style="4" customWidth="1"/>
    <col min="5893" max="5893" width="20" style="4" customWidth="1"/>
    <col min="5894" max="6144" width="9.109375" style="4"/>
    <col min="6145" max="6145" width="28.44140625" style="4" customWidth="1"/>
    <col min="6146" max="6146" width="28.109375" style="4" customWidth="1"/>
    <col min="6147" max="6147" width="25.6640625" style="4" bestFit="1" customWidth="1"/>
    <col min="6148" max="6148" width="31.33203125" style="4" customWidth="1"/>
    <col min="6149" max="6149" width="20" style="4" customWidth="1"/>
    <col min="6150" max="6400" width="9.109375" style="4"/>
    <col min="6401" max="6401" width="28.44140625" style="4" customWidth="1"/>
    <col min="6402" max="6402" width="28.109375" style="4" customWidth="1"/>
    <col min="6403" max="6403" width="25.6640625" style="4" bestFit="1" customWidth="1"/>
    <col min="6404" max="6404" width="31.33203125" style="4" customWidth="1"/>
    <col min="6405" max="6405" width="20" style="4" customWidth="1"/>
    <col min="6406" max="6656" width="9.109375" style="4"/>
    <col min="6657" max="6657" width="28.44140625" style="4" customWidth="1"/>
    <col min="6658" max="6658" width="28.109375" style="4" customWidth="1"/>
    <col min="6659" max="6659" width="25.6640625" style="4" bestFit="1" customWidth="1"/>
    <col min="6660" max="6660" width="31.33203125" style="4" customWidth="1"/>
    <col min="6661" max="6661" width="20" style="4" customWidth="1"/>
    <col min="6662" max="6912" width="9.109375" style="4"/>
    <col min="6913" max="6913" width="28.44140625" style="4" customWidth="1"/>
    <col min="6914" max="6914" width="28.109375" style="4" customWidth="1"/>
    <col min="6915" max="6915" width="25.6640625" style="4" bestFit="1" customWidth="1"/>
    <col min="6916" max="6916" width="31.33203125" style="4" customWidth="1"/>
    <col min="6917" max="6917" width="20" style="4" customWidth="1"/>
    <col min="6918" max="7168" width="9.109375" style="4"/>
    <col min="7169" max="7169" width="28.44140625" style="4" customWidth="1"/>
    <col min="7170" max="7170" width="28.109375" style="4" customWidth="1"/>
    <col min="7171" max="7171" width="25.6640625" style="4" bestFit="1" customWidth="1"/>
    <col min="7172" max="7172" width="31.33203125" style="4" customWidth="1"/>
    <col min="7173" max="7173" width="20" style="4" customWidth="1"/>
    <col min="7174" max="7424" width="9.109375" style="4"/>
    <col min="7425" max="7425" width="28.44140625" style="4" customWidth="1"/>
    <col min="7426" max="7426" width="28.109375" style="4" customWidth="1"/>
    <col min="7427" max="7427" width="25.6640625" style="4" bestFit="1" customWidth="1"/>
    <col min="7428" max="7428" width="31.33203125" style="4" customWidth="1"/>
    <col min="7429" max="7429" width="20" style="4" customWidth="1"/>
    <col min="7430" max="7680" width="9.109375" style="4"/>
    <col min="7681" max="7681" width="28.44140625" style="4" customWidth="1"/>
    <col min="7682" max="7682" width="28.109375" style="4" customWidth="1"/>
    <col min="7683" max="7683" width="25.6640625" style="4" bestFit="1" customWidth="1"/>
    <col min="7684" max="7684" width="31.33203125" style="4" customWidth="1"/>
    <col min="7685" max="7685" width="20" style="4" customWidth="1"/>
    <col min="7686" max="7936" width="9.109375" style="4"/>
    <col min="7937" max="7937" width="28.44140625" style="4" customWidth="1"/>
    <col min="7938" max="7938" width="28.109375" style="4" customWidth="1"/>
    <col min="7939" max="7939" width="25.6640625" style="4" bestFit="1" customWidth="1"/>
    <col min="7940" max="7940" width="31.33203125" style="4" customWidth="1"/>
    <col min="7941" max="7941" width="20" style="4" customWidth="1"/>
    <col min="7942" max="8192" width="9.109375" style="4"/>
    <col min="8193" max="8193" width="28.44140625" style="4" customWidth="1"/>
    <col min="8194" max="8194" width="28.109375" style="4" customWidth="1"/>
    <col min="8195" max="8195" width="25.6640625" style="4" bestFit="1" customWidth="1"/>
    <col min="8196" max="8196" width="31.33203125" style="4" customWidth="1"/>
    <col min="8197" max="8197" width="20" style="4" customWidth="1"/>
    <col min="8198" max="8448" width="9.109375" style="4"/>
    <col min="8449" max="8449" width="28.44140625" style="4" customWidth="1"/>
    <col min="8450" max="8450" width="28.109375" style="4" customWidth="1"/>
    <col min="8451" max="8451" width="25.6640625" style="4" bestFit="1" customWidth="1"/>
    <col min="8452" max="8452" width="31.33203125" style="4" customWidth="1"/>
    <col min="8453" max="8453" width="20" style="4" customWidth="1"/>
    <col min="8454" max="8704" width="9.109375" style="4"/>
    <col min="8705" max="8705" width="28.44140625" style="4" customWidth="1"/>
    <col min="8706" max="8706" width="28.109375" style="4" customWidth="1"/>
    <col min="8707" max="8707" width="25.6640625" style="4" bestFit="1" customWidth="1"/>
    <col min="8708" max="8708" width="31.33203125" style="4" customWidth="1"/>
    <col min="8709" max="8709" width="20" style="4" customWidth="1"/>
    <col min="8710" max="8960" width="9.109375" style="4"/>
    <col min="8961" max="8961" width="28.44140625" style="4" customWidth="1"/>
    <col min="8962" max="8962" width="28.109375" style="4" customWidth="1"/>
    <col min="8963" max="8963" width="25.6640625" style="4" bestFit="1" customWidth="1"/>
    <col min="8964" max="8964" width="31.33203125" style="4" customWidth="1"/>
    <col min="8965" max="8965" width="20" style="4" customWidth="1"/>
    <col min="8966" max="9216" width="9.109375" style="4"/>
    <col min="9217" max="9217" width="28.44140625" style="4" customWidth="1"/>
    <col min="9218" max="9218" width="28.109375" style="4" customWidth="1"/>
    <col min="9219" max="9219" width="25.6640625" style="4" bestFit="1" customWidth="1"/>
    <col min="9220" max="9220" width="31.33203125" style="4" customWidth="1"/>
    <col min="9221" max="9221" width="20" style="4" customWidth="1"/>
    <col min="9222" max="9472" width="9.109375" style="4"/>
    <col min="9473" max="9473" width="28.44140625" style="4" customWidth="1"/>
    <col min="9474" max="9474" width="28.109375" style="4" customWidth="1"/>
    <col min="9475" max="9475" width="25.6640625" style="4" bestFit="1" customWidth="1"/>
    <col min="9476" max="9476" width="31.33203125" style="4" customWidth="1"/>
    <col min="9477" max="9477" width="20" style="4" customWidth="1"/>
    <col min="9478" max="9728" width="9.109375" style="4"/>
    <col min="9729" max="9729" width="28.44140625" style="4" customWidth="1"/>
    <col min="9730" max="9730" width="28.109375" style="4" customWidth="1"/>
    <col min="9731" max="9731" width="25.6640625" style="4" bestFit="1" customWidth="1"/>
    <col min="9732" max="9732" width="31.33203125" style="4" customWidth="1"/>
    <col min="9733" max="9733" width="20" style="4" customWidth="1"/>
    <col min="9734" max="9984" width="9.109375" style="4"/>
    <col min="9985" max="9985" width="28.44140625" style="4" customWidth="1"/>
    <col min="9986" max="9986" width="28.109375" style="4" customWidth="1"/>
    <col min="9987" max="9987" width="25.6640625" style="4" bestFit="1" customWidth="1"/>
    <col min="9988" max="9988" width="31.33203125" style="4" customWidth="1"/>
    <col min="9989" max="9989" width="20" style="4" customWidth="1"/>
    <col min="9990" max="10240" width="9.109375" style="4"/>
    <col min="10241" max="10241" width="28.44140625" style="4" customWidth="1"/>
    <col min="10242" max="10242" width="28.109375" style="4" customWidth="1"/>
    <col min="10243" max="10243" width="25.6640625" style="4" bestFit="1" customWidth="1"/>
    <col min="10244" max="10244" width="31.33203125" style="4" customWidth="1"/>
    <col min="10245" max="10245" width="20" style="4" customWidth="1"/>
    <col min="10246" max="10496" width="9.109375" style="4"/>
    <col min="10497" max="10497" width="28.44140625" style="4" customWidth="1"/>
    <col min="10498" max="10498" width="28.109375" style="4" customWidth="1"/>
    <col min="10499" max="10499" width="25.6640625" style="4" bestFit="1" customWidth="1"/>
    <col min="10500" max="10500" width="31.33203125" style="4" customWidth="1"/>
    <col min="10501" max="10501" width="20" style="4" customWidth="1"/>
    <col min="10502" max="10752" width="9.109375" style="4"/>
    <col min="10753" max="10753" width="28.44140625" style="4" customWidth="1"/>
    <col min="10754" max="10754" width="28.109375" style="4" customWidth="1"/>
    <col min="10755" max="10755" width="25.6640625" style="4" bestFit="1" customWidth="1"/>
    <col min="10756" max="10756" width="31.33203125" style="4" customWidth="1"/>
    <col min="10757" max="10757" width="20" style="4" customWidth="1"/>
    <col min="10758" max="11008" width="9.109375" style="4"/>
    <col min="11009" max="11009" width="28.44140625" style="4" customWidth="1"/>
    <col min="11010" max="11010" width="28.109375" style="4" customWidth="1"/>
    <col min="11011" max="11011" width="25.6640625" style="4" bestFit="1" customWidth="1"/>
    <col min="11012" max="11012" width="31.33203125" style="4" customWidth="1"/>
    <col min="11013" max="11013" width="20" style="4" customWidth="1"/>
    <col min="11014" max="11264" width="9.109375" style="4"/>
    <col min="11265" max="11265" width="28.44140625" style="4" customWidth="1"/>
    <col min="11266" max="11266" width="28.109375" style="4" customWidth="1"/>
    <col min="11267" max="11267" width="25.6640625" style="4" bestFit="1" customWidth="1"/>
    <col min="11268" max="11268" width="31.33203125" style="4" customWidth="1"/>
    <col min="11269" max="11269" width="20" style="4" customWidth="1"/>
    <col min="11270" max="11520" width="9.109375" style="4"/>
    <col min="11521" max="11521" width="28.44140625" style="4" customWidth="1"/>
    <col min="11522" max="11522" width="28.109375" style="4" customWidth="1"/>
    <col min="11523" max="11523" width="25.6640625" style="4" bestFit="1" customWidth="1"/>
    <col min="11524" max="11524" width="31.33203125" style="4" customWidth="1"/>
    <col min="11525" max="11525" width="20" style="4" customWidth="1"/>
    <col min="11526" max="11776" width="9.109375" style="4"/>
    <col min="11777" max="11777" width="28.44140625" style="4" customWidth="1"/>
    <col min="11778" max="11778" width="28.109375" style="4" customWidth="1"/>
    <col min="11779" max="11779" width="25.6640625" style="4" bestFit="1" customWidth="1"/>
    <col min="11780" max="11780" width="31.33203125" style="4" customWidth="1"/>
    <col min="11781" max="11781" width="20" style="4" customWidth="1"/>
    <col min="11782" max="12032" width="9.109375" style="4"/>
    <col min="12033" max="12033" width="28.44140625" style="4" customWidth="1"/>
    <col min="12034" max="12034" width="28.109375" style="4" customWidth="1"/>
    <col min="12035" max="12035" width="25.6640625" style="4" bestFit="1" customWidth="1"/>
    <col min="12036" max="12036" width="31.33203125" style="4" customWidth="1"/>
    <col min="12037" max="12037" width="20" style="4" customWidth="1"/>
    <col min="12038" max="12288" width="9.109375" style="4"/>
    <col min="12289" max="12289" width="28.44140625" style="4" customWidth="1"/>
    <col min="12290" max="12290" width="28.109375" style="4" customWidth="1"/>
    <col min="12291" max="12291" width="25.6640625" style="4" bestFit="1" customWidth="1"/>
    <col min="12292" max="12292" width="31.33203125" style="4" customWidth="1"/>
    <col min="12293" max="12293" width="20" style="4" customWidth="1"/>
    <col min="12294" max="12544" width="9.109375" style="4"/>
    <col min="12545" max="12545" width="28.44140625" style="4" customWidth="1"/>
    <col min="12546" max="12546" width="28.109375" style="4" customWidth="1"/>
    <col min="12547" max="12547" width="25.6640625" style="4" bestFit="1" customWidth="1"/>
    <col min="12548" max="12548" width="31.33203125" style="4" customWidth="1"/>
    <col min="12549" max="12549" width="20" style="4" customWidth="1"/>
    <col min="12550" max="12800" width="9.109375" style="4"/>
    <col min="12801" max="12801" width="28.44140625" style="4" customWidth="1"/>
    <col min="12802" max="12802" width="28.109375" style="4" customWidth="1"/>
    <col min="12803" max="12803" width="25.6640625" style="4" bestFit="1" customWidth="1"/>
    <col min="12804" max="12804" width="31.33203125" style="4" customWidth="1"/>
    <col min="12805" max="12805" width="20" style="4" customWidth="1"/>
    <col min="12806" max="13056" width="9.109375" style="4"/>
    <col min="13057" max="13057" width="28.44140625" style="4" customWidth="1"/>
    <col min="13058" max="13058" width="28.109375" style="4" customWidth="1"/>
    <col min="13059" max="13059" width="25.6640625" style="4" bestFit="1" customWidth="1"/>
    <col min="13060" max="13060" width="31.33203125" style="4" customWidth="1"/>
    <col min="13061" max="13061" width="20" style="4" customWidth="1"/>
    <col min="13062" max="13312" width="9.109375" style="4"/>
    <col min="13313" max="13313" width="28.44140625" style="4" customWidth="1"/>
    <col min="13314" max="13314" width="28.109375" style="4" customWidth="1"/>
    <col min="13315" max="13315" width="25.6640625" style="4" bestFit="1" customWidth="1"/>
    <col min="13316" max="13316" width="31.33203125" style="4" customWidth="1"/>
    <col min="13317" max="13317" width="20" style="4" customWidth="1"/>
    <col min="13318" max="13568" width="9.109375" style="4"/>
    <col min="13569" max="13569" width="28.44140625" style="4" customWidth="1"/>
    <col min="13570" max="13570" width="28.109375" style="4" customWidth="1"/>
    <col min="13571" max="13571" width="25.6640625" style="4" bestFit="1" customWidth="1"/>
    <col min="13572" max="13572" width="31.33203125" style="4" customWidth="1"/>
    <col min="13573" max="13573" width="20" style="4" customWidth="1"/>
    <col min="13574" max="13824" width="9.109375" style="4"/>
    <col min="13825" max="13825" width="28.44140625" style="4" customWidth="1"/>
    <col min="13826" max="13826" width="28.109375" style="4" customWidth="1"/>
    <col min="13827" max="13827" width="25.6640625" style="4" bestFit="1" customWidth="1"/>
    <col min="13828" max="13828" width="31.33203125" style="4" customWidth="1"/>
    <col min="13829" max="13829" width="20" style="4" customWidth="1"/>
    <col min="13830" max="14080" width="9.109375" style="4"/>
    <col min="14081" max="14081" width="28.44140625" style="4" customWidth="1"/>
    <col min="14082" max="14082" width="28.109375" style="4" customWidth="1"/>
    <col min="14083" max="14083" width="25.6640625" style="4" bestFit="1" customWidth="1"/>
    <col min="14084" max="14084" width="31.33203125" style="4" customWidth="1"/>
    <col min="14085" max="14085" width="20" style="4" customWidth="1"/>
    <col min="14086" max="14336" width="9.109375" style="4"/>
    <col min="14337" max="14337" width="28.44140625" style="4" customWidth="1"/>
    <col min="14338" max="14338" width="28.109375" style="4" customWidth="1"/>
    <col min="14339" max="14339" width="25.6640625" style="4" bestFit="1" customWidth="1"/>
    <col min="14340" max="14340" width="31.33203125" style="4" customWidth="1"/>
    <col min="14341" max="14341" width="20" style="4" customWidth="1"/>
    <col min="14342" max="14592" width="9.109375" style="4"/>
    <col min="14593" max="14593" width="28.44140625" style="4" customWidth="1"/>
    <col min="14594" max="14594" width="28.109375" style="4" customWidth="1"/>
    <col min="14595" max="14595" width="25.6640625" style="4" bestFit="1" customWidth="1"/>
    <col min="14596" max="14596" width="31.33203125" style="4" customWidth="1"/>
    <col min="14597" max="14597" width="20" style="4" customWidth="1"/>
    <col min="14598" max="14848" width="9.109375" style="4"/>
    <col min="14849" max="14849" width="28.44140625" style="4" customWidth="1"/>
    <col min="14850" max="14850" width="28.109375" style="4" customWidth="1"/>
    <col min="14851" max="14851" width="25.6640625" style="4" bestFit="1" customWidth="1"/>
    <col min="14852" max="14852" width="31.33203125" style="4" customWidth="1"/>
    <col min="14853" max="14853" width="20" style="4" customWidth="1"/>
    <col min="14854" max="15104" width="9.109375" style="4"/>
    <col min="15105" max="15105" width="28.44140625" style="4" customWidth="1"/>
    <col min="15106" max="15106" width="28.109375" style="4" customWidth="1"/>
    <col min="15107" max="15107" width="25.6640625" style="4" bestFit="1" customWidth="1"/>
    <col min="15108" max="15108" width="31.33203125" style="4" customWidth="1"/>
    <col min="15109" max="15109" width="20" style="4" customWidth="1"/>
    <col min="15110" max="15360" width="9.109375" style="4"/>
    <col min="15361" max="15361" width="28.44140625" style="4" customWidth="1"/>
    <col min="15362" max="15362" width="28.109375" style="4" customWidth="1"/>
    <col min="15363" max="15363" width="25.6640625" style="4" bestFit="1" customWidth="1"/>
    <col min="15364" max="15364" width="31.33203125" style="4" customWidth="1"/>
    <col min="15365" max="15365" width="20" style="4" customWidth="1"/>
    <col min="15366" max="15616" width="9.109375" style="4"/>
    <col min="15617" max="15617" width="28.44140625" style="4" customWidth="1"/>
    <col min="15618" max="15618" width="28.109375" style="4" customWidth="1"/>
    <col min="15619" max="15619" width="25.6640625" style="4" bestFit="1" customWidth="1"/>
    <col min="15620" max="15620" width="31.33203125" style="4" customWidth="1"/>
    <col min="15621" max="15621" width="20" style="4" customWidth="1"/>
    <col min="15622" max="15872" width="9.109375" style="4"/>
    <col min="15873" max="15873" width="28.44140625" style="4" customWidth="1"/>
    <col min="15874" max="15874" width="28.109375" style="4" customWidth="1"/>
    <col min="15875" max="15875" width="25.6640625" style="4" bestFit="1" customWidth="1"/>
    <col min="15876" max="15876" width="31.33203125" style="4" customWidth="1"/>
    <col min="15877" max="15877" width="20" style="4" customWidth="1"/>
    <col min="15878" max="16128" width="9.109375" style="4"/>
    <col min="16129" max="16129" width="28.44140625" style="4" customWidth="1"/>
    <col min="16130" max="16130" width="28.109375" style="4" customWidth="1"/>
    <col min="16131" max="16131" width="25.6640625" style="4" bestFit="1" customWidth="1"/>
    <col min="16132" max="16132" width="31.33203125" style="4" customWidth="1"/>
    <col min="16133" max="16133" width="20" style="4" customWidth="1"/>
    <col min="16134" max="16384" width="9.109375" style="4"/>
  </cols>
  <sheetData>
    <row r="1" spans="1:6" ht="16.5" customHeight="1">
      <c r="A1" s="2" t="s">
        <v>14</v>
      </c>
      <c r="B1" s="3"/>
      <c r="C1" s="3"/>
      <c r="E1" s="5" t="s">
        <v>15</v>
      </c>
      <c r="F1" s="10">
        <v>2017</v>
      </c>
    </row>
    <row r="2" spans="1:6" ht="16.5" customHeight="1">
      <c r="A2" s="5" t="s">
        <v>16</v>
      </c>
      <c r="B2" s="6" t="s">
        <v>17</v>
      </c>
      <c r="C2" s="7"/>
      <c r="E2" s="5" t="s">
        <v>18</v>
      </c>
      <c r="F2" s="11">
        <v>2050</v>
      </c>
    </row>
    <row r="3" spans="1:6" ht="16.5" customHeight="1">
      <c r="A3" s="5" t="s">
        <v>19</v>
      </c>
      <c r="B3" s="6" t="s">
        <v>20</v>
      </c>
      <c r="C3" s="7"/>
      <c r="E3" s="5"/>
      <c r="F3" s="5"/>
    </row>
    <row r="4" spans="1:6" ht="16.5" customHeight="1">
      <c r="A4" s="5" t="s">
        <v>21</v>
      </c>
      <c r="B4" s="6" t="s">
        <v>887</v>
      </c>
      <c r="C4" s="7"/>
    </row>
    <row r="5" spans="1:6" ht="16.5" customHeight="1">
      <c r="A5" s="5" t="s">
        <v>22</v>
      </c>
      <c r="B5" s="6" t="s">
        <v>23</v>
      </c>
      <c r="C5" s="7"/>
    </row>
    <row r="8" spans="1:6" ht="16.5" customHeight="1">
      <c r="A8" s="12" t="s">
        <v>24</v>
      </c>
      <c r="B8" s="12"/>
    </row>
    <row r="10" spans="1:6" ht="16.5" customHeight="1">
      <c r="A10" s="2" t="s">
        <v>3</v>
      </c>
      <c r="B10" s="2" t="s">
        <v>25</v>
      </c>
      <c r="C10" s="2" t="s">
        <v>26</v>
      </c>
      <c r="D10" s="2" t="s">
        <v>27</v>
      </c>
      <c r="E10" s="2" t="s">
        <v>28</v>
      </c>
    </row>
    <row r="11" spans="1:6" ht="16.5" customHeight="1">
      <c r="A11" s="8" t="s">
        <v>29</v>
      </c>
      <c r="B11" s="5" t="s">
        <v>30</v>
      </c>
      <c r="C11" s="5" t="s">
        <v>16</v>
      </c>
      <c r="D11" s="5" t="s">
        <v>888</v>
      </c>
      <c r="E11" s="5"/>
    </row>
    <row r="12" spans="1:6" ht="16.5" customHeight="1">
      <c r="A12" s="8" t="s">
        <v>31</v>
      </c>
      <c r="B12" s="5" t="s">
        <v>32</v>
      </c>
      <c r="C12" s="5" t="s">
        <v>33</v>
      </c>
      <c r="D12" s="5" t="s">
        <v>889</v>
      </c>
      <c r="E12" s="5" t="s">
        <v>893</v>
      </c>
    </row>
    <row r="13" spans="1:6" ht="16.5" customHeight="1">
      <c r="A13" s="8" t="s">
        <v>34</v>
      </c>
      <c r="B13" s="5" t="s">
        <v>35</v>
      </c>
      <c r="C13" s="5" t="s">
        <v>36</v>
      </c>
      <c r="D13" s="5" t="s">
        <v>37</v>
      </c>
      <c r="E13" s="5"/>
    </row>
    <row r="14" spans="1:6" ht="18.75" customHeight="1">
      <c r="A14" s="8" t="s">
        <v>38</v>
      </c>
      <c r="B14" s="5" t="s">
        <v>39</v>
      </c>
      <c r="C14" s="5" t="s">
        <v>16</v>
      </c>
      <c r="D14" s="9" t="s">
        <v>40</v>
      </c>
      <c r="E14" s="5"/>
    </row>
    <row r="15" spans="1:6" ht="16.5" customHeight="1">
      <c r="A15" s="8" t="s">
        <v>41</v>
      </c>
      <c r="B15" s="5" t="s">
        <v>41</v>
      </c>
      <c r="C15" s="5" t="s">
        <v>42</v>
      </c>
      <c r="D15" s="5" t="s">
        <v>43</v>
      </c>
      <c r="E15" s="5"/>
    </row>
    <row r="16" spans="1:6" ht="16.5" customHeight="1">
      <c r="A16" s="8" t="s">
        <v>41</v>
      </c>
      <c r="B16" s="5" t="s">
        <v>41</v>
      </c>
      <c r="C16" s="5" t="s">
        <v>44</v>
      </c>
      <c r="D16" s="5" t="s">
        <v>45</v>
      </c>
      <c r="E16" s="5"/>
    </row>
    <row r="17" spans="1:5" ht="16.5" customHeight="1">
      <c r="A17" s="8" t="s">
        <v>41</v>
      </c>
      <c r="B17" s="5" t="s">
        <v>41</v>
      </c>
      <c r="C17" s="5" t="s">
        <v>46</v>
      </c>
      <c r="D17" s="5" t="s">
        <v>47</v>
      </c>
      <c r="E17" s="5"/>
    </row>
    <row r="18" spans="1:5" ht="16.5" customHeight="1">
      <c r="A18" s="8" t="s">
        <v>48</v>
      </c>
      <c r="B18" s="5" t="s">
        <v>49</v>
      </c>
      <c r="C18" s="5" t="s">
        <v>46</v>
      </c>
      <c r="D18" s="5" t="s">
        <v>50</v>
      </c>
      <c r="E18" s="5"/>
    </row>
    <row r="19" spans="1:5" ht="16.5" customHeight="1">
      <c r="A19" s="8" t="s">
        <v>48</v>
      </c>
      <c r="B19" s="5" t="s">
        <v>49</v>
      </c>
      <c r="C19" s="5" t="s">
        <v>33</v>
      </c>
      <c r="D19" s="5" t="s">
        <v>51</v>
      </c>
      <c r="E19" s="5"/>
    </row>
    <row r="20" spans="1:5" ht="16.5" customHeight="1">
      <c r="A20" s="8" t="s">
        <v>52</v>
      </c>
      <c r="B20" s="5" t="s">
        <v>53</v>
      </c>
      <c r="C20" s="5" t="s">
        <v>36</v>
      </c>
      <c r="D20" s="5" t="s">
        <v>54</v>
      </c>
      <c r="E20" s="5"/>
    </row>
    <row r="21" spans="1:5" ht="16.5" customHeight="1">
      <c r="A21" s="8" t="s">
        <v>55</v>
      </c>
      <c r="B21" s="5" t="s">
        <v>56</v>
      </c>
      <c r="C21" s="5" t="s">
        <v>57</v>
      </c>
      <c r="D21" s="5" t="s">
        <v>890</v>
      </c>
      <c r="E21" s="5"/>
    </row>
    <row r="22" spans="1:5" ht="16.5" customHeight="1">
      <c r="A22" s="8" t="s">
        <v>55</v>
      </c>
      <c r="B22" s="5" t="s">
        <v>56</v>
      </c>
      <c r="C22" s="5" t="s">
        <v>58</v>
      </c>
      <c r="D22" s="5" t="s">
        <v>891</v>
      </c>
      <c r="E22" s="5"/>
    </row>
    <row r="23" spans="1:5" ht="16.5" customHeight="1">
      <c r="A23" s="8" t="s">
        <v>59</v>
      </c>
      <c r="B23" s="5" t="s">
        <v>60</v>
      </c>
      <c r="C23" s="5" t="s">
        <v>36</v>
      </c>
      <c r="D23" s="9" t="s">
        <v>13</v>
      </c>
      <c r="E23" s="5"/>
    </row>
    <row r="24" spans="1:5" ht="16.5" customHeight="1">
      <c r="A24" s="8" t="s">
        <v>19</v>
      </c>
      <c r="B24" s="5" t="s">
        <v>19</v>
      </c>
      <c r="C24" s="5" t="s">
        <v>58</v>
      </c>
      <c r="D24" s="9" t="s">
        <v>61</v>
      </c>
      <c r="E24" s="5"/>
    </row>
    <row r="25" spans="1:5" ht="16.5" customHeight="1">
      <c r="A25" s="8" t="s">
        <v>62</v>
      </c>
      <c r="B25" s="5" t="s">
        <v>63</v>
      </c>
      <c r="C25" s="5" t="s">
        <v>64</v>
      </c>
      <c r="D25" s="9" t="s">
        <v>65</v>
      </c>
      <c r="E25" s="5"/>
    </row>
    <row r="26" spans="1:5" ht="16.5" customHeight="1">
      <c r="A26" s="8" t="s">
        <v>11</v>
      </c>
      <c r="B26" s="5" t="s">
        <v>66</v>
      </c>
      <c r="C26" s="5" t="s">
        <v>64</v>
      </c>
      <c r="D26" s="9" t="s">
        <v>892</v>
      </c>
      <c r="E26" s="5"/>
    </row>
    <row r="27" spans="1:5" ht="16.5" customHeight="1">
      <c r="A27" s="8" t="s">
        <v>67</v>
      </c>
      <c r="B27" s="5" t="s">
        <v>68</v>
      </c>
      <c r="C27" s="5" t="s">
        <v>64</v>
      </c>
      <c r="D27" s="9" t="s">
        <v>69</v>
      </c>
      <c r="E27" s="5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1:Z344"/>
  <sheetViews>
    <sheetView topLeftCell="F1" zoomScale="85" zoomScaleNormal="85" workbookViewId="0">
      <selection activeCell="F1" sqref="A1:XFD1048576"/>
    </sheetView>
  </sheetViews>
  <sheetFormatPr defaultRowHeight="13.2"/>
  <cols>
    <col min="1" max="1" width="5.33203125" style="14" customWidth="1"/>
    <col min="2" max="2" width="14.5546875" style="14" customWidth="1"/>
    <col min="3" max="3" width="12.109375" style="14" bestFit="1" customWidth="1"/>
    <col min="4" max="4" width="16" style="14" bestFit="1" customWidth="1"/>
    <col min="5" max="5" width="52.88671875" style="14" bestFit="1" customWidth="1"/>
    <col min="6" max="6" width="9.109375" style="14"/>
    <col min="7" max="7" width="13" style="14" customWidth="1"/>
    <col min="8" max="8" width="13.6640625" style="14" bestFit="1" customWidth="1"/>
    <col min="9" max="9" width="11" style="14" customWidth="1"/>
    <col min="10" max="10" width="17" style="14" bestFit="1" customWidth="1"/>
    <col min="11" max="11" width="3.88671875" style="14" customWidth="1"/>
    <col min="12" max="12" width="39.33203125" style="14" bestFit="1" customWidth="1"/>
    <col min="13" max="13" width="29.33203125" style="14" bestFit="1" customWidth="1"/>
    <col min="14" max="15" width="9.109375" style="14"/>
    <col min="16" max="16" width="17.33203125" style="14" customWidth="1"/>
    <col min="17" max="17" width="12.33203125" style="14" bestFit="1" customWidth="1"/>
    <col min="18" max="18" width="16.5546875" style="14" bestFit="1" customWidth="1"/>
    <col min="19" max="19" width="21.6640625" style="14" bestFit="1" customWidth="1"/>
    <col min="20" max="20" width="6.88671875" style="14" bestFit="1" customWidth="1"/>
    <col min="21" max="21" width="10.33203125" style="14" customWidth="1"/>
    <col min="22" max="22" width="11.33203125" style="14" customWidth="1"/>
    <col min="23" max="23" width="11" style="14" customWidth="1"/>
    <col min="24" max="24" width="8.6640625" style="14" customWidth="1"/>
    <col min="25" max="25" width="9.109375" style="14"/>
    <col min="26" max="26" width="21.6640625" style="14" bestFit="1" customWidth="1"/>
    <col min="27" max="255" width="9.109375" style="14"/>
    <col min="256" max="256" width="5.33203125" style="14" customWidth="1"/>
    <col min="257" max="257" width="14.5546875" style="14" customWidth="1"/>
    <col min="258" max="258" width="12.109375" style="14" bestFit="1" customWidth="1"/>
    <col min="259" max="259" width="16" style="14" bestFit="1" customWidth="1"/>
    <col min="260" max="260" width="52.88671875" style="14" bestFit="1" customWidth="1"/>
    <col min="261" max="261" width="9.109375" style="14"/>
    <col min="262" max="262" width="13" style="14" customWidth="1"/>
    <col min="263" max="263" width="13.6640625" style="14" bestFit="1" customWidth="1"/>
    <col min="264" max="264" width="11" style="14" customWidth="1"/>
    <col min="265" max="265" width="17" style="14" bestFit="1" customWidth="1"/>
    <col min="266" max="266" width="3.88671875" style="14" customWidth="1"/>
    <col min="267" max="267" width="39.33203125" style="14" bestFit="1" customWidth="1"/>
    <col min="268" max="268" width="29.33203125" style="14" bestFit="1" customWidth="1"/>
    <col min="269" max="270" width="9.109375" style="14"/>
    <col min="271" max="271" width="17.33203125" style="14" customWidth="1"/>
    <col min="272" max="272" width="12.33203125" style="14" bestFit="1" customWidth="1"/>
    <col min="273" max="273" width="16.5546875" style="14" bestFit="1" customWidth="1"/>
    <col min="274" max="274" width="21.6640625" style="14" bestFit="1" customWidth="1"/>
    <col min="275" max="275" width="6.88671875" style="14" bestFit="1" customWidth="1"/>
    <col min="276" max="276" width="10.33203125" style="14" customWidth="1"/>
    <col min="277" max="277" width="11.33203125" style="14" customWidth="1"/>
    <col min="278" max="278" width="11" style="14" customWidth="1"/>
    <col min="279" max="279" width="8.6640625" style="14" customWidth="1"/>
    <col min="280" max="280" width="9.109375" style="14"/>
    <col min="281" max="282" width="21.6640625" style="14" bestFit="1" customWidth="1"/>
    <col min="283" max="511" width="9.109375" style="14"/>
    <col min="512" max="512" width="5.33203125" style="14" customWidth="1"/>
    <col min="513" max="513" width="14.5546875" style="14" customWidth="1"/>
    <col min="514" max="514" width="12.109375" style="14" bestFit="1" customWidth="1"/>
    <col min="515" max="515" width="16" style="14" bestFit="1" customWidth="1"/>
    <col min="516" max="516" width="52.88671875" style="14" bestFit="1" customWidth="1"/>
    <col min="517" max="517" width="9.109375" style="14"/>
    <col min="518" max="518" width="13" style="14" customWidth="1"/>
    <col min="519" max="519" width="13.6640625" style="14" bestFit="1" customWidth="1"/>
    <col min="520" max="520" width="11" style="14" customWidth="1"/>
    <col min="521" max="521" width="17" style="14" bestFit="1" customWidth="1"/>
    <col min="522" max="522" width="3.88671875" style="14" customWidth="1"/>
    <col min="523" max="523" width="39.33203125" style="14" bestFit="1" customWidth="1"/>
    <col min="524" max="524" width="29.33203125" style="14" bestFit="1" customWidth="1"/>
    <col min="525" max="526" width="9.109375" style="14"/>
    <col min="527" max="527" width="17.33203125" style="14" customWidth="1"/>
    <col min="528" max="528" width="12.33203125" style="14" bestFit="1" customWidth="1"/>
    <col min="529" max="529" width="16.5546875" style="14" bestFit="1" customWidth="1"/>
    <col min="530" max="530" width="21.6640625" style="14" bestFit="1" customWidth="1"/>
    <col min="531" max="531" width="6.88671875" style="14" bestFit="1" customWidth="1"/>
    <col min="532" max="532" width="10.33203125" style="14" customWidth="1"/>
    <col min="533" max="533" width="11.33203125" style="14" customWidth="1"/>
    <col min="534" max="534" width="11" style="14" customWidth="1"/>
    <col min="535" max="535" width="8.6640625" style="14" customWidth="1"/>
    <col min="536" max="536" width="9.109375" style="14"/>
    <col min="537" max="538" width="21.6640625" style="14" bestFit="1" customWidth="1"/>
    <col min="539" max="767" width="9.109375" style="14"/>
    <col min="768" max="768" width="5.33203125" style="14" customWidth="1"/>
    <col min="769" max="769" width="14.5546875" style="14" customWidth="1"/>
    <col min="770" max="770" width="12.109375" style="14" bestFit="1" customWidth="1"/>
    <col min="771" max="771" width="16" style="14" bestFit="1" customWidth="1"/>
    <col min="772" max="772" width="52.88671875" style="14" bestFit="1" customWidth="1"/>
    <col min="773" max="773" width="9.109375" style="14"/>
    <col min="774" max="774" width="13" style="14" customWidth="1"/>
    <col min="775" max="775" width="13.6640625" style="14" bestFit="1" customWidth="1"/>
    <col min="776" max="776" width="11" style="14" customWidth="1"/>
    <col min="777" max="777" width="17" style="14" bestFit="1" customWidth="1"/>
    <col min="778" max="778" width="3.88671875" style="14" customWidth="1"/>
    <col min="779" max="779" width="39.33203125" style="14" bestFit="1" customWidth="1"/>
    <col min="780" max="780" width="29.33203125" style="14" bestFit="1" customWidth="1"/>
    <col min="781" max="782" width="9.109375" style="14"/>
    <col min="783" max="783" width="17.33203125" style="14" customWidth="1"/>
    <col min="784" max="784" width="12.33203125" style="14" bestFit="1" customWidth="1"/>
    <col min="785" max="785" width="16.5546875" style="14" bestFit="1" customWidth="1"/>
    <col min="786" max="786" width="21.6640625" style="14" bestFit="1" customWidth="1"/>
    <col min="787" max="787" width="6.88671875" style="14" bestFit="1" customWidth="1"/>
    <col min="788" max="788" width="10.33203125" style="14" customWidth="1"/>
    <col min="789" max="789" width="11.33203125" style="14" customWidth="1"/>
    <col min="790" max="790" width="11" style="14" customWidth="1"/>
    <col min="791" max="791" width="8.6640625" style="14" customWidth="1"/>
    <col min="792" max="792" width="9.109375" style="14"/>
    <col min="793" max="794" width="21.6640625" style="14" bestFit="1" customWidth="1"/>
    <col min="795" max="1023" width="9.109375" style="14"/>
    <col min="1024" max="1024" width="5.33203125" style="14" customWidth="1"/>
    <col min="1025" max="1025" width="14.5546875" style="14" customWidth="1"/>
    <col min="1026" max="1026" width="12.109375" style="14" bestFit="1" customWidth="1"/>
    <col min="1027" max="1027" width="16" style="14" bestFit="1" customWidth="1"/>
    <col min="1028" max="1028" width="52.88671875" style="14" bestFit="1" customWidth="1"/>
    <col min="1029" max="1029" width="9.109375" style="14"/>
    <col min="1030" max="1030" width="13" style="14" customWidth="1"/>
    <col min="1031" max="1031" width="13.6640625" style="14" bestFit="1" customWidth="1"/>
    <col min="1032" max="1032" width="11" style="14" customWidth="1"/>
    <col min="1033" max="1033" width="17" style="14" bestFit="1" customWidth="1"/>
    <col min="1034" max="1034" width="3.88671875" style="14" customWidth="1"/>
    <col min="1035" max="1035" width="39.33203125" style="14" bestFit="1" customWidth="1"/>
    <col min="1036" max="1036" width="29.33203125" style="14" bestFit="1" customWidth="1"/>
    <col min="1037" max="1038" width="9.109375" style="14"/>
    <col min="1039" max="1039" width="17.33203125" style="14" customWidth="1"/>
    <col min="1040" max="1040" width="12.33203125" style="14" bestFit="1" customWidth="1"/>
    <col min="1041" max="1041" width="16.5546875" style="14" bestFit="1" customWidth="1"/>
    <col min="1042" max="1042" width="21.6640625" style="14" bestFit="1" customWidth="1"/>
    <col min="1043" max="1043" width="6.88671875" style="14" bestFit="1" customWidth="1"/>
    <col min="1044" max="1044" width="10.33203125" style="14" customWidth="1"/>
    <col min="1045" max="1045" width="11.33203125" style="14" customWidth="1"/>
    <col min="1046" max="1046" width="11" style="14" customWidth="1"/>
    <col min="1047" max="1047" width="8.6640625" style="14" customWidth="1"/>
    <col min="1048" max="1048" width="9.109375" style="14"/>
    <col min="1049" max="1050" width="21.6640625" style="14" bestFit="1" customWidth="1"/>
    <col min="1051" max="1279" width="9.109375" style="14"/>
    <col min="1280" max="1280" width="5.33203125" style="14" customWidth="1"/>
    <col min="1281" max="1281" width="14.5546875" style="14" customWidth="1"/>
    <col min="1282" max="1282" width="12.109375" style="14" bestFit="1" customWidth="1"/>
    <col min="1283" max="1283" width="16" style="14" bestFit="1" customWidth="1"/>
    <col min="1284" max="1284" width="52.88671875" style="14" bestFit="1" customWidth="1"/>
    <col min="1285" max="1285" width="9.109375" style="14"/>
    <col min="1286" max="1286" width="13" style="14" customWidth="1"/>
    <col min="1287" max="1287" width="13.6640625" style="14" bestFit="1" customWidth="1"/>
    <col min="1288" max="1288" width="11" style="14" customWidth="1"/>
    <col min="1289" max="1289" width="17" style="14" bestFit="1" customWidth="1"/>
    <col min="1290" max="1290" width="3.88671875" style="14" customWidth="1"/>
    <col min="1291" max="1291" width="39.33203125" style="14" bestFit="1" customWidth="1"/>
    <col min="1292" max="1292" width="29.33203125" style="14" bestFit="1" customWidth="1"/>
    <col min="1293" max="1294" width="9.109375" style="14"/>
    <col min="1295" max="1295" width="17.33203125" style="14" customWidth="1"/>
    <col min="1296" max="1296" width="12.33203125" style="14" bestFit="1" customWidth="1"/>
    <col min="1297" max="1297" width="16.5546875" style="14" bestFit="1" customWidth="1"/>
    <col min="1298" max="1298" width="21.6640625" style="14" bestFit="1" customWidth="1"/>
    <col min="1299" max="1299" width="6.88671875" style="14" bestFit="1" customWidth="1"/>
    <col min="1300" max="1300" width="10.33203125" style="14" customWidth="1"/>
    <col min="1301" max="1301" width="11.33203125" style="14" customWidth="1"/>
    <col min="1302" max="1302" width="11" style="14" customWidth="1"/>
    <col min="1303" max="1303" width="8.6640625" style="14" customWidth="1"/>
    <col min="1304" max="1304" width="9.109375" style="14"/>
    <col min="1305" max="1306" width="21.6640625" style="14" bestFit="1" customWidth="1"/>
    <col min="1307" max="1535" width="9.109375" style="14"/>
    <col min="1536" max="1536" width="5.33203125" style="14" customWidth="1"/>
    <col min="1537" max="1537" width="14.5546875" style="14" customWidth="1"/>
    <col min="1538" max="1538" width="12.109375" style="14" bestFit="1" customWidth="1"/>
    <col min="1539" max="1539" width="16" style="14" bestFit="1" customWidth="1"/>
    <col min="1540" max="1540" width="52.88671875" style="14" bestFit="1" customWidth="1"/>
    <col min="1541" max="1541" width="9.109375" style="14"/>
    <col min="1542" max="1542" width="13" style="14" customWidth="1"/>
    <col min="1543" max="1543" width="13.6640625" style="14" bestFit="1" customWidth="1"/>
    <col min="1544" max="1544" width="11" style="14" customWidth="1"/>
    <col min="1545" max="1545" width="17" style="14" bestFit="1" customWidth="1"/>
    <col min="1546" max="1546" width="3.88671875" style="14" customWidth="1"/>
    <col min="1547" max="1547" width="39.33203125" style="14" bestFit="1" customWidth="1"/>
    <col min="1548" max="1548" width="29.33203125" style="14" bestFit="1" customWidth="1"/>
    <col min="1549" max="1550" width="9.109375" style="14"/>
    <col min="1551" max="1551" width="17.33203125" style="14" customWidth="1"/>
    <col min="1552" max="1552" width="12.33203125" style="14" bestFit="1" customWidth="1"/>
    <col min="1553" max="1553" width="16.5546875" style="14" bestFit="1" customWidth="1"/>
    <col min="1554" max="1554" width="21.6640625" style="14" bestFit="1" customWidth="1"/>
    <col min="1555" max="1555" width="6.88671875" style="14" bestFit="1" customWidth="1"/>
    <col min="1556" max="1556" width="10.33203125" style="14" customWidth="1"/>
    <col min="1557" max="1557" width="11.33203125" style="14" customWidth="1"/>
    <col min="1558" max="1558" width="11" style="14" customWidth="1"/>
    <col min="1559" max="1559" width="8.6640625" style="14" customWidth="1"/>
    <col min="1560" max="1560" width="9.109375" style="14"/>
    <col min="1561" max="1562" width="21.6640625" style="14" bestFit="1" customWidth="1"/>
    <col min="1563" max="1791" width="9.109375" style="14"/>
    <col min="1792" max="1792" width="5.33203125" style="14" customWidth="1"/>
    <col min="1793" max="1793" width="14.5546875" style="14" customWidth="1"/>
    <col min="1794" max="1794" width="12.109375" style="14" bestFit="1" customWidth="1"/>
    <col min="1795" max="1795" width="16" style="14" bestFit="1" customWidth="1"/>
    <col min="1796" max="1796" width="52.88671875" style="14" bestFit="1" customWidth="1"/>
    <col min="1797" max="1797" width="9.109375" style="14"/>
    <col min="1798" max="1798" width="13" style="14" customWidth="1"/>
    <col min="1799" max="1799" width="13.6640625" style="14" bestFit="1" customWidth="1"/>
    <col min="1800" max="1800" width="11" style="14" customWidth="1"/>
    <col min="1801" max="1801" width="17" style="14" bestFit="1" customWidth="1"/>
    <col min="1802" max="1802" width="3.88671875" style="14" customWidth="1"/>
    <col min="1803" max="1803" width="39.33203125" style="14" bestFit="1" customWidth="1"/>
    <col min="1804" max="1804" width="29.33203125" style="14" bestFit="1" customWidth="1"/>
    <col min="1805" max="1806" width="9.109375" style="14"/>
    <col min="1807" max="1807" width="17.33203125" style="14" customWidth="1"/>
    <col min="1808" max="1808" width="12.33203125" style="14" bestFit="1" customWidth="1"/>
    <col min="1809" max="1809" width="16.5546875" style="14" bestFit="1" customWidth="1"/>
    <col min="1810" max="1810" width="21.6640625" style="14" bestFit="1" customWidth="1"/>
    <col min="1811" max="1811" width="6.88671875" style="14" bestFit="1" customWidth="1"/>
    <col min="1812" max="1812" width="10.33203125" style="14" customWidth="1"/>
    <col min="1813" max="1813" width="11.33203125" style="14" customWidth="1"/>
    <col min="1814" max="1814" width="11" style="14" customWidth="1"/>
    <col min="1815" max="1815" width="8.6640625" style="14" customWidth="1"/>
    <col min="1816" max="1816" width="9.109375" style="14"/>
    <col min="1817" max="1818" width="21.6640625" style="14" bestFit="1" customWidth="1"/>
    <col min="1819" max="2047" width="9.109375" style="14"/>
    <col min="2048" max="2048" width="5.33203125" style="14" customWidth="1"/>
    <col min="2049" max="2049" width="14.5546875" style="14" customWidth="1"/>
    <col min="2050" max="2050" width="12.109375" style="14" bestFit="1" customWidth="1"/>
    <col min="2051" max="2051" width="16" style="14" bestFit="1" customWidth="1"/>
    <col min="2052" max="2052" width="52.88671875" style="14" bestFit="1" customWidth="1"/>
    <col min="2053" max="2053" width="9.109375" style="14"/>
    <col min="2054" max="2054" width="13" style="14" customWidth="1"/>
    <col min="2055" max="2055" width="13.6640625" style="14" bestFit="1" customWidth="1"/>
    <col min="2056" max="2056" width="11" style="14" customWidth="1"/>
    <col min="2057" max="2057" width="17" style="14" bestFit="1" customWidth="1"/>
    <col min="2058" max="2058" width="3.88671875" style="14" customWidth="1"/>
    <col min="2059" max="2059" width="39.33203125" style="14" bestFit="1" customWidth="1"/>
    <col min="2060" max="2060" width="29.33203125" style="14" bestFit="1" customWidth="1"/>
    <col min="2061" max="2062" width="9.109375" style="14"/>
    <col min="2063" max="2063" width="17.33203125" style="14" customWidth="1"/>
    <col min="2064" max="2064" width="12.33203125" style="14" bestFit="1" customWidth="1"/>
    <col min="2065" max="2065" width="16.5546875" style="14" bestFit="1" customWidth="1"/>
    <col min="2066" max="2066" width="21.6640625" style="14" bestFit="1" customWidth="1"/>
    <col min="2067" max="2067" width="6.88671875" style="14" bestFit="1" customWidth="1"/>
    <col min="2068" max="2068" width="10.33203125" style="14" customWidth="1"/>
    <col min="2069" max="2069" width="11.33203125" style="14" customWidth="1"/>
    <col min="2070" max="2070" width="11" style="14" customWidth="1"/>
    <col min="2071" max="2071" width="8.6640625" style="14" customWidth="1"/>
    <col min="2072" max="2072" width="9.109375" style="14"/>
    <col min="2073" max="2074" width="21.6640625" style="14" bestFit="1" customWidth="1"/>
    <col min="2075" max="2303" width="9.109375" style="14"/>
    <col min="2304" max="2304" width="5.33203125" style="14" customWidth="1"/>
    <col min="2305" max="2305" width="14.5546875" style="14" customWidth="1"/>
    <col min="2306" max="2306" width="12.109375" style="14" bestFit="1" customWidth="1"/>
    <col min="2307" max="2307" width="16" style="14" bestFit="1" customWidth="1"/>
    <col min="2308" max="2308" width="52.88671875" style="14" bestFit="1" customWidth="1"/>
    <col min="2309" max="2309" width="9.109375" style="14"/>
    <col min="2310" max="2310" width="13" style="14" customWidth="1"/>
    <col min="2311" max="2311" width="13.6640625" style="14" bestFit="1" customWidth="1"/>
    <col min="2312" max="2312" width="11" style="14" customWidth="1"/>
    <col min="2313" max="2313" width="17" style="14" bestFit="1" customWidth="1"/>
    <col min="2314" max="2314" width="3.88671875" style="14" customWidth="1"/>
    <col min="2315" max="2315" width="39.33203125" style="14" bestFit="1" customWidth="1"/>
    <col min="2316" max="2316" width="29.33203125" style="14" bestFit="1" customWidth="1"/>
    <col min="2317" max="2318" width="9.109375" style="14"/>
    <col min="2319" max="2319" width="17.33203125" style="14" customWidth="1"/>
    <col min="2320" max="2320" width="12.33203125" style="14" bestFit="1" customWidth="1"/>
    <col min="2321" max="2321" width="16.5546875" style="14" bestFit="1" customWidth="1"/>
    <col min="2322" max="2322" width="21.6640625" style="14" bestFit="1" customWidth="1"/>
    <col min="2323" max="2323" width="6.88671875" style="14" bestFit="1" customWidth="1"/>
    <col min="2324" max="2324" width="10.33203125" style="14" customWidth="1"/>
    <col min="2325" max="2325" width="11.33203125" style="14" customWidth="1"/>
    <col min="2326" max="2326" width="11" style="14" customWidth="1"/>
    <col min="2327" max="2327" width="8.6640625" style="14" customWidth="1"/>
    <col min="2328" max="2328" width="9.109375" style="14"/>
    <col min="2329" max="2330" width="21.6640625" style="14" bestFit="1" customWidth="1"/>
    <col min="2331" max="2559" width="9.109375" style="14"/>
    <col min="2560" max="2560" width="5.33203125" style="14" customWidth="1"/>
    <col min="2561" max="2561" width="14.5546875" style="14" customWidth="1"/>
    <col min="2562" max="2562" width="12.109375" style="14" bestFit="1" customWidth="1"/>
    <col min="2563" max="2563" width="16" style="14" bestFit="1" customWidth="1"/>
    <col min="2564" max="2564" width="52.88671875" style="14" bestFit="1" customWidth="1"/>
    <col min="2565" max="2565" width="9.109375" style="14"/>
    <col min="2566" max="2566" width="13" style="14" customWidth="1"/>
    <col min="2567" max="2567" width="13.6640625" style="14" bestFit="1" customWidth="1"/>
    <col min="2568" max="2568" width="11" style="14" customWidth="1"/>
    <col min="2569" max="2569" width="17" style="14" bestFit="1" customWidth="1"/>
    <col min="2570" max="2570" width="3.88671875" style="14" customWidth="1"/>
    <col min="2571" max="2571" width="39.33203125" style="14" bestFit="1" customWidth="1"/>
    <col min="2572" max="2572" width="29.33203125" style="14" bestFit="1" customWidth="1"/>
    <col min="2573" max="2574" width="9.109375" style="14"/>
    <col min="2575" max="2575" width="17.33203125" style="14" customWidth="1"/>
    <col min="2576" max="2576" width="12.33203125" style="14" bestFit="1" customWidth="1"/>
    <col min="2577" max="2577" width="16.5546875" style="14" bestFit="1" customWidth="1"/>
    <col min="2578" max="2578" width="21.6640625" style="14" bestFit="1" customWidth="1"/>
    <col min="2579" max="2579" width="6.88671875" style="14" bestFit="1" customWidth="1"/>
    <col min="2580" max="2580" width="10.33203125" style="14" customWidth="1"/>
    <col min="2581" max="2581" width="11.33203125" style="14" customWidth="1"/>
    <col min="2582" max="2582" width="11" style="14" customWidth="1"/>
    <col min="2583" max="2583" width="8.6640625" style="14" customWidth="1"/>
    <col min="2584" max="2584" width="9.109375" style="14"/>
    <col min="2585" max="2586" width="21.6640625" style="14" bestFit="1" customWidth="1"/>
    <col min="2587" max="2815" width="9.109375" style="14"/>
    <col min="2816" max="2816" width="5.33203125" style="14" customWidth="1"/>
    <col min="2817" max="2817" width="14.5546875" style="14" customWidth="1"/>
    <col min="2818" max="2818" width="12.109375" style="14" bestFit="1" customWidth="1"/>
    <col min="2819" max="2819" width="16" style="14" bestFit="1" customWidth="1"/>
    <col min="2820" max="2820" width="52.88671875" style="14" bestFit="1" customWidth="1"/>
    <col min="2821" max="2821" width="9.109375" style="14"/>
    <col min="2822" max="2822" width="13" style="14" customWidth="1"/>
    <col min="2823" max="2823" width="13.6640625" style="14" bestFit="1" customWidth="1"/>
    <col min="2824" max="2824" width="11" style="14" customWidth="1"/>
    <col min="2825" max="2825" width="17" style="14" bestFit="1" customWidth="1"/>
    <col min="2826" max="2826" width="3.88671875" style="14" customWidth="1"/>
    <col min="2827" max="2827" width="39.33203125" style="14" bestFit="1" customWidth="1"/>
    <col min="2828" max="2828" width="29.33203125" style="14" bestFit="1" customWidth="1"/>
    <col min="2829" max="2830" width="9.109375" style="14"/>
    <col min="2831" max="2831" width="17.33203125" style="14" customWidth="1"/>
    <col min="2832" max="2832" width="12.33203125" style="14" bestFit="1" customWidth="1"/>
    <col min="2833" max="2833" width="16.5546875" style="14" bestFit="1" customWidth="1"/>
    <col min="2834" max="2834" width="21.6640625" style="14" bestFit="1" customWidth="1"/>
    <col min="2835" max="2835" width="6.88671875" style="14" bestFit="1" customWidth="1"/>
    <col min="2836" max="2836" width="10.33203125" style="14" customWidth="1"/>
    <col min="2837" max="2837" width="11.33203125" style="14" customWidth="1"/>
    <col min="2838" max="2838" width="11" style="14" customWidth="1"/>
    <col min="2839" max="2839" width="8.6640625" style="14" customWidth="1"/>
    <col min="2840" max="2840" width="9.109375" style="14"/>
    <col min="2841" max="2842" width="21.6640625" style="14" bestFit="1" customWidth="1"/>
    <col min="2843" max="3071" width="9.109375" style="14"/>
    <col min="3072" max="3072" width="5.33203125" style="14" customWidth="1"/>
    <col min="3073" max="3073" width="14.5546875" style="14" customWidth="1"/>
    <col min="3074" max="3074" width="12.109375" style="14" bestFit="1" customWidth="1"/>
    <col min="3075" max="3075" width="16" style="14" bestFit="1" customWidth="1"/>
    <col min="3076" max="3076" width="52.88671875" style="14" bestFit="1" customWidth="1"/>
    <col min="3077" max="3077" width="9.109375" style="14"/>
    <col min="3078" max="3078" width="13" style="14" customWidth="1"/>
    <col min="3079" max="3079" width="13.6640625" style="14" bestFit="1" customWidth="1"/>
    <col min="3080" max="3080" width="11" style="14" customWidth="1"/>
    <col min="3081" max="3081" width="17" style="14" bestFit="1" customWidth="1"/>
    <col min="3082" max="3082" width="3.88671875" style="14" customWidth="1"/>
    <col min="3083" max="3083" width="39.33203125" style="14" bestFit="1" customWidth="1"/>
    <col min="3084" max="3084" width="29.33203125" style="14" bestFit="1" customWidth="1"/>
    <col min="3085" max="3086" width="9.109375" style="14"/>
    <col min="3087" max="3087" width="17.33203125" style="14" customWidth="1"/>
    <col min="3088" max="3088" width="12.33203125" style="14" bestFit="1" customWidth="1"/>
    <col min="3089" max="3089" width="16.5546875" style="14" bestFit="1" customWidth="1"/>
    <col min="3090" max="3090" width="21.6640625" style="14" bestFit="1" customWidth="1"/>
    <col min="3091" max="3091" width="6.88671875" style="14" bestFit="1" customWidth="1"/>
    <col min="3092" max="3092" width="10.33203125" style="14" customWidth="1"/>
    <col min="3093" max="3093" width="11.33203125" style="14" customWidth="1"/>
    <col min="3094" max="3094" width="11" style="14" customWidth="1"/>
    <col min="3095" max="3095" width="8.6640625" style="14" customWidth="1"/>
    <col min="3096" max="3096" width="9.109375" style="14"/>
    <col min="3097" max="3098" width="21.6640625" style="14" bestFit="1" customWidth="1"/>
    <col min="3099" max="3327" width="9.109375" style="14"/>
    <col min="3328" max="3328" width="5.33203125" style="14" customWidth="1"/>
    <col min="3329" max="3329" width="14.5546875" style="14" customWidth="1"/>
    <col min="3330" max="3330" width="12.109375" style="14" bestFit="1" customWidth="1"/>
    <col min="3331" max="3331" width="16" style="14" bestFit="1" customWidth="1"/>
    <col min="3332" max="3332" width="52.88671875" style="14" bestFit="1" customWidth="1"/>
    <col min="3333" max="3333" width="9.109375" style="14"/>
    <col min="3334" max="3334" width="13" style="14" customWidth="1"/>
    <col min="3335" max="3335" width="13.6640625" style="14" bestFit="1" customWidth="1"/>
    <col min="3336" max="3336" width="11" style="14" customWidth="1"/>
    <col min="3337" max="3337" width="17" style="14" bestFit="1" customWidth="1"/>
    <col min="3338" max="3338" width="3.88671875" style="14" customWidth="1"/>
    <col min="3339" max="3339" width="39.33203125" style="14" bestFit="1" customWidth="1"/>
    <col min="3340" max="3340" width="29.33203125" style="14" bestFit="1" customWidth="1"/>
    <col min="3341" max="3342" width="9.109375" style="14"/>
    <col min="3343" max="3343" width="17.33203125" style="14" customWidth="1"/>
    <col min="3344" max="3344" width="12.33203125" style="14" bestFit="1" customWidth="1"/>
    <col min="3345" max="3345" width="16.5546875" style="14" bestFit="1" customWidth="1"/>
    <col min="3346" max="3346" width="21.6640625" style="14" bestFit="1" customWidth="1"/>
    <col min="3347" max="3347" width="6.88671875" style="14" bestFit="1" customWidth="1"/>
    <col min="3348" max="3348" width="10.33203125" style="14" customWidth="1"/>
    <col min="3349" max="3349" width="11.33203125" style="14" customWidth="1"/>
    <col min="3350" max="3350" width="11" style="14" customWidth="1"/>
    <col min="3351" max="3351" width="8.6640625" style="14" customWidth="1"/>
    <col min="3352" max="3352" width="9.109375" style="14"/>
    <col min="3353" max="3354" width="21.6640625" style="14" bestFit="1" customWidth="1"/>
    <col min="3355" max="3583" width="9.109375" style="14"/>
    <col min="3584" max="3584" width="5.33203125" style="14" customWidth="1"/>
    <col min="3585" max="3585" width="14.5546875" style="14" customWidth="1"/>
    <col min="3586" max="3586" width="12.109375" style="14" bestFit="1" customWidth="1"/>
    <col min="3587" max="3587" width="16" style="14" bestFit="1" customWidth="1"/>
    <col min="3588" max="3588" width="52.88671875" style="14" bestFit="1" customWidth="1"/>
    <col min="3589" max="3589" width="9.109375" style="14"/>
    <col min="3590" max="3590" width="13" style="14" customWidth="1"/>
    <col min="3591" max="3591" width="13.6640625" style="14" bestFit="1" customWidth="1"/>
    <col min="3592" max="3592" width="11" style="14" customWidth="1"/>
    <col min="3593" max="3593" width="17" style="14" bestFit="1" customWidth="1"/>
    <col min="3594" max="3594" width="3.88671875" style="14" customWidth="1"/>
    <col min="3595" max="3595" width="39.33203125" style="14" bestFit="1" customWidth="1"/>
    <col min="3596" max="3596" width="29.33203125" style="14" bestFit="1" customWidth="1"/>
    <col min="3597" max="3598" width="9.109375" style="14"/>
    <col min="3599" max="3599" width="17.33203125" style="14" customWidth="1"/>
    <col min="3600" max="3600" width="12.33203125" style="14" bestFit="1" customWidth="1"/>
    <col min="3601" max="3601" width="16.5546875" style="14" bestFit="1" customWidth="1"/>
    <col min="3602" max="3602" width="21.6640625" style="14" bestFit="1" customWidth="1"/>
    <col min="3603" max="3603" width="6.88671875" style="14" bestFit="1" customWidth="1"/>
    <col min="3604" max="3604" width="10.33203125" style="14" customWidth="1"/>
    <col min="3605" max="3605" width="11.33203125" style="14" customWidth="1"/>
    <col min="3606" max="3606" width="11" style="14" customWidth="1"/>
    <col min="3607" max="3607" width="8.6640625" style="14" customWidth="1"/>
    <col min="3608" max="3608" width="9.109375" style="14"/>
    <col min="3609" max="3610" width="21.6640625" style="14" bestFit="1" customWidth="1"/>
    <col min="3611" max="3839" width="9.109375" style="14"/>
    <col min="3840" max="3840" width="5.33203125" style="14" customWidth="1"/>
    <col min="3841" max="3841" width="14.5546875" style="14" customWidth="1"/>
    <col min="3842" max="3842" width="12.109375" style="14" bestFit="1" customWidth="1"/>
    <col min="3843" max="3843" width="16" style="14" bestFit="1" customWidth="1"/>
    <col min="3844" max="3844" width="52.88671875" style="14" bestFit="1" customWidth="1"/>
    <col min="3845" max="3845" width="9.109375" style="14"/>
    <col min="3846" max="3846" width="13" style="14" customWidth="1"/>
    <col min="3847" max="3847" width="13.6640625" style="14" bestFit="1" customWidth="1"/>
    <col min="3848" max="3848" width="11" style="14" customWidth="1"/>
    <col min="3849" max="3849" width="17" style="14" bestFit="1" customWidth="1"/>
    <col min="3850" max="3850" width="3.88671875" style="14" customWidth="1"/>
    <col min="3851" max="3851" width="39.33203125" style="14" bestFit="1" customWidth="1"/>
    <col min="3852" max="3852" width="29.33203125" style="14" bestFit="1" customWidth="1"/>
    <col min="3853" max="3854" width="9.109375" style="14"/>
    <col min="3855" max="3855" width="17.33203125" style="14" customWidth="1"/>
    <col min="3856" max="3856" width="12.33203125" style="14" bestFit="1" customWidth="1"/>
    <col min="3857" max="3857" width="16.5546875" style="14" bestFit="1" customWidth="1"/>
    <col min="3858" max="3858" width="21.6640625" style="14" bestFit="1" customWidth="1"/>
    <col min="3859" max="3859" width="6.88671875" style="14" bestFit="1" customWidth="1"/>
    <col min="3860" max="3860" width="10.33203125" style="14" customWidth="1"/>
    <col min="3861" max="3861" width="11.33203125" style="14" customWidth="1"/>
    <col min="3862" max="3862" width="11" style="14" customWidth="1"/>
    <col min="3863" max="3863" width="8.6640625" style="14" customWidth="1"/>
    <col min="3864" max="3864" width="9.109375" style="14"/>
    <col min="3865" max="3866" width="21.6640625" style="14" bestFit="1" customWidth="1"/>
    <col min="3867" max="4095" width="9.109375" style="14"/>
    <col min="4096" max="4096" width="5.33203125" style="14" customWidth="1"/>
    <col min="4097" max="4097" width="14.5546875" style="14" customWidth="1"/>
    <col min="4098" max="4098" width="12.109375" style="14" bestFit="1" customWidth="1"/>
    <col min="4099" max="4099" width="16" style="14" bestFit="1" customWidth="1"/>
    <col min="4100" max="4100" width="52.88671875" style="14" bestFit="1" customWidth="1"/>
    <col min="4101" max="4101" width="9.109375" style="14"/>
    <col min="4102" max="4102" width="13" style="14" customWidth="1"/>
    <col min="4103" max="4103" width="13.6640625" style="14" bestFit="1" customWidth="1"/>
    <col min="4104" max="4104" width="11" style="14" customWidth="1"/>
    <col min="4105" max="4105" width="17" style="14" bestFit="1" customWidth="1"/>
    <col min="4106" max="4106" width="3.88671875" style="14" customWidth="1"/>
    <col min="4107" max="4107" width="39.33203125" style="14" bestFit="1" customWidth="1"/>
    <col min="4108" max="4108" width="29.33203125" style="14" bestFit="1" customWidth="1"/>
    <col min="4109" max="4110" width="9.109375" style="14"/>
    <col min="4111" max="4111" width="17.33203125" style="14" customWidth="1"/>
    <col min="4112" max="4112" width="12.33203125" style="14" bestFit="1" customWidth="1"/>
    <col min="4113" max="4113" width="16.5546875" style="14" bestFit="1" customWidth="1"/>
    <col min="4114" max="4114" width="21.6640625" style="14" bestFit="1" customWidth="1"/>
    <col min="4115" max="4115" width="6.88671875" style="14" bestFit="1" customWidth="1"/>
    <col min="4116" max="4116" width="10.33203125" style="14" customWidth="1"/>
    <col min="4117" max="4117" width="11.33203125" style="14" customWidth="1"/>
    <col min="4118" max="4118" width="11" style="14" customWidth="1"/>
    <col min="4119" max="4119" width="8.6640625" style="14" customWidth="1"/>
    <col min="4120" max="4120" width="9.109375" style="14"/>
    <col min="4121" max="4122" width="21.6640625" style="14" bestFit="1" customWidth="1"/>
    <col min="4123" max="4351" width="9.109375" style="14"/>
    <col min="4352" max="4352" width="5.33203125" style="14" customWidth="1"/>
    <col min="4353" max="4353" width="14.5546875" style="14" customWidth="1"/>
    <col min="4354" max="4354" width="12.109375" style="14" bestFit="1" customWidth="1"/>
    <col min="4355" max="4355" width="16" style="14" bestFit="1" customWidth="1"/>
    <col min="4356" max="4356" width="52.88671875" style="14" bestFit="1" customWidth="1"/>
    <col min="4357" max="4357" width="9.109375" style="14"/>
    <col min="4358" max="4358" width="13" style="14" customWidth="1"/>
    <col min="4359" max="4359" width="13.6640625" style="14" bestFit="1" customWidth="1"/>
    <col min="4360" max="4360" width="11" style="14" customWidth="1"/>
    <col min="4361" max="4361" width="17" style="14" bestFit="1" customWidth="1"/>
    <col min="4362" max="4362" width="3.88671875" style="14" customWidth="1"/>
    <col min="4363" max="4363" width="39.33203125" style="14" bestFit="1" customWidth="1"/>
    <col min="4364" max="4364" width="29.33203125" style="14" bestFit="1" customWidth="1"/>
    <col min="4365" max="4366" width="9.109375" style="14"/>
    <col min="4367" max="4367" width="17.33203125" style="14" customWidth="1"/>
    <col min="4368" max="4368" width="12.33203125" style="14" bestFit="1" customWidth="1"/>
    <col min="4369" max="4369" width="16.5546875" style="14" bestFit="1" customWidth="1"/>
    <col min="4370" max="4370" width="21.6640625" style="14" bestFit="1" customWidth="1"/>
    <col min="4371" max="4371" width="6.88671875" style="14" bestFit="1" customWidth="1"/>
    <col min="4372" max="4372" width="10.33203125" style="14" customWidth="1"/>
    <col min="4373" max="4373" width="11.33203125" style="14" customWidth="1"/>
    <col min="4374" max="4374" width="11" style="14" customWidth="1"/>
    <col min="4375" max="4375" width="8.6640625" style="14" customWidth="1"/>
    <col min="4376" max="4376" width="9.109375" style="14"/>
    <col min="4377" max="4378" width="21.6640625" style="14" bestFit="1" customWidth="1"/>
    <col min="4379" max="4607" width="9.109375" style="14"/>
    <col min="4608" max="4608" width="5.33203125" style="14" customWidth="1"/>
    <col min="4609" max="4609" width="14.5546875" style="14" customWidth="1"/>
    <col min="4610" max="4610" width="12.109375" style="14" bestFit="1" customWidth="1"/>
    <col min="4611" max="4611" width="16" style="14" bestFit="1" customWidth="1"/>
    <col min="4612" max="4612" width="52.88671875" style="14" bestFit="1" customWidth="1"/>
    <col min="4613" max="4613" width="9.109375" style="14"/>
    <col min="4614" max="4614" width="13" style="14" customWidth="1"/>
    <col min="4615" max="4615" width="13.6640625" style="14" bestFit="1" customWidth="1"/>
    <col min="4616" max="4616" width="11" style="14" customWidth="1"/>
    <col min="4617" max="4617" width="17" style="14" bestFit="1" customWidth="1"/>
    <col min="4618" max="4618" width="3.88671875" style="14" customWidth="1"/>
    <col min="4619" max="4619" width="39.33203125" style="14" bestFit="1" customWidth="1"/>
    <col min="4620" max="4620" width="29.33203125" style="14" bestFit="1" customWidth="1"/>
    <col min="4621" max="4622" width="9.109375" style="14"/>
    <col min="4623" max="4623" width="17.33203125" style="14" customWidth="1"/>
    <col min="4624" max="4624" width="12.33203125" style="14" bestFit="1" customWidth="1"/>
    <col min="4625" max="4625" width="16.5546875" style="14" bestFit="1" customWidth="1"/>
    <col min="4626" max="4626" width="21.6640625" style="14" bestFit="1" customWidth="1"/>
    <col min="4627" max="4627" width="6.88671875" style="14" bestFit="1" customWidth="1"/>
    <col min="4628" max="4628" width="10.33203125" style="14" customWidth="1"/>
    <col min="4629" max="4629" width="11.33203125" style="14" customWidth="1"/>
    <col min="4630" max="4630" width="11" style="14" customWidth="1"/>
    <col min="4631" max="4631" width="8.6640625" style="14" customWidth="1"/>
    <col min="4632" max="4632" width="9.109375" style="14"/>
    <col min="4633" max="4634" width="21.6640625" style="14" bestFit="1" customWidth="1"/>
    <col min="4635" max="4863" width="9.109375" style="14"/>
    <col min="4864" max="4864" width="5.33203125" style="14" customWidth="1"/>
    <col min="4865" max="4865" width="14.5546875" style="14" customWidth="1"/>
    <col min="4866" max="4866" width="12.109375" style="14" bestFit="1" customWidth="1"/>
    <col min="4867" max="4867" width="16" style="14" bestFit="1" customWidth="1"/>
    <col min="4868" max="4868" width="52.88671875" style="14" bestFit="1" customWidth="1"/>
    <col min="4869" max="4869" width="9.109375" style="14"/>
    <col min="4870" max="4870" width="13" style="14" customWidth="1"/>
    <col min="4871" max="4871" width="13.6640625" style="14" bestFit="1" customWidth="1"/>
    <col min="4872" max="4872" width="11" style="14" customWidth="1"/>
    <col min="4873" max="4873" width="17" style="14" bestFit="1" customWidth="1"/>
    <col min="4874" max="4874" width="3.88671875" style="14" customWidth="1"/>
    <col min="4875" max="4875" width="39.33203125" style="14" bestFit="1" customWidth="1"/>
    <col min="4876" max="4876" width="29.33203125" style="14" bestFit="1" customWidth="1"/>
    <col min="4877" max="4878" width="9.109375" style="14"/>
    <col min="4879" max="4879" width="17.33203125" style="14" customWidth="1"/>
    <col min="4880" max="4880" width="12.33203125" style="14" bestFit="1" customWidth="1"/>
    <col min="4881" max="4881" width="16.5546875" style="14" bestFit="1" customWidth="1"/>
    <col min="4882" max="4882" width="21.6640625" style="14" bestFit="1" customWidth="1"/>
    <col min="4883" max="4883" width="6.88671875" style="14" bestFit="1" customWidth="1"/>
    <col min="4884" max="4884" width="10.33203125" style="14" customWidth="1"/>
    <col min="4885" max="4885" width="11.33203125" style="14" customWidth="1"/>
    <col min="4886" max="4886" width="11" style="14" customWidth="1"/>
    <col min="4887" max="4887" width="8.6640625" style="14" customWidth="1"/>
    <col min="4888" max="4888" width="9.109375" style="14"/>
    <col min="4889" max="4890" width="21.6640625" style="14" bestFit="1" customWidth="1"/>
    <col min="4891" max="5119" width="9.109375" style="14"/>
    <col min="5120" max="5120" width="5.33203125" style="14" customWidth="1"/>
    <col min="5121" max="5121" width="14.5546875" style="14" customWidth="1"/>
    <col min="5122" max="5122" width="12.109375" style="14" bestFit="1" customWidth="1"/>
    <col min="5123" max="5123" width="16" style="14" bestFit="1" customWidth="1"/>
    <col min="5124" max="5124" width="52.88671875" style="14" bestFit="1" customWidth="1"/>
    <col min="5125" max="5125" width="9.109375" style="14"/>
    <col min="5126" max="5126" width="13" style="14" customWidth="1"/>
    <col min="5127" max="5127" width="13.6640625" style="14" bestFit="1" customWidth="1"/>
    <col min="5128" max="5128" width="11" style="14" customWidth="1"/>
    <col min="5129" max="5129" width="17" style="14" bestFit="1" customWidth="1"/>
    <col min="5130" max="5130" width="3.88671875" style="14" customWidth="1"/>
    <col min="5131" max="5131" width="39.33203125" style="14" bestFit="1" customWidth="1"/>
    <col min="5132" max="5132" width="29.33203125" style="14" bestFit="1" customWidth="1"/>
    <col min="5133" max="5134" width="9.109375" style="14"/>
    <col min="5135" max="5135" width="17.33203125" style="14" customWidth="1"/>
    <col min="5136" max="5136" width="12.33203125" style="14" bestFit="1" customWidth="1"/>
    <col min="5137" max="5137" width="16.5546875" style="14" bestFit="1" customWidth="1"/>
    <col min="5138" max="5138" width="21.6640625" style="14" bestFit="1" customWidth="1"/>
    <col min="5139" max="5139" width="6.88671875" style="14" bestFit="1" customWidth="1"/>
    <col min="5140" max="5140" width="10.33203125" style="14" customWidth="1"/>
    <col min="5141" max="5141" width="11.33203125" style="14" customWidth="1"/>
    <col min="5142" max="5142" width="11" style="14" customWidth="1"/>
    <col min="5143" max="5143" width="8.6640625" style="14" customWidth="1"/>
    <col min="5144" max="5144" width="9.109375" style="14"/>
    <col min="5145" max="5146" width="21.6640625" style="14" bestFit="1" customWidth="1"/>
    <col min="5147" max="5375" width="9.109375" style="14"/>
    <col min="5376" max="5376" width="5.33203125" style="14" customWidth="1"/>
    <col min="5377" max="5377" width="14.5546875" style="14" customWidth="1"/>
    <col min="5378" max="5378" width="12.109375" style="14" bestFit="1" customWidth="1"/>
    <col min="5379" max="5379" width="16" style="14" bestFit="1" customWidth="1"/>
    <col min="5380" max="5380" width="52.88671875" style="14" bestFit="1" customWidth="1"/>
    <col min="5381" max="5381" width="9.109375" style="14"/>
    <col min="5382" max="5382" width="13" style="14" customWidth="1"/>
    <col min="5383" max="5383" width="13.6640625" style="14" bestFit="1" customWidth="1"/>
    <col min="5384" max="5384" width="11" style="14" customWidth="1"/>
    <col min="5385" max="5385" width="17" style="14" bestFit="1" customWidth="1"/>
    <col min="5386" max="5386" width="3.88671875" style="14" customWidth="1"/>
    <col min="5387" max="5387" width="39.33203125" style="14" bestFit="1" customWidth="1"/>
    <col min="5388" max="5388" width="29.33203125" style="14" bestFit="1" customWidth="1"/>
    <col min="5389" max="5390" width="9.109375" style="14"/>
    <col min="5391" max="5391" width="17.33203125" style="14" customWidth="1"/>
    <col min="5392" max="5392" width="12.33203125" style="14" bestFit="1" customWidth="1"/>
    <col min="5393" max="5393" width="16.5546875" style="14" bestFit="1" customWidth="1"/>
    <col min="5394" max="5394" width="21.6640625" style="14" bestFit="1" customWidth="1"/>
    <col min="5395" max="5395" width="6.88671875" style="14" bestFit="1" customWidth="1"/>
    <col min="5396" max="5396" width="10.33203125" style="14" customWidth="1"/>
    <col min="5397" max="5397" width="11.33203125" style="14" customWidth="1"/>
    <col min="5398" max="5398" width="11" style="14" customWidth="1"/>
    <col min="5399" max="5399" width="8.6640625" style="14" customWidth="1"/>
    <col min="5400" max="5400" width="9.109375" style="14"/>
    <col min="5401" max="5402" width="21.6640625" style="14" bestFit="1" customWidth="1"/>
    <col min="5403" max="5631" width="9.109375" style="14"/>
    <col min="5632" max="5632" width="5.33203125" style="14" customWidth="1"/>
    <col min="5633" max="5633" width="14.5546875" style="14" customWidth="1"/>
    <col min="5634" max="5634" width="12.109375" style="14" bestFit="1" customWidth="1"/>
    <col min="5635" max="5635" width="16" style="14" bestFit="1" customWidth="1"/>
    <col min="5636" max="5636" width="52.88671875" style="14" bestFit="1" customWidth="1"/>
    <col min="5637" max="5637" width="9.109375" style="14"/>
    <col min="5638" max="5638" width="13" style="14" customWidth="1"/>
    <col min="5639" max="5639" width="13.6640625" style="14" bestFit="1" customWidth="1"/>
    <col min="5640" max="5640" width="11" style="14" customWidth="1"/>
    <col min="5641" max="5641" width="17" style="14" bestFit="1" customWidth="1"/>
    <col min="5642" max="5642" width="3.88671875" style="14" customWidth="1"/>
    <col min="5643" max="5643" width="39.33203125" style="14" bestFit="1" customWidth="1"/>
    <col min="5644" max="5644" width="29.33203125" style="14" bestFit="1" customWidth="1"/>
    <col min="5645" max="5646" width="9.109375" style="14"/>
    <col min="5647" max="5647" width="17.33203125" style="14" customWidth="1"/>
    <col min="5648" max="5648" width="12.33203125" style="14" bestFit="1" customWidth="1"/>
    <col min="5649" max="5649" width="16.5546875" style="14" bestFit="1" customWidth="1"/>
    <col min="5650" max="5650" width="21.6640625" style="14" bestFit="1" customWidth="1"/>
    <col min="5651" max="5651" width="6.88671875" style="14" bestFit="1" customWidth="1"/>
    <col min="5652" max="5652" width="10.33203125" style="14" customWidth="1"/>
    <col min="5653" max="5653" width="11.33203125" style="14" customWidth="1"/>
    <col min="5654" max="5654" width="11" style="14" customWidth="1"/>
    <col min="5655" max="5655" width="8.6640625" style="14" customWidth="1"/>
    <col min="5656" max="5656" width="9.109375" style="14"/>
    <col min="5657" max="5658" width="21.6640625" style="14" bestFit="1" customWidth="1"/>
    <col min="5659" max="5887" width="9.109375" style="14"/>
    <col min="5888" max="5888" width="5.33203125" style="14" customWidth="1"/>
    <col min="5889" max="5889" width="14.5546875" style="14" customWidth="1"/>
    <col min="5890" max="5890" width="12.109375" style="14" bestFit="1" customWidth="1"/>
    <col min="5891" max="5891" width="16" style="14" bestFit="1" customWidth="1"/>
    <col min="5892" max="5892" width="52.88671875" style="14" bestFit="1" customWidth="1"/>
    <col min="5893" max="5893" width="9.109375" style="14"/>
    <col min="5894" max="5894" width="13" style="14" customWidth="1"/>
    <col min="5895" max="5895" width="13.6640625" style="14" bestFit="1" customWidth="1"/>
    <col min="5896" max="5896" width="11" style="14" customWidth="1"/>
    <col min="5897" max="5897" width="17" style="14" bestFit="1" customWidth="1"/>
    <col min="5898" max="5898" width="3.88671875" style="14" customWidth="1"/>
    <col min="5899" max="5899" width="39.33203125" style="14" bestFit="1" customWidth="1"/>
    <col min="5900" max="5900" width="29.33203125" style="14" bestFit="1" customWidth="1"/>
    <col min="5901" max="5902" width="9.109375" style="14"/>
    <col min="5903" max="5903" width="17.33203125" style="14" customWidth="1"/>
    <col min="5904" max="5904" width="12.33203125" style="14" bestFit="1" customWidth="1"/>
    <col min="5905" max="5905" width="16.5546875" style="14" bestFit="1" customWidth="1"/>
    <col min="5906" max="5906" width="21.6640625" style="14" bestFit="1" customWidth="1"/>
    <col min="5907" max="5907" width="6.88671875" style="14" bestFit="1" customWidth="1"/>
    <col min="5908" max="5908" width="10.33203125" style="14" customWidth="1"/>
    <col min="5909" max="5909" width="11.33203125" style="14" customWidth="1"/>
    <col min="5910" max="5910" width="11" style="14" customWidth="1"/>
    <col min="5911" max="5911" width="8.6640625" style="14" customWidth="1"/>
    <col min="5912" max="5912" width="9.109375" style="14"/>
    <col min="5913" max="5914" width="21.6640625" style="14" bestFit="1" customWidth="1"/>
    <col min="5915" max="6143" width="9.109375" style="14"/>
    <col min="6144" max="6144" width="5.33203125" style="14" customWidth="1"/>
    <col min="6145" max="6145" width="14.5546875" style="14" customWidth="1"/>
    <col min="6146" max="6146" width="12.109375" style="14" bestFit="1" customWidth="1"/>
    <col min="6147" max="6147" width="16" style="14" bestFit="1" customWidth="1"/>
    <col min="6148" max="6148" width="52.88671875" style="14" bestFit="1" customWidth="1"/>
    <col min="6149" max="6149" width="9.109375" style="14"/>
    <col min="6150" max="6150" width="13" style="14" customWidth="1"/>
    <col min="6151" max="6151" width="13.6640625" style="14" bestFit="1" customWidth="1"/>
    <col min="6152" max="6152" width="11" style="14" customWidth="1"/>
    <col min="6153" max="6153" width="17" style="14" bestFit="1" customWidth="1"/>
    <col min="6154" max="6154" width="3.88671875" style="14" customWidth="1"/>
    <col min="6155" max="6155" width="39.33203125" style="14" bestFit="1" customWidth="1"/>
    <col min="6156" max="6156" width="29.33203125" style="14" bestFit="1" customWidth="1"/>
    <col min="6157" max="6158" width="9.109375" style="14"/>
    <col min="6159" max="6159" width="17.33203125" style="14" customWidth="1"/>
    <col min="6160" max="6160" width="12.33203125" style="14" bestFit="1" customWidth="1"/>
    <col min="6161" max="6161" width="16.5546875" style="14" bestFit="1" customWidth="1"/>
    <col min="6162" max="6162" width="21.6640625" style="14" bestFit="1" customWidth="1"/>
    <col min="6163" max="6163" width="6.88671875" style="14" bestFit="1" customWidth="1"/>
    <col min="6164" max="6164" width="10.33203125" style="14" customWidth="1"/>
    <col min="6165" max="6165" width="11.33203125" style="14" customWidth="1"/>
    <col min="6166" max="6166" width="11" style="14" customWidth="1"/>
    <col min="6167" max="6167" width="8.6640625" style="14" customWidth="1"/>
    <col min="6168" max="6168" width="9.109375" style="14"/>
    <col min="6169" max="6170" width="21.6640625" style="14" bestFit="1" customWidth="1"/>
    <col min="6171" max="6399" width="9.109375" style="14"/>
    <col min="6400" max="6400" width="5.33203125" style="14" customWidth="1"/>
    <col min="6401" max="6401" width="14.5546875" style="14" customWidth="1"/>
    <col min="6402" max="6402" width="12.109375" style="14" bestFit="1" customWidth="1"/>
    <col min="6403" max="6403" width="16" style="14" bestFit="1" customWidth="1"/>
    <col min="6404" max="6404" width="52.88671875" style="14" bestFit="1" customWidth="1"/>
    <col min="6405" max="6405" width="9.109375" style="14"/>
    <col min="6406" max="6406" width="13" style="14" customWidth="1"/>
    <col min="6407" max="6407" width="13.6640625" style="14" bestFit="1" customWidth="1"/>
    <col min="6408" max="6408" width="11" style="14" customWidth="1"/>
    <col min="6409" max="6409" width="17" style="14" bestFit="1" customWidth="1"/>
    <col min="6410" max="6410" width="3.88671875" style="14" customWidth="1"/>
    <col min="6411" max="6411" width="39.33203125" style="14" bestFit="1" customWidth="1"/>
    <col min="6412" max="6412" width="29.33203125" style="14" bestFit="1" customWidth="1"/>
    <col min="6413" max="6414" width="9.109375" style="14"/>
    <col min="6415" max="6415" width="17.33203125" style="14" customWidth="1"/>
    <col min="6416" max="6416" width="12.33203125" style="14" bestFit="1" customWidth="1"/>
    <col min="6417" max="6417" width="16.5546875" style="14" bestFit="1" customWidth="1"/>
    <col min="6418" max="6418" width="21.6640625" style="14" bestFit="1" customWidth="1"/>
    <col min="6419" max="6419" width="6.88671875" style="14" bestFit="1" customWidth="1"/>
    <col min="6420" max="6420" width="10.33203125" style="14" customWidth="1"/>
    <col min="6421" max="6421" width="11.33203125" style="14" customWidth="1"/>
    <col min="6422" max="6422" width="11" style="14" customWidth="1"/>
    <col min="6423" max="6423" width="8.6640625" style="14" customWidth="1"/>
    <col min="6424" max="6424" width="9.109375" style="14"/>
    <col min="6425" max="6426" width="21.6640625" style="14" bestFit="1" customWidth="1"/>
    <col min="6427" max="6655" width="9.109375" style="14"/>
    <col min="6656" max="6656" width="5.33203125" style="14" customWidth="1"/>
    <col min="6657" max="6657" width="14.5546875" style="14" customWidth="1"/>
    <col min="6658" max="6658" width="12.109375" style="14" bestFit="1" customWidth="1"/>
    <col min="6659" max="6659" width="16" style="14" bestFit="1" customWidth="1"/>
    <col min="6660" max="6660" width="52.88671875" style="14" bestFit="1" customWidth="1"/>
    <col min="6661" max="6661" width="9.109375" style="14"/>
    <col min="6662" max="6662" width="13" style="14" customWidth="1"/>
    <col min="6663" max="6663" width="13.6640625" style="14" bestFit="1" customWidth="1"/>
    <col min="6664" max="6664" width="11" style="14" customWidth="1"/>
    <col min="6665" max="6665" width="17" style="14" bestFit="1" customWidth="1"/>
    <col min="6666" max="6666" width="3.88671875" style="14" customWidth="1"/>
    <col min="6667" max="6667" width="39.33203125" style="14" bestFit="1" customWidth="1"/>
    <col min="6668" max="6668" width="29.33203125" style="14" bestFit="1" customWidth="1"/>
    <col min="6669" max="6670" width="9.109375" style="14"/>
    <col min="6671" max="6671" width="17.33203125" style="14" customWidth="1"/>
    <col min="6672" max="6672" width="12.33203125" style="14" bestFit="1" customWidth="1"/>
    <col min="6673" max="6673" width="16.5546875" style="14" bestFit="1" customWidth="1"/>
    <col min="6674" max="6674" width="21.6640625" style="14" bestFit="1" customWidth="1"/>
    <col min="6675" max="6675" width="6.88671875" style="14" bestFit="1" customWidth="1"/>
    <col min="6676" max="6676" width="10.33203125" style="14" customWidth="1"/>
    <col min="6677" max="6677" width="11.33203125" style="14" customWidth="1"/>
    <col min="6678" max="6678" width="11" style="14" customWidth="1"/>
    <col min="6679" max="6679" width="8.6640625" style="14" customWidth="1"/>
    <col min="6680" max="6680" width="9.109375" style="14"/>
    <col min="6681" max="6682" width="21.6640625" style="14" bestFit="1" customWidth="1"/>
    <col min="6683" max="6911" width="9.109375" style="14"/>
    <col min="6912" max="6912" width="5.33203125" style="14" customWidth="1"/>
    <col min="6913" max="6913" width="14.5546875" style="14" customWidth="1"/>
    <col min="6914" max="6914" width="12.109375" style="14" bestFit="1" customWidth="1"/>
    <col min="6915" max="6915" width="16" style="14" bestFit="1" customWidth="1"/>
    <col min="6916" max="6916" width="52.88671875" style="14" bestFit="1" customWidth="1"/>
    <col min="6917" max="6917" width="9.109375" style="14"/>
    <col min="6918" max="6918" width="13" style="14" customWidth="1"/>
    <col min="6919" max="6919" width="13.6640625" style="14" bestFit="1" customWidth="1"/>
    <col min="6920" max="6920" width="11" style="14" customWidth="1"/>
    <col min="6921" max="6921" width="17" style="14" bestFit="1" customWidth="1"/>
    <col min="6922" max="6922" width="3.88671875" style="14" customWidth="1"/>
    <col min="6923" max="6923" width="39.33203125" style="14" bestFit="1" customWidth="1"/>
    <col min="6924" max="6924" width="29.33203125" style="14" bestFit="1" customWidth="1"/>
    <col min="6925" max="6926" width="9.109375" style="14"/>
    <col min="6927" max="6927" width="17.33203125" style="14" customWidth="1"/>
    <col min="6928" max="6928" width="12.33203125" style="14" bestFit="1" customWidth="1"/>
    <col min="6929" max="6929" width="16.5546875" style="14" bestFit="1" customWidth="1"/>
    <col min="6930" max="6930" width="21.6640625" style="14" bestFit="1" customWidth="1"/>
    <col min="6931" max="6931" width="6.88671875" style="14" bestFit="1" customWidth="1"/>
    <col min="6932" max="6932" width="10.33203125" style="14" customWidth="1"/>
    <col min="6933" max="6933" width="11.33203125" style="14" customWidth="1"/>
    <col min="6934" max="6934" width="11" style="14" customWidth="1"/>
    <col min="6935" max="6935" width="8.6640625" style="14" customWidth="1"/>
    <col min="6936" max="6936" width="9.109375" style="14"/>
    <col min="6937" max="6938" width="21.6640625" style="14" bestFit="1" customWidth="1"/>
    <col min="6939" max="7167" width="9.109375" style="14"/>
    <col min="7168" max="7168" width="5.33203125" style="14" customWidth="1"/>
    <col min="7169" max="7169" width="14.5546875" style="14" customWidth="1"/>
    <col min="7170" max="7170" width="12.109375" style="14" bestFit="1" customWidth="1"/>
    <col min="7171" max="7171" width="16" style="14" bestFit="1" customWidth="1"/>
    <col min="7172" max="7172" width="52.88671875" style="14" bestFit="1" customWidth="1"/>
    <col min="7173" max="7173" width="9.109375" style="14"/>
    <col min="7174" max="7174" width="13" style="14" customWidth="1"/>
    <col min="7175" max="7175" width="13.6640625" style="14" bestFit="1" customWidth="1"/>
    <col min="7176" max="7176" width="11" style="14" customWidth="1"/>
    <col min="7177" max="7177" width="17" style="14" bestFit="1" customWidth="1"/>
    <col min="7178" max="7178" width="3.88671875" style="14" customWidth="1"/>
    <col min="7179" max="7179" width="39.33203125" style="14" bestFit="1" customWidth="1"/>
    <col min="7180" max="7180" width="29.33203125" style="14" bestFit="1" customWidth="1"/>
    <col min="7181" max="7182" width="9.109375" style="14"/>
    <col min="7183" max="7183" width="17.33203125" style="14" customWidth="1"/>
    <col min="7184" max="7184" width="12.33203125" style="14" bestFit="1" customWidth="1"/>
    <col min="7185" max="7185" width="16.5546875" style="14" bestFit="1" customWidth="1"/>
    <col min="7186" max="7186" width="21.6640625" style="14" bestFit="1" customWidth="1"/>
    <col min="7187" max="7187" width="6.88671875" style="14" bestFit="1" customWidth="1"/>
    <col min="7188" max="7188" width="10.33203125" style="14" customWidth="1"/>
    <col min="7189" max="7189" width="11.33203125" style="14" customWidth="1"/>
    <col min="7190" max="7190" width="11" style="14" customWidth="1"/>
    <col min="7191" max="7191" width="8.6640625" style="14" customWidth="1"/>
    <col min="7192" max="7192" width="9.109375" style="14"/>
    <col min="7193" max="7194" width="21.6640625" style="14" bestFit="1" customWidth="1"/>
    <col min="7195" max="7423" width="9.109375" style="14"/>
    <col min="7424" max="7424" width="5.33203125" style="14" customWidth="1"/>
    <col min="7425" max="7425" width="14.5546875" style="14" customWidth="1"/>
    <col min="7426" max="7426" width="12.109375" style="14" bestFit="1" customWidth="1"/>
    <col min="7427" max="7427" width="16" style="14" bestFit="1" customWidth="1"/>
    <col min="7428" max="7428" width="52.88671875" style="14" bestFit="1" customWidth="1"/>
    <col min="7429" max="7429" width="9.109375" style="14"/>
    <col min="7430" max="7430" width="13" style="14" customWidth="1"/>
    <col min="7431" max="7431" width="13.6640625" style="14" bestFit="1" customWidth="1"/>
    <col min="7432" max="7432" width="11" style="14" customWidth="1"/>
    <col min="7433" max="7433" width="17" style="14" bestFit="1" customWidth="1"/>
    <col min="7434" max="7434" width="3.88671875" style="14" customWidth="1"/>
    <col min="7435" max="7435" width="39.33203125" style="14" bestFit="1" customWidth="1"/>
    <col min="7436" max="7436" width="29.33203125" style="14" bestFit="1" customWidth="1"/>
    <col min="7437" max="7438" width="9.109375" style="14"/>
    <col min="7439" max="7439" width="17.33203125" style="14" customWidth="1"/>
    <col min="7440" max="7440" width="12.33203125" style="14" bestFit="1" customWidth="1"/>
    <col min="7441" max="7441" width="16.5546875" style="14" bestFit="1" customWidth="1"/>
    <col min="7442" max="7442" width="21.6640625" style="14" bestFit="1" customWidth="1"/>
    <col min="7443" max="7443" width="6.88671875" style="14" bestFit="1" customWidth="1"/>
    <col min="7444" max="7444" width="10.33203125" style="14" customWidth="1"/>
    <col min="7445" max="7445" width="11.33203125" style="14" customWidth="1"/>
    <col min="7446" max="7446" width="11" style="14" customWidth="1"/>
    <col min="7447" max="7447" width="8.6640625" style="14" customWidth="1"/>
    <col min="7448" max="7448" width="9.109375" style="14"/>
    <col min="7449" max="7450" width="21.6640625" style="14" bestFit="1" customWidth="1"/>
    <col min="7451" max="7679" width="9.109375" style="14"/>
    <col min="7680" max="7680" width="5.33203125" style="14" customWidth="1"/>
    <col min="7681" max="7681" width="14.5546875" style="14" customWidth="1"/>
    <col min="7682" max="7682" width="12.109375" style="14" bestFit="1" customWidth="1"/>
    <col min="7683" max="7683" width="16" style="14" bestFit="1" customWidth="1"/>
    <col min="7684" max="7684" width="52.88671875" style="14" bestFit="1" customWidth="1"/>
    <col min="7685" max="7685" width="9.109375" style="14"/>
    <col min="7686" max="7686" width="13" style="14" customWidth="1"/>
    <col min="7687" max="7687" width="13.6640625" style="14" bestFit="1" customWidth="1"/>
    <col min="7688" max="7688" width="11" style="14" customWidth="1"/>
    <col min="7689" max="7689" width="17" style="14" bestFit="1" customWidth="1"/>
    <col min="7690" max="7690" width="3.88671875" style="14" customWidth="1"/>
    <col min="7691" max="7691" width="39.33203125" style="14" bestFit="1" customWidth="1"/>
    <col min="7692" max="7692" width="29.33203125" style="14" bestFit="1" customWidth="1"/>
    <col min="7693" max="7694" width="9.109375" style="14"/>
    <col min="7695" max="7695" width="17.33203125" style="14" customWidth="1"/>
    <col min="7696" max="7696" width="12.33203125" style="14" bestFit="1" customWidth="1"/>
    <col min="7697" max="7697" width="16.5546875" style="14" bestFit="1" customWidth="1"/>
    <col min="7698" max="7698" width="21.6640625" style="14" bestFit="1" customWidth="1"/>
    <col min="7699" max="7699" width="6.88671875" style="14" bestFit="1" customWidth="1"/>
    <col min="7700" max="7700" width="10.33203125" style="14" customWidth="1"/>
    <col min="7701" max="7701" width="11.33203125" style="14" customWidth="1"/>
    <col min="7702" max="7702" width="11" style="14" customWidth="1"/>
    <col min="7703" max="7703" width="8.6640625" style="14" customWidth="1"/>
    <col min="7704" max="7704" width="9.109375" style="14"/>
    <col min="7705" max="7706" width="21.6640625" style="14" bestFit="1" customWidth="1"/>
    <col min="7707" max="7935" width="9.109375" style="14"/>
    <col min="7936" max="7936" width="5.33203125" style="14" customWidth="1"/>
    <col min="7937" max="7937" width="14.5546875" style="14" customWidth="1"/>
    <col min="7938" max="7938" width="12.109375" style="14" bestFit="1" customWidth="1"/>
    <col min="7939" max="7939" width="16" style="14" bestFit="1" customWidth="1"/>
    <col min="7940" max="7940" width="52.88671875" style="14" bestFit="1" customWidth="1"/>
    <col min="7941" max="7941" width="9.109375" style="14"/>
    <col min="7942" max="7942" width="13" style="14" customWidth="1"/>
    <col min="7943" max="7943" width="13.6640625" style="14" bestFit="1" customWidth="1"/>
    <col min="7944" max="7944" width="11" style="14" customWidth="1"/>
    <col min="7945" max="7945" width="17" style="14" bestFit="1" customWidth="1"/>
    <col min="7946" max="7946" width="3.88671875" style="14" customWidth="1"/>
    <col min="7947" max="7947" width="39.33203125" style="14" bestFit="1" customWidth="1"/>
    <col min="7948" max="7948" width="29.33203125" style="14" bestFit="1" customWidth="1"/>
    <col min="7949" max="7950" width="9.109375" style="14"/>
    <col min="7951" max="7951" width="17.33203125" style="14" customWidth="1"/>
    <col min="7952" max="7952" width="12.33203125" style="14" bestFit="1" customWidth="1"/>
    <col min="7953" max="7953" width="16.5546875" style="14" bestFit="1" customWidth="1"/>
    <col min="7954" max="7954" width="21.6640625" style="14" bestFit="1" customWidth="1"/>
    <col min="7955" max="7955" width="6.88671875" style="14" bestFit="1" customWidth="1"/>
    <col min="7956" max="7956" width="10.33203125" style="14" customWidth="1"/>
    <col min="7957" max="7957" width="11.33203125" style="14" customWidth="1"/>
    <col min="7958" max="7958" width="11" style="14" customWidth="1"/>
    <col min="7959" max="7959" width="8.6640625" style="14" customWidth="1"/>
    <col min="7960" max="7960" width="9.109375" style="14"/>
    <col min="7961" max="7962" width="21.6640625" style="14" bestFit="1" customWidth="1"/>
    <col min="7963" max="8191" width="9.109375" style="14"/>
    <col min="8192" max="8192" width="5.33203125" style="14" customWidth="1"/>
    <col min="8193" max="8193" width="14.5546875" style="14" customWidth="1"/>
    <col min="8194" max="8194" width="12.109375" style="14" bestFit="1" customWidth="1"/>
    <col min="8195" max="8195" width="16" style="14" bestFit="1" customWidth="1"/>
    <col min="8196" max="8196" width="52.88671875" style="14" bestFit="1" customWidth="1"/>
    <col min="8197" max="8197" width="9.109375" style="14"/>
    <col min="8198" max="8198" width="13" style="14" customWidth="1"/>
    <col min="8199" max="8199" width="13.6640625" style="14" bestFit="1" customWidth="1"/>
    <col min="8200" max="8200" width="11" style="14" customWidth="1"/>
    <col min="8201" max="8201" width="17" style="14" bestFit="1" customWidth="1"/>
    <col min="8202" max="8202" width="3.88671875" style="14" customWidth="1"/>
    <col min="8203" max="8203" width="39.33203125" style="14" bestFit="1" customWidth="1"/>
    <col min="8204" max="8204" width="29.33203125" style="14" bestFit="1" customWidth="1"/>
    <col min="8205" max="8206" width="9.109375" style="14"/>
    <col min="8207" max="8207" width="17.33203125" style="14" customWidth="1"/>
    <col min="8208" max="8208" width="12.33203125" style="14" bestFit="1" customWidth="1"/>
    <col min="8209" max="8209" width="16.5546875" style="14" bestFit="1" customWidth="1"/>
    <col min="8210" max="8210" width="21.6640625" style="14" bestFit="1" customWidth="1"/>
    <col min="8211" max="8211" width="6.88671875" style="14" bestFit="1" customWidth="1"/>
    <col min="8212" max="8212" width="10.33203125" style="14" customWidth="1"/>
    <col min="8213" max="8213" width="11.33203125" style="14" customWidth="1"/>
    <col min="8214" max="8214" width="11" style="14" customWidth="1"/>
    <col min="8215" max="8215" width="8.6640625" style="14" customWidth="1"/>
    <col min="8216" max="8216" width="9.109375" style="14"/>
    <col min="8217" max="8218" width="21.6640625" style="14" bestFit="1" customWidth="1"/>
    <col min="8219" max="8447" width="9.109375" style="14"/>
    <col min="8448" max="8448" width="5.33203125" style="14" customWidth="1"/>
    <col min="8449" max="8449" width="14.5546875" style="14" customWidth="1"/>
    <col min="8450" max="8450" width="12.109375" style="14" bestFit="1" customWidth="1"/>
    <col min="8451" max="8451" width="16" style="14" bestFit="1" customWidth="1"/>
    <col min="8452" max="8452" width="52.88671875" style="14" bestFit="1" customWidth="1"/>
    <col min="8453" max="8453" width="9.109375" style="14"/>
    <col min="8454" max="8454" width="13" style="14" customWidth="1"/>
    <col min="8455" max="8455" width="13.6640625" style="14" bestFit="1" customWidth="1"/>
    <col min="8456" max="8456" width="11" style="14" customWidth="1"/>
    <col min="8457" max="8457" width="17" style="14" bestFit="1" customWidth="1"/>
    <col min="8458" max="8458" width="3.88671875" style="14" customWidth="1"/>
    <col min="8459" max="8459" width="39.33203125" style="14" bestFit="1" customWidth="1"/>
    <col min="8460" max="8460" width="29.33203125" style="14" bestFit="1" customWidth="1"/>
    <col min="8461" max="8462" width="9.109375" style="14"/>
    <col min="8463" max="8463" width="17.33203125" style="14" customWidth="1"/>
    <col min="8464" max="8464" width="12.33203125" style="14" bestFit="1" customWidth="1"/>
    <col min="8465" max="8465" width="16.5546875" style="14" bestFit="1" customWidth="1"/>
    <col min="8466" max="8466" width="21.6640625" style="14" bestFit="1" customWidth="1"/>
    <col min="8467" max="8467" width="6.88671875" style="14" bestFit="1" customWidth="1"/>
    <col min="8468" max="8468" width="10.33203125" style="14" customWidth="1"/>
    <col min="8469" max="8469" width="11.33203125" style="14" customWidth="1"/>
    <col min="8470" max="8470" width="11" style="14" customWidth="1"/>
    <col min="8471" max="8471" width="8.6640625" style="14" customWidth="1"/>
    <col min="8472" max="8472" width="9.109375" style="14"/>
    <col min="8473" max="8474" width="21.6640625" style="14" bestFit="1" customWidth="1"/>
    <col min="8475" max="8703" width="9.109375" style="14"/>
    <col min="8704" max="8704" width="5.33203125" style="14" customWidth="1"/>
    <col min="8705" max="8705" width="14.5546875" style="14" customWidth="1"/>
    <col min="8706" max="8706" width="12.109375" style="14" bestFit="1" customWidth="1"/>
    <col min="8707" max="8707" width="16" style="14" bestFit="1" customWidth="1"/>
    <col min="8708" max="8708" width="52.88671875" style="14" bestFit="1" customWidth="1"/>
    <col min="8709" max="8709" width="9.109375" style="14"/>
    <col min="8710" max="8710" width="13" style="14" customWidth="1"/>
    <col min="8711" max="8711" width="13.6640625" style="14" bestFit="1" customWidth="1"/>
    <col min="8712" max="8712" width="11" style="14" customWidth="1"/>
    <col min="8713" max="8713" width="17" style="14" bestFit="1" customWidth="1"/>
    <col min="8714" max="8714" width="3.88671875" style="14" customWidth="1"/>
    <col min="8715" max="8715" width="39.33203125" style="14" bestFit="1" customWidth="1"/>
    <col min="8716" max="8716" width="29.33203125" style="14" bestFit="1" customWidth="1"/>
    <col min="8717" max="8718" width="9.109375" style="14"/>
    <col min="8719" max="8719" width="17.33203125" style="14" customWidth="1"/>
    <col min="8720" max="8720" width="12.33203125" style="14" bestFit="1" customWidth="1"/>
    <col min="8721" max="8721" width="16.5546875" style="14" bestFit="1" customWidth="1"/>
    <col min="8722" max="8722" width="21.6640625" style="14" bestFit="1" customWidth="1"/>
    <col min="8723" max="8723" width="6.88671875" style="14" bestFit="1" customWidth="1"/>
    <col min="8724" max="8724" width="10.33203125" style="14" customWidth="1"/>
    <col min="8725" max="8725" width="11.33203125" style="14" customWidth="1"/>
    <col min="8726" max="8726" width="11" style="14" customWidth="1"/>
    <col min="8727" max="8727" width="8.6640625" style="14" customWidth="1"/>
    <col min="8728" max="8728" width="9.109375" style="14"/>
    <col min="8729" max="8730" width="21.6640625" style="14" bestFit="1" customWidth="1"/>
    <col min="8731" max="8959" width="9.109375" style="14"/>
    <col min="8960" max="8960" width="5.33203125" style="14" customWidth="1"/>
    <col min="8961" max="8961" width="14.5546875" style="14" customWidth="1"/>
    <col min="8962" max="8962" width="12.109375" style="14" bestFit="1" customWidth="1"/>
    <col min="8963" max="8963" width="16" style="14" bestFit="1" customWidth="1"/>
    <col min="8964" max="8964" width="52.88671875" style="14" bestFit="1" customWidth="1"/>
    <col min="8965" max="8965" width="9.109375" style="14"/>
    <col min="8966" max="8966" width="13" style="14" customWidth="1"/>
    <col min="8967" max="8967" width="13.6640625" style="14" bestFit="1" customWidth="1"/>
    <col min="8968" max="8968" width="11" style="14" customWidth="1"/>
    <col min="8969" max="8969" width="17" style="14" bestFit="1" customWidth="1"/>
    <col min="8970" max="8970" width="3.88671875" style="14" customWidth="1"/>
    <col min="8971" max="8971" width="39.33203125" style="14" bestFit="1" customWidth="1"/>
    <col min="8972" max="8972" width="29.33203125" style="14" bestFit="1" customWidth="1"/>
    <col min="8973" max="8974" width="9.109375" style="14"/>
    <col min="8975" max="8975" width="17.33203125" style="14" customWidth="1"/>
    <col min="8976" max="8976" width="12.33203125" style="14" bestFit="1" customWidth="1"/>
    <col min="8977" max="8977" width="16.5546875" style="14" bestFit="1" customWidth="1"/>
    <col min="8978" max="8978" width="21.6640625" style="14" bestFit="1" customWidth="1"/>
    <col min="8979" max="8979" width="6.88671875" style="14" bestFit="1" customWidth="1"/>
    <col min="8980" max="8980" width="10.33203125" style="14" customWidth="1"/>
    <col min="8981" max="8981" width="11.33203125" style="14" customWidth="1"/>
    <col min="8982" max="8982" width="11" style="14" customWidth="1"/>
    <col min="8983" max="8983" width="8.6640625" style="14" customWidth="1"/>
    <col min="8984" max="8984" width="9.109375" style="14"/>
    <col min="8985" max="8986" width="21.6640625" style="14" bestFit="1" customWidth="1"/>
    <col min="8987" max="9215" width="9.109375" style="14"/>
    <col min="9216" max="9216" width="5.33203125" style="14" customWidth="1"/>
    <col min="9217" max="9217" width="14.5546875" style="14" customWidth="1"/>
    <col min="9218" max="9218" width="12.109375" style="14" bestFit="1" customWidth="1"/>
    <col min="9219" max="9219" width="16" style="14" bestFit="1" customWidth="1"/>
    <col min="9220" max="9220" width="52.88671875" style="14" bestFit="1" customWidth="1"/>
    <col min="9221" max="9221" width="9.109375" style="14"/>
    <col min="9222" max="9222" width="13" style="14" customWidth="1"/>
    <col min="9223" max="9223" width="13.6640625" style="14" bestFit="1" customWidth="1"/>
    <col min="9224" max="9224" width="11" style="14" customWidth="1"/>
    <col min="9225" max="9225" width="17" style="14" bestFit="1" customWidth="1"/>
    <col min="9226" max="9226" width="3.88671875" style="14" customWidth="1"/>
    <col min="9227" max="9227" width="39.33203125" style="14" bestFit="1" customWidth="1"/>
    <col min="9228" max="9228" width="29.33203125" style="14" bestFit="1" customWidth="1"/>
    <col min="9229" max="9230" width="9.109375" style="14"/>
    <col min="9231" max="9231" width="17.33203125" style="14" customWidth="1"/>
    <col min="9232" max="9232" width="12.33203125" style="14" bestFit="1" customWidth="1"/>
    <col min="9233" max="9233" width="16.5546875" style="14" bestFit="1" customWidth="1"/>
    <col min="9234" max="9234" width="21.6640625" style="14" bestFit="1" customWidth="1"/>
    <col min="9235" max="9235" width="6.88671875" style="14" bestFit="1" customWidth="1"/>
    <col min="9236" max="9236" width="10.33203125" style="14" customWidth="1"/>
    <col min="9237" max="9237" width="11.33203125" style="14" customWidth="1"/>
    <col min="9238" max="9238" width="11" style="14" customWidth="1"/>
    <col min="9239" max="9239" width="8.6640625" style="14" customWidth="1"/>
    <col min="9240" max="9240" width="9.109375" style="14"/>
    <col min="9241" max="9242" width="21.6640625" style="14" bestFit="1" customWidth="1"/>
    <col min="9243" max="9471" width="9.109375" style="14"/>
    <col min="9472" max="9472" width="5.33203125" style="14" customWidth="1"/>
    <col min="9473" max="9473" width="14.5546875" style="14" customWidth="1"/>
    <col min="9474" max="9474" width="12.109375" style="14" bestFit="1" customWidth="1"/>
    <col min="9475" max="9475" width="16" style="14" bestFit="1" customWidth="1"/>
    <col min="9476" max="9476" width="52.88671875" style="14" bestFit="1" customWidth="1"/>
    <col min="9477" max="9477" width="9.109375" style="14"/>
    <col min="9478" max="9478" width="13" style="14" customWidth="1"/>
    <col min="9479" max="9479" width="13.6640625" style="14" bestFit="1" customWidth="1"/>
    <col min="9480" max="9480" width="11" style="14" customWidth="1"/>
    <col min="9481" max="9481" width="17" style="14" bestFit="1" customWidth="1"/>
    <col min="9482" max="9482" width="3.88671875" style="14" customWidth="1"/>
    <col min="9483" max="9483" width="39.33203125" style="14" bestFit="1" customWidth="1"/>
    <col min="9484" max="9484" width="29.33203125" style="14" bestFit="1" customWidth="1"/>
    <col min="9485" max="9486" width="9.109375" style="14"/>
    <col min="9487" max="9487" width="17.33203125" style="14" customWidth="1"/>
    <col min="9488" max="9488" width="12.33203125" style="14" bestFit="1" customWidth="1"/>
    <col min="9489" max="9489" width="16.5546875" style="14" bestFit="1" customWidth="1"/>
    <col min="9490" max="9490" width="21.6640625" style="14" bestFit="1" customWidth="1"/>
    <col min="9491" max="9491" width="6.88671875" style="14" bestFit="1" customWidth="1"/>
    <col min="9492" max="9492" width="10.33203125" style="14" customWidth="1"/>
    <col min="9493" max="9493" width="11.33203125" style="14" customWidth="1"/>
    <col min="9494" max="9494" width="11" style="14" customWidth="1"/>
    <col min="9495" max="9495" width="8.6640625" style="14" customWidth="1"/>
    <col min="9496" max="9496" width="9.109375" style="14"/>
    <col min="9497" max="9498" width="21.6640625" style="14" bestFit="1" customWidth="1"/>
    <col min="9499" max="9727" width="9.109375" style="14"/>
    <col min="9728" max="9728" width="5.33203125" style="14" customWidth="1"/>
    <col min="9729" max="9729" width="14.5546875" style="14" customWidth="1"/>
    <col min="9730" max="9730" width="12.109375" style="14" bestFit="1" customWidth="1"/>
    <col min="9731" max="9731" width="16" style="14" bestFit="1" customWidth="1"/>
    <col min="9732" max="9732" width="52.88671875" style="14" bestFit="1" customWidth="1"/>
    <col min="9733" max="9733" width="9.109375" style="14"/>
    <col min="9734" max="9734" width="13" style="14" customWidth="1"/>
    <col min="9735" max="9735" width="13.6640625" style="14" bestFit="1" customWidth="1"/>
    <col min="9736" max="9736" width="11" style="14" customWidth="1"/>
    <col min="9737" max="9737" width="17" style="14" bestFit="1" customWidth="1"/>
    <col min="9738" max="9738" width="3.88671875" style="14" customWidth="1"/>
    <col min="9739" max="9739" width="39.33203125" style="14" bestFit="1" customWidth="1"/>
    <col min="9740" max="9740" width="29.33203125" style="14" bestFit="1" customWidth="1"/>
    <col min="9741" max="9742" width="9.109375" style="14"/>
    <col min="9743" max="9743" width="17.33203125" style="14" customWidth="1"/>
    <col min="9744" max="9744" width="12.33203125" style="14" bestFit="1" customWidth="1"/>
    <col min="9745" max="9745" width="16.5546875" style="14" bestFit="1" customWidth="1"/>
    <col min="9746" max="9746" width="21.6640625" style="14" bestFit="1" customWidth="1"/>
    <col min="9747" max="9747" width="6.88671875" style="14" bestFit="1" customWidth="1"/>
    <col min="9748" max="9748" width="10.33203125" style="14" customWidth="1"/>
    <col min="9749" max="9749" width="11.33203125" style="14" customWidth="1"/>
    <col min="9750" max="9750" width="11" style="14" customWidth="1"/>
    <col min="9751" max="9751" width="8.6640625" style="14" customWidth="1"/>
    <col min="9752" max="9752" width="9.109375" style="14"/>
    <col min="9753" max="9754" width="21.6640625" style="14" bestFit="1" customWidth="1"/>
    <col min="9755" max="9983" width="9.109375" style="14"/>
    <col min="9984" max="9984" width="5.33203125" style="14" customWidth="1"/>
    <col min="9985" max="9985" width="14.5546875" style="14" customWidth="1"/>
    <col min="9986" max="9986" width="12.109375" style="14" bestFit="1" customWidth="1"/>
    <col min="9987" max="9987" width="16" style="14" bestFit="1" customWidth="1"/>
    <col min="9988" max="9988" width="52.88671875" style="14" bestFit="1" customWidth="1"/>
    <col min="9989" max="9989" width="9.109375" style="14"/>
    <col min="9990" max="9990" width="13" style="14" customWidth="1"/>
    <col min="9991" max="9991" width="13.6640625" style="14" bestFit="1" customWidth="1"/>
    <col min="9992" max="9992" width="11" style="14" customWidth="1"/>
    <col min="9993" max="9993" width="17" style="14" bestFit="1" customWidth="1"/>
    <col min="9994" max="9994" width="3.88671875" style="14" customWidth="1"/>
    <col min="9995" max="9995" width="39.33203125" style="14" bestFit="1" customWidth="1"/>
    <col min="9996" max="9996" width="29.33203125" style="14" bestFit="1" customWidth="1"/>
    <col min="9997" max="9998" width="9.109375" style="14"/>
    <col min="9999" max="9999" width="17.33203125" style="14" customWidth="1"/>
    <col min="10000" max="10000" width="12.33203125" style="14" bestFit="1" customWidth="1"/>
    <col min="10001" max="10001" width="16.5546875" style="14" bestFit="1" customWidth="1"/>
    <col min="10002" max="10002" width="21.6640625" style="14" bestFit="1" customWidth="1"/>
    <col min="10003" max="10003" width="6.88671875" style="14" bestFit="1" customWidth="1"/>
    <col min="10004" max="10004" width="10.33203125" style="14" customWidth="1"/>
    <col min="10005" max="10005" width="11.33203125" style="14" customWidth="1"/>
    <col min="10006" max="10006" width="11" style="14" customWidth="1"/>
    <col min="10007" max="10007" width="8.6640625" style="14" customWidth="1"/>
    <col min="10008" max="10008" width="9.109375" style="14"/>
    <col min="10009" max="10010" width="21.6640625" style="14" bestFit="1" customWidth="1"/>
    <col min="10011" max="10239" width="9.109375" style="14"/>
    <col min="10240" max="10240" width="5.33203125" style="14" customWidth="1"/>
    <col min="10241" max="10241" width="14.5546875" style="14" customWidth="1"/>
    <col min="10242" max="10242" width="12.109375" style="14" bestFit="1" customWidth="1"/>
    <col min="10243" max="10243" width="16" style="14" bestFit="1" customWidth="1"/>
    <col min="10244" max="10244" width="52.88671875" style="14" bestFit="1" customWidth="1"/>
    <col min="10245" max="10245" width="9.109375" style="14"/>
    <col min="10246" max="10246" width="13" style="14" customWidth="1"/>
    <col min="10247" max="10247" width="13.6640625" style="14" bestFit="1" customWidth="1"/>
    <col min="10248" max="10248" width="11" style="14" customWidth="1"/>
    <col min="10249" max="10249" width="17" style="14" bestFit="1" customWidth="1"/>
    <col min="10250" max="10250" width="3.88671875" style="14" customWidth="1"/>
    <col min="10251" max="10251" width="39.33203125" style="14" bestFit="1" customWidth="1"/>
    <col min="10252" max="10252" width="29.33203125" style="14" bestFit="1" customWidth="1"/>
    <col min="10253" max="10254" width="9.109375" style="14"/>
    <col min="10255" max="10255" width="17.33203125" style="14" customWidth="1"/>
    <col min="10256" max="10256" width="12.33203125" style="14" bestFit="1" customWidth="1"/>
    <col min="10257" max="10257" width="16.5546875" style="14" bestFit="1" customWidth="1"/>
    <col min="10258" max="10258" width="21.6640625" style="14" bestFit="1" customWidth="1"/>
    <col min="10259" max="10259" width="6.88671875" style="14" bestFit="1" customWidth="1"/>
    <col min="10260" max="10260" width="10.33203125" style="14" customWidth="1"/>
    <col min="10261" max="10261" width="11.33203125" style="14" customWidth="1"/>
    <col min="10262" max="10262" width="11" style="14" customWidth="1"/>
    <col min="10263" max="10263" width="8.6640625" style="14" customWidth="1"/>
    <col min="10264" max="10264" width="9.109375" style="14"/>
    <col min="10265" max="10266" width="21.6640625" style="14" bestFit="1" customWidth="1"/>
    <col min="10267" max="10495" width="9.109375" style="14"/>
    <col min="10496" max="10496" width="5.33203125" style="14" customWidth="1"/>
    <col min="10497" max="10497" width="14.5546875" style="14" customWidth="1"/>
    <col min="10498" max="10498" width="12.109375" style="14" bestFit="1" customWidth="1"/>
    <col min="10499" max="10499" width="16" style="14" bestFit="1" customWidth="1"/>
    <col min="10500" max="10500" width="52.88671875" style="14" bestFit="1" customWidth="1"/>
    <col min="10501" max="10501" width="9.109375" style="14"/>
    <col min="10502" max="10502" width="13" style="14" customWidth="1"/>
    <col min="10503" max="10503" width="13.6640625" style="14" bestFit="1" customWidth="1"/>
    <col min="10504" max="10504" width="11" style="14" customWidth="1"/>
    <col min="10505" max="10505" width="17" style="14" bestFit="1" customWidth="1"/>
    <col min="10506" max="10506" width="3.88671875" style="14" customWidth="1"/>
    <col min="10507" max="10507" width="39.33203125" style="14" bestFit="1" customWidth="1"/>
    <col min="10508" max="10508" width="29.33203125" style="14" bestFit="1" customWidth="1"/>
    <col min="10509" max="10510" width="9.109375" style="14"/>
    <col min="10511" max="10511" width="17.33203125" style="14" customWidth="1"/>
    <col min="10512" max="10512" width="12.33203125" style="14" bestFit="1" customWidth="1"/>
    <col min="10513" max="10513" width="16.5546875" style="14" bestFit="1" customWidth="1"/>
    <col min="10514" max="10514" width="21.6640625" style="14" bestFit="1" customWidth="1"/>
    <col min="10515" max="10515" width="6.88671875" style="14" bestFit="1" customWidth="1"/>
    <col min="10516" max="10516" width="10.33203125" style="14" customWidth="1"/>
    <col min="10517" max="10517" width="11.33203125" style="14" customWidth="1"/>
    <col min="10518" max="10518" width="11" style="14" customWidth="1"/>
    <col min="10519" max="10519" width="8.6640625" style="14" customWidth="1"/>
    <col min="10520" max="10520" width="9.109375" style="14"/>
    <col min="10521" max="10522" width="21.6640625" style="14" bestFit="1" customWidth="1"/>
    <col min="10523" max="10751" width="9.109375" style="14"/>
    <col min="10752" max="10752" width="5.33203125" style="14" customWidth="1"/>
    <col min="10753" max="10753" width="14.5546875" style="14" customWidth="1"/>
    <col min="10754" max="10754" width="12.109375" style="14" bestFit="1" customWidth="1"/>
    <col min="10755" max="10755" width="16" style="14" bestFit="1" customWidth="1"/>
    <col min="10756" max="10756" width="52.88671875" style="14" bestFit="1" customWidth="1"/>
    <col min="10757" max="10757" width="9.109375" style="14"/>
    <col min="10758" max="10758" width="13" style="14" customWidth="1"/>
    <col min="10759" max="10759" width="13.6640625" style="14" bestFit="1" customWidth="1"/>
    <col min="10760" max="10760" width="11" style="14" customWidth="1"/>
    <col min="10761" max="10761" width="17" style="14" bestFit="1" customWidth="1"/>
    <col min="10762" max="10762" width="3.88671875" style="14" customWidth="1"/>
    <col min="10763" max="10763" width="39.33203125" style="14" bestFit="1" customWidth="1"/>
    <col min="10764" max="10764" width="29.33203125" style="14" bestFit="1" customWidth="1"/>
    <col min="10765" max="10766" width="9.109375" style="14"/>
    <col min="10767" max="10767" width="17.33203125" style="14" customWidth="1"/>
    <col min="10768" max="10768" width="12.33203125" style="14" bestFit="1" customWidth="1"/>
    <col min="10769" max="10769" width="16.5546875" style="14" bestFit="1" customWidth="1"/>
    <col min="10770" max="10770" width="21.6640625" style="14" bestFit="1" customWidth="1"/>
    <col min="10771" max="10771" width="6.88671875" style="14" bestFit="1" customWidth="1"/>
    <col min="10772" max="10772" width="10.33203125" style="14" customWidth="1"/>
    <col min="10773" max="10773" width="11.33203125" style="14" customWidth="1"/>
    <col min="10774" max="10774" width="11" style="14" customWidth="1"/>
    <col min="10775" max="10775" width="8.6640625" style="14" customWidth="1"/>
    <col min="10776" max="10776" width="9.109375" style="14"/>
    <col min="10777" max="10778" width="21.6640625" style="14" bestFit="1" customWidth="1"/>
    <col min="10779" max="11007" width="9.109375" style="14"/>
    <col min="11008" max="11008" width="5.33203125" style="14" customWidth="1"/>
    <col min="11009" max="11009" width="14.5546875" style="14" customWidth="1"/>
    <col min="11010" max="11010" width="12.109375" style="14" bestFit="1" customWidth="1"/>
    <col min="11011" max="11011" width="16" style="14" bestFit="1" customWidth="1"/>
    <col min="11012" max="11012" width="52.88671875" style="14" bestFit="1" customWidth="1"/>
    <col min="11013" max="11013" width="9.109375" style="14"/>
    <col min="11014" max="11014" width="13" style="14" customWidth="1"/>
    <col min="11015" max="11015" width="13.6640625" style="14" bestFit="1" customWidth="1"/>
    <col min="11016" max="11016" width="11" style="14" customWidth="1"/>
    <col min="11017" max="11017" width="17" style="14" bestFit="1" customWidth="1"/>
    <col min="11018" max="11018" width="3.88671875" style="14" customWidth="1"/>
    <col min="11019" max="11019" width="39.33203125" style="14" bestFit="1" customWidth="1"/>
    <col min="11020" max="11020" width="29.33203125" style="14" bestFit="1" customWidth="1"/>
    <col min="11021" max="11022" width="9.109375" style="14"/>
    <col min="11023" max="11023" width="17.33203125" style="14" customWidth="1"/>
    <col min="11024" max="11024" width="12.33203125" style="14" bestFit="1" customWidth="1"/>
    <col min="11025" max="11025" width="16.5546875" style="14" bestFit="1" customWidth="1"/>
    <col min="11026" max="11026" width="21.6640625" style="14" bestFit="1" customWidth="1"/>
    <col min="11027" max="11027" width="6.88671875" style="14" bestFit="1" customWidth="1"/>
    <col min="11028" max="11028" width="10.33203125" style="14" customWidth="1"/>
    <col min="11029" max="11029" width="11.33203125" style="14" customWidth="1"/>
    <col min="11030" max="11030" width="11" style="14" customWidth="1"/>
    <col min="11031" max="11031" width="8.6640625" style="14" customWidth="1"/>
    <col min="11032" max="11032" width="9.109375" style="14"/>
    <col min="11033" max="11034" width="21.6640625" style="14" bestFit="1" customWidth="1"/>
    <col min="11035" max="11263" width="9.109375" style="14"/>
    <col min="11264" max="11264" width="5.33203125" style="14" customWidth="1"/>
    <col min="11265" max="11265" width="14.5546875" style="14" customWidth="1"/>
    <col min="11266" max="11266" width="12.109375" style="14" bestFit="1" customWidth="1"/>
    <col min="11267" max="11267" width="16" style="14" bestFit="1" customWidth="1"/>
    <col min="11268" max="11268" width="52.88671875" style="14" bestFit="1" customWidth="1"/>
    <col min="11269" max="11269" width="9.109375" style="14"/>
    <col min="11270" max="11270" width="13" style="14" customWidth="1"/>
    <col min="11271" max="11271" width="13.6640625" style="14" bestFit="1" customWidth="1"/>
    <col min="11272" max="11272" width="11" style="14" customWidth="1"/>
    <col min="11273" max="11273" width="17" style="14" bestFit="1" customWidth="1"/>
    <col min="11274" max="11274" width="3.88671875" style="14" customWidth="1"/>
    <col min="11275" max="11275" width="39.33203125" style="14" bestFit="1" customWidth="1"/>
    <col min="11276" max="11276" width="29.33203125" style="14" bestFit="1" customWidth="1"/>
    <col min="11277" max="11278" width="9.109375" style="14"/>
    <col min="11279" max="11279" width="17.33203125" style="14" customWidth="1"/>
    <col min="11280" max="11280" width="12.33203125" style="14" bestFit="1" customWidth="1"/>
    <col min="11281" max="11281" width="16.5546875" style="14" bestFit="1" customWidth="1"/>
    <col min="11282" max="11282" width="21.6640625" style="14" bestFit="1" customWidth="1"/>
    <col min="11283" max="11283" width="6.88671875" style="14" bestFit="1" customWidth="1"/>
    <col min="11284" max="11284" width="10.33203125" style="14" customWidth="1"/>
    <col min="11285" max="11285" width="11.33203125" style="14" customWidth="1"/>
    <col min="11286" max="11286" width="11" style="14" customWidth="1"/>
    <col min="11287" max="11287" width="8.6640625" style="14" customWidth="1"/>
    <col min="11288" max="11288" width="9.109375" style="14"/>
    <col min="11289" max="11290" width="21.6640625" style="14" bestFit="1" customWidth="1"/>
    <col min="11291" max="11519" width="9.109375" style="14"/>
    <col min="11520" max="11520" width="5.33203125" style="14" customWidth="1"/>
    <col min="11521" max="11521" width="14.5546875" style="14" customWidth="1"/>
    <col min="11522" max="11522" width="12.109375" style="14" bestFit="1" customWidth="1"/>
    <col min="11523" max="11523" width="16" style="14" bestFit="1" customWidth="1"/>
    <col min="11524" max="11524" width="52.88671875" style="14" bestFit="1" customWidth="1"/>
    <col min="11525" max="11525" width="9.109375" style="14"/>
    <col min="11526" max="11526" width="13" style="14" customWidth="1"/>
    <col min="11527" max="11527" width="13.6640625" style="14" bestFit="1" customWidth="1"/>
    <col min="11528" max="11528" width="11" style="14" customWidth="1"/>
    <col min="11529" max="11529" width="17" style="14" bestFit="1" customWidth="1"/>
    <col min="11530" max="11530" width="3.88671875" style="14" customWidth="1"/>
    <col min="11531" max="11531" width="39.33203125" style="14" bestFit="1" customWidth="1"/>
    <col min="11532" max="11532" width="29.33203125" style="14" bestFit="1" customWidth="1"/>
    <col min="11533" max="11534" width="9.109375" style="14"/>
    <col min="11535" max="11535" width="17.33203125" style="14" customWidth="1"/>
    <col min="11536" max="11536" width="12.33203125" style="14" bestFit="1" customWidth="1"/>
    <col min="11537" max="11537" width="16.5546875" style="14" bestFit="1" customWidth="1"/>
    <col min="11538" max="11538" width="21.6640625" style="14" bestFit="1" customWidth="1"/>
    <col min="11539" max="11539" width="6.88671875" style="14" bestFit="1" customWidth="1"/>
    <col min="11540" max="11540" width="10.33203125" style="14" customWidth="1"/>
    <col min="11541" max="11541" width="11.33203125" style="14" customWidth="1"/>
    <col min="11542" max="11542" width="11" style="14" customWidth="1"/>
    <col min="11543" max="11543" width="8.6640625" style="14" customWidth="1"/>
    <col min="11544" max="11544" width="9.109375" style="14"/>
    <col min="11545" max="11546" width="21.6640625" style="14" bestFit="1" customWidth="1"/>
    <col min="11547" max="11775" width="9.109375" style="14"/>
    <col min="11776" max="11776" width="5.33203125" style="14" customWidth="1"/>
    <col min="11777" max="11777" width="14.5546875" style="14" customWidth="1"/>
    <col min="11778" max="11778" width="12.109375" style="14" bestFit="1" customWidth="1"/>
    <col min="11779" max="11779" width="16" style="14" bestFit="1" customWidth="1"/>
    <col min="11780" max="11780" width="52.88671875" style="14" bestFit="1" customWidth="1"/>
    <col min="11781" max="11781" width="9.109375" style="14"/>
    <col min="11782" max="11782" width="13" style="14" customWidth="1"/>
    <col min="11783" max="11783" width="13.6640625" style="14" bestFit="1" customWidth="1"/>
    <col min="11784" max="11784" width="11" style="14" customWidth="1"/>
    <col min="11785" max="11785" width="17" style="14" bestFit="1" customWidth="1"/>
    <col min="11786" max="11786" width="3.88671875" style="14" customWidth="1"/>
    <col min="11787" max="11787" width="39.33203125" style="14" bestFit="1" customWidth="1"/>
    <col min="11788" max="11788" width="29.33203125" style="14" bestFit="1" customWidth="1"/>
    <col min="11789" max="11790" width="9.109375" style="14"/>
    <col min="11791" max="11791" width="17.33203125" style="14" customWidth="1"/>
    <col min="11792" max="11792" width="12.33203125" style="14" bestFit="1" customWidth="1"/>
    <col min="11793" max="11793" width="16.5546875" style="14" bestFit="1" customWidth="1"/>
    <col min="11794" max="11794" width="21.6640625" style="14" bestFit="1" customWidth="1"/>
    <col min="11795" max="11795" width="6.88671875" style="14" bestFit="1" customWidth="1"/>
    <col min="11796" max="11796" width="10.33203125" style="14" customWidth="1"/>
    <col min="11797" max="11797" width="11.33203125" style="14" customWidth="1"/>
    <col min="11798" max="11798" width="11" style="14" customWidth="1"/>
    <col min="11799" max="11799" width="8.6640625" style="14" customWidth="1"/>
    <col min="11800" max="11800" width="9.109375" style="14"/>
    <col min="11801" max="11802" width="21.6640625" style="14" bestFit="1" customWidth="1"/>
    <col min="11803" max="12031" width="9.109375" style="14"/>
    <col min="12032" max="12032" width="5.33203125" style="14" customWidth="1"/>
    <col min="12033" max="12033" width="14.5546875" style="14" customWidth="1"/>
    <col min="12034" max="12034" width="12.109375" style="14" bestFit="1" customWidth="1"/>
    <col min="12035" max="12035" width="16" style="14" bestFit="1" customWidth="1"/>
    <col min="12036" max="12036" width="52.88671875" style="14" bestFit="1" customWidth="1"/>
    <col min="12037" max="12037" width="9.109375" style="14"/>
    <col min="12038" max="12038" width="13" style="14" customWidth="1"/>
    <col min="12039" max="12039" width="13.6640625" style="14" bestFit="1" customWidth="1"/>
    <col min="12040" max="12040" width="11" style="14" customWidth="1"/>
    <col min="12041" max="12041" width="17" style="14" bestFit="1" customWidth="1"/>
    <col min="12042" max="12042" width="3.88671875" style="14" customWidth="1"/>
    <col min="12043" max="12043" width="39.33203125" style="14" bestFit="1" customWidth="1"/>
    <col min="12044" max="12044" width="29.33203125" style="14" bestFit="1" customWidth="1"/>
    <col min="12045" max="12046" width="9.109375" style="14"/>
    <col min="12047" max="12047" width="17.33203125" style="14" customWidth="1"/>
    <col min="12048" max="12048" width="12.33203125" style="14" bestFit="1" customWidth="1"/>
    <col min="12049" max="12049" width="16.5546875" style="14" bestFit="1" customWidth="1"/>
    <col min="12050" max="12050" width="21.6640625" style="14" bestFit="1" customWidth="1"/>
    <col min="12051" max="12051" width="6.88671875" style="14" bestFit="1" customWidth="1"/>
    <col min="12052" max="12052" width="10.33203125" style="14" customWidth="1"/>
    <col min="12053" max="12053" width="11.33203125" style="14" customWidth="1"/>
    <col min="12054" max="12054" width="11" style="14" customWidth="1"/>
    <col min="12055" max="12055" width="8.6640625" style="14" customWidth="1"/>
    <col min="12056" max="12056" width="9.109375" style="14"/>
    <col min="12057" max="12058" width="21.6640625" style="14" bestFit="1" customWidth="1"/>
    <col min="12059" max="12287" width="9.109375" style="14"/>
    <col min="12288" max="12288" width="5.33203125" style="14" customWidth="1"/>
    <col min="12289" max="12289" width="14.5546875" style="14" customWidth="1"/>
    <col min="12290" max="12290" width="12.109375" style="14" bestFit="1" customWidth="1"/>
    <col min="12291" max="12291" width="16" style="14" bestFit="1" customWidth="1"/>
    <col min="12292" max="12292" width="52.88671875" style="14" bestFit="1" customWidth="1"/>
    <col min="12293" max="12293" width="9.109375" style="14"/>
    <col min="12294" max="12294" width="13" style="14" customWidth="1"/>
    <col min="12295" max="12295" width="13.6640625" style="14" bestFit="1" customWidth="1"/>
    <col min="12296" max="12296" width="11" style="14" customWidth="1"/>
    <col min="12297" max="12297" width="17" style="14" bestFit="1" customWidth="1"/>
    <col min="12298" max="12298" width="3.88671875" style="14" customWidth="1"/>
    <col min="12299" max="12299" width="39.33203125" style="14" bestFit="1" customWidth="1"/>
    <col min="12300" max="12300" width="29.33203125" style="14" bestFit="1" customWidth="1"/>
    <col min="12301" max="12302" width="9.109375" style="14"/>
    <col min="12303" max="12303" width="17.33203125" style="14" customWidth="1"/>
    <col min="12304" max="12304" width="12.33203125" style="14" bestFit="1" customWidth="1"/>
    <col min="12305" max="12305" width="16.5546875" style="14" bestFit="1" customWidth="1"/>
    <col min="12306" max="12306" width="21.6640625" style="14" bestFit="1" customWidth="1"/>
    <col min="12307" max="12307" width="6.88671875" style="14" bestFit="1" customWidth="1"/>
    <col min="12308" max="12308" width="10.33203125" style="14" customWidth="1"/>
    <col min="12309" max="12309" width="11.33203125" style="14" customWidth="1"/>
    <col min="12310" max="12310" width="11" style="14" customWidth="1"/>
    <col min="12311" max="12311" width="8.6640625" style="14" customWidth="1"/>
    <col min="12312" max="12312" width="9.109375" style="14"/>
    <col min="12313" max="12314" width="21.6640625" style="14" bestFit="1" customWidth="1"/>
    <col min="12315" max="12543" width="9.109375" style="14"/>
    <col min="12544" max="12544" width="5.33203125" style="14" customWidth="1"/>
    <col min="12545" max="12545" width="14.5546875" style="14" customWidth="1"/>
    <col min="12546" max="12546" width="12.109375" style="14" bestFit="1" customWidth="1"/>
    <col min="12547" max="12547" width="16" style="14" bestFit="1" customWidth="1"/>
    <col min="12548" max="12548" width="52.88671875" style="14" bestFit="1" customWidth="1"/>
    <col min="12549" max="12549" width="9.109375" style="14"/>
    <col min="12550" max="12550" width="13" style="14" customWidth="1"/>
    <col min="12551" max="12551" width="13.6640625" style="14" bestFit="1" customWidth="1"/>
    <col min="12552" max="12552" width="11" style="14" customWidth="1"/>
    <col min="12553" max="12553" width="17" style="14" bestFit="1" customWidth="1"/>
    <col min="12554" max="12554" width="3.88671875" style="14" customWidth="1"/>
    <col min="12555" max="12555" width="39.33203125" style="14" bestFit="1" customWidth="1"/>
    <col min="12556" max="12556" width="29.33203125" style="14" bestFit="1" customWidth="1"/>
    <col min="12557" max="12558" width="9.109375" style="14"/>
    <col min="12559" max="12559" width="17.33203125" style="14" customWidth="1"/>
    <col min="12560" max="12560" width="12.33203125" style="14" bestFit="1" customWidth="1"/>
    <col min="12561" max="12561" width="16.5546875" style="14" bestFit="1" customWidth="1"/>
    <col min="12562" max="12562" width="21.6640625" style="14" bestFit="1" customWidth="1"/>
    <col min="12563" max="12563" width="6.88671875" style="14" bestFit="1" customWidth="1"/>
    <col min="12564" max="12564" width="10.33203125" style="14" customWidth="1"/>
    <col min="12565" max="12565" width="11.33203125" style="14" customWidth="1"/>
    <col min="12566" max="12566" width="11" style="14" customWidth="1"/>
    <col min="12567" max="12567" width="8.6640625" style="14" customWidth="1"/>
    <col min="12568" max="12568" width="9.109375" style="14"/>
    <col min="12569" max="12570" width="21.6640625" style="14" bestFit="1" customWidth="1"/>
    <col min="12571" max="12799" width="9.109375" style="14"/>
    <col min="12800" max="12800" width="5.33203125" style="14" customWidth="1"/>
    <col min="12801" max="12801" width="14.5546875" style="14" customWidth="1"/>
    <col min="12802" max="12802" width="12.109375" style="14" bestFit="1" customWidth="1"/>
    <col min="12803" max="12803" width="16" style="14" bestFit="1" customWidth="1"/>
    <col min="12804" max="12804" width="52.88671875" style="14" bestFit="1" customWidth="1"/>
    <col min="12805" max="12805" width="9.109375" style="14"/>
    <col min="12806" max="12806" width="13" style="14" customWidth="1"/>
    <col min="12807" max="12807" width="13.6640625" style="14" bestFit="1" customWidth="1"/>
    <col min="12808" max="12808" width="11" style="14" customWidth="1"/>
    <col min="12809" max="12809" width="17" style="14" bestFit="1" customWidth="1"/>
    <col min="12810" max="12810" width="3.88671875" style="14" customWidth="1"/>
    <col min="12811" max="12811" width="39.33203125" style="14" bestFit="1" customWidth="1"/>
    <col min="12812" max="12812" width="29.33203125" style="14" bestFit="1" customWidth="1"/>
    <col min="12813" max="12814" width="9.109375" style="14"/>
    <col min="12815" max="12815" width="17.33203125" style="14" customWidth="1"/>
    <col min="12816" max="12816" width="12.33203125" style="14" bestFit="1" customWidth="1"/>
    <col min="12817" max="12817" width="16.5546875" style="14" bestFit="1" customWidth="1"/>
    <col min="12818" max="12818" width="21.6640625" style="14" bestFit="1" customWidth="1"/>
    <col min="12819" max="12819" width="6.88671875" style="14" bestFit="1" customWidth="1"/>
    <col min="12820" max="12820" width="10.33203125" style="14" customWidth="1"/>
    <col min="12821" max="12821" width="11.33203125" style="14" customWidth="1"/>
    <col min="12822" max="12822" width="11" style="14" customWidth="1"/>
    <col min="12823" max="12823" width="8.6640625" style="14" customWidth="1"/>
    <col min="12824" max="12824" width="9.109375" style="14"/>
    <col min="12825" max="12826" width="21.6640625" style="14" bestFit="1" customWidth="1"/>
    <col min="12827" max="13055" width="9.109375" style="14"/>
    <col min="13056" max="13056" width="5.33203125" style="14" customWidth="1"/>
    <col min="13057" max="13057" width="14.5546875" style="14" customWidth="1"/>
    <col min="13058" max="13058" width="12.109375" style="14" bestFit="1" customWidth="1"/>
    <col min="13059" max="13059" width="16" style="14" bestFit="1" customWidth="1"/>
    <col min="13060" max="13060" width="52.88671875" style="14" bestFit="1" customWidth="1"/>
    <col min="13061" max="13061" width="9.109375" style="14"/>
    <col min="13062" max="13062" width="13" style="14" customWidth="1"/>
    <col min="13063" max="13063" width="13.6640625" style="14" bestFit="1" customWidth="1"/>
    <col min="13064" max="13064" width="11" style="14" customWidth="1"/>
    <col min="13065" max="13065" width="17" style="14" bestFit="1" customWidth="1"/>
    <col min="13066" max="13066" width="3.88671875" style="14" customWidth="1"/>
    <col min="13067" max="13067" width="39.33203125" style="14" bestFit="1" customWidth="1"/>
    <col min="13068" max="13068" width="29.33203125" style="14" bestFit="1" customWidth="1"/>
    <col min="13069" max="13070" width="9.109375" style="14"/>
    <col min="13071" max="13071" width="17.33203125" style="14" customWidth="1"/>
    <col min="13072" max="13072" width="12.33203125" style="14" bestFit="1" customWidth="1"/>
    <col min="13073" max="13073" width="16.5546875" style="14" bestFit="1" customWidth="1"/>
    <col min="13074" max="13074" width="21.6640625" style="14" bestFit="1" customWidth="1"/>
    <col min="13075" max="13075" width="6.88671875" style="14" bestFit="1" customWidth="1"/>
    <col min="13076" max="13076" width="10.33203125" style="14" customWidth="1"/>
    <col min="13077" max="13077" width="11.33203125" style="14" customWidth="1"/>
    <col min="13078" max="13078" width="11" style="14" customWidth="1"/>
    <col min="13079" max="13079" width="8.6640625" style="14" customWidth="1"/>
    <col min="13080" max="13080" width="9.109375" style="14"/>
    <col min="13081" max="13082" width="21.6640625" style="14" bestFit="1" customWidth="1"/>
    <col min="13083" max="13311" width="9.109375" style="14"/>
    <col min="13312" max="13312" width="5.33203125" style="14" customWidth="1"/>
    <col min="13313" max="13313" width="14.5546875" style="14" customWidth="1"/>
    <col min="13314" max="13314" width="12.109375" style="14" bestFit="1" customWidth="1"/>
    <col min="13315" max="13315" width="16" style="14" bestFit="1" customWidth="1"/>
    <col min="13316" max="13316" width="52.88671875" style="14" bestFit="1" customWidth="1"/>
    <col min="13317" max="13317" width="9.109375" style="14"/>
    <col min="13318" max="13318" width="13" style="14" customWidth="1"/>
    <col min="13319" max="13319" width="13.6640625" style="14" bestFit="1" customWidth="1"/>
    <col min="13320" max="13320" width="11" style="14" customWidth="1"/>
    <col min="13321" max="13321" width="17" style="14" bestFit="1" customWidth="1"/>
    <col min="13322" max="13322" width="3.88671875" style="14" customWidth="1"/>
    <col min="13323" max="13323" width="39.33203125" style="14" bestFit="1" customWidth="1"/>
    <col min="13324" max="13324" width="29.33203125" style="14" bestFit="1" customWidth="1"/>
    <col min="13325" max="13326" width="9.109375" style="14"/>
    <col min="13327" max="13327" width="17.33203125" style="14" customWidth="1"/>
    <col min="13328" max="13328" width="12.33203125" style="14" bestFit="1" customWidth="1"/>
    <col min="13329" max="13329" width="16.5546875" style="14" bestFit="1" customWidth="1"/>
    <col min="13330" max="13330" width="21.6640625" style="14" bestFit="1" customWidth="1"/>
    <col min="13331" max="13331" width="6.88671875" style="14" bestFit="1" customWidth="1"/>
    <col min="13332" max="13332" width="10.33203125" style="14" customWidth="1"/>
    <col min="13333" max="13333" width="11.33203125" style="14" customWidth="1"/>
    <col min="13334" max="13334" width="11" style="14" customWidth="1"/>
    <col min="13335" max="13335" width="8.6640625" style="14" customWidth="1"/>
    <col min="13336" max="13336" width="9.109375" style="14"/>
    <col min="13337" max="13338" width="21.6640625" style="14" bestFit="1" customWidth="1"/>
    <col min="13339" max="13567" width="9.109375" style="14"/>
    <col min="13568" max="13568" width="5.33203125" style="14" customWidth="1"/>
    <col min="13569" max="13569" width="14.5546875" style="14" customWidth="1"/>
    <col min="13570" max="13570" width="12.109375" style="14" bestFit="1" customWidth="1"/>
    <col min="13571" max="13571" width="16" style="14" bestFit="1" customWidth="1"/>
    <col min="13572" max="13572" width="52.88671875" style="14" bestFit="1" customWidth="1"/>
    <col min="13573" max="13573" width="9.109375" style="14"/>
    <col min="13574" max="13574" width="13" style="14" customWidth="1"/>
    <col min="13575" max="13575" width="13.6640625" style="14" bestFit="1" customWidth="1"/>
    <col min="13576" max="13576" width="11" style="14" customWidth="1"/>
    <col min="13577" max="13577" width="17" style="14" bestFit="1" customWidth="1"/>
    <col min="13578" max="13578" width="3.88671875" style="14" customWidth="1"/>
    <col min="13579" max="13579" width="39.33203125" style="14" bestFit="1" customWidth="1"/>
    <col min="13580" max="13580" width="29.33203125" style="14" bestFit="1" customWidth="1"/>
    <col min="13581" max="13582" width="9.109375" style="14"/>
    <col min="13583" max="13583" width="17.33203125" style="14" customWidth="1"/>
    <col min="13584" max="13584" width="12.33203125" style="14" bestFit="1" customWidth="1"/>
    <col min="13585" max="13585" width="16.5546875" style="14" bestFit="1" customWidth="1"/>
    <col min="13586" max="13586" width="21.6640625" style="14" bestFit="1" customWidth="1"/>
    <col min="13587" max="13587" width="6.88671875" style="14" bestFit="1" customWidth="1"/>
    <col min="13588" max="13588" width="10.33203125" style="14" customWidth="1"/>
    <col min="13589" max="13589" width="11.33203125" style="14" customWidth="1"/>
    <col min="13590" max="13590" width="11" style="14" customWidth="1"/>
    <col min="13591" max="13591" width="8.6640625" style="14" customWidth="1"/>
    <col min="13592" max="13592" width="9.109375" style="14"/>
    <col min="13593" max="13594" width="21.6640625" style="14" bestFit="1" customWidth="1"/>
    <col min="13595" max="13823" width="9.109375" style="14"/>
    <col min="13824" max="13824" width="5.33203125" style="14" customWidth="1"/>
    <col min="13825" max="13825" width="14.5546875" style="14" customWidth="1"/>
    <col min="13826" max="13826" width="12.109375" style="14" bestFit="1" customWidth="1"/>
    <col min="13827" max="13827" width="16" style="14" bestFit="1" customWidth="1"/>
    <col min="13828" max="13828" width="52.88671875" style="14" bestFit="1" customWidth="1"/>
    <col min="13829" max="13829" width="9.109375" style="14"/>
    <col min="13830" max="13830" width="13" style="14" customWidth="1"/>
    <col min="13831" max="13831" width="13.6640625" style="14" bestFit="1" customWidth="1"/>
    <col min="13832" max="13832" width="11" style="14" customWidth="1"/>
    <col min="13833" max="13833" width="17" style="14" bestFit="1" customWidth="1"/>
    <col min="13834" max="13834" width="3.88671875" style="14" customWidth="1"/>
    <col min="13835" max="13835" width="39.33203125" style="14" bestFit="1" customWidth="1"/>
    <col min="13836" max="13836" width="29.33203125" style="14" bestFit="1" customWidth="1"/>
    <col min="13837" max="13838" width="9.109375" style="14"/>
    <col min="13839" max="13839" width="17.33203125" style="14" customWidth="1"/>
    <col min="13840" max="13840" width="12.33203125" style="14" bestFit="1" customWidth="1"/>
    <col min="13841" max="13841" width="16.5546875" style="14" bestFit="1" customWidth="1"/>
    <col min="13842" max="13842" width="21.6640625" style="14" bestFit="1" customWidth="1"/>
    <col min="13843" max="13843" width="6.88671875" style="14" bestFit="1" customWidth="1"/>
    <col min="13844" max="13844" width="10.33203125" style="14" customWidth="1"/>
    <col min="13845" max="13845" width="11.33203125" style="14" customWidth="1"/>
    <col min="13846" max="13846" width="11" style="14" customWidth="1"/>
    <col min="13847" max="13847" width="8.6640625" style="14" customWidth="1"/>
    <col min="13848" max="13848" width="9.109375" style="14"/>
    <col min="13849" max="13850" width="21.6640625" style="14" bestFit="1" customWidth="1"/>
    <col min="13851" max="14079" width="9.109375" style="14"/>
    <col min="14080" max="14080" width="5.33203125" style="14" customWidth="1"/>
    <col min="14081" max="14081" width="14.5546875" style="14" customWidth="1"/>
    <col min="14082" max="14082" width="12.109375" style="14" bestFit="1" customWidth="1"/>
    <col min="14083" max="14083" width="16" style="14" bestFit="1" customWidth="1"/>
    <col min="14084" max="14084" width="52.88671875" style="14" bestFit="1" customWidth="1"/>
    <col min="14085" max="14085" width="9.109375" style="14"/>
    <col min="14086" max="14086" width="13" style="14" customWidth="1"/>
    <col min="14087" max="14087" width="13.6640625" style="14" bestFit="1" customWidth="1"/>
    <col min="14088" max="14088" width="11" style="14" customWidth="1"/>
    <col min="14089" max="14089" width="17" style="14" bestFit="1" customWidth="1"/>
    <col min="14090" max="14090" width="3.88671875" style="14" customWidth="1"/>
    <col min="14091" max="14091" width="39.33203125" style="14" bestFit="1" customWidth="1"/>
    <col min="14092" max="14092" width="29.33203125" style="14" bestFit="1" customWidth="1"/>
    <col min="14093" max="14094" width="9.109375" style="14"/>
    <col min="14095" max="14095" width="17.33203125" style="14" customWidth="1"/>
    <col min="14096" max="14096" width="12.33203125" style="14" bestFit="1" customWidth="1"/>
    <col min="14097" max="14097" width="16.5546875" style="14" bestFit="1" customWidth="1"/>
    <col min="14098" max="14098" width="21.6640625" style="14" bestFit="1" customWidth="1"/>
    <col min="14099" max="14099" width="6.88671875" style="14" bestFit="1" customWidth="1"/>
    <col min="14100" max="14100" width="10.33203125" style="14" customWidth="1"/>
    <col min="14101" max="14101" width="11.33203125" style="14" customWidth="1"/>
    <col min="14102" max="14102" width="11" style="14" customWidth="1"/>
    <col min="14103" max="14103" width="8.6640625" style="14" customWidth="1"/>
    <col min="14104" max="14104" width="9.109375" style="14"/>
    <col min="14105" max="14106" width="21.6640625" style="14" bestFit="1" customWidth="1"/>
    <col min="14107" max="14335" width="9.109375" style="14"/>
    <col min="14336" max="14336" width="5.33203125" style="14" customWidth="1"/>
    <col min="14337" max="14337" width="14.5546875" style="14" customWidth="1"/>
    <col min="14338" max="14338" width="12.109375" style="14" bestFit="1" customWidth="1"/>
    <col min="14339" max="14339" width="16" style="14" bestFit="1" customWidth="1"/>
    <col min="14340" max="14340" width="52.88671875" style="14" bestFit="1" customWidth="1"/>
    <col min="14341" max="14341" width="9.109375" style="14"/>
    <col min="14342" max="14342" width="13" style="14" customWidth="1"/>
    <col min="14343" max="14343" width="13.6640625" style="14" bestFit="1" customWidth="1"/>
    <col min="14344" max="14344" width="11" style="14" customWidth="1"/>
    <col min="14345" max="14345" width="17" style="14" bestFit="1" customWidth="1"/>
    <col min="14346" max="14346" width="3.88671875" style="14" customWidth="1"/>
    <col min="14347" max="14347" width="39.33203125" style="14" bestFit="1" customWidth="1"/>
    <col min="14348" max="14348" width="29.33203125" style="14" bestFit="1" customWidth="1"/>
    <col min="14349" max="14350" width="9.109375" style="14"/>
    <col min="14351" max="14351" width="17.33203125" style="14" customWidth="1"/>
    <col min="14352" max="14352" width="12.33203125" style="14" bestFit="1" customWidth="1"/>
    <col min="14353" max="14353" width="16.5546875" style="14" bestFit="1" customWidth="1"/>
    <col min="14354" max="14354" width="21.6640625" style="14" bestFit="1" customWidth="1"/>
    <col min="14355" max="14355" width="6.88671875" style="14" bestFit="1" customWidth="1"/>
    <col min="14356" max="14356" width="10.33203125" style="14" customWidth="1"/>
    <col min="14357" max="14357" width="11.33203125" style="14" customWidth="1"/>
    <col min="14358" max="14358" width="11" style="14" customWidth="1"/>
    <col min="14359" max="14359" width="8.6640625" style="14" customWidth="1"/>
    <col min="14360" max="14360" width="9.109375" style="14"/>
    <col min="14361" max="14362" width="21.6640625" style="14" bestFit="1" customWidth="1"/>
    <col min="14363" max="14591" width="9.109375" style="14"/>
    <col min="14592" max="14592" width="5.33203125" style="14" customWidth="1"/>
    <col min="14593" max="14593" width="14.5546875" style="14" customWidth="1"/>
    <col min="14594" max="14594" width="12.109375" style="14" bestFit="1" customWidth="1"/>
    <col min="14595" max="14595" width="16" style="14" bestFit="1" customWidth="1"/>
    <col min="14596" max="14596" width="52.88671875" style="14" bestFit="1" customWidth="1"/>
    <col min="14597" max="14597" width="9.109375" style="14"/>
    <col min="14598" max="14598" width="13" style="14" customWidth="1"/>
    <col min="14599" max="14599" width="13.6640625" style="14" bestFit="1" customWidth="1"/>
    <col min="14600" max="14600" width="11" style="14" customWidth="1"/>
    <col min="14601" max="14601" width="17" style="14" bestFit="1" customWidth="1"/>
    <col min="14602" max="14602" width="3.88671875" style="14" customWidth="1"/>
    <col min="14603" max="14603" width="39.33203125" style="14" bestFit="1" customWidth="1"/>
    <col min="14604" max="14604" width="29.33203125" style="14" bestFit="1" customWidth="1"/>
    <col min="14605" max="14606" width="9.109375" style="14"/>
    <col min="14607" max="14607" width="17.33203125" style="14" customWidth="1"/>
    <col min="14608" max="14608" width="12.33203125" style="14" bestFit="1" customWidth="1"/>
    <col min="14609" max="14609" width="16.5546875" style="14" bestFit="1" customWidth="1"/>
    <col min="14610" max="14610" width="21.6640625" style="14" bestFit="1" customWidth="1"/>
    <col min="14611" max="14611" width="6.88671875" style="14" bestFit="1" customWidth="1"/>
    <col min="14612" max="14612" width="10.33203125" style="14" customWidth="1"/>
    <col min="14613" max="14613" width="11.33203125" style="14" customWidth="1"/>
    <col min="14614" max="14614" width="11" style="14" customWidth="1"/>
    <col min="14615" max="14615" width="8.6640625" style="14" customWidth="1"/>
    <col min="14616" max="14616" width="9.109375" style="14"/>
    <col min="14617" max="14618" width="21.6640625" style="14" bestFit="1" customWidth="1"/>
    <col min="14619" max="14847" width="9.109375" style="14"/>
    <col min="14848" max="14848" width="5.33203125" style="14" customWidth="1"/>
    <col min="14849" max="14849" width="14.5546875" style="14" customWidth="1"/>
    <col min="14850" max="14850" width="12.109375" style="14" bestFit="1" customWidth="1"/>
    <col min="14851" max="14851" width="16" style="14" bestFit="1" customWidth="1"/>
    <col min="14852" max="14852" width="52.88671875" style="14" bestFit="1" customWidth="1"/>
    <col min="14853" max="14853" width="9.109375" style="14"/>
    <col min="14854" max="14854" width="13" style="14" customWidth="1"/>
    <col min="14855" max="14855" width="13.6640625" style="14" bestFit="1" customWidth="1"/>
    <col min="14856" max="14856" width="11" style="14" customWidth="1"/>
    <col min="14857" max="14857" width="17" style="14" bestFit="1" customWidth="1"/>
    <col min="14858" max="14858" width="3.88671875" style="14" customWidth="1"/>
    <col min="14859" max="14859" width="39.33203125" style="14" bestFit="1" customWidth="1"/>
    <col min="14860" max="14860" width="29.33203125" style="14" bestFit="1" customWidth="1"/>
    <col min="14861" max="14862" width="9.109375" style="14"/>
    <col min="14863" max="14863" width="17.33203125" style="14" customWidth="1"/>
    <col min="14864" max="14864" width="12.33203125" style="14" bestFit="1" customWidth="1"/>
    <col min="14865" max="14865" width="16.5546875" style="14" bestFit="1" customWidth="1"/>
    <col min="14866" max="14866" width="21.6640625" style="14" bestFit="1" customWidth="1"/>
    <col min="14867" max="14867" width="6.88671875" style="14" bestFit="1" customWidth="1"/>
    <col min="14868" max="14868" width="10.33203125" style="14" customWidth="1"/>
    <col min="14869" max="14869" width="11.33203125" style="14" customWidth="1"/>
    <col min="14870" max="14870" width="11" style="14" customWidth="1"/>
    <col min="14871" max="14871" width="8.6640625" style="14" customWidth="1"/>
    <col min="14872" max="14872" width="9.109375" style="14"/>
    <col min="14873" max="14874" width="21.6640625" style="14" bestFit="1" customWidth="1"/>
    <col min="14875" max="15103" width="9.109375" style="14"/>
    <col min="15104" max="15104" width="5.33203125" style="14" customWidth="1"/>
    <col min="15105" max="15105" width="14.5546875" style="14" customWidth="1"/>
    <col min="15106" max="15106" width="12.109375" style="14" bestFit="1" customWidth="1"/>
    <col min="15107" max="15107" width="16" style="14" bestFit="1" customWidth="1"/>
    <col min="15108" max="15108" width="52.88671875" style="14" bestFit="1" customWidth="1"/>
    <col min="15109" max="15109" width="9.109375" style="14"/>
    <col min="15110" max="15110" width="13" style="14" customWidth="1"/>
    <col min="15111" max="15111" width="13.6640625" style="14" bestFit="1" customWidth="1"/>
    <col min="15112" max="15112" width="11" style="14" customWidth="1"/>
    <col min="15113" max="15113" width="17" style="14" bestFit="1" customWidth="1"/>
    <col min="15114" max="15114" width="3.88671875" style="14" customWidth="1"/>
    <col min="15115" max="15115" width="39.33203125" style="14" bestFit="1" customWidth="1"/>
    <col min="15116" max="15116" width="29.33203125" style="14" bestFit="1" customWidth="1"/>
    <col min="15117" max="15118" width="9.109375" style="14"/>
    <col min="15119" max="15119" width="17.33203125" style="14" customWidth="1"/>
    <col min="15120" max="15120" width="12.33203125" style="14" bestFit="1" customWidth="1"/>
    <col min="15121" max="15121" width="16.5546875" style="14" bestFit="1" customWidth="1"/>
    <col min="15122" max="15122" width="21.6640625" style="14" bestFit="1" customWidth="1"/>
    <col min="15123" max="15123" width="6.88671875" style="14" bestFit="1" customWidth="1"/>
    <col min="15124" max="15124" width="10.33203125" style="14" customWidth="1"/>
    <col min="15125" max="15125" width="11.33203125" style="14" customWidth="1"/>
    <col min="15126" max="15126" width="11" style="14" customWidth="1"/>
    <col min="15127" max="15127" width="8.6640625" style="14" customWidth="1"/>
    <col min="15128" max="15128" width="9.109375" style="14"/>
    <col min="15129" max="15130" width="21.6640625" style="14" bestFit="1" customWidth="1"/>
    <col min="15131" max="15359" width="9.109375" style="14"/>
    <col min="15360" max="15360" width="5.33203125" style="14" customWidth="1"/>
    <col min="15361" max="15361" width="14.5546875" style="14" customWidth="1"/>
    <col min="15362" max="15362" width="12.109375" style="14" bestFit="1" customWidth="1"/>
    <col min="15363" max="15363" width="16" style="14" bestFit="1" customWidth="1"/>
    <col min="15364" max="15364" width="52.88671875" style="14" bestFit="1" customWidth="1"/>
    <col min="15365" max="15365" width="9.109375" style="14"/>
    <col min="15366" max="15366" width="13" style="14" customWidth="1"/>
    <col min="15367" max="15367" width="13.6640625" style="14" bestFit="1" customWidth="1"/>
    <col min="15368" max="15368" width="11" style="14" customWidth="1"/>
    <col min="15369" max="15369" width="17" style="14" bestFit="1" customWidth="1"/>
    <col min="15370" max="15370" width="3.88671875" style="14" customWidth="1"/>
    <col min="15371" max="15371" width="39.33203125" style="14" bestFit="1" customWidth="1"/>
    <col min="15372" max="15372" width="29.33203125" style="14" bestFit="1" customWidth="1"/>
    <col min="15373" max="15374" width="9.109375" style="14"/>
    <col min="15375" max="15375" width="17.33203125" style="14" customWidth="1"/>
    <col min="15376" max="15376" width="12.33203125" style="14" bestFit="1" customWidth="1"/>
    <col min="15377" max="15377" width="16.5546875" style="14" bestFit="1" customWidth="1"/>
    <col min="15378" max="15378" width="21.6640625" style="14" bestFit="1" customWidth="1"/>
    <col min="15379" max="15379" width="6.88671875" style="14" bestFit="1" customWidth="1"/>
    <col min="15380" max="15380" width="10.33203125" style="14" customWidth="1"/>
    <col min="15381" max="15381" width="11.33203125" style="14" customWidth="1"/>
    <col min="15382" max="15382" width="11" style="14" customWidth="1"/>
    <col min="15383" max="15383" width="8.6640625" style="14" customWidth="1"/>
    <col min="15384" max="15384" width="9.109375" style="14"/>
    <col min="15385" max="15386" width="21.6640625" style="14" bestFit="1" customWidth="1"/>
    <col min="15387" max="15615" width="9.109375" style="14"/>
    <col min="15616" max="15616" width="5.33203125" style="14" customWidth="1"/>
    <col min="15617" max="15617" width="14.5546875" style="14" customWidth="1"/>
    <col min="15618" max="15618" width="12.109375" style="14" bestFit="1" customWidth="1"/>
    <col min="15619" max="15619" width="16" style="14" bestFit="1" customWidth="1"/>
    <col min="15620" max="15620" width="52.88671875" style="14" bestFit="1" customWidth="1"/>
    <col min="15621" max="15621" width="9.109375" style="14"/>
    <col min="15622" max="15622" width="13" style="14" customWidth="1"/>
    <col min="15623" max="15623" width="13.6640625" style="14" bestFit="1" customWidth="1"/>
    <col min="15624" max="15624" width="11" style="14" customWidth="1"/>
    <col min="15625" max="15625" width="17" style="14" bestFit="1" customWidth="1"/>
    <col min="15626" max="15626" width="3.88671875" style="14" customWidth="1"/>
    <col min="15627" max="15627" width="39.33203125" style="14" bestFit="1" customWidth="1"/>
    <col min="15628" max="15628" width="29.33203125" style="14" bestFit="1" customWidth="1"/>
    <col min="15629" max="15630" width="9.109375" style="14"/>
    <col min="15631" max="15631" width="17.33203125" style="14" customWidth="1"/>
    <col min="15632" max="15632" width="12.33203125" style="14" bestFit="1" customWidth="1"/>
    <col min="15633" max="15633" width="16.5546875" style="14" bestFit="1" customWidth="1"/>
    <col min="15634" max="15634" width="21.6640625" style="14" bestFit="1" customWidth="1"/>
    <col min="15635" max="15635" width="6.88671875" style="14" bestFit="1" customWidth="1"/>
    <col min="15636" max="15636" width="10.33203125" style="14" customWidth="1"/>
    <col min="15637" max="15637" width="11.33203125" style="14" customWidth="1"/>
    <col min="15638" max="15638" width="11" style="14" customWidth="1"/>
    <col min="15639" max="15639" width="8.6640625" style="14" customWidth="1"/>
    <col min="15640" max="15640" width="9.109375" style="14"/>
    <col min="15641" max="15642" width="21.6640625" style="14" bestFit="1" customWidth="1"/>
    <col min="15643" max="15871" width="9.109375" style="14"/>
    <col min="15872" max="15872" width="5.33203125" style="14" customWidth="1"/>
    <col min="15873" max="15873" width="14.5546875" style="14" customWidth="1"/>
    <col min="15874" max="15874" width="12.109375" style="14" bestFit="1" customWidth="1"/>
    <col min="15875" max="15875" width="16" style="14" bestFit="1" customWidth="1"/>
    <col min="15876" max="15876" width="52.88671875" style="14" bestFit="1" customWidth="1"/>
    <col min="15877" max="15877" width="9.109375" style="14"/>
    <col min="15878" max="15878" width="13" style="14" customWidth="1"/>
    <col min="15879" max="15879" width="13.6640625" style="14" bestFit="1" customWidth="1"/>
    <col min="15880" max="15880" width="11" style="14" customWidth="1"/>
    <col min="15881" max="15881" width="17" style="14" bestFit="1" customWidth="1"/>
    <col min="15882" max="15882" width="3.88671875" style="14" customWidth="1"/>
    <col min="15883" max="15883" width="39.33203125" style="14" bestFit="1" customWidth="1"/>
    <col min="15884" max="15884" width="29.33203125" style="14" bestFit="1" customWidth="1"/>
    <col min="15885" max="15886" width="9.109375" style="14"/>
    <col min="15887" max="15887" width="17.33203125" style="14" customWidth="1"/>
    <col min="15888" max="15888" width="12.33203125" style="14" bestFit="1" customWidth="1"/>
    <col min="15889" max="15889" width="16.5546875" style="14" bestFit="1" customWidth="1"/>
    <col min="15890" max="15890" width="21.6640625" style="14" bestFit="1" customWidth="1"/>
    <col min="15891" max="15891" width="6.88671875" style="14" bestFit="1" customWidth="1"/>
    <col min="15892" max="15892" width="10.33203125" style="14" customWidth="1"/>
    <col min="15893" max="15893" width="11.33203125" style="14" customWidth="1"/>
    <col min="15894" max="15894" width="11" style="14" customWidth="1"/>
    <col min="15895" max="15895" width="8.6640625" style="14" customWidth="1"/>
    <col min="15896" max="15896" width="9.109375" style="14"/>
    <col min="15897" max="15898" width="21.6640625" style="14" bestFit="1" customWidth="1"/>
    <col min="15899" max="16127" width="9.109375" style="14"/>
    <col min="16128" max="16128" width="5.33203125" style="14" customWidth="1"/>
    <col min="16129" max="16129" width="14.5546875" style="14" customWidth="1"/>
    <col min="16130" max="16130" width="12.109375" style="14" bestFit="1" customWidth="1"/>
    <col min="16131" max="16131" width="16" style="14" bestFit="1" customWidth="1"/>
    <col min="16132" max="16132" width="52.88671875" style="14" bestFit="1" customWidth="1"/>
    <col min="16133" max="16133" width="9.109375" style="14"/>
    <col min="16134" max="16134" width="13" style="14" customWidth="1"/>
    <col min="16135" max="16135" width="13.6640625" style="14" bestFit="1" customWidth="1"/>
    <col min="16136" max="16136" width="11" style="14" customWidth="1"/>
    <col min="16137" max="16137" width="17" style="14" bestFit="1" customWidth="1"/>
    <col min="16138" max="16138" width="3.88671875" style="14" customWidth="1"/>
    <col min="16139" max="16139" width="39.33203125" style="14" bestFit="1" customWidth="1"/>
    <col min="16140" max="16140" width="29.33203125" style="14" bestFit="1" customWidth="1"/>
    <col min="16141" max="16142" width="9.109375" style="14"/>
    <col min="16143" max="16143" width="17.33203125" style="14" customWidth="1"/>
    <col min="16144" max="16144" width="12.33203125" style="14" bestFit="1" customWidth="1"/>
    <col min="16145" max="16145" width="16.5546875" style="14" bestFit="1" customWidth="1"/>
    <col min="16146" max="16146" width="21.6640625" style="14" bestFit="1" customWidth="1"/>
    <col min="16147" max="16147" width="6.88671875" style="14" bestFit="1" customWidth="1"/>
    <col min="16148" max="16148" width="10.33203125" style="14" customWidth="1"/>
    <col min="16149" max="16149" width="11.33203125" style="14" customWidth="1"/>
    <col min="16150" max="16150" width="11" style="14" customWidth="1"/>
    <col min="16151" max="16151" width="8.6640625" style="14" customWidth="1"/>
    <col min="16152" max="16152" width="9.109375" style="14"/>
    <col min="16153" max="16154" width="21.6640625" style="14" bestFit="1" customWidth="1"/>
    <col min="16155" max="16384" width="9.109375" style="14"/>
  </cols>
  <sheetData>
    <row r="1" spans="2:26" ht="17.399999999999999">
      <c r="B1" s="13" t="s">
        <v>70</v>
      </c>
    </row>
    <row r="2" spans="2:26" ht="17.399999999999999">
      <c r="B2" s="13" t="s">
        <v>71</v>
      </c>
      <c r="P2" s="13" t="s">
        <v>22</v>
      </c>
    </row>
    <row r="3" spans="2:26">
      <c r="B3" s="15" t="s">
        <v>72</v>
      </c>
      <c r="C3" s="16" t="s">
        <v>73</v>
      </c>
      <c r="D3" s="15" t="s">
        <v>74</v>
      </c>
      <c r="E3" s="15" t="s">
        <v>75</v>
      </c>
      <c r="F3" s="17" t="s">
        <v>76</v>
      </c>
      <c r="G3" s="17" t="s">
        <v>1</v>
      </c>
      <c r="H3" s="17" t="s">
        <v>77</v>
      </c>
      <c r="I3" s="17" t="s">
        <v>78</v>
      </c>
      <c r="J3" s="17" t="s">
        <v>79</v>
      </c>
      <c r="L3" s="15"/>
      <c r="M3" s="15"/>
      <c r="P3" s="15" t="s">
        <v>72</v>
      </c>
      <c r="Q3" s="16" t="s">
        <v>73</v>
      </c>
      <c r="R3" s="15" t="s">
        <v>74</v>
      </c>
      <c r="S3" s="15" t="s">
        <v>75</v>
      </c>
      <c r="T3" s="17" t="s">
        <v>76</v>
      </c>
      <c r="U3" s="17" t="s">
        <v>1</v>
      </c>
      <c r="V3" s="17" t="s">
        <v>77</v>
      </c>
      <c r="W3" s="17" t="s">
        <v>78</v>
      </c>
      <c r="X3" s="17" t="s">
        <v>79</v>
      </c>
    </row>
    <row r="4" spans="2:26" s="20" customFormat="1" ht="53.4" thickBot="1">
      <c r="B4" s="18" t="s">
        <v>80</v>
      </c>
      <c r="C4" s="19" t="s">
        <v>81</v>
      </c>
      <c r="D4" s="18" t="s">
        <v>82</v>
      </c>
      <c r="E4" s="18" t="s">
        <v>83</v>
      </c>
      <c r="F4" s="18" t="s">
        <v>76</v>
      </c>
      <c r="G4" s="18" t="s">
        <v>84</v>
      </c>
      <c r="H4" s="18" t="s">
        <v>85</v>
      </c>
      <c r="I4" s="18" t="s">
        <v>86</v>
      </c>
      <c r="J4" s="18" t="s">
        <v>87</v>
      </c>
      <c r="L4" s="18" t="s">
        <v>83</v>
      </c>
      <c r="M4" s="18"/>
      <c r="P4" s="18" t="s">
        <v>80</v>
      </c>
      <c r="Q4" s="19" t="s">
        <v>81</v>
      </c>
      <c r="R4" s="18" t="s">
        <v>82</v>
      </c>
      <c r="S4" s="18" t="s">
        <v>83</v>
      </c>
      <c r="T4" s="18" t="s">
        <v>76</v>
      </c>
      <c r="U4" s="18" t="s">
        <v>84</v>
      </c>
      <c r="V4" s="18" t="s">
        <v>85</v>
      </c>
      <c r="W4" s="18" t="s">
        <v>86</v>
      </c>
      <c r="X4" s="18" t="s">
        <v>87</v>
      </c>
      <c r="Z4" s="14"/>
    </row>
    <row r="5" spans="2:26">
      <c r="B5" s="14" t="s">
        <v>88</v>
      </c>
      <c r="D5" s="14" t="s">
        <v>894</v>
      </c>
      <c r="E5" s="14" t="str">
        <f t="shared" ref="E5:E41" si="0">L5&amp;""&amp;M5</f>
        <v>Sub-bituminous</v>
      </c>
      <c r="F5" s="21" t="s">
        <v>17</v>
      </c>
      <c r="L5" s="14" t="s">
        <v>895</v>
      </c>
      <c r="P5" s="14" t="s">
        <v>89</v>
      </c>
      <c r="R5" s="14" t="s">
        <v>90</v>
      </c>
      <c r="S5" s="14" t="s">
        <v>91</v>
      </c>
      <c r="T5" s="21" t="s">
        <v>23</v>
      </c>
    </row>
    <row r="6" spans="2:26">
      <c r="D6" s="14" t="s">
        <v>896</v>
      </c>
      <c r="E6" s="14" t="str">
        <f t="shared" si="0"/>
        <v>Coking coal</v>
      </c>
      <c r="F6" s="21" t="str">
        <f>F5</f>
        <v>PJ</v>
      </c>
      <c r="L6" s="14" t="s">
        <v>92</v>
      </c>
      <c r="R6" s="14" t="s">
        <v>93</v>
      </c>
      <c r="S6" s="14" t="s">
        <v>94</v>
      </c>
      <c r="T6" s="21" t="str">
        <f>T5</f>
        <v>Gg</v>
      </c>
    </row>
    <row r="7" spans="2:26">
      <c r="D7" s="14" t="s">
        <v>95</v>
      </c>
      <c r="E7" s="14" t="str">
        <f t="shared" si="0"/>
        <v>Other bituminous coal</v>
      </c>
      <c r="F7" s="21" t="str">
        <f t="shared" ref="F7:F72" si="1">F6</f>
        <v>PJ</v>
      </c>
      <c r="L7" s="14" t="s">
        <v>96</v>
      </c>
      <c r="R7" s="14" t="s">
        <v>97</v>
      </c>
      <c r="S7" s="14" t="s">
        <v>98</v>
      </c>
      <c r="T7" s="21" t="str">
        <f t="shared" ref="T7:T31" si="2">T6</f>
        <v>Gg</v>
      </c>
    </row>
    <row r="8" spans="2:26">
      <c r="D8" s="14" t="s">
        <v>897</v>
      </c>
      <c r="E8" s="14" t="str">
        <f t="shared" si="0"/>
        <v>Brown Coal/Lignite</v>
      </c>
      <c r="F8" s="21" t="str">
        <f t="shared" si="1"/>
        <v>PJ</v>
      </c>
      <c r="L8" s="14" t="s">
        <v>898</v>
      </c>
      <c r="R8" s="14" t="s">
        <v>99</v>
      </c>
      <c r="S8" s="14" t="s">
        <v>100</v>
      </c>
      <c r="T8" s="21" t="str">
        <f t="shared" si="2"/>
        <v>Gg</v>
      </c>
    </row>
    <row r="9" spans="2:26">
      <c r="D9" s="14" t="s">
        <v>101</v>
      </c>
      <c r="E9" s="14" t="str">
        <f t="shared" si="0"/>
        <v>Coke oven coke</v>
      </c>
      <c r="F9" s="21" t="str">
        <f t="shared" si="1"/>
        <v>PJ</v>
      </c>
      <c r="L9" s="14" t="s">
        <v>102</v>
      </c>
      <c r="R9" s="14" t="s">
        <v>103</v>
      </c>
      <c r="S9" s="14" t="s">
        <v>104</v>
      </c>
      <c r="T9" s="21" t="str">
        <f t="shared" si="2"/>
        <v>Gg</v>
      </c>
    </row>
    <row r="10" spans="2:26">
      <c r="D10" s="14" t="s">
        <v>105</v>
      </c>
      <c r="E10" s="14" t="str">
        <f t="shared" si="0"/>
        <v>Coal tar</v>
      </c>
      <c r="F10" s="21" t="str">
        <f t="shared" si="1"/>
        <v>PJ</v>
      </c>
      <c r="L10" s="14" t="s">
        <v>106</v>
      </c>
      <c r="R10" s="14" t="s">
        <v>107</v>
      </c>
      <c r="S10" s="14" t="s">
        <v>108</v>
      </c>
      <c r="T10" s="21" t="str">
        <f t="shared" si="2"/>
        <v>Gg</v>
      </c>
    </row>
    <row r="11" spans="2:26">
      <c r="D11" s="14" t="s">
        <v>109</v>
      </c>
      <c r="E11" s="14" t="str">
        <f t="shared" si="0"/>
        <v>BKB (brown coal briquettes)</v>
      </c>
      <c r="F11" s="21" t="str">
        <f t="shared" si="1"/>
        <v>PJ</v>
      </c>
      <c r="L11" s="14" t="s">
        <v>110</v>
      </c>
      <c r="R11" s="14" t="s">
        <v>111</v>
      </c>
      <c r="S11" s="14" t="s">
        <v>112</v>
      </c>
      <c r="T11" s="21" t="str">
        <f t="shared" si="2"/>
        <v>Gg</v>
      </c>
    </row>
    <row r="12" spans="2:26">
      <c r="D12" s="14" t="s">
        <v>113</v>
      </c>
      <c r="E12" s="14" t="str">
        <f t="shared" si="0"/>
        <v>Crude Oil</v>
      </c>
      <c r="F12" s="21" t="str">
        <f t="shared" si="1"/>
        <v>PJ</v>
      </c>
      <c r="L12" s="14" t="s">
        <v>114</v>
      </c>
      <c r="R12" s="14" t="s">
        <v>115</v>
      </c>
      <c r="S12" s="14" t="s">
        <v>116</v>
      </c>
      <c r="T12" s="21" t="str">
        <f t="shared" si="2"/>
        <v>Gg</v>
      </c>
    </row>
    <row r="13" spans="2:26">
      <c r="D13" s="14" t="s">
        <v>117</v>
      </c>
      <c r="E13" s="14" t="str">
        <f t="shared" si="0"/>
        <v>Natural gas liquids</v>
      </c>
      <c r="F13" s="21" t="str">
        <f t="shared" si="1"/>
        <v>PJ</v>
      </c>
      <c r="L13" s="14" t="s">
        <v>118</v>
      </c>
      <c r="R13" s="14" t="s">
        <v>119</v>
      </c>
      <c r="S13" s="14" t="s">
        <v>120</v>
      </c>
      <c r="T13" s="21" t="str">
        <f t="shared" si="2"/>
        <v>Gg</v>
      </c>
    </row>
    <row r="14" spans="2:26">
      <c r="D14" s="14" t="s">
        <v>121</v>
      </c>
      <c r="E14" s="14" t="str">
        <f t="shared" si="0"/>
        <v>Feedstocks</v>
      </c>
      <c r="F14" s="21" t="str">
        <f t="shared" si="1"/>
        <v>PJ</v>
      </c>
      <c r="L14" s="14" t="s">
        <v>122</v>
      </c>
      <c r="R14" s="14" t="s">
        <v>123</v>
      </c>
      <c r="S14" s="14" t="s">
        <v>124</v>
      </c>
      <c r="T14" s="21" t="str">
        <f t="shared" si="2"/>
        <v>Gg</v>
      </c>
    </row>
    <row r="15" spans="2:26">
      <c r="D15" s="14" t="s">
        <v>125</v>
      </c>
      <c r="E15" s="14" t="str">
        <f t="shared" si="0"/>
        <v>Refinery gas</v>
      </c>
      <c r="F15" s="21" t="str">
        <f t="shared" si="1"/>
        <v>PJ</v>
      </c>
      <c r="L15" s="14" t="s">
        <v>126</v>
      </c>
      <c r="R15" s="14" t="s">
        <v>127</v>
      </c>
      <c r="S15" s="14" t="s">
        <v>128</v>
      </c>
      <c r="T15" s="21" t="str">
        <f t="shared" si="2"/>
        <v>Gg</v>
      </c>
    </row>
    <row r="16" spans="2:26">
      <c r="D16" s="14" t="s">
        <v>129</v>
      </c>
      <c r="E16" s="14" t="str">
        <f t="shared" si="0"/>
        <v>Diesel</v>
      </c>
      <c r="F16" s="21" t="str">
        <f t="shared" si="1"/>
        <v>PJ</v>
      </c>
      <c r="L16" s="14" t="s">
        <v>130</v>
      </c>
      <c r="R16" s="14" t="s">
        <v>131</v>
      </c>
      <c r="S16" s="14" t="s">
        <v>132</v>
      </c>
      <c r="T16" s="21" t="str">
        <f t="shared" si="2"/>
        <v>Gg</v>
      </c>
    </row>
    <row r="17" spans="4:20">
      <c r="D17" s="14" t="s">
        <v>133</v>
      </c>
      <c r="E17" s="14" t="str">
        <f t="shared" si="0"/>
        <v>Gasoline</v>
      </c>
      <c r="F17" s="21" t="str">
        <f t="shared" si="1"/>
        <v>PJ</v>
      </c>
      <c r="L17" s="14" t="s">
        <v>134</v>
      </c>
      <c r="R17" s="14" t="s">
        <v>135</v>
      </c>
      <c r="S17" s="14" t="s">
        <v>136</v>
      </c>
      <c r="T17" s="21" t="str">
        <f t="shared" si="2"/>
        <v>Gg</v>
      </c>
    </row>
    <row r="18" spans="4:20">
      <c r="D18" s="14" t="s">
        <v>137</v>
      </c>
      <c r="E18" s="14" t="str">
        <f t="shared" si="0"/>
        <v>Aviation Gasoline</v>
      </c>
      <c r="F18" s="21" t="str">
        <f t="shared" si="1"/>
        <v>PJ</v>
      </c>
      <c r="L18" s="14" t="s">
        <v>138</v>
      </c>
      <c r="R18" s="14" t="s">
        <v>139</v>
      </c>
      <c r="S18" s="14" t="s">
        <v>140</v>
      </c>
      <c r="T18" s="21" t="str">
        <f t="shared" si="2"/>
        <v>Gg</v>
      </c>
    </row>
    <row r="19" spans="4:20">
      <c r="D19" s="14" t="s">
        <v>141</v>
      </c>
      <c r="E19" s="14" t="str">
        <f t="shared" si="0"/>
        <v>Liquified petroleum gas</v>
      </c>
      <c r="F19" s="21" t="str">
        <f t="shared" si="1"/>
        <v>PJ</v>
      </c>
      <c r="L19" s="14" t="s">
        <v>142</v>
      </c>
      <c r="R19" s="14" t="s">
        <v>143</v>
      </c>
      <c r="S19" s="14" t="s">
        <v>144</v>
      </c>
      <c r="T19" s="21" t="str">
        <f t="shared" si="2"/>
        <v>Gg</v>
      </c>
    </row>
    <row r="20" spans="4:20">
      <c r="D20" s="14" t="s">
        <v>145</v>
      </c>
      <c r="E20" s="14" t="str">
        <f t="shared" si="0"/>
        <v>Low Sulphur Fuel Oil</v>
      </c>
      <c r="F20" s="21" t="str">
        <f t="shared" si="1"/>
        <v>PJ</v>
      </c>
      <c r="L20" s="14" t="s">
        <v>146</v>
      </c>
      <c r="R20" s="14" t="s">
        <v>147</v>
      </c>
      <c r="S20" s="14" t="s">
        <v>148</v>
      </c>
      <c r="T20" s="21" t="str">
        <f t="shared" si="2"/>
        <v>Gg</v>
      </c>
    </row>
    <row r="21" spans="4:20">
      <c r="D21" s="14" t="s">
        <v>149</v>
      </c>
      <c r="E21" s="14" t="str">
        <f t="shared" si="0"/>
        <v>High Sulphur Fuel Oil</v>
      </c>
      <c r="F21" s="21" t="str">
        <f t="shared" si="1"/>
        <v>PJ</v>
      </c>
      <c r="L21" s="14" t="s">
        <v>150</v>
      </c>
      <c r="R21" s="14" t="s">
        <v>151</v>
      </c>
      <c r="S21" s="14" t="s">
        <v>152</v>
      </c>
      <c r="T21" s="21" t="str">
        <f t="shared" si="2"/>
        <v>Gg</v>
      </c>
    </row>
    <row r="22" spans="4:20">
      <c r="D22" s="14" t="s">
        <v>153</v>
      </c>
      <c r="E22" s="14" t="str">
        <f t="shared" si="0"/>
        <v>Kerosene</v>
      </c>
      <c r="F22" s="21" t="str">
        <f t="shared" si="1"/>
        <v>PJ</v>
      </c>
      <c r="L22" s="14" t="s">
        <v>154</v>
      </c>
      <c r="R22" s="14" t="s">
        <v>155</v>
      </c>
      <c r="S22" s="14" t="s">
        <v>156</v>
      </c>
      <c r="T22" s="21" t="str">
        <f t="shared" si="2"/>
        <v>Gg</v>
      </c>
    </row>
    <row r="23" spans="4:20">
      <c r="D23" s="14" t="s">
        <v>157</v>
      </c>
      <c r="E23" s="14" t="str">
        <f t="shared" si="0"/>
        <v>Naphtha</v>
      </c>
      <c r="F23" s="21" t="str">
        <f t="shared" si="1"/>
        <v>PJ</v>
      </c>
      <c r="L23" s="14" t="s">
        <v>158</v>
      </c>
      <c r="R23" s="14" t="s">
        <v>159</v>
      </c>
      <c r="S23" s="14" t="s">
        <v>160</v>
      </c>
      <c r="T23" s="21" t="str">
        <f t="shared" si="2"/>
        <v>Gg</v>
      </c>
    </row>
    <row r="24" spans="4:20">
      <c r="D24" s="14" t="s">
        <v>161</v>
      </c>
      <c r="E24" s="14" t="str">
        <f t="shared" si="0"/>
        <v>Petroleum Coke</v>
      </c>
      <c r="F24" s="21" t="str">
        <f t="shared" si="1"/>
        <v>PJ</v>
      </c>
      <c r="L24" s="14" t="s">
        <v>162</v>
      </c>
      <c r="R24" s="14" t="s">
        <v>163</v>
      </c>
      <c r="S24" s="14" t="s">
        <v>164</v>
      </c>
      <c r="T24" s="21" t="str">
        <f t="shared" si="2"/>
        <v>Gg</v>
      </c>
    </row>
    <row r="25" spans="4:20">
      <c r="D25" s="14" t="s">
        <v>165</v>
      </c>
      <c r="E25" s="14" t="str">
        <f t="shared" si="0"/>
        <v>Bitumen</v>
      </c>
      <c r="F25" s="21" t="str">
        <f t="shared" si="1"/>
        <v>PJ</v>
      </c>
      <c r="L25" s="14" t="s">
        <v>166</v>
      </c>
      <c r="R25" s="14" t="s">
        <v>167</v>
      </c>
      <c r="S25" s="14" t="s">
        <v>168</v>
      </c>
      <c r="T25" s="21" t="str">
        <f t="shared" si="2"/>
        <v>Gg</v>
      </c>
    </row>
    <row r="26" spans="4:20">
      <c r="D26" s="14" t="s">
        <v>169</v>
      </c>
      <c r="E26" s="14" t="str">
        <f t="shared" si="0"/>
        <v>Lubricants</v>
      </c>
      <c r="F26" s="21" t="str">
        <f t="shared" si="1"/>
        <v>PJ</v>
      </c>
      <c r="L26" s="14" t="s">
        <v>170</v>
      </c>
      <c r="R26" s="14" t="s">
        <v>171</v>
      </c>
      <c r="S26" s="14" t="s">
        <v>172</v>
      </c>
      <c r="T26" s="21" t="str">
        <f t="shared" si="2"/>
        <v>Gg</v>
      </c>
    </row>
    <row r="27" spans="4:20">
      <c r="D27" s="14" t="s">
        <v>173</v>
      </c>
      <c r="E27" s="14" t="str">
        <f t="shared" si="0"/>
        <v>Other petroleum products</v>
      </c>
      <c r="F27" s="21" t="str">
        <f t="shared" si="1"/>
        <v>PJ</v>
      </c>
      <c r="L27" s="14" t="s">
        <v>174</v>
      </c>
      <c r="R27" s="14" t="s">
        <v>175</v>
      </c>
      <c r="S27" s="14" t="s">
        <v>176</v>
      </c>
      <c r="T27" s="21" t="str">
        <f t="shared" si="2"/>
        <v>Gg</v>
      </c>
    </row>
    <row r="28" spans="4:20">
      <c r="D28" s="14" t="s">
        <v>177</v>
      </c>
      <c r="E28" s="14" t="str">
        <f t="shared" si="0"/>
        <v>Oil Shale</v>
      </c>
      <c r="F28" s="21" t="str">
        <f t="shared" si="1"/>
        <v>PJ</v>
      </c>
      <c r="L28" s="14" t="s">
        <v>178</v>
      </c>
      <c r="R28" s="14" t="s">
        <v>179</v>
      </c>
      <c r="S28" s="14" t="s">
        <v>180</v>
      </c>
      <c r="T28" s="21" t="str">
        <f t="shared" si="2"/>
        <v>Gg</v>
      </c>
    </row>
    <row r="29" spans="4:20">
      <c r="D29" s="14" t="s">
        <v>181</v>
      </c>
      <c r="E29" s="14" t="str">
        <f t="shared" si="0"/>
        <v>Shale Oil</v>
      </c>
      <c r="F29" s="21" t="str">
        <f t="shared" si="1"/>
        <v>PJ</v>
      </c>
      <c r="L29" s="14" t="s">
        <v>182</v>
      </c>
      <c r="R29" s="14" t="s">
        <v>183</v>
      </c>
      <c r="S29" s="14" t="s">
        <v>184</v>
      </c>
      <c r="T29" s="21" t="str">
        <f t="shared" si="2"/>
        <v>Gg</v>
      </c>
    </row>
    <row r="30" spans="4:20">
      <c r="D30" s="14" t="s">
        <v>185</v>
      </c>
      <c r="E30" s="14" t="str">
        <f t="shared" si="0"/>
        <v>Natural Gas</v>
      </c>
      <c r="F30" s="21" t="str">
        <f t="shared" si="1"/>
        <v>PJ</v>
      </c>
      <c r="L30" s="14" t="s">
        <v>186</v>
      </c>
      <c r="R30" s="14" t="s">
        <v>187</v>
      </c>
      <c r="S30" s="14" t="s">
        <v>188</v>
      </c>
      <c r="T30" s="21" t="str">
        <f t="shared" si="2"/>
        <v>Gg</v>
      </c>
    </row>
    <row r="31" spans="4:20">
      <c r="D31" s="14" t="s">
        <v>189</v>
      </c>
      <c r="E31" s="14" t="str">
        <f t="shared" si="0"/>
        <v>Blast Furnace Gas</v>
      </c>
      <c r="F31" s="21" t="str">
        <f t="shared" si="1"/>
        <v>PJ</v>
      </c>
      <c r="L31" s="14" t="s">
        <v>190</v>
      </c>
      <c r="R31" s="14" t="s">
        <v>191</v>
      </c>
      <c r="S31" s="14" t="s">
        <v>192</v>
      </c>
      <c r="T31" s="21" t="str">
        <f t="shared" si="2"/>
        <v>Gg</v>
      </c>
    </row>
    <row r="32" spans="4:20">
      <c r="D32" s="14" t="s">
        <v>193</v>
      </c>
      <c r="E32" s="14" t="str">
        <f t="shared" si="0"/>
        <v>Wood</v>
      </c>
      <c r="F32" s="21" t="str">
        <f t="shared" si="1"/>
        <v>PJ</v>
      </c>
      <c r="L32" s="14" t="s">
        <v>194</v>
      </c>
    </row>
    <row r="33" spans="4:12">
      <c r="D33" s="14" t="s">
        <v>195</v>
      </c>
      <c r="E33" s="14" t="str">
        <f t="shared" si="0"/>
        <v>Agricultural residues</v>
      </c>
      <c r="F33" s="21" t="str">
        <f t="shared" si="1"/>
        <v>PJ</v>
      </c>
      <c r="L33" s="14" t="s">
        <v>196</v>
      </c>
    </row>
    <row r="34" spans="4:12">
      <c r="D34" s="14" t="s">
        <v>197</v>
      </c>
      <c r="E34" s="14" t="str">
        <f t="shared" si="0"/>
        <v>Forrest residues</v>
      </c>
      <c r="F34" s="21" t="str">
        <f t="shared" si="1"/>
        <v>PJ</v>
      </c>
      <c r="L34" s="14" t="s">
        <v>198</v>
      </c>
    </row>
    <row r="35" spans="4:12">
      <c r="D35" s="14" t="s">
        <v>199</v>
      </c>
      <c r="E35" s="14" t="str">
        <f t="shared" si="0"/>
        <v>Municipal waste</v>
      </c>
      <c r="F35" s="21" t="str">
        <f t="shared" si="1"/>
        <v>PJ</v>
      </c>
      <c r="L35" s="14" t="s">
        <v>200</v>
      </c>
    </row>
    <row r="36" spans="4:12">
      <c r="D36" s="14" t="s">
        <v>201</v>
      </c>
      <c r="E36" s="14" t="str">
        <f t="shared" si="0"/>
        <v>Industrial Waste</v>
      </c>
      <c r="F36" s="21" t="str">
        <f t="shared" si="1"/>
        <v>PJ</v>
      </c>
      <c r="L36" s="14" t="s">
        <v>202</v>
      </c>
    </row>
    <row r="37" spans="4:12">
      <c r="D37" s="14" t="s">
        <v>203</v>
      </c>
      <c r="E37" s="14" t="str">
        <f t="shared" si="0"/>
        <v>Animal waste</v>
      </c>
      <c r="F37" s="21" t="str">
        <f t="shared" si="1"/>
        <v>PJ</v>
      </c>
      <c r="L37" s="14" t="s">
        <v>204</v>
      </c>
    </row>
    <row r="38" spans="4:12">
      <c r="D38" s="14" t="s">
        <v>855</v>
      </c>
      <c r="E38" s="14" t="str">
        <f t="shared" si="0"/>
        <v>Used cooking oils</v>
      </c>
      <c r="F38" s="21" t="str">
        <f t="shared" si="1"/>
        <v>PJ</v>
      </c>
      <c r="L38" s="14" t="s">
        <v>856</v>
      </c>
    </row>
    <row r="39" spans="4:12">
      <c r="D39" s="14" t="s">
        <v>205</v>
      </c>
      <c r="E39" s="14" t="str">
        <f t="shared" si="0"/>
        <v>Sugar beet Residues</v>
      </c>
      <c r="F39" s="21" t="str">
        <f t="shared" si="1"/>
        <v>PJ</v>
      </c>
      <c r="L39" s="14" t="s">
        <v>859</v>
      </c>
    </row>
    <row r="40" spans="4:12">
      <c r="D40" s="14" t="s">
        <v>860</v>
      </c>
      <c r="E40" s="14" t="str">
        <f t="shared" si="0"/>
        <v>Wine and distillery residues</v>
      </c>
      <c r="F40" s="21" t="str">
        <f t="shared" si="1"/>
        <v>PJ</v>
      </c>
      <c r="L40" s="14" t="s">
        <v>861</v>
      </c>
    </row>
    <row r="41" spans="4:12">
      <c r="D41" s="14" t="s">
        <v>206</v>
      </c>
      <c r="E41" s="14" t="str">
        <f t="shared" si="0"/>
        <v>GrassStraw Residues</v>
      </c>
      <c r="F41" s="21" t="str">
        <f>F39</f>
        <v>PJ</v>
      </c>
      <c r="L41" s="14" t="s">
        <v>862</v>
      </c>
    </row>
    <row r="42" spans="4:12">
      <c r="D42" s="14" t="s">
        <v>878</v>
      </c>
      <c r="E42" s="14" t="s">
        <v>879</v>
      </c>
      <c r="F42" s="21" t="str">
        <f>F40</f>
        <v>PJ</v>
      </c>
    </row>
    <row r="43" spans="4:12">
      <c r="D43" s="14" t="s">
        <v>207</v>
      </c>
      <c r="E43" s="14" t="str">
        <f t="shared" ref="E43:E106" si="3">L43&amp;""&amp;M43</f>
        <v>Oilseed Crops</v>
      </c>
      <c r="F43" s="21" t="str">
        <f>F41</f>
        <v>PJ</v>
      </c>
      <c r="L43" s="14" t="s">
        <v>208</v>
      </c>
    </row>
    <row r="44" spans="4:12">
      <c r="D44" s="14" t="s">
        <v>209</v>
      </c>
      <c r="E44" s="14" t="str">
        <f t="shared" si="3"/>
        <v>Pure Bioethanol</v>
      </c>
      <c r="F44" s="21" t="str">
        <f t="shared" si="1"/>
        <v>PJ</v>
      </c>
      <c r="L44" s="14" t="s">
        <v>210</v>
      </c>
    </row>
    <row r="45" spans="4:12">
      <c r="D45" s="14" t="s">
        <v>211</v>
      </c>
      <c r="E45" s="14" t="str">
        <f t="shared" si="3"/>
        <v>RME</v>
      </c>
      <c r="F45" s="21" t="str">
        <f t="shared" si="1"/>
        <v>PJ</v>
      </c>
      <c r="L45" s="14" t="s">
        <v>212</v>
      </c>
    </row>
    <row r="46" spans="4:12">
      <c r="D46" s="14" t="s">
        <v>213</v>
      </c>
      <c r="E46" s="14" t="str">
        <f t="shared" si="3"/>
        <v>HVO</v>
      </c>
      <c r="F46" s="21" t="str">
        <f t="shared" si="1"/>
        <v>PJ</v>
      </c>
      <c r="L46" s="14" t="s">
        <v>214</v>
      </c>
    </row>
    <row r="47" spans="4:12">
      <c r="D47" s="14" t="s">
        <v>215</v>
      </c>
      <c r="E47" s="14" t="str">
        <f t="shared" si="3"/>
        <v>DME</v>
      </c>
      <c r="F47" s="21" t="str">
        <f t="shared" si="1"/>
        <v>PJ</v>
      </c>
      <c r="L47" s="14" t="s">
        <v>216</v>
      </c>
    </row>
    <row r="48" spans="4:12">
      <c r="D48" s="14" t="s">
        <v>217</v>
      </c>
      <c r="E48" s="14" t="str">
        <f t="shared" si="3"/>
        <v>Biodiesel</v>
      </c>
      <c r="F48" s="21" t="str">
        <f t="shared" si="1"/>
        <v>PJ</v>
      </c>
      <c r="L48" s="14" t="s">
        <v>218</v>
      </c>
    </row>
    <row r="49" spans="4:12">
      <c r="D49" s="14" t="s">
        <v>209</v>
      </c>
      <c r="E49" s="14" t="str">
        <f t="shared" si="3"/>
        <v>Bioethanol</v>
      </c>
      <c r="F49" s="21" t="str">
        <f t="shared" si="1"/>
        <v>PJ</v>
      </c>
      <c r="L49" s="14" t="s">
        <v>219</v>
      </c>
    </row>
    <row r="50" spans="4:12">
      <c r="D50" s="14" t="s">
        <v>220</v>
      </c>
      <c r="E50" s="14" t="str">
        <f t="shared" si="3"/>
        <v>Biogas</v>
      </c>
      <c r="F50" s="21" t="str">
        <f t="shared" si="1"/>
        <v>PJ</v>
      </c>
      <c r="L50" s="14" t="s">
        <v>221</v>
      </c>
    </row>
    <row r="51" spans="4:12">
      <c r="D51" s="14" t="s">
        <v>222</v>
      </c>
      <c r="E51" s="14" t="str">
        <f t="shared" si="3"/>
        <v>Pellet</v>
      </c>
      <c r="F51" s="21" t="str">
        <f t="shared" si="1"/>
        <v>PJ</v>
      </c>
      <c r="L51" s="14" t="s">
        <v>223</v>
      </c>
    </row>
    <row r="52" spans="4:12">
      <c r="D52" s="14" t="s">
        <v>224</v>
      </c>
      <c r="E52" s="14" t="str">
        <f t="shared" si="3"/>
        <v>Charcoal</v>
      </c>
      <c r="F52" s="21" t="str">
        <f t="shared" si="1"/>
        <v>PJ</v>
      </c>
      <c r="L52" s="14" t="s">
        <v>225</v>
      </c>
    </row>
    <row r="53" spans="4:12">
      <c r="D53" s="14" t="s">
        <v>12</v>
      </c>
      <c r="E53" s="14" t="str">
        <f t="shared" si="3"/>
        <v>Rape seed oil</v>
      </c>
      <c r="F53" s="21" t="str">
        <f t="shared" si="1"/>
        <v>PJ</v>
      </c>
      <c r="L53" s="14" t="s">
        <v>226</v>
      </c>
    </row>
    <row r="54" spans="4:12">
      <c r="D54" s="14" t="s">
        <v>227</v>
      </c>
      <c r="E54" s="14" t="str">
        <f t="shared" si="3"/>
        <v>Hydro Energy</v>
      </c>
      <c r="F54" s="21" t="str">
        <f t="shared" si="1"/>
        <v>PJ</v>
      </c>
      <c r="L54" s="14" t="s">
        <v>228</v>
      </c>
    </row>
    <row r="55" spans="4:12">
      <c r="D55" s="14" t="s">
        <v>229</v>
      </c>
      <c r="E55" s="14" t="str">
        <f t="shared" si="3"/>
        <v>Solar Energy</v>
      </c>
      <c r="F55" s="21" t="str">
        <f t="shared" si="1"/>
        <v>PJ</v>
      </c>
      <c r="L55" s="14" t="s">
        <v>230</v>
      </c>
    </row>
    <row r="56" spans="4:12">
      <c r="D56" s="14" t="s">
        <v>231</v>
      </c>
      <c r="E56" s="14" t="str">
        <f t="shared" si="3"/>
        <v>Wind Energy</v>
      </c>
      <c r="F56" s="21" t="str">
        <f t="shared" si="1"/>
        <v>PJ</v>
      </c>
      <c r="L56" s="14" t="s">
        <v>232</v>
      </c>
    </row>
    <row r="57" spans="4:12">
      <c r="D57" s="14" t="s">
        <v>233</v>
      </c>
      <c r="E57" s="14" t="str">
        <f t="shared" si="3"/>
        <v>Geothermal Energy</v>
      </c>
      <c r="F57" s="21" t="str">
        <f t="shared" si="1"/>
        <v>PJ</v>
      </c>
      <c r="L57" s="14" t="s">
        <v>234</v>
      </c>
    </row>
    <row r="58" spans="4:12">
      <c r="D58" s="14" t="s">
        <v>235</v>
      </c>
      <c r="E58" s="14" t="str">
        <f t="shared" si="3"/>
        <v>Nuclear Fuel</v>
      </c>
      <c r="F58" s="21" t="str">
        <f t="shared" si="1"/>
        <v>PJ</v>
      </c>
      <c r="L58" s="14" t="s">
        <v>236</v>
      </c>
    </row>
    <row r="59" spans="4:12">
      <c r="D59" s="14" t="s">
        <v>237</v>
      </c>
      <c r="E59" s="14" t="str">
        <f t="shared" si="3"/>
        <v>Anthracite (RSV)</v>
      </c>
      <c r="F59" s="21" t="str">
        <f t="shared" si="1"/>
        <v>PJ</v>
      </c>
      <c r="L59" s="14" t="s">
        <v>238</v>
      </c>
    </row>
    <row r="60" spans="4:12">
      <c r="D60" s="14" t="s">
        <v>239</v>
      </c>
      <c r="E60" s="14" t="str">
        <f t="shared" si="3"/>
        <v>Other bituminous coal (RSV)</v>
      </c>
      <c r="F60" s="21" t="str">
        <f t="shared" si="1"/>
        <v>PJ</v>
      </c>
      <c r="L60" s="14" t="s">
        <v>240</v>
      </c>
    </row>
    <row r="61" spans="4:12">
      <c r="D61" s="14" t="s">
        <v>241</v>
      </c>
      <c r="E61" s="14" t="str">
        <f t="shared" si="3"/>
        <v>LigniteBrown Coal (RSV)</v>
      </c>
      <c r="F61" s="21" t="str">
        <f t="shared" si="1"/>
        <v>PJ</v>
      </c>
      <c r="L61" s="14" t="s">
        <v>863</v>
      </c>
    </row>
    <row r="62" spans="4:12">
      <c r="D62" s="14" t="s">
        <v>242</v>
      </c>
      <c r="E62" s="14" t="str">
        <f t="shared" si="3"/>
        <v>Crude oil in Pipeline  (PIP)</v>
      </c>
      <c r="F62" s="21" t="str">
        <f t="shared" si="1"/>
        <v>PJ</v>
      </c>
      <c r="L62" s="14" t="s">
        <v>243</v>
      </c>
    </row>
    <row r="63" spans="4:12">
      <c r="D63" s="14" t="s">
        <v>244</v>
      </c>
      <c r="E63" s="14" t="str">
        <f t="shared" si="3"/>
        <v>Crude oil reserves (RSV)</v>
      </c>
      <c r="F63" s="21" t="str">
        <f t="shared" si="1"/>
        <v>PJ</v>
      </c>
      <c r="L63" s="14" t="s">
        <v>245</v>
      </c>
    </row>
    <row r="64" spans="4:12">
      <c r="D64" s="14" t="s">
        <v>246</v>
      </c>
      <c r="E64" s="14" t="str">
        <f t="shared" si="3"/>
        <v>N. Gas Tansportation (PIT)</v>
      </c>
      <c r="F64" s="21" t="str">
        <f t="shared" si="1"/>
        <v>PJ</v>
      </c>
      <c r="L64" s="14" t="s">
        <v>247</v>
      </c>
    </row>
    <row r="65" spans="4:12">
      <c r="D65" s="14" t="s">
        <v>248</v>
      </c>
      <c r="E65" s="14" t="str">
        <f t="shared" si="3"/>
        <v>N. Gas Distribution (PID)</v>
      </c>
      <c r="F65" s="21" t="str">
        <f t="shared" si="1"/>
        <v>PJ</v>
      </c>
      <c r="L65" s="14" t="s">
        <v>249</v>
      </c>
    </row>
    <row r="66" spans="4:12">
      <c r="D66" s="14" t="s">
        <v>250</v>
      </c>
      <c r="E66" s="14" t="str">
        <f t="shared" si="3"/>
        <v>N. Gas (RSV)</v>
      </c>
      <c r="F66" s="21" t="str">
        <f t="shared" si="1"/>
        <v>PJ</v>
      </c>
      <c r="L66" s="14" t="s">
        <v>251</v>
      </c>
    </row>
    <row r="67" spans="4:12">
      <c r="D67" s="14" t="s">
        <v>252</v>
      </c>
      <c r="E67" s="14" t="str">
        <f t="shared" si="3"/>
        <v>LigniteBrown Coal (STG)</v>
      </c>
      <c r="F67" s="21" t="str">
        <f t="shared" si="1"/>
        <v>PJ</v>
      </c>
      <c r="L67" s="14" t="s">
        <v>864</v>
      </c>
    </row>
    <row r="68" spans="4:12">
      <c r="D68" s="14" t="s">
        <v>253</v>
      </c>
      <c r="E68" s="14" t="str">
        <f t="shared" si="3"/>
        <v>Crude Oil (STG)</v>
      </c>
      <c r="F68" s="21" t="str">
        <f t="shared" si="1"/>
        <v>PJ</v>
      </c>
      <c r="L68" s="14" t="s">
        <v>254</v>
      </c>
    </row>
    <row r="69" spans="4:12">
      <c r="D69" s="14" t="s">
        <v>255</v>
      </c>
      <c r="E69" s="14" t="str">
        <f t="shared" si="3"/>
        <v>N. Gas (STG)</v>
      </c>
      <c r="F69" s="21" t="str">
        <f t="shared" si="1"/>
        <v>PJ</v>
      </c>
      <c r="L69" s="14" t="s">
        <v>256</v>
      </c>
    </row>
    <row r="70" spans="4:12">
      <c r="D70" s="14" t="s">
        <v>257</v>
      </c>
      <c r="E70" s="14" t="str">
        <f t="shared" si="3"/>
        <v>Anthracite (SUP)</v>
      </c>
      <c r="F70" s="21" t="str">
        <f t="shared" si="1"/>
        <v>PJ</v>
      </c>
      <c r="L70" s="14" t="s">
        <v>258</v>
      </c>
    </row>
    <row r="71" spans="4:12">
      <c r="D71" s="14" t="s">
        <v>259</v>
      </c>
      <c r="E71" s="14" t="str">
        <f t="shared" si="3"/>
        <v>Coking coal (SUP)</v>
      </c>
      <c r="F71" s="21" t="str">
        <f t="shared" si="1"/>
        <v>PJ</v>
      </c>
      <c r="L71" s="14" t="s">
        <v>260</v>
      </c>
    </row>
    <row r="72" spans="4:12">
      <c r="D72" s="14" t="s">
        <v>261</v>
      </c>
      <c r="E72" s="14" t="str">
        <f t="shared" si="3"/>
        <v>Other bituminous coal (SUP)</v>
      </c>
      <c r="F72" s="21" t="str">
        <f t="shared" si="1"/>
        <v>PJ</v>
      </c>
      <c r="L72" s="14" t="s">
        <v>262</v>
      </c>
    </row>
    <row r="73" spans="4:12">
      <c r="D73" s="14" t="s">
        <v>263</v>
      </c>
      <c r="E73" s="14" t="str">
        <f t="shared" si="3"/>
        <v>LigniteBrown Coal  (SUP)</v>
      </c>
      <c r="F73" s="21" t="str">
        <f t="shared" ref="F73:F136" si="4">F72</f>
        <v>PJ</v>
      </c>
      <c r="L73" s="14" t="s">
        <v>865</v>
      </c>
    </row>
    <row r="74" spans="4:12">
      <c r="D74" s="14" t="s">
        <v>264</v>
      </c>
      <c r="E74" s="14" t="str">
        <f t="shared" si="3"/>
        <v>Coke oven coke (SUP)</v>
      </c>
      <c r="F74" s="21" t="str">
        <f t="shared" si="4"/>
        <v>PJ</v>
      </c>
      <c r="L74" s="14" t="s">
        <v>265</v>
      </c>
    </row>
    <row r="75" spans="4:12">
      <c r="D75" s="14" t="s">
        <v>266</v>
      </c>
      <c r="E75" s="14" t="str">
        <f t="shared" si="3"/>
        <v>Coal tar (SUP)</v>
      </c>
      <c r="F75" s="21" t="str">
        <f t="shared" si="4"/>
        <v>PJ</v>
      </c>
      <c r="L75" s="14" t="s">
        <v>267</v>
      </c>
    </row>
    <row r="76" spans="4:12">
      <c r="D76" s="14" t="s">
        <v>268</v>
      </c>
      <c r="E76" s="14" t="str">
        <f t="shared" si="3"/>
        <v>BKB (brown coal briquettes) (SUP)</v>
      </c>
      <c r="F76" s="21" t="str">
        <f t="shared" si="4"/>
        <v>PJ</v>
      </c>
      <c r="L76" s="14" t="s">
        <v>269</v>
      </c>
    </row>
    <row r="77" spans="4:12">
      <c r="D77" s="14" t="s">
        <v>270</v>
      </c>
      <c r="E77" s="14" t="str">
        <f t="shared" si="3"/>
        <v>Crude Oil (SUP)</v>
      </c>
      <c r="F77" s="21" t="str">
        <f t="shared" si="4"/>
        <v>PJ</v>
      </c>
      <c r="L77" s="14" t="s">
        <v>271</v>
      </c>
    </row>
    <row r="78" spans="4:12">
      <c r="D78" s="14" t="s">
        <v>272</v>
      </c>
      <c r="E78" s="14" t="str">
        <f t="shared" si="3"/>
        <v>Natural gas liquids (SUP)</v>
      </c>
      <c r="F78" s="21" t="str">
        <f t="shared" si="4"/>
        <v>PJ</v>
      </c>
      <c r="L78" s="14" t="s">
        <v>273</v>
      </c>
    </row>
    <row r="79" spans="4:12">
      <c r="D79" s="14" t="s">
        <v>274</v>
      </c>
      <c r="E79" s="14" t="str">
        <f t="shared" si="3"/>
        <v>Feedstocks (SUP)</v>
      </c>
      <c r="F79" s="21" t="str">
        <f t="shared" si="4"/>
        <v>PJ</v>
      </c>
      <c r="L79" s="14" t="s">
        <v>275</v>
      </c>
    </row>
    <row r="80" spans="4:12">
      <c r="D80" s="14" t="s">
        <v>276</v>
      </c>
      <c r="E80" s="14" t="str">
        <f t="shared" si="3"/>
        <v>Refinery gas (SUP)</v>
      </c>
      <c r="F80" s="21" t="str">
        <f t="shared" si="4"/>
        <v>PJ</v>
      </c>
      <c r="L80" s="14" t="s">
        <v>277</v>
      </c>
    </row>
    <row r="81" spans="4:12">
      <c r="D81" s="14" t="s">
        <v>278</v>
      </c>
      <c r="E81" s="14" t="str">
        <f t="shared" si="3"/>
        <v>Diesel (SUP)</v>
      </c>
      <c r="F81" s="21" t="str">
        <f t="shared" si="4"/>
        <v>PJ</v>
      </c>
      <c r="L81" s="14" t="s">
        <v>279</v>
      </c>
    </row>
    <row r="82" spans="4:12">
      <c r="D82" s="14" t="s">
        <v>280</v>
      </c>
      <c r="E82" s="14" t="str">
        <f t="shared" si="3"/>
        <v>Gasoline (SUP)</v>
      </c>
      <c r="F82" s="21" t="str">
        <f t="shared" si="4"/>
        <v>PJ</v>
      </c>
      <c r="L82" s="14" t="s">
        <v>281</v>
      </c>
    </row>
    <row r="83" spans="4:12">
      <c r="D83" s="14" t="s">
        <v>282</v>
      </c>
      <c r="E83" s="14" t="str">
        <f t="shared" si="3"/>
        <v>Liquified petroleum gas (SUP)</v>
      </c>
      <c r="F83" s="21" t="str">
        <f t="shared" si="4"/>
        <v>PJ</v>
      </c>
      <c r="L83" s="14" t="s">
        <v>283</v>
      </c>
    </row>
    <row r="84" spans="4:12">
      <c r="D84" s="14" t="s">
        <v>284</v>
      </c>
      <c r="E84" s="14" t="str">
        <f t="shared" si="3"/>
        <v>Low Sulphur Fuel Oil (SUP)</v>
      </c>
      <c r="F84" s="21" t="str">
        <f t="shared" si="4"/>
        <v>PJ</v>
      </c>
      <c r="L84" s="14" t="s">
        <v>285</v>
      </c>
    </row>
    <row r="85" spans="4:12">
      <c r="D85" s="14" t="s">
        <v>286</v>
      </c>
      <c r="E85" s="14" t="str">
        <f t="shared" si="3"/>
        <v>High Sulphur Fuel Oil (SUP)</v>
      </c>
      <c r="F85" s="21" t="str">
        <f t="shared" si="4"/>
        <v>PJ</v>
      </c>
      <c r="L85" s="14" t="s">
        <v>287</v>
      </c>
    </row>
    <row r="86" spans="4:12">
      <c r="D86" s="14" t="s">
        <v>288</v>
      </c>
      <c r="E86" s="14" t="str">
        <f t="shared" si="3"/>
        <v>Kerosene (SUP)</v>
      </c>
      <c r="F86" s="21" t="str">
        <f t="shared" si="4"/>
        <v>PJ</v>
      </c>
      <c r="L86" s="14" t="s">
        <v>289</v>
      </c>
    </row>
    <row r="87" spans="4:12">
      <c r="D87" s="14" t="s">
        <v>290</v>
      </c>
      <c r="E87" s="14" t="str">
        <f t="shared" si="3"/>
        <v>Naphtha (SUP)</v>
      </c>
      <c r="F87" s="21" t="str">
        <f t="shared" si="4"/>
        <v>PJ</v>
      </c>
      <c r="L87" s="14" t="s">
        <v>291</v>
      </c>
    </row>
    <row r="88" spans="4:12">
      <c r="D88" s="14" t="s">
        <v>292</v>
      </c>
      <c r="E88" s="14" t="str">
        <f t="shared" si="3"/>
        <v>Petroleum Coke (SUP)</v>
      </c>
      <c r="F88" s="21" t="str">
        <f t="shared" si="4"/>
        <v>PJ</v>
      </c>
      <c r="L88" s="14" t="s">
        <v>293</v>
      </c>
    </row>
    <row r="89" spans="4:12">
      <c r="D89" s="14" t="s">
        <v>294</v>
      </c>
      <c r="E89" s="14" t="str">
        <f t="shared" si="3"/>
        <v>Other petroleum products (SUP)</v>
      </c>
      <c r="F89" s="21" t="str">
        <f t="shared" si="4"/>
        <v>PJ</v>
      </c>
      <c r="L89" s="14" t="s">
        <v>295</v>
      </c>
    </row>
    <row r="90" spans="4:12">
      <c r="D90" s="14" t="s">
        <v>296</v>
      </c>
      <c r="E90" s="14" t="str">
        <f t="shared" si="3"/>
        <v>Oil Shale (SUP)</v>
      </c>
      <c r="F90" s="21" t="str">
        <f t="shared" si="4"/>
        <v>PJ</v>
      </c>
      <c r="L90" s="14" t="s">
        <v>297</v>
      </c>
    </row>
    <row r="91" spans="4:12">
      <c r="D91" s="14" t="s">
        <v>298</v>
      </c>
      <c r="E91" s="14" t="str">
        <f t="shared" si="3"/>
        <v>Shale Oil (SUP)</v>
      </c>
      <c r="F91" s="21" t="str">
        <f t="shared" si="4"/>
        <v>PJ</v>
      </c>
      <c r="L91" s="14" t="s">
        <v>299</v>
      </c>
    </row>
    <row r="92" spans="4:12">
      <c r="D92" s="14" t="s">
        <v>300</v>
      </c>
      <c r="E92" s="14" t="str">
        <f t="shared" si="3"/>
        <v>Natural Gas (SUP)</v>
      </c>
      <c r="F92" s="21" t="str">
        <f t="shared" si="4"/>
        <v>PJ</v>
      </c>
      <c r="L92" s="14" t="s">
        <v>301</v>
      </c>
    </row>
    <row r="93" spans="4:12">
      <c r="D93" s="14" t="s">
        <v>302</v>
      </c>
      <c r="E93" s="14" t="str">
        <f t="shared" si="3"/>
        <v>Blast Furnace Gas (SUP)</v>
      </c>
      <c r="F93" s="21" t="str">
        <f t="shared" si="4"/>
        <v>PJ</v>
      </c>
      <c r="L93" s="14" t="s">
        <v>303</v>
      </c>
    </row>
    <row r="94" spans="4:12">
      <c r="D94" s="14" t="s">
        <v>304</v>
      </c>
      <c r="E94" s="14" t="str">
        <f t="shared" si="3"/>
        <v>Wood (SUP)</v>
      </c>
      <c r="F94" s="21" t="str">
        <f t="shared" si="4"/>
        <v>PJ</v>
      </c>
      <c r="L94" s="14" t="s">
        <v>305</v>
      </c>
    </row>
    <row r="95" spans="4:12">
      <c r="D95" s="14" t="s">
        <v>306</v>
      </c>
      <c r="E95" s="14" t="str">
        <f t="shared" si="3"/>
        <v>Agricultural residues (SUP)</v>
      </c>
      <c r="F95" s="21" t="str">
        <f t="shared" si="4"/>
        <v>PJ</v>
      </c>
      <c r="L95" s="14" t="s">
        <v>307</v>
      </c>
    </row>
    <row r="96" spans="4:12">
      <c r="D96" s="14" t="s">
        <v>308</v>
      </c>
      <c r="E96" s="14" t="str">
        <f t="shared" si="3"/>
        <v>Forrest residues (SUP)</v>
      </c>
      <c r="F96" s="21" t="str">
        <f t="shared" si="4"/>
        <v>PJ</v>
      </c>
      <c r="L96" s="14" t="s">
        <v>309</v>
      </c>
    </row>
    <row r="97" spans="4:12">
      <c r="D97" s="14" t="s">
        <v>310</v>
      </c>
      <c r="E97" s="14" t="str">
        <f t="shared" si="3"/>
        <v>Municipal waste (SUP)</v>
      </c>
      <c r="F97" s="21" t="str">
        <f t="shared" si="4"/>
        <v>PJ</v>
      </c>
      <c r="L97" s="14" t="s">
        <v>311</v>
      </c>
    </row>
    <row r="98" spans="4:12">
      <c r="D98" s="14" t="s">
        <v>312</v>
      </c>
      <c r="E98" s="14" t="str">
        <f t="shared" si="3"/>
        <v>Industrial Waste (SUP)</v>
      </c>
      <c r="F98" s="21" t="str">
        <f t="shared" si="4"/>
        <v>PJ</v>
      </c>
      <c r="L98" s="14" t="s">
        <v>313</v>
      </c>
    </row>
    <row r="99" spans="4:12">
      <c r="D99" s="14" t="s">
        <v>314</v>
      </c>
      <c r="E99" s="14" t="str">
        <f t="shared" si="3"/>
        <v>Animal waste (SUP)</v>
      </c>
      <c r="F99" s="21" t="str">
        <f t="shared" si="4"/>
        <v>PJ</v>
      </c>
      <c r="L99" s="14" t="s">
        <v>315</v>
      </c>
    </row>
    <row r="100" spans="4:12">
      <c r="D100" s="14" t="s">
        <v>316</v>
      </c>
      <c r="E100" s="14" t="str">
        <f t="shared" si="3"/>
        <v>Waste cooking oils (SUP)</v>
      </c>
      <c r="F100" s="21" t="str">
        <f t="shared" si="4"/>
        <v>PJ</v>
      </c>
      <c r="L100" s="14" t="s">
        <v>317</v>
      </c>
    </row>
    <row r="101" spans="4:12">
      <c r="D101" s="14" t="s">
        <v>318</v>
      </c>
      <c r="E101" s="14" t="str">
        <f t="shared" si="3"/>
        <v>Pure Bioethanol (SUP)</v>
      </c>
      <c r="F101" s="21" t="str">
        <f t="shared" si="4"/>
        <v>PJ</v>
      </c>
      <c r="L101" s="14" t="s">
        <v>319</v>
      </c>
    </row>
    <row r="102" spans="4:12">
      <c r="D102" s="14" t="s">
        <v>320</v>
      </c>
      <c r="E102" s="14" t="str">
        <f t="shared" si="3"/>
        <v>RME (SUP)</v>
      </c>
      <c r="F102" s="21" t="str">
        <f t="shared" si="4"/>
        <v>PJ</v>
      </c>
      <c r="L102" s="14" t="s">
        <v>321</v>
      </c>
    </row>
    <row r="103" spans="4:12">
      <c r="D103" s="14" t="s">
        <v>322</v>
      </c>
      <c r="E103" s="14" t="str">
        <f t="shared" si="3"/>
        <v>HVO (SUP)</v>
      </c>
      <c r="F103" s="21" t="str">
        <f t="shared" si="4"/>
        <v>PJ</v>
      </c>
      <c r="L103" s="14" t="s">
        <v>323</v>
      </c>
    </row>
    <row r="104" spans="4:12">
      <c r="D104" s="14" t="s">
        <v>324</v>
      </c>
      <c r="E104" s="14" t="str">
        <f t="shared" si="3"/>
        <v>DME (SUP)</v>
      </c>
      <c r="F104" s="21" t="str">
        <f t="shared" si="4"/>
        <v>PJ</v>
      </c>
      <c r="L104" s="14" t="s">
        <v>325</v>
      </c>
    </row>
    <row r="105" spans="4:12">
      <c r="D105" s="14" t="s">
        <v>326</v>
      </c>
      <c r="E105" s="14" t="str">
        <f t="shared" si="3"/>
        <v>Biodiesel (SUP)</v>
      </c>
      <c r="F105" s="21" t="str">
        <f t="shared" si="4"/>
        <v>PJ</v>
      </c>
      <c r="L105" s="14" t="s">
        <v>327</v>
      </c>
    </row>
    <row r="106" spans="4:12">
      <c r="D106" s="14" t="s">
        <v>318</v>
      </c>
      <c r="E106" s="14" t="str">
        <f t="shared" si="3"/>
        <v>Bioethanol (SUP)</v>
      </c>
      <c r="F106" s="21" t="str">
        <f t="shared" si="4"/>
        <v>PJ</v>
      </c>
      <c r="L106" s="14" t="s">
        <v>328</v>
      </c>
    </row>
    <row r="107" spans="4:12">
      <c r="D107" s="14" t="s">
        <v>329</v>
      </c>
      <c r="E107" s="14" t="str">
        <f t="shared" ref="E107:E170" si="5">L107&amp;""&amp;M107</f>
        <v>Biogas (SUP)</v>
      </c>
      <c r="F107" s="21" t="str">
        <f t="shared" si="4"/>
        <v>PJ</v>
      </c>
      <c r="L107" s="14" t="s">
        <v>330</v>
      </c>
    </row>
    <row r="108" spans="4:12">
      <c r="D108" s="14" t="s">
        <v>331</v>
      </c>
      <c r="E108" s="14" t="str">
        <f t="shared" si="5"/>
        <v>Pellet (SUP)</v>
      </c>
      <c r="F108" s="21" t="str">
        <f t="shared" si="4"/>
        <v>PJ</v>
      </c>
      <c r="L108" s="14" t="s">
        <v>332</v>
      </c>
    </row>
    <row r="109" spans="4:12">
      <c r="D109" s="14" t="s">
        <v>333</v>
      </c>
      <c r="E109" s="14" t="str">
        <f t="shared" si="5"/>
        <v>Charcoal (SUP)</v>
      </c>
      <c r="F109" s="21" t="str">
        <f t="shared" si="4"/>
        <v>PJ</v>
      </c>
      <c r="L109" s="14" t="s">
        <v>334</v>
      </c>
    </row>
    <row r="110" spans="4:12">
      <c r="D110" s="14" t="s">
        <v>335</v>
      </c>
      <c r="E110" s="14" t="str">
        <f t="shared" si="5"/>
        <v>Rape seed oil (SUP)</v>
      </c>
      <c r="F110" s="21" t="str">
        <f t="shared" si="4"/>
        <v>PJ</v>
      </c>
      <c r="L110" s="14" t="s">
        <v>336</v>
      </c>
    </row>
    <row r="111" spans="4:12">
      <c r="D111" s="14" t="s">
        <v>337</v>
      </c>
      <c r="E111" s="14" t="str">
        <f t="shared" si="5"/>
        <v>Hydro Energy (SUP)</v>
      </c>
      <c r="F111" s="21" t="str">
        <f t="shared" si="4"/>
        <v>PJ</v>
      </c>
      <c r="L111" s="14" t="s">
        <v>338</v>
      </c>
    </row>
    <row r="112" spans="4:12">
      <c r="D112" s="14" t="s">
        <v>339</v>
      </c>
      <c r="E112" s="14" t="str">
        <f t="shared" si="5"/>
        <v>Solar Energy (SUP)</v>
      </c>
      <c r="F112" s="21" t="str">
        <f t="shared" si="4"/>
        <v>PJ</v>
      </c>
      <c r="L112" s="14" t="s">
        <v>340</v>
      </c>
    </row>
    <row r="113" spans="4:12">
      <c r="D113" s="14" t="s">
        <v>341</v>
      </c>
      <c r="E113" s="14" t="str">
        <f t="shared" si="5"/>
        <v>Wind Energy (SUP)</v>
      </c>
      <c r="F113" s="21" t="str">
        <f t="shared" si="4"/>
        <v>PJ</v>
      </c>
      <c r="L113" s="14" t="s">
        <v>342</v>
      </c>
    </row>
    <row r="114" spans="4:12">
      <c r="D114" s="14" t="s">
        <v>343</v>
      </c>
      <c r="E114" s="14" t="str">
        <f t="shared" si="5"/>
        <v>Geothermal Energy (SUP)</v>
      </c>
      <c r="F114" s="21" t="str">
        <f t="shared" si="4"/>
        <v>PJ</v>
      </c>
      <c r="L114" s="14" t="s">
        <v>344</v>
      </c>
    </row>
    <row r="115" spans="4:12">
      <c r="D115" s="14" t="s">
        <v>345</v>
      </c>
      <c r="E115" s="14" t="str">
        <f t="shared" si="5"/>
        <v>Anthracite (IND)</v>
      </c>
      <c r="F115" s="21" t="str">
        <f t="shared" si="4"/>
        <v>PJ</v>
      </c>
      <c r="L115" s="14" t="s">
        <v>346</v>
      </c>
    </row>
    <row r="116" spans="4:12">
      <c r="D116" s="14" t="s">
        <v>347</v>
      </c>
      <c r="E116" s="14" t="str">
        <f t="shared" si="5"/>
        <v>Coking coal (IND)</v>
      </c>
      <c r="F116" s="21" t="str">
        <f t="shared" si="4"/>
        <v>PJ</v>
      </c>
      <c r="L116" s="14" t="s">
        <v>348</v>
      </c>
    </row>
    <row r="117" spans="4:12">
      <c r="D117" s="14" t="s">
        <v>349</v>
      </c>
      <c r="E117" s="14" t="str">
        <f t="shared" si="5"/>
        <v>Other bituminous coal (IND)</v>
      </c>
      <c r="F117" s="21" t="str">
        <f t="shared" si="4"/>
        <v>PJ</v>
      </c>
      <c r="L117" s="14" t="s">
        <v>350</v>
      </c>
    </row>
    <row r="118" spans="4:12">
      <c r="D118" s="14" t="s">
        <v>351</v>
      </c>
      <c r="E118" s="14" t="str">
        <f t="shared" si="5"/>
        <v>LigniteBrown Coal  (IND)</v>
      </c>
      <c r="F118" s="21" t="str">
        <f t="shared" si="4"/>
        <v>PJ</v>
      </c>
      <c r="L118" s="14" t="s">
        <v>866</v>
      </c>
    </row>
    <row r="119" spans="4:12">
      <c r="D119" s="14" t="s">
        <v>352</v>
      </c>
      <c r="E119" s="14" t="str">
        <f t="shared" si="5"/>
        <v>Coke oven coke (IND)</v>
      </c>
      <c r="F119" s="21" t="str">
        <f t="shared" si="4"/>
        <v>PJ</v>
      </c>
      <c r="L119" s="14" t="s">
        <v>353</v>
      </c>
    </row>
    <row r="120" spans="4:12">
      <c r="D120" s="14" t="s">
        <v>354</v>
      </c>
      <c r="E120" s="14" t="str">
        <f t="shared" si="5"/>
        <v>Coal tar (IND)</v>
      </c>
      <c r="F120" s="21" t="str">
        <f t="shared" si="4"/>
        <v>PJ</v>
      </c>
      <c r="L120" s="14" t="s">
        <v>355</v>
      </c>
    </row>
    <row r="121" spans="4:12">
      <c r="D121" s="14" t="s">
        <v>356</v>
      </c>
      <c r="E121" s="14" t="str">
        <f t="shared" si="5"/>
        <v>BKB (brown coal briquettes) (IND)</v>
      </c>
      <c r="F121" s="21" t="str">
        <f t="shared" si="4"/>
        <v>PJ</v>
      </c>
      <c r="L121" s="14" t="s">
        <v>357</v>
      </c>
    </row>
    <row r="122" spans="4:12">
      <c r="D122" s="14" t="s">
        <v>358</v>
      </c>
      <c r="E122" s="14" t="str">
        <f t="shared" si="5"/>
        <v>Refinery gas (IND)</v>
      </c>
      <c r="F122" s="21" t="str">
        <f t="shared" si="4"/>
        <v>PJ</v>
      </c>
      <c r="L122" s="14" t="s">
        <v>359</v>
      </c>
    </row>
    <row r="123" spans="4:12">
      <c r="D123" s="14" t="s">
        <v>360</v>
      </c>
      <c r="E123" s="14" t="str">
        <f t="shared" si="5"/>
        <v>Diesel (IND)</v>
      </c>
      <c r="F123" s="21" t="str">
        <f t="shared" si="4"/>
        <v>PJ</v>
      </c>
      <c r="L123" s="14" t="s">
        <v>361</v>
      </c>
    </row>
    <row r="124" spans="4:12">
      <c r="D124" s="14" t="s">
        <v>362</v>
      </c>
      <c r="E124" s="14" t="str">
        <f t="shared" si="5"/>
        <v>Gasoline (IND)</v>
      </c>
      <c r="F124" s="21" t="str">
        <f t="shared" si="4"/>
        <v>PJ</v>
      </c>
      <c r="L124" s="14" t="s">
        <v>363</v>
      </c>
    </row>
    <row r="125" spans="4:12">
      <c r="D125" s="14" t="s">
        <v>364</v>
      </c>
      <c r="E125" s="14" t="str">
        <f t="shared" si="5"/>
        <v>Liquified petroleum gas (IND)</v>
      </c>
      <c r="F125" s="21" t="str">
        <f t="shared" si="4"/>
        <v>PJ</v>
      </c>
      <c r="L125" s="14" t="s">
        <v>365</v>
      </c>
    </row>
    <row r="126" spans="4:12">
      <c r="D126" s="14" t="s">
        <v>366</v>
      </c>
      <c r="E126" s="14" t="str">
        <f t="shared" si="5"/>
        <v>Low Sulphur Fuel Oil (IND)</v>
      </c>
      <c r="F126" s="21" t="str">
        <f t="shared" si="4"/>
        <v>PJ</v>
      </c>
      <c r="L126" s="14" t="s">
        <v>367</v>
      </c>
    </row>
    <row r="127" spans="4:12">
      <c r="D127" s="14" t="s">
        <v>368</v>
      </c>
      <c r="E127" s="14" t="str">
        <f t="shared" si="5"/>
        <v>High Sulphur Fuel Oil (IND)</v>
      </c>
      <c r="F127" s="21" t="str">
        <f t="shared" si="4"/>
        <v>PJ</v>
      </c>
      <c r="L127" s="14" t="s">
        <v>369</v>
      </c>
    </row>
    <row r="128" spans="4:12">
      <c r="D128" s="14" t="s">
        <v>370</v>
      </c>
      <c r="E128" s="14" t="str">
        <f t="shared" si="5"/>
        <v>Kerosene (IND)</v>
      </c>
      <c r="F128" s="21" t="str">
        <f t="shared" si="4"/>
        <v>PJ</v>
      </c>
      <c r="L128" s="14" t="s">
        <v>371</v>
      </c>
    </row>
    <row r="129" spans="4:12">
      <c r="D129" s="14" t="s">
        <v>372</v>
      </c>
      <c r="E129" s="14" t="str">
        <f t="shared" si="5"/>
        <v>Naphtha (IND)</v>
      </c>
      <c r="F129" s="21" t="str">
        <f t="shared" si="4"/>
        <v>PJ</v>
      </c>
      <c r="L129" s="14" t="s">
        <v>373</v>
      </c>
    </row>
    <row r="130" spans="4:12">
      <c r="D130" s="14" t="s">
        <v>374</v>
      </c>
      <c r="E130" s="14" t="str">
        <f t="shared" si="5"/>
        <v>Petroleum Coke (IND)</v>
      </c>
      <c r="F130" s="21" t="str">
        <f t="shared" si="4"/>
        <v>PJ</v>
      </c>
      <c r="L130" s="14" t="s">
        <v>375</v>
      </c>
    </row>
    <row r="131" spans="4:12">
      <c r="D131" s="14" t="s">
        <v>376</v>
      </c>
      <c r="E131" s="14" t="str">
        <f t="shared" si="5"/>
        <v>Other petroleum products (IND)</v>
      </c>
      <c r="F131" s="21" t="str">
        <f t="shared" si="4"/>
        <v>PJ</v>
      </c>
      <c r="L131" s="14" t="s">
        <v>377</v>
      </c>
    </row>
    <row r="132" spans="4:12">
      <c r="D132" s="14" t="s">
        <v>378</v>
      </c>
      <c r="E132" s="14" t="str">
        <f t="shared" si="5"/>
        <v>Natural Gas (IND)</v>
      </c>
      <c r="F132" s="21" t="str">
        <f t="shared" si="4"/>
        <v>PJ</v>
      </c>
      <c r="L132" s="14" t="s">
        <v>379</v>
      </c>
    </row>
    <row r="133" spans="4:12">
      <c r="D133" s="14" t="s">
        <v>380</v>
      </c>
      <c r="E133" s="14" t="str">
        <f t="shared" si="5"/>
        <v>Blast Furnace Gas (IND)</v>
      </c>
      <c r="F133" s="21" t="str">
        <f t="shared" si="4"/>
        <v>PJ</v>
      </c>
      <c r="L133" s="14" t="s">
        <v>381</v>
      </c>
    </row>
    <row r="134" spans="4:12">
      <c r="D134" s="14" t="s">
        <v>382</v>
      </c>
      <c r="E134" s="14" t="str">
        <f t="shared" si="5"/>
        <v>Wood (IND)</v>
      </c>
      <c r="F134" s="21" t="str">
        <f t="shared" si="4"/>
        <v>PJ</v>
      </c>
      <c r="L134" s="14" t="s">
        <v>383</v>
      </c>
    </row>
    <row r="135" spans="4:12">
      <c r="D135" s="14" t="s">
        <v>384</v>
      </c>
      <c r="E135" s="14" t="str">
        <f t="shared" si="5"/>
        <v>Agricultural residues (IND)</v>
      </c>
      <c r="F135" s="21" t="str">
        <f t="shared" si="4"/>
        <v>PJ</v>
      </c>
      <c r="L135" s="14" t="s">
        <v>385</v>
      </c>
    </row>
    <row r="136" spans="4:12">
      <c r="D136" s="14" t="s">
        <v>386</v>
      </c>
      <c r="E136" s="14" t="str">
        <f t="shared" si="5"/>
        <v>Forrest residues (IND)</v>
      </c>
      <c r="F136" s="21" t="str">
        <f t="shared" si="4"/>
        <v>PJ</v>
      </c>
      <c r="L136" s="14" t="s">
        <v>387</v>
      </c>
    </row>
    <row r="137" spans="4:12">
      <c r="D137" s="14" t="s">
        <v>388</v>
      </c>
      <c r="E137" s="14" t="str">
        <f t="shared" si="5"/>
        <v>Municipal waste (IND)</v>
      </c>
      <c r="F137" s="21" t="str">
        <f t="shared" ref="F137:F200" si="6">F136</f>
        <v>PJ</v>
      </c>
      <c r="L137" s="14" t="s">
        <v>389</v>
      </c>
    </row>
    <row r="138" spans="4:12">
      <c r="D138" s="14" t="s">
        <v>390</v>
      </c>
      <c r="E138" s="14" t="str">
        <f t="shared" si="5"/>
        <v>Industrial Waste (IND)</v>
      </c>
      <c r="F138" s="21" t="str">
        <f t="shared" si="6"/>
        <v>PJ</v>
      </c>
      <c r="L138" s="14" t="s">
        <v>391</v>
      </c>
    </row>
    <row r="139" spans="4:12">
      <c r="D139" s="14" t="s">
        <v>392</v>
      </c>
      <c r="E139" s="14" t="str">
        <f t="shared" si="5"/>
        <v>Animal waste (IND)</v>
      </c>
      <c r="F139" s="21" t="str">
        <f t="shared" si="6"/>
        <v>PJ</v>
      </c>
      <c r="L139" s="14" t="s">
        <v>393</v>
      </c>
    </row>
    <row r="140" spans="4:12">
      <c r="D140" s="14" t="s">
        <v>394</v>
      </c>
      <c r="E140" s="14" t="str">
        <f t="shared" si="5"/>
        <v>Waste cooking oils (IND)</v>
      </c>
      <c r="F140" s="21" t="str">
        <f t="shared" si="6"/>
        <v>PJ</v>
      </c>
      <c r="L140" s="14" t="s">
        <v>395</v>
      </c>
    </row>
    <row r="141" spans="4:12">
      <c r="D141" s="14" t="s">
        <v>396</v>
      </c>
      <c r="E141" s="14" t="str">
        <f t="shared" si="5"/>
        <v>Pure Bioethanol (IND)</v>
      </c>
      <c r="F141" s="21" t="str">
        <f t="shared" si="6"/>
        <v>PJ</v>
      </c>
      <c r="L141" s="14" t="s">
        <v>397</v>
      </c>
    </row>
    <row r="142" spans="4:12">
      <c r="D142" s="14" t="s">
        <v>398</v>
      </c>
      <c r="E142" s="14" t="str">
        <f t="shared" si="5"/>
        <v>Biodiesel (IND)</v>
      </c>
      <c r="F142" s="21" t="str">
        <f t="shared" si="6"/>
        <v>PJ</v>
      </c>
      <c r="L142" s="14" t="s">
        <v>399</v>
      </c>
    </row>
    <row r="143" spans="4:12">
      <c r="D143" s="14" t="s">
        <v>396</v>
      </c>
      <c r="E143" s="14" t="str">
        <f t="shared" si="5"/>
        <v>Bioethanol (IND)</v>
      </c>
      <c r="F143" s="21" t="str">
        <f t="shared" si="6"/>
        <v>PJ</v>
      </c>
      <c r="L143" s="14" t="s">
        <v>400</v>
      </c>
    </row>
    <row r="144" spans="4:12">
      <c r="D144" s="14" t="s">
        <v>401</v>
      </c>
      <c r="E144" s="14" t="str">
        <f t="shared" si="5"/>
        <v>Biogas (IND)</v>
      </c>
      <c r="F144" s="21" t="str">
        <f t="shared" si="6"/>
        <v>PJ</v>
      </c>
      <c r="L144" s="14" t="s">
        <v>402</v>
      </c>
    </row>
    <row r="145" spans="4:12">
      <c r="D145" s="14" t="s">
        <v>403</v>
      </c>
      <c r="E145" s="14" t="str">
        <f t="shared" si="5"/>
        <v>Pellet (IND)</v>
      </c>
      <c r="F145" s="21" t="str">
        <f t="shared" si="6"/>
        <v>PJ</v>
      </c>
      <c r="L145" s="14" t="s">
        <v>404</v>
      </c>
    </row>
    <row r="146" spans="4:12">
      <c r="D146" s="14" t="s">
        <v>405</v>
      </c>
      <c r="E146" s="14" t="str">
        <f t="shared" si="5"/>
        <v>Charcoal (IND)</v>
      </c>
      <c r="F146" s="21" t="str">
        <f t="shared" si="6"/>
        <v>PJ</v>
      </c>
      <c r="L146" s="14" t="s">
        <v>406</v>
      </c>
    </row>
    <row r="147" spans="4:12">
      <c r="D147" s="14" t="s">
        <v>407</v>
      </c>
      <c r="E147" s="14" t="str">
        <f t="shared" si="5"/>
        <v>Hydro Energy (IND)</v>
      </c>
      <c r="F147" s="21" t="str">
        <f t="shared" si="6"/>
        <v>PJ</v>
      </c>
      <c r="L147" s="14" t="s">
        <v>408</v>
      </c>
    </row>
    <row r="148" spans="4:12">
      <c r="D148" s="14" t="s">
        <v>409</v>
      </c>
      <c r="E148" s="14" t="str">
        <f t="shared" si="5"/>
        <v>Solar Energy (IND)</v>
      </c>
      <c r="F148" s="21" t="str">
        <f t="shared" si="6"/>
        <v>PJ</v>
      </c>
      <c r="L148" s="14" t="s">
        <v>410</v>
      </c>
    </row>
    <row r="149" spans="4:12">
      <c r="D149" s="14" t="s">
        <v>411</v>
      </c>
      <c r="E149" s="14" t="str">
        <f t="shared" si="5"/>
        <v>Wind Energy (IND)</v>
      </c>
      <c r="F149" s="21" t="str">
        <f t="shared" si="6"/>
        <v>PJ</v>
      </c>
      <c r="L149" s="14" t="s">
        <v>412</v>
      </c>
    </row>
    <row r="150" spans="4:12">
      <c r="D150" s="14" t="s">
        <v>413</v>
      </c>
      <c r="E150" s="14" t="str">
        <f t="shared" si="5"/>
        <v>Geothermal Energy (IND)</v>
      </c>
      <c r="F150" s="21" t="str">
        <f t="shared" si="6"/>
        <v>PJ</v>
      </c>
      <c r="L150" s="14" t="s">
        <v>414</v>
      </c>
    </row>
    <row r="151" spans="4:12">
      <c r="D151" s="14" t="s">
        <v>415</v>
      </c>
      <c r="E151" s="14" t="str">
        <f t="shared" si="5"/>
        <v>Anthracite (RSD)</v>
      </c>
      <c r="F151" s="21" t="str">
        <f t="shared" si="6"/>
        <v>PJ</v>
      </c>
      <c r="L151" s="14" t="s">
        <v>416</v>
      </c>
    </row>
    <row r="152" spans="4:12">
      <c r="D152" s="14" t="s">
        <v>417</v>
      </c>
      <c r="E152" s="14" t="str">
        <f t="shared" si="5"/>
        <v>Coking coal (RSD)</v>
      </c>
      <c r="F152" s="21" t="str">
        <f t="shared" si="6"/>
        <v>PJ</v>
      </c>
      <c r="L152" s="14" t="s">
        <v>418</v>
      </c>
    </row>
    <row r="153" spans="4:12">
      <c r="D153" s="14" t="s">
        <v>419</v>
      </c>
      <c r="E153" s="14" t="str">
        <f t="shared" si="5"/>
        <v>Other bituminous coal (RSD)</v>
      </c>
      <c r="F153" s="21" t="str">
        <f t="shared" si="6"/>
        <v>PJ</v>
      </c>
      <c r="L153" s="14" t="s">
        <v>420</v>
      </c>
    </row>
    <row r="154" spans="4:12">
      <c r="D154" s="14" t="s">
        <v>421</v>
      </c>
      <c r="E154" s="14" t="str">
        <f t="shared" si="5"/>
        <v>LigniteBrown Coal  (RSD)</v>
      </c>
      <c r="F154" s="21" t="str">
        <f t="shared" si="6"/>
        <v>PJ</v>
      </c>
      <c r="L154" s="14" t="s">
        <v>867</v>
      </c>
    </row>
    <row r="155" spans="4:12">
      <c r="D155" s="14" t="s">
        <v>422</v>
      </c>
      <c r="E155" s="14" t="str">
        <f t="shared" si="5"/>
        <v>Coke oven coke (RSD)</v>
      </c>
      <c r="F155" s="21" t="str">
        <f t="shared" si="6"/>
        <v>PJ</v>
      </c>
      <c r="L155" s="14" t="s">
        <v>423</v>
      </c>
    </row>
    <row r="156" spans="4:12">
      <c r="D156" s="14" t="s">
        <v>424</v>
      </c>
      <c r="E156" s="14" t="str">
        <f t="shared" si="5"/>
        <v>Coal tar (RSD)</v>
      </c>
      <c r="F156" s="21" t="str">
        <f t="shared" si="6"/>
        <v>PJ</v>
      </c>
      <c r="L156" s="14" t="s">
        <v>425</v>
      </c>
    </row>
    <row r="157" spans="4:12">
      <c r="D157" s="14" t="s">
        <v>426</v>
      </c>
      <c r="E157" s="14" t="str">
        <f t="shared" si="5"/>
        <v>BKB (brown coal briquettes) (RSD)</v>
      </c>
      <c r="F157" s="21" t="str">
        <f t="shared" si="6"/>
        <v>PJ</v>
      </c>
      <c r="L157" s="14" t="s">
        <v>427</v>
      </c>
    </row>
    <row r="158" spans="4:12">
      <c r="D158" s="14" t="s">
        <v>428</v>
      </c>
      <c r="E158" s="14" t="str">
        <f t="shared" si="5"/>
        <v>Refinery gas (RSD)</v>
      </c>
      <c r="F158" s="21" t="str">
        <f t="shared" si="6"/>
        <v>PJ</v>
      </c>
      <c r="L158" s="14" t="s">
        <v>429</v>
      </c>
    </row>
    <row r="159" spans="4:12">
      <c r="D159" s="14" t="s">
        <v>430</v>
      </c>
      <c r="E159" s="14" t="str">
        <f t="shared" si="5"/>
        <v>Diesel (RSD)</v>
      </c>
      <c r="F159" s="21" t="str">
        <f t="shared" si="6"/>
        <v>PJ</v>
      </c>
      <c r="L159" s="14" t="s">
        <v>431</v>
      </c>
    </row>
    <row r="160" spans="4:12">
      <c r="D160" s="14" t="s">
        <v>432</v>
      </c>
      <c r="E160" s="14" t="str">
        <f t="shared" si="5"/>
        <v>Gasoline (RSD)</v>
      </c>
      <c r="F160" s="21" t="str">
        <f t="shared" si="6"/>
        <v>PJ</v>
      </c>
      <c r="L160" s="14" t="s">
        <v>433</v>
      </c>
    </row>
    <row r="161" spans="4:12">
      <c r="D161" s="14" t="s">
        <v>434</v>
      </c>
      <c r="E161" s="14" t="str">
        <f t="shared" si="5"/>
        <v>Liquified petroleum gas (RSD)</v>
      </c>
      <c r="F161" s="21" t="str">
        <f t="shared" si="6"/>
        <v>PJ</v>
      </c>
      <c r="L161" s="14" t="s">
        <v>435</v>
      </c>
    </row>
    <row r="162" spans="4:12">
      <c r="D162" s="14" t="s">
        <v>436</v>
      </c>
      <c r="E162" s="14" t="str">
        <f t="shared" si="5"/>
        <v>Low Sulphur Fuel Oil (RSD)</v>
      </c>
      <c r="F162" s="21" t="str">
        <f t="shared" si="6"/>
        <v>PJ</v>
      </c>
      <c r="L162" s="14" t="s">
        <v>437</v>
      </c>
    </row>
    <row r="163" spans="4:12">
      <c r="D163" s="14" t="s">
        <v>438</v>
      </c>
      <c r="E163" s="14" t="str">
        <f t="shared" si="5"/>
        <v>High Sulphur Fuel Oil (RSD)</v>
      </c>
      <c r="F163" s="21" t="str">
        <f t="shared" si="6"/>
        <v>PJ</v>
      </c>
      <c r="L163" s="14" t="s">
        <v>439</v>
      </c>
    </row>
    <row r="164" spans="4:12">
      <c r="D164" s="14" t="s">
        <v>440</v>
      </c>
      <c r="E164" s="14" t="str">
        <f t="shared" si="5"/>
        <v>Kerosene (RSD)</v>
      </c>
      <c r="F164" s="21" t="str">
        <f t="shared" si="6"/>
        <v>PJ</v>
      </c>
      <c r="L164" s="14" t="s">
        <v>441</v>
      </c>
    </row>
    <row r="165" spans="4:12">
      <c r="D165" s="14" t="s">
        <v>442</v>
      </c>
      <c r="E165" s="14" t="str">
        <f t="shared" si="5"/>
        <v>Other petroleum products (RSD)</v>
      </c>
      <c r="F165" s="21" t="str">
        <f t="shared" si="6"/>
        <v>PJ</v>
      </c>
      <c r="L165" s="14" t="s">
        <v>443</v>
      </c>
    </row>
    <row r="166" spans="4:12">
      <c r="D166" s="14" t="s">
        <v>444</v>
      </c>
      <c r="E166" s="14" t="str">
        <f t="shared" si="5"/>
        <v>Natural Gas (RSD)</v>
      </c>
      <c r="F166" s="21" t="str">
        <f t="shared" si="6"/>
        <v>PJ</v>
      </c>
      <c r="L166" s="14" t="s">
        <v>445</v>
      </c>
    </row>
    <row r="167" spans="4:12">
      <c r="D167" s="14" t="s">
        <v>446</v>
      </c>
      <c r="E167" s="14" t="str">
        <f t="shared" si="5"/>
        <v>Wood (RSD)</v>
      </c>
      <c r="F167" s="21" t="str">
        <f t="shared" si="6"/>
        <v>PJ</v>
      </c>
      <c r="L167" s="14" t="s">
        <v>447</v>
      </c>
    </row>
    <row r="168" spans="4:12">
      <c r="D168" s="14" t="s">
        <v>448</v>
      </c>
      <c r="E168" s="14" t="str">
        <f t="shared" si="5"/>
        <v>Agricultural residues (RSD)</v>
      </c>
      <c r="F168" s="21" t="str">
        <f t="shared" si="6"/>
        <v>PJ</v>
      </c>
      <c r="L168" s="14" t="s">
        <v>449</v>
      </c>
    </row>
    <row r="169" spans="4:12">
      <c r="D169" s="14" t="s">
        <v>450</v>
      </c>
      <c r="E169" s="14" t="str">
        <f t="shared" si="5"/>
        <v>Forrest residues (RSD)</v>
      </c>
      <c r="F169" s="21" t="str">
        <f t="shared" si="6"/>
        <v>PJ</v>
      </c>
      <c r="L169" s="14" t="s">
        <v>451</v>
      </c>
    </row>
    <row r="170" spans="4:12">
      <c r="D170" s="14" t="s">
        <v>452</v>
      </c>
      <c r="E170" s="14" t="str">
        <f t="shared" si="5"/>
        <v>Municipal waste (RSD)</v>
      </c>
      <c r="F170" s="21" t="str">
        <f t="shared" si="6"/>
        <v>PJ</v>
      </c>
      <c r="L170" s="14" t="s">
        <v>453</v>
      </c>
    </row>
    <row r="171" spans="4:12">
      <c r="D171" s="14" t="s">
        <v>454</v>
      </c>
      <c r="E171" s="14" t="str">
        <f t="shared" ref="E171:E234" si="7">L171&amp;""&amp;M171</f>
        <v>Animal waste (RSD)</v>
      </c>
      <c r="F171" s="21" t="str">
        <f t="shared" si="6"/>
        <v>PJ</v>
      </c>
      <c r="L171" s="14" t="s">
        <v>455</v>
      </c>
    </row>
    <row r="172" spans="4:12">
      <c r="D172" s="14" t="s">
        <v>456</v>
      </c>
      <c r="E172" s="14" t="str">
        <f t="shared" si="7"/>
        <v>Waste cooking oils (RSD)</v>
      </c>
      <c r="F172" s="21" t="str">
        <f t="shared" si="6"/>
        <v>PJ</v>
      </c>
      <c r="L172" s="14" t="s">
        <v>457</v>
      </c>
    </row>
    <row r="173" spans="4:12">
      <c r="D173" s="14" t="s">
        <v>458</v>
      </c>
      <c r="E173" s="14" t="str">
        <f t="shared" si="7"/>
        <v>Pure Bioethanol (RSD)</v>
      </c>
      <c r="F173" s="21" t="str">
        <f t="shared" si="6"/>
        <v>PJ</v>
      </c>
      <c r="L173" s="14" t="s">
        <v>459</v>
      </c>
    </row>
    <row r="174" spans="4:12">
      <c r="D174" s="14" t="s">
        <v>460</v>
      </c>
      <c r="E174" s="14" t="str">
        <f t="shared" si="7"/>
        <v>Biodiesel (RSD)</v>
      </c>
      <c r="F174" s="21" t="str">
        <f t="shared" si="6"/>
        <v>PJ</v>
      </c>
      <c r="L174" s="14" t="s">
        <v>461</v>
      </c>
    </row>
    <row r="175" spans="4:12">
      <c r="D175" s="14" t="s">
        <v>458</v>
      </c>
      <c r="E175" s="14" t="str">
        <f t="shared" si="7"/>
        <v>Bioethanol (RSD)</v>
      </c>
      <c r="F175" s="21" t="str">
        <f t="shared" si="6"/>
        <v>PJ</v>
      </c>
      <c r="L175" s="14" t="s">
        <v>462</v>
      </c>
    </row>
    <row r="176" spans="4:12">
      <c r="D176" s="14" t="s">
        <v>463</v>
      </c>
      <c r="E176" s="14" t="str">
        <f t="shared" si="7"/>
        <v>Biogas (RSD)</v>
      </c>
      <c r="F176" s="21" t="str">
        <f t="shared" si="6"/>
        <v>PJ</v>
      </c>
      <c r="L176" s="14" t="s">
        <v>464</v>
      </c>
    </row>
    <row r="177" spans="4:12">
      <c r="D177" s="14" t="s">
        <v>465</v>
      </c>
      <c r="E177" s="14" t="str">
        <f t="shared" si="7"/>
        <v>Pellet (RSD)</v>
      </c>
      <c r="F177" s="21" t="str">
        <f t="shared" si="6"/>
        <v>PJ</v>
      </c>
      <c r="L177" s="14" t="s">
        <v>466</v>
      </c>
    </row>
    <row r="178" spans="4:12">
      <c r="D178" s="14" t="s">
        <v>467</v>
      </c>
      <c r="E178" s="14" t="str">
        <f t="shared" si="7"/>
        <v>Charcoal (RSD)</v>
      </c>
      <c r="F178" s="21" t="str">
        <f t="shared" si="6"/>
        <v>PJ</v>
      </c>
      <c r="L178" s="14" t="s">
        <v>468</v>
      </c>
    </row>
    <row r="179" spans="4:12">
      <c r="D179" s="14" t="s">
        <v>469</v>
      </c>
      <c r="E179" s="14" t="str">
        <f t="shared" si="7"/>
        <v>Hydro Energy (RSD)</v>
      </c>
      <c r="F179" s="21" t="str">
        <f t="shared" si="6"/>
        <v>PJ</v>
      </c>
      <c r="L179" s="14" t="s">
        <v>470</v>
      </c>
    </row>
    <row r="180" spans="4:12">
      <c r="D180" s="14" t="s">
        <v>471</v>
      </c>
      <c r="E180" s="14" t="str">
        <f t="shared" si="7"/>
        <v>Solar Energy (RSD)</v>
      </c>
      <c r="F180" s="21" t="str">
        <f t="shared" si="6"/>
        <v>PJ</v>
      </c>
      <c r="L180" s="14" t="s">
        <v>472</v>
      </c>
    </row>
    <row r="181" spans="4:12">
      <c r="D181" s="14" t="s">
        <v>473</v>
      </c>
      <c r="E181" s="14" t="str">
        <f t="shared" si="7"/>
        <v>Wind Energy (RSD)</v>
      </c>
      <c r="F181" s="21" t="str">
        <f t="shared" si="6"/>
        <v>PJ</v>
      </c>
      <c r="L181" s="14" t="s">
        <v>474</v>
      </c>
    </row>
    <row r="182" spans="4:12">
      <c r="D182" s="14" t="s">
        <v>475</v>
      </c>
      <c r="E182" s="14" t="str">
        <f t="shared" si="7"/>
        <v>Geothermal Energy (RSD)</v>
      </c>
      <c r="F182" s="21" t="str">
        <f t="shared" si="6"/>
        <v>PJ</v>
      </c>
      <c r="L182" s="14" t="s">
        <v>476</v>
      </c>
    </row>
    <row r="183" spans="4:12">
      <c r="D183" s="14" t="s">
        <v>477</v>
      </c>
      <c r="E183" s="14" t="str">
        <f t="shared" si="7"/>
        <v>Anthracite (COM)</v>
      </c>
      <c r="F183" s="21" t="str">
        <f t="shared" si="6"/>
        <v>PJ</v>
      </c>
      <c r="L183" s="14" t="s">
        <v>478</v>
      </c>
    </row>
    <row r="184" spans="4:12">
      <c r="D184" s="14" t="s">
        <v>479</v>
      </c>
      <c r="E184" s="14" t="str">
        <f t="shared" si="7"/>
        <v>Coking coal (COM)</v>
      </c>
      <c r="F184" s="21" t="str">
        <f t="shared" si="6"/>
        <v>PJ</v>
      </c>
      <c r="L184" s="14" t="s">
        <v>480</v>
      </c>
    </row>
    <row r="185" spans="4:12">
      <c r="D185" s="14" t="s">
        <v>481</v>
      </c>
      <c r="E185" s="14" t="str">
        <f t="shared" si="7"/>
        <v>Other bituminous coal (COM)</v>
      </c>
      <c r="F185" s="21" t="str">
        <f t="shared" si="6"/>
        <v>PJ</v>
      </c>
      <c r="L185" s="14" t="s">
        <v>482</v>
      </c>
    </row>
    <row r="186" spans="4:12">
      <c r="D186" s="14" t="s">
        <v>483</v>
      </c>
      <c r="E186" s="14" t="str">
        <f t="shared" si="7"/>
        <v>LigniteBrown Coal  (COM)</v>
      </c>
      <c r="F186" s="21" t="str">
        <f t="shared" si="6"/>
        <v>PJ</v>
      </c>
      <c r="L186" s="14" t="s">
        <v>868</v>
      </c>
    </row>
    <row r="187" spans="4:12">
      <c r="D187" s="14" t="s">
        <v>484</v>
      </c>
      <c r="E187" s="14" t="str">
        <f t="shared" si="7"/>
        <v>Coke oven coke (COM)</v>
      </c>
      <c r="F187" s="21" t="str">
        <f t="shared" si="6"/>
        <v>PJ</v>
      </c>
      <c r="L187" s="14" t="s">
        <v>485</v>
      </c>
    </row>
    <row r="188" spans="4:12">
      <c r="D188" s="14" t="s">
        <v>486</v>
      </c>
      <c r="E188" s="14" t="str">
        <f t="shared" si="7"/>
        <v>Coal tar (COM)</v>
      </c>
      <c r="F188" s="21" t="str">
        <f t="shared" si="6"/>
        <v>PJ</v>
      </c>
      <c r="L188" s="14" t="s">
        <v>487</v>
      </c>
    </row>
    <row r="189" spans="4:12">
      <c r="D189" s="14" t="s">
        <v>488</v>
      </c>
      <c r="E189" s="14" t="str">
        <f t="shared" si="7"/>
        <v>BKB (brown coal briquettes) (COM)</v>
      </c>
      <c r="F189" s="21" t="str">
        <f t="shared" si="6"/>
        <v>PJ</v>
      </c>
      <c r="L189" s="14" t="s">
        <v>489</v>
      </c>
    </row>
    <row r="190" spans="4:12">
      <c r="D190" s="14" t="s">
        <v>490</v>
      </c>
      <c r="E190" s="14" t="str">
        <f t="shared" si="7"/>
        <v>Refinery gas (COM)</v>
      </c>
      <c r="F190" s="21" t="str">
        <f t="shared" si="6"/>
        <v>PJ</v>
      </c>
      <c r="L190" s="14" t="s">
        <v>491</v>
      </c>
    </row>
    <row r="191" spans="4:12">
      <c r="D191" s="14" t="s">
        <v>492</v>
      </c>
      <c r="E191" s="14" t="str">
        <f t="shared" si="7"/>
        <v>Diesel (COM)</v>
      </c>
      <c r="F191" s="21" t="str">
        <f t="shared" si="6"/>
        <v>PJ</v>
      </c>
      <c r="L191" s="14" t="s">
        <v>493</v>
      </c>
    </row>
    <row r="192" spans="4:12">
      <c r="D192" s="14" t="s">
        <v>494</v>
      </c>
      <c r="E192" s="14" t="str">
        <f t="shared" si="7"/>
        <v>Gasoline (COM)</v>
      </c>
      <c r="F192" s="21" t="str">
        <f t="shared" si="6"/>
        <v>PJ</v>
      </c>
      <c r="L192" s="14" t="s">
        <v>495</v>
      </c>
    </row>
    <row r="193" spans="4:12">
      <c r="D193" s="14" t="s">
        <v>496</v>
      </c>
      <c r="E193" s="14" t="str">
        <f t="shared" si="7"/>
        <v>Liquified petroleum gas (COM)</v>
      </c>
      <c r="F193" s="21" t="str">
        <f t="shared" si="6"/>
        <v>PJ</v>
      </c>
      <c r="L193" s="14" t="s">
        <v>497</v>
      </c>
    </row>
    <row r="194" spans="4:12">
      <c r="D194" s="14" t="s">
        <v>498</v>
      </c>
      <c r="E194" s="14" t="str">
        <f t="shared" si="7"/>
        <v>Low Sulphur Fuel Oil (COM)</v>
      </c>
      <c r="F194" s="21" t="str">
        <f t="shared" si="6"/>
        <v>PJ</v>
      </c>
      <c r="L194" s="14" t="s">
        <v>499</v>
      </c>
    </row>
    <row r="195" spans="4:12">
      <c r="D195" s="14" t="s">
        <v>500</v>
      </c>
      <c r="E195" s="14" t="str">
        <f t="shared" si="7"/>
        <v>High Sulphur Fuel Oil (COM)</v>
      </c>
      <c r="F195" s="21" t="str">
        <f t="shared" si="6"/>
        <v>PJ</v>
      </c>
      <c r="L195" s="14" t="s">
        <v>501</v>
      </c>
    </row>
    <row r="196" spans="4:12">
      <c r="D196" s="14" t="s">
        <v>502</v>
      </c>
      <c r="E196" s="14" t="str">
        <f t="shared" si="7"/>
        <v>Kerosene (COM)</v>
      </c>
      <c r="F196" s="21" t="str">
        <f t="shared" si="6"/>
        <v>PJ</v>
      </c>
      <c r="L196" s="14" t="s">
        <v>503</v>
      </c>
    </row>
    <row r="197" spans="4:12">
      <c r="D197" s="14" t="s">
        <v>504</v>
      </c>
      <c r="E197" s="14" t="str">
        <f t="shared" si="7"/>
        <v>Other petroleum products (COM)</v>
      </c>
      <c r="F197" s="21" t="str">
        <f t="shared" si="6"/>
        <v>PJ</v>
      </c>
      <c r="L197" s="14" t="s">
        <v>505</v>
      </c>
    </row>
    <row r="198" spans="4:12">
      <c r="D198" s="14" t="s">
        <v>506</v>
      </c>
      <c r="E198" s="14" t="str">
        <f t="shared" si="7"/>
        <v>Natural Gas (COM)</v>
      </c>
      <c r="F198" s="21" t="str">
        <f t="shared" si="6"/>
        <v>PJ</v>
      </c>
      <c r="L198" s="14" t="s">
        <v>507</v>
      </c>
    </row>
    <row r="199" spans="4:12">
      <c r="D199" s="14" t="s">
        <v>508</v>
      </c>
      <c r="E199" s="14" t="str">
        <f t="shared" si="7"/>
        <v>Wood (COM)</v>
      </c>
      <c r="F199" s="21" t="str">
        <f t="shared" si="6"/>
        <v>PJ</v>
      </c>
      <c r="L199" s="14" t="s">
        <v>509</v>
      </c>
    </row>
    <row r="200" spans="4:12">
      <c r="D200" s="14" t="s">
        <v>510</v>
      </c>
      <c r="E200" s="14" t="str">
        <f t="shared" si="7"/>
        <v>Agricultural residues (COM)</v>
      </c>
      <c r="F200" s="21" t="str">
        <f t="shared" si="6"/>
        <v>PJ</v>
      </c>
      <c r="L200" s="14" t="s">
        <v>511</v>
      </c>
    </row>
    <row r="201" spans="4:12">
      <c r="D201" s="14" t="s">
        <v>512</v>
      </c>
      <c r="E201" s="14" t="str">
        <f t="shared" si="7"/>
        <v>Forrest residues (COM)</v>
      </c>
      <c r="F201" s="21" t="str">
        <f t="shared" ref="F201:F264" si="8">F200</f>
        <v>PJ</v>
      </c>
      <c r="L201" s="14" t="s">
        <v>513</v>
      </c>
    </row>
    <row r="202" spans="4:12">
      <c r="D202" s="14" t="s">
        <v>514</v>
      </c>
      <c r="E202" s="14" t="str">
        <f t="shared" si="7"/>
        <v>Municipal waste (COM)</v>
      </c>
      <c r="F202" s="21" t="str">
        <f t="shared" si="8"/>
        <v>PJ</v>
      </c>
      <c r="L202" s="14" t="s">
        <v>515</v>
      </c>
    </row>
    <row r="203" spans="4:12">
      <c r="D203" s="14" t="s">
        <v>516</v>
      </c>
      <c r="E203" s="14" t="str">
        <f t="shared" si="7"/>
        <v>Animal waste (COM)</v>
      </c>
      <c r="F203" s="21" t="str">
        <f t="shared" si="8"/>
        <v>PJ</v>
      </c>
      <c r="L203" s="14" t="s">
        <v>517</v>
      </c>
    </row>
    <row r="204" spans="4:12">
      <c r="D204" s="14" t="s">
        <v>518</v>
      </c>
      <c r="E204" s="14" t="str">
        <f t="shared" si="7"/>
        <v>Waste cooking oils (COM)</v>
      </c>
      <c r="F204" s="21" t="str">
        <f t="shared" si="8"/>
        <v>PJ</v>
      </c>
      <c r="L204" s="14" t="s">
        <v>519</v>
      </c>
    </row>
    <row r="205" spans="4:12">
      <c r="D205" s="14" t="s">
        <v>520</v>
      </c>
      <c r="E205" s="14" t="str">
        <f t="shared" si="7"/>
        <v>Pure Bioethanol (COM)</v>
      </c>
      <c r="F205" s="21" t="str">
        <f t="shared" si="8"/>
        <v>PJ</v>
      </c>
      <c r="L205" s="14" t="s">
        <v>521</v>
      </c>
    </row>
    <row r="206" spans="4:12">
      <c r="D206" s="14" t="s">
        <v>522</v>
      </c>
      <c r="E206" s="14" t="str">
        <f t="shared" si="7"/>
        <v>Biodiesel (COM)</v>
      </c>
      <c r="F206" s="21" t="str">
        <f t="shared" si="8"/>
        <v>PJ</v>
      </c>
      <c r="L206" s="14" t="s">
        <v>523</v>
      </c>
    </row>
    <row r="207" spans="4:12">
      <c r="D207" s="14" t="s">
        <v>520</v>
      </c>
      <c r="E207" s="14" t="str">
        <f t="shared" si="7"/>
        <v>Bioethanol (COM)</v>
      </c>
      <c r="F207" s="21" t="str">
        <f t="shared" si="8"/>
        <v>PJ</v>
      </c>
      <c r="L207" s="14" t="s">
        <v>524</v>
      </c>
    </row>
    <row r="208" spans="4:12">
      <c r="D208" s="14" t="s">
        <v>525</v>
      </c>
      <c r="E208" s="14" t="str">
        <f t="shared" si="7"/>
        <v>Biogas (COM)</v>
      </c>
      <c r="F208" s="21" t="str">
        <f t="shared" si="8"/>
        <v>PJ</v>
      </c>
      <c r="L208" s="14" t="s">
        <v>526</v>
      </c>
    </row>
    <row r="209" spans="4:12">
      <c r="D209" s="14" t="s">
        <v>527</v>
      </c>
      <c r="E209" s="14" t="str">
        <f t="shared" si="7"/>
        <v>Pellet (COM)</v>
      </c>
      <c r="F209" s="21" t="str">
        <f t="shared" si="8"/>
        <v>PJ</v>
      </c>
      <c r="L209" s="14" t="s">
        <v>528</v>
      </c>
    </row>
    <row r="210" spans="4:12">
      <c r="D210" s="14" t="s">
        <v>529</v>
      </c>
      <c r="E210" s="14" t="str">
        <f t="shared" si="7"/>
        <v>Charcoal (COM)</v>
      </c>
      <c r="F210" s="21" t="str">
        <f t="shared" si="8"/>
        <v>PJ</v>
      </c>
      <c r="L210" s="14" t="s">
        <v>530</v>
      </c>
    </row>
    <row r="211" spans="4:12">
      <c r="D211" s="14" t="s">
        <v>531</v>
      </c>
      <c r="E211" s="14" t="str">
        <f t="shared" si="7"/>
        <v>Hydro Energy (COM)</v>
      </c>
      <c r="F211" s="21" t="str">
        <f t="shared" si="8"/>
        <v>PJ</v>
      </c>
      <c r="L211" s="14" t="s">
        <v>532</v>
      </c>
    </row>
    <row r="212" spans="4:12">
      <c r="D212" s="14" t="s">
        <v>533</v>
      </c>
      <c r="E212" s="14" t="str">
        <f t="shared" si="7"/>
        <v>Solar Energy (COM)</v>
      </c>
      <c r="F212" s="21" t="str">
        <f t="shared" si="8"/>
        <v>PJ</v>
      </c>
      <c r="L212" s="14" t="s">
        <v>534</v>
      </c>
    </row>
    <row r="213" spans="4:12">
      <c r="D213" s="14" t="s">
        <v>535</v>
      </c>
      <c r="E213" s="14" t="str">
        <f t="shared" si="7"/>
        <v>Wind Energy (COM)</v>
      </c>
      <c r="F213" s="21" t="str">
        <f t="shared" si="8"/>
        <v>PJ</v>
      </c>
      <c r="L213" s="14" t="s">
        <v>536</v>
      </c>
    </row>
    <row r="214" spans="4:12">
      <c r="D214" s="14" t="s">
        <v>537</v>
      </c>
      <c r="E214" s="14" t="str">
        <f t="shared" si="7"/>
        <v>Geothermal Energy (COM)</v>
      </c>
      <c r="F214" s="21" t="str">
        <f t="shared" si="8"/>
        <v>PJ</v>
      </c>
      <c r="L214" s="14" t="s">
        <v>538</v>
      </c>
    </row>
    <row r="215" spans="4:12">
      <c r="D215" s="14" t="s">
        <v>539</v>
      </c>
      <c r="E215" s="14" t="str">
        <f t="shared" si="7"/>
        <v>Anthracite (AGR)</v>
      </c>
      <c r="F215" s="21" t="str">
        <f t="shared" si="8"/>
        <v>PJ</v>
      </c>
      <c r="L215" s="14" t="s">
        <v>540</v>
      </c>
    </row>
    <row r="216" spans="4:12">
      <c r="D216" s="14" t="s">
        <v>541</v>
      </c>
      <c r="E216" s="14" t="str">
        <f t="shared" si="7"/>
        <v>Coking coal (AGR)</v>
      </c>
      <c r="F216" s="21" t="str">
        <f t="shared" si="8"/>
        <v>PJ</v>
      </c>
      <c r="L216" s="14" t="s">
        <v>542</v>
      </c>
    </row>
    <row r="217" spans="4:12">
      <c r="D217" s="14" t="s">
        <v>543</v>
      </c>
      <c r="E217" s="14" t="str">
        <f t="shared" si="7"/>
        <v>Other bituminous coal (AGR)</v>
      </c>
      <c r="F217" s="21" t="str">
        <f t="shared" si="8"/>
        <v>PJ</v>
      </c>
      <c r="L217" s="14" t="s">
        <v>544</v>
      </c>
    </row>
    <row r="218" spans="4:12">
      <c r="D218" s="14" t="s">
        <v>545</v>
      </c>
      <c r="E218" s="14" t="str">
        <f t="shared" si="7"/>
        <v>LigniteBrown Coal  (AGR)</v>
      </c>
      <c r="F218" s="21" t="str">
        <f t="shared" si="8"/>
        <v>PJ</v>
      </c>
      <c r="L218" s="14" t="s">
        <v>869</v>
      </c>
    </row>
    <row r="219" spans="4:12">
      <c r="D219" s="14" t="s">
        <v>546</v>
      </c>
      <c r="E219" s="14" t="str">
        <f t="shared" si="7"/>
        <v>Coke oven coke (AGR)</v>
      </c>
      <c r="F219" s="21" t="str">
        <f t="shared" si="8"/>
        <v>PJ</v>
      </c>
      <c r="L219" s="14" t="s">
        <v>547</v>
      </c>
    </row>
    <row r="220" spans="4:12">
      <c r="D220" s="14" t="s">
        <v>548</v>
      </c>
      <c r="E220" s="14" t="str">
        <f t="shared" si="7"/>
        <v>Coal tar (AGR)</v>
      </c>
      <c r="F220" s="21" t="str">
        <f t="shared" si="8"/>
        <v>PJ</v>
      </c>
      <c r="L220" s="14" t="s">
        <v>549</v>
      </c>
    </row>
    <row r="221" spans="4:12">
      <c r="D221" s="14" t="s">
        <v>550</v>
      </c>
      <c r="E221" s="14" t="str">
        <f t="shared" si="7"/>
        <v>BKB (brown coal briquettes) (AGR)</v>
      </c>
      <c r="F221" s="21" t="str">
        <f t="shared" si="8"/>
        <v>PJ</v>
      </c>
      <c r="L221" s="14" t="s">
        <v>551</v>
      </c>
    </row>
    <row r="222" spans="4:12">
      <c r="D222" s="14" t="s">
        <v>552</v>
      </c>
      <c r="E222" s="14" t="str">
        <f t="shared" si="7"/>
        <v>Refinery gas (AGR)</v>
      </c>
      <c r="F222" s="21" t="str">
        <f t="shared" si="8"/>
        <v>PJ</v>
      </c>
      <c r="L222" s="14" t="s">
        <v>553</v>
      </c>
    </row>
    <row r="223" spans="4:12">
      <c r="D223" s="14" t="s">
        <v>554</v>
      </c>
      <c r="E223" s="14" t="str">
        <f t="shared" si="7"/>
        <v>Diesel (AGR)</v>
      </c>
      <c r="F223" s="21" t="str">
        <f t="shared" si="8"/>
        <v>PJ</v>
      </c>
      <c r="L223" s="14" t="s">
        <v>555</v>
      </c>
    </row>
    <row r="224" spans="4:12">
      <c r="D224" s="14" t="s">
        <v>556</v>
      </c>
      <c r="E224" s="14" t="str">
        <f t="shared" si="7"/>
        <v>Gasoline (AGR)</v>
      </c>
      <c r="F224" s="21" t="str">
        <f t="shared" si="8"/>
        <v>PJ</v>
      </c>
      <c r="L224" s="14" t="s">
        <v>557</v>
      </c>
    </row>
    <row r="225" spans="4:12">
      <c r="D225" s="14" t="s">
        <v>558</v>
      </c>
      <c r="E225" s="14" t="str">
        <f t="shared" si="7"/>
        <v>Liquified petroleum gas (AGR)</v>
      </c>
      <c r="F225" s="21" t="str">
        <f t="shared" si="8"/>
        <v>PJ</v>
      </c>
      <c r="L225" s="14" t="s">
        <v>559</v>
      </c>
    </row>
    <row r="226" spans="4:12">
      <c r="D226" s="14" t="s">
        <v>560</v>
      </c>
      <c r="E226" s="14" t="str">
        <f t="shared" si="7"/>
        <v>Low Sulphur Fuel Oil (AGR)</v>
      </c>
      <c r="F226" s="21" t="str">
        <f t="shared" si="8"/>
        <v>PJ</v>
      </c>
      <c r="L226" s="14" t="s">
        <v>561</v>
      </c>
    </row>
    <row r="227" spans="4:12">
      <c r="D227" s="14" t="s">
        <v>562</v>
      </c>
      <c r="E227" s="14" t="str">
        <f t="shared" si="7"/>
        <v>High Sulphur Fuel Oil (AGR)</v>
      </c>
      <c r="F227" s="21" t="str">
        <f t="shared" si="8"/>
        <v>PJ</v>
      </c>
      <c r="L227" s="14" t="s">
        <v>563</v>
      </c>
    </row>
    <row r="228" spans="4:12">
      <c r="D228" s="14" t="s">
        <v>564</v>
      </c>
      <c r="E228" s="14" t="str">
        <f t="shared" si="7"/>
        <v>Kerosene (AGR)</v>
      </c>
      <c r="F228" s="21" t="str">
        <f t="shared" si="8"/>
        <v>PJ</v>
      </c>
      <c r="L228" s="14" t="s">
        <v>565</v>
      </c>
    </row>
    <row r="229" spans="4:12">
      <c r="D229" s="14" t="s">
        <v>566</v>
      </c>
      <c r="E229" s="14" t="str">
        <f t="shared" si="7"/>
        <v>Other petroleum products (AGR)</v>
      </c>
      <c r="F229" s="21" t="str">
        <f t="shared" si="8"/>
        <v>PJ</v>
      </c>
      <c r="L229" s="14" t="s">
        <v>567</v>
      </c>
    </row>
    <row r="230" spans="4:12">
      <c r="D230" s="14" t="s">
        <v>568</v>
      </c>
      <c r="E230" s="14" t="str">
        <f t="shared" si="7"/>
        <v>Natural Gas (AGR)</v>
      </c>
      <c r="F230" s="21" t="str">
        <f t="shared" si="8"/>
        <v>PJ</v>
      </c>
      <c r="L230" s="14" t="s">
        <v>569</v>
      </c>
    </row>
    <row r="231" spans="4:12">
      <c r="D231" s="14" t="s">
        <v>570</v>
      </c>
      <c r="E231" s="14" t="str">
        <f t="shared" si="7"/>
        <v>Wood (AGR)</v>
      </c>
      <c r="F231" s="21" t="str">
        <f t="shared" si="8"/>
        <v>PJ</v>
      </c>
      <c r="L231" s="14" t="s">
        <v>571</v>
      </c>
    </row>
    <row r="232" spans="4:12">
      <c r="D232" s="14" t="s">
        <v>572</v>
      </c>
      <c r="E232" s="14" t="str">
        <f t="shared" si="7"/>
        <v>Agricultural residues (AGR)</v>
      </c>
      <c r="F232" s="21" t="str">
        <f t="shared" si="8"/>
        <v>PJ</v>
      </c>
      <c r="L232" s="14" t="s">
        <v>573</v>
      </c>
    </row>
    <row r="233" spans="4:12">
      <c r="D233" s="14" t="s">
        <v>574</v>
      </c>
      <c r="E233" s="14" t="str">
        <f t="shared" si="7"/>
        <v>Forrest residues (AGR)</v>
      </c>
      <c r="F233" s="21" t="str">
        <f t="shared" si="8"/>
        <v>PJ</v>
      </c>
      <c r="L233" s="14" t="s">
        <v>575</v>
      </c>
    </row>
    <row r="234" spans="4:12">
      <c r="D234" s="14" t="s">
        <v>576</v>
      </c>
      <c r="E234" s="14" t="str">
        <f t="shared" si="7"/>
        <v>Municipal waste (AGR)</v>
      </c>
      <c r="F234" s="21" t="str">
        <f t="shared" si="8"/>
        <v>PJ</v>
      </c>
      <c r="L234" s="14" t="s">
        <v>577</v>
      </c>
    </row>
    <row r="235" spans="4:12">
      <c r="D235" s="14" t="s">
        <v>578</v>
      </c>
      <c r="E235" s="14" t="str">
        <f t="shared" ref="E235:E298" si="9">L235&amp;""&amp;M235</f>
        <v>Animal waste (AGR)</v>
      </c>
      <c r="F235" s="21" t="str">
        <f t="shared" si="8"/>
        <v>PJ</v>
      </c>
      <c r="L235" s="14" t="s">
        <v>579</v>
      </c>
    </row>
    <row r="236" spans="4:12">
      <c r="D236" s="14" t="s">
        <v>580</v>
      </c>
      <c r="E236" s="14" t="str">
        <f t="shared" si="9"/>
        <v>Waste cooking oils (AGR)</v>
      </c>
      <c r="F236" s="21" t="str">
        <f t="shared" si="8"/>
        <v>PJ</v>
      </c>
      <c r="L236" s="14" t="s">
        <v>581</v>
      </c>
    </row>
    <row r="237" spans="4:12">
      <c r="D237" s="14" t="s">
        <v>582</v>
      </c>
      <c r="E237" s="14" t="str">
        <f t="shared" si="9"/>
        <v>Pure Bioethanol (AGR)</v>
      </c>
      <c r="F237" s="21" t="str">
        <f t="shared" si="8"/>
        <v>PJ</v>
      </c>
      <c r="L237" s="14" t="s">
        <v>583</v>
      </c>
    </row>
    <row r="238" spans="4:12">
      <c r="D238" s="14" t="s">
        <v>584</v>
      </c>
      <c r="E238" s="14" t="str">
        <f t="shared" si="9"/>
        <v>Biodiesel (AGR)</v>
      </c>
      <c r="F238" s="21" t="str">
        <f t="shared" si="8"/>
        <v>PJ</v>
      </c>
      <c r="L238" s="14" t="s">
        <v>585</v>
      </c>
    </row>
    <row r="239" spans="4:12">
      <c r="D239" s="14" t="s">
        <v>582</v>
      </c>
      <c r="E239" s="14" t="str">
        <f t="shared" si="9"/>
        <v>Bioethanol (AGR)</v>
      </c>
      <c r="F239" s="21" t="str">
        <f t="shared" si="8"/>
        <v>PJ</v>
      </c>
      <c r="L239" s="14" t="s">
        <v>586</v>
      </c>
    </row>
    <row r="240" spans="4:12">
      <c r="D240" s="14" t="s">
        <v>587</v>
      </c>
      <c r="E240" s="14" t="str">
        <f t="shared" si="9"/>
        <v>Biogas (AGR)</v>
      </c>
      <c r="F240" s="21" t="str">
        <f t="shared" si="8"/>
        <v>PJ</v>
      </c>
      <c r="L240" s="14" t="s">
        <v>588</v>
      </c>
    </row>
    <row r="241" spans="4:12">
      <c r="D241" s="14" t="s">
        <v>589</v>
      </c>
      <c r="E241" s="14" t="str">
        <f t="shared" si="9"/>
        <v>Pellet (AGR)</v>
      </c>
      <c r="F241" s="21" t="str">
        <f t="shared" si="8"/>
        <v>PJ</v>
      </c>
      <c r="L241" s="14" t="s">
        <v>590</v>
      </c>
    </row>
    <row r="242" spans="4:12">
      <c r="D242" s="14" t="s">
        <v>591</v>
      </c>
      <c r="E242" s="14" t="str">
        <f t="shared" si="9"/>
        <v>Charcoal (AGR)</v>
      </c>
      <c r="F242" s="21" t="str">
        <f t="shared" si="8"/>
        <v>PJ</v>
      </c>
      <c r="L242" s="14" t="s">
        <v>592</v>
      </c>
    </row>
    <row r="243" spans="4:12">
      <c r="D243" s="14" t="s">
        <v>593</v>
      </c>
      <c r="E243" s="14" t="str">
        <f t="shared" si="9"/>
        <v>Hydro Energy (AGR)</v>
      </c>
      <c r="F243" s="21" t="str">
        <f t="shared" si="8"/>
        <v>PJ</v>
      </c>
      <c r="L243" s="14" t="s">
        <v>594</v>
      </c>
    </row>
    <row r="244" spans="4:12">
      <c r="D244" s="14" t="s">
        <v>595</v>
      </c>
      <c r="E244" s="14" t="str">
        <f t="shared" si="9"/>
        <v>Solar Energy (AGR)</v>
      </c>
      <c r="F244" s="21" t="str">
        <f t="shared" si="8"/>
        <v>PJ</v>
      </c>
      <c r="L244" s="14" t="s">
        <v>596</v>
      </c>
    </row>
    <row r="245" spans="4:12">
      <c r="D245" s="14" t="s">
        <v>597</v>
      </c>
      <c r="E245" s="14" t="str">
        <f t="shared" si="9"/>
        <v>Wind Energy (AGR)</v>
      </c>
      <c r="F245" s="21" t="str">
        <f t="shared" si="8"/>
        <v>PJ</v>
      </c>
      <c r="L245" s="14" t="s">
        <v>598</v>
      </c>
    </row>
    <row r="246" spans="4:12">
      <c r="D246" s="14" t="s">
        <v>599</v>
      </c>
      <c r="E246" s="14" t="str">
        <f t="shared" si="9"/>
        <v>Geothermal Energy (AGR)</v>
      </c>
      <c r="F246" s="21" t="str">
        <f t="shared" si="8"/>
        <v>PJ</v>
      </c>
      <c r="L246" s="14" t="s">
        <v>600</v>
      </c>
    </row>
    <row r="247" spans="4:12">
      <c r="D247" s="14" t="s">
        <v>601</v>
      </c>
      <c r="E247" s="14" t="str">
        <f t="shared" si="9"/>
        <v>Diesel (TRA)</v>
      </c>
      <c r="F247" s="21" t="str">
        <f t="shared" si="8"/>
        <v>PJ</v>
      </c>
      <c r="L247" s="14" t="s">
        <v>602</v>
      </c>
    </row>
    <row r="248" spans="4:12">
      <c r="D248" s="14" t="s">
        <v>603</v>
      </c>
      <c r="E248" s="14" t="str">
        <f t="shared" si="9"/>
        <v>Gasoline (TRA)</v>
      </c>
      <c r="F248" s="21" t="str">
        <f t="shared" si="8"/>
        <v>PJ</v>
      </c>
      <c r="L248" s="14" t="s">
        <v>604</v>
      </c>
    </row>
    <row r="249" spans="4:12">
      <c r="D249" s="14" t="s">
        <v>605</v>
      </c>
      <c r="E249" s="14" t="str">
        <f t="shared" si="9"/>
        <v>Aviation Gasoline (TRA)</v>
      </c>
      <c r="F249" s="21" t="str">
        <f t="shared" si="8"/>
        <v>PJ</v>
      </c>
      <c r="L249" s="14" t="s">
        <v>606</v>
      </c>
    </row>
    <row r="250" spans="4:12">
      <c r="D250" s="14" t="s">
        <v>607</v>
      </c>
      <c r="E250" s="14" t="str">
        <f t="shared" si="9"/>
        <v>Liquified petroleum gas (TRA)</v>
      </c>
      <c r="F250" s="21" t="str">
        <f t="shared" si="8"/>
        <v>PJ</v>
      </c>
      <c r="L250" s="14" t="s">
        <v>608</v>
      </c>
    </row>
    <row r="251" spans="4:12">
      <c r="D251" s="14" t="s">
        <v>609</v>
      </c>
      <c r="E251" s="14" t="str">
        <f t="shared" si="9"/>
        <v>Low Sulphur Fuel Oil (TRA)</v>
      </c>
      <c r="F251" s="21" t="str">
        <f t="shared" si="8"/>
        <v>PJ</v>
      </c>
      <c r="L251" s="14" t="s">
        <v>610</v>
      </c>
    </row>
    <row r="252" spans="4:12">
      <c r="D252" s="14" t="s">
        <v>611</v>
      </c>
      <c r="E252" s="14" t="str">
        <f t="shared" si="9"/>
        <v>High Sulphur Fuel Oil (TRA)</v>
      </c>
      <c r="F252" s="21" t="str">
        <f t="shared" si="8"/>
        <v>PJ</v>
      </c>
      <c r="L252" s="14" t="s">
        <v>612</v>
      </c>
    </row>
    <row r="253" spans="4:12">
      <c r="D253" s="14" t="s">
        <v>613</v>
      </c>
      <c r="E253" s="14" t="str">
        <f t="shared" si="9"/>
        <v>Kerosene (TRA)</v>
      </c>
      <c r="F253" s="21" t="str">
        <f t="shared" si="8"/>
        <v>PJ</v>
      </c>
      <c r="L253" s="14" t="s">
        <v>614</v>
      </c>
    </row>
    <row r="254" spans="4:12">
      <c r="D254" s="14" t="s">
        <v>615</v>
      </c>
      <c r="E254" s="14" t="str">
        <f t="shared" si="9"/>
        <v>Naphtha (TRA)</v>
      </c>
      <c r="F254" s="21" t="str">
        <f t="shared" si="8"/>
        <v>PJ</v>
      </c>
      <c r="L254" s="14" t="s">
        <v>616</v>
      </c>
    </row>
    <row r="255" spans="4:12">
      <c r="D255" s="14" t="s">
        <v>617</v>
      </c>
      <c r="E255" s="14" t="str">
        <f t="shared" si="9"/>
        <v>Other petroleum products (TRA)</v>
      </c>
      <c r="F255" s="21" t="str">
        <f t="shared" si="8"/>
        <v>PJ</v>
      </c>
      <c r="L255" s="14" t="s">
        <v>618</v>
      </c>
    </row>
    <row r="256" spans="4:12">
      <c r="D256" s="14" t="s">
        <v>619</v>
      </c>
      <c r="E256" s="14" t="str">
        <f t="shared" si="9"/>
        <v>Natural Gas (TRA)</v>
      </c>
      <c r="F256" s="21" t="str">
        <f t="shared" si="8"/>
        <v>PJ</v>
      </c>
      <c r="L256" s="14" t="s">
        <v>620</v>
      </c>
    </row>
    <row r="257" spans="4:12">
      <c r="D257" s="14" t="s">
        <v>621</v>
      </c>
      <c r="E257" s="14" t="str">
        <f t="shared" si="9"/>
        <v>Biodiesel (TRA)</v>
      </c>
      <c r="F257" s="21" t="str">
        <f t="shared" si="8"/>
        <v>PJ</v>
      </c>
      <c r="L257" s="14" t="s">
        <v>622</v>
      </c>
    </row>
    <row r="258" spans="4:12">
      <c r="D258" s="14" t="s">
        <v>623</v>
      </c>
      <c r="E258" s="14" t="str">
        <f t="shared" si="9"/>
        <v>Bioethanol (TRA)</v>
      </c>
      <c r="F258" s="21" t="str">
        <f t="shared" si="8"/>
        <v>PJ</v>
      </c>
      <c r="L258" s="14" t="s">
        <v>624</v>
      </c>
    </row>
    <row r="259" spans="4:12">
      <c r="D259" s="14" t="s">
        <v>625</v>
      </c>
      <c r="E259" s="14" t="str">
        <f t="shared" si="9"/>
        <v>Biogas (TRA)</v>
      </c>
      <c r="F259" s="21" t="str">
        <f t="shared" si="8"/>
        <v>PJ</v>
      </c>
      <c r="L259" s="14" t="s">
        <v>626</v>
      </c>
    </row>
    <row r="260" spans="4:12">
      <c r="D260" s="14" t="s">
        <v>627</v>
      </c>
      <c r="E260" s="14" t="str">
        <f t="shared" si="9"/>
        <v>Anthracite (ELE)</v>
      </c>
      <c r="F260" s="21" t="str">
        <f t="shared" si="8"/>
        <v>PJ</v>
      </c>
      <c r="L260" s="14" t="s">
        <v>628</v>
      </c>
    </row>
    <row r="261" spans="4:12">
      <c r="D261" s="14" t="s">
        <v>629</v>
      </c>
      <c r="E261" s="14" t="str">
        <f t="shared" si="9"/>
        <v>Coking coal (ELE)</v>
      </c>
      <c r="F261" s="21" t="str">
        <f t="shared" si="8"/>
        <v>PJ</v>
      </c>
      <c r="L261" s="14" t="s">
        <v>630</v>
      </c>
    </row>
    <row r="262" spans="4:12">
      <c r="D262" s="14" t="s">
        <v>631</v>
      </c>
      <c r="E262" s="14" t="str">
        <f t="shared" si="9"/>
        <v>Other bituminous coal (ELE)</v>
      </c>
      <c r="F262" s="21" t="str">
        <f t="shared" si="8"/>
        <v>PJ</v>
      </c>
      <c r="L262" s="14" t="s">
        <v>632</v>
      </c>
    </row>
    <row r="263" spans="4:12">
      <c r="D263" s="14" t="s">
        <v>633</v>
      </c>
      <c r="E263" s="14" t="str">
        <f t="shared" si="9"/>
        <v>LigniteBrown Coal  (ELE)</v>
      </c>
      <c r="F263" s="21" t="str">
        <f t="shared" si="8"/>
        <v>PJ</v>
      </c>
      <c r="L263" s="14" t="s">
        <v>870</v>
      </c>
    </row>
    <row r="264" spans="4:12">
      <c r="D264" s="14" t="s">
        <v>634</v>
      </c>
      <c r="E264" s="14" t="str">
        <f t="shared" si="9"/>
        <v>Coke oven coke (ELE)</v>
      </c>
      <c r="F264" s="21" t="str">
        <f t="shared" si="8"/>
        <v>PJ</v>
      </c>
      <c r="L264" s="14" t="s">
        <v>635</v>
      </c>
    </row>
    <row r="265" spans="4:12">
      <c r="D265" s="14" t="s">
        <v>636</v>
      </c>
      <c r="E265" s="14" t="str">
        <f t="shared" si="9"/>
        <v>Coal tar (ELE)</v>
      </c>
      <c r="F265" s="21" t="str">
        <f t="shared" ref="F265:F328" si="10">F264</f>
        <v>PJ</v>
      </c>
      <c r="L265" s="14" t="s">
        <v>637</v>
      </c>
    </row>
    <row r="266" spans="4:12">
      <c r="D266" s="14" t="s">
        <v>638</v>
      </c>
      <c r="E266" s="14" t="str">
        <f t="shared" si="9"/>
        <v>BKB (brown coal briquettes) (ELE)</v>
      </c>
      <c r="F266" s="21" t="str">
        <f t="shared" si="10"/>
        <v>PJ</v>
      </c>
      <c r="L266" s="14" t="s">
        <v>639</v>
      </c>
    </row>
    <row r="267" spans="4:12">
      <c r="D267" s="14" t="s">
        <v>640</v>
      </c>
      <c r="E267" s="14" t="str">
        <f t="shared" si="9"/>
        <v>Refinery gas (ELE)</v>
      </c>
      <c r="F267" s="21" t="str">
        <f t="shared" si="10"/>
        <v>PJ</v>
      </c>
      <c r="L267" s="14" t="s">
        <v>641</v>
      </c>
    </row>
    <row r="268" spans="4:12">
      <c r="D268" s="14" t="s">
        <v>642</v>
      </c>
      <c r="E268" s="14" t="str">
        <f t="shared" si="9"/>
        <v>Diesel (ELE)</v>
      </c>
      <c r="F268" s="21" t="str">
        <f t="shared" si="10"/>
        <v>PJ</v>
      </c>
      <c r="L268" s="14" t="s">
        <v>643</v>
      </c>
    </row>
    <row r="269" spans="4:12">
      <c r="D269" s="14" t="s">
        <v>644</v>
      </c>
      <c r="E269" s="14" t="str">
        <f t="shared" si="9"/>
        <v>Gasoline (ELE)</v>
      </c>
      <c r="F269" s="21" t="str">
        <f t="shared" si="10"/>
        <v>PJ</v>
      </c>
      <c r="L269" s="14" t="s">
        <v>645</v>
      </c>
    </row>
    <row r="270" spans="4:12">
      <c r="D270" s="14" t="s">
        <v>646</v>
      </c>
      <c r="E270" s="14" t="str">
        <f t="shared" si="9"/>
        <v>Liquified petroleum gas (ELE)</v>
      </c>
      <c r="F270" s="21" t="str">
        <f t="shared" si="10"/>
        <v>PJ</v>
      </c>
      <c r="L270" s="14" t="s">
        <v>647</v>
      </c>
    </row>
    <row r="271" spans="4:12">
      <c r="D271" s="14" t="s">
        <v>648</v>
      </c>
      <c r="E271" s="14" t="str">
        <f t="shared" si="9"/>
        <v>Low Sulphur Fuel Oil (ELE)</v>
      </c>
      <c r="F271" s="21" t="str">
        <f t="shared" si="10"/>
        <v>PJ</v>
      </c>
      <c r="L271" s="14" t="s">
        <v>649</v>
      </c>
    </row>
    <row r="272" spans="4:12">
      <c r="D272" s="14" t="s">
        <v>650</v>
      </c>
      <c r="E272" s="14" t="str">
        <f t="shared" si="9"/>
        <v>High Sulphur Fuel Oil (ELE)</v>
      </c>
      <c r="F272" s="21" t="str">
        <f t="shared" si="10"/>
        <v>PJ</v>
      </c>
      <c r="L272" s="14" t="s">
        <v>651</v>
      </c>
    </row>
    <row r="273" spans="4:12">
      <c r="D273" s="14" t="s">
        <v>652</v>
      </c>
      <c r="E273" s="14" t="str">
        <f t="shared" si="9"/>
        <v>Kerosene (ELE)</v>
      </c>
      <c r="F273" s="21" t="str">
        <f t="shared" si="10"/>
        <v>PJ</v>
      </c>
      <c r="L273" s="14" t="s">
        <v>653</v>
      </c>
    </row>
    <row r="274" spans="4:12">
      <c r="D274" s="14" t="s">
        <v>654</v>
      </c>
      <c r="E274" s="14" t="str">
        <f t="shared" si="9"/>
        <v>Naphtha (ELE)</v>
      </c>
      <c r="F274" s="21" t="str">
        <f t="shared" si="10"/>
        <v>PJ</v>
      </c>
      <c r="L274" s="14" t="s">
        <v>655</v>
      </c>
    </row>
    <row r="275" spans="4:12">
      <c r="D275" s="14" t="s">
        <v>656</v>
      </c>
      <c r="E275" s="14" t="str">
        <f t="shared" si="9"/>
        <v>Petroleum Coke (ELE)</v>
      </c>
      <c r="F275" s="21" t="str">
        <f t="shared" si="10"/>
        <v>PJ</v>
      </c>
      <c r="L275" s="14" t="s">
        <v>657</v>
      </c>
    </row>
    <row r="276" spans="4:12">
      <c r="D276" s="14" t="s">
        <v>658</v>
      </c>
      <c r="E276" s="14" t="str">
        <f t="shared" si="9"/>
        <v>Other petroleum products (ELE)</v>
      </c>
      <c r="F276" s="21" t="str">
        <f t="shared" si="10"/>
        <v>PJ</v>
      </c>
      <c r="L276" s="14" t="s">
        <v>659</v>
      </c>
    </row>
    <row r="277" spans="4:12">
      <c r="D277" s="14" t="s">
        <v>660</v>
      </c>
      <c r="E277" s="14" t="str">
        <f t="shared" si="9"/>
        <v>Shale Oil (ELE)</v>
      </c>
      <c r="F277" s="21" t="str">
        <f t="shared" si="10"/>
        <v>PJ</v>
      </c>
      <c r="L277" s="14" t="s">
        <v>661</v>
      </c>
    </row>
    <row r="278" spans="4:12">
      <c r="D278" s="14" t="s">
        <v>662</v>
      </c>
      <c r="E278" s="14" t="str">
        <f t="shared" si="9"/>
        <v>Natural Gas (ELE)</v>
      </c>
      <c r="F278" s="21" t="str">
        <f t="shared" si="10"/>
        <v>PJ</v>
      </c>
      <c r="L278" s="14" t="s">
        <v>663</v>
      </c>
    </row>
    <row r="279" spans="4:12">
      <c r="D279" s="14" t="s">
        <v>664</v>
      </c>
      <c r="E279" s="14" t="str">
        <f t="shared" si="9"/>
        <v>Blast Furnace Gas (ELE)</v>
      </c>
      <c r="F279" s="21" t="str">
        <f t="shared" si="10"/>
        <v>PJ</v>
      </c>
      <c r="L279" s="14" t="s">
        <v>665</v>
      </c>
    </row>
    <row r="280" spans="4:12">
      <c r="D280" s="14" t="s">
        <v>666</v>
      </c>
      <c r="E280" s="14" t="str">
        <f t="shared" si="9"/>
        <v>Wood (ELE)</v>
      </c>
      <c r="F280" s="21" t="str">
        <f t="shared" si="10"/>
        <v>PJ</v>
      </c>
      <c r="L280" s="14" t="s">
        <v>667</v>
      </c>
    </row>
    <row r="281" spans="4:12">
      <c r="D281" s="14" t="s">
        <v>668</v>
      </c>
      <c r="E281" s="14" t="str">
        <f t="shared" si="9"/>
        <v>Agricultural residues (ELE)</v>
      </c>
      <c r="F281" s="21" t="str">
        <f t="shared" si="10"/>
        <v>PJ</v>
      </c>
      <c r="L281" s="14" t="s">
        <v>669</v>
      </c>
    </row>
    <row r="282" spans="4:12">
      <c r="D282" s="14" t="s">
        <v>670</v>
      </c>
      <c r="E282" s="14" t="str">
        <f t="shared" si="9"/>
        <v>Forrest residues (ELE)</v>
      </c>
      <c r="F282" s="21" t="str">
        <f t="shared" si="10"/>
        <v>PJ</v>
      </c>
      <c r="L282" s="14" t="s">
        <v>671</v>
      </c>
    </row>
    <row r="283" spans="4:12">
      <c r="D283" s="14" t="s">
        <v>672</v>
      </c>
      <c r="E283" s="14" t="str">
        <f t="shared" si="9"/>
        <v>Municipal waste (ELE)</v>
      </c>
      <c r="F283" s="21" t="str">
        <f t="shared" si="10"/>
        <v>PJ</v>
      </c>
      <c r="L283" s="14" t="s">
        <v>673</v>
      </c>
    </row>
    <row r="284" spans="4:12">
      <c r="D284" s="14" t="s">
        <v>674</v>
      </c>
      <c r="E284" s="14" t="str">
        <f t="shared" si="9"/>
        <v>Industrial Waste (ELE)</v>
      </c>
      <c r="F284" s="21" t="str">
        <f t="shared" si="10"/>
        <v>PJ</v>
      </c>
      <c r="L284" s="14" t="s">
        <v>675</v>
      </c>
    </row>
    <row r="285" spans="4:12">
      <c r="D285" s="14" t="s">
        <v>676</v>
      </c>
      <c r="E285" s="14" t="str">
        <f t="shared" si="9"/>
        <v>Animal waste (ELE)</v>
      </c>
      <c r="F285" s="21" t="str">
        <f t="shared" si="10"/>
        <v>PJ</v>
      </c>
      <c r="L285" s="14" t="s">
        <v>677</v>
      </c>
    </row>
    <row r="286" spans="4:12">
      <c r="D286" s="14" t="s">
        <v>678</v>
      </c>
      <c r="E286" s="14" t="str">
        <f t="shared" si="9"/>
        <v>Waste cooking oils (ELE)</v>
      </c>
      <c r="F286" s="21" t="str">
        <f t="shared" si="10"/>
        <v>PJ</v>
      </c>
      <c r="L286" s="14" t="s">
        <v>679</v>
      </c>
    </row>
    <row r="287" spans="4:12">
      <c r="D287" s="14" t="s">
        <v>680</v>
      </c>
      <c r="E287" s="14" t="str">
        <f t="shared" si="9"/>
        <v>Pure Bioethanol (ELE)</v>
      </c>
      <c r="F287" s="21" t="str">
        <f t="shared" si="10"/>
        <v>PJ</v>
      </c>
      <c r="L287" s="14" t="s">
        <v>681</v>
      </c>
    </row>
    <row r="288" spans="4:12">
      <c r="D288" s="14" t="s">
        <v>682</v>
      </c>
      <c r="E288" s="14" t="str">
        <f t="shared" si="9"/>
        <v>Biodiesel (ELE)</v>
      </c>
      <c r="F288" s="21" t="str">
        <f t="shared" si="10"/>
        <v>PJ</v>
      </c>
      <c r="L288" s="14" t="s">
        <v>683</v>
      </c>
    </row>
    <row r="289" spans="4:12">
      <c r="D289" s="14" t="s">
        <v>680</v>
      </c>
      <c r="E289" s="14" t="str">
        <f t="shared" si="9"/>
        <v>Bioethanol (ELE)</v>
      </c>
      <c r="F289" s="21" t="str">
        <f t="shared" si="10"/>
        <v>PJ</v>
      </c>
      <c r="L289" s="14" t="s">
        <v>684</v>
      </c>
    </row>
    <row r="290" spans="4:12">
      <c r="D290" s="14" t="s">
        <v>685</v>
      </c>
      <c r="E290" s="14" t="str">
        <f t="shared" si="9"/>
        <v>Biogas (ELE)</v>
      </c>
      <c r="F290" s="21" t="str">
        <f t="shared" si="10"/>
        <v>PJ</v>
      </c>
      <c r="L290" s="14" t="s">
        <v>686</v>
      </c>
    </row>
    <row r="291" spans="4:12">
      <c r="D291" s="14" t="s">
        <v>687</v>
      </c>
      <c r="E291" s="14" t="str">
        <f t="shared" si="9"/>
        <v>Pellet (ELE)</v>
      </c>
      <c r="F291" s="21" t="str">
        <f t="shared" si="10"/>
        <v>PJ</v>
      </c>
      <c r="L291" s="14" t="s">
        <v>688</v>
      </c>
    </row>
    <row r="292" spans="4:12">
      <c r="D292" s="14" t="s">
        <v>689</v>
      </c>
      <c r="E292" s="14" t="str">
        <f t="shared" si="9"/>
        <v>Hydro Energy (ELE)</v>
      </c>
      <c r="F292" s="21" t="str">
        <f t="shared" si="10"/>
        <v>PJ</v>
      </c>
      <c r="L292" s="14" t="s">
        <v>690</v>
      </c>
    </row>
    <row r="293" spans="4:12">
      <c r="D293" s="14" t="s">
        <v>691</v>
      </c>
      <c r="E293" s="14" t="str">
        <f t="shared" si="9"/>
        <v>Solar Energy (ELE)</v>
      </c>
      <c r="F293" s="21" t="str">
        <f t="shared" si="10"/>
        <v>PJ</v>
      </c>
      <c r="L293" s="14" t="s">
        <v>692</v>
      </c>
    </row>
    <row r="294" spans="4:12">
      <c r="D294" s="14" t="s">
        <v>693</v>
      </c>
      <c r="E294" s="14" t="str">
        <f t="shared" si="9"/>
        <v>Wind Energy (ELE)</v>
      </c>
      <c r="F294" s="21" t="str">
        <f t="shared" si="10"/>
        <v>PJ</v>
      </c>
      <c r="L294" s="14" t="s">
        <v>694</v>
      </c>
    </row>
    <row r="295" spans="4:12">
      <c r="D295" s="14" t="s">
        <v>695</v>
      </c>
      <c r="E295" s="14" t="str">
        <f t="shared" si="9"/>
        <v>Geothermal Energy (ELE)</v>
      </c>
      <c r="F295" s="21" t="str">
        <f t="shared" si="10"/>
        <v>PJ</v>
      </c>
      <c r="L295" s="14" t="s">
        <v>696</v>
      </c>
    </row>
    <row r="296" spans="4:12">
      <c r="D296" s="14" t="s">
        <v>697</v>
      </c>
      <c r="E296" s="14" t="str">
        <f t="shared" si="9"/>
        <v>Nuclear Fuel (ELE)</v>
      </c>
      <c r="F296" s="21" t="str">
        <f t="shared" si="10"/>
        <v>PJ</v>
      </c>
      <c r="L296" s="14" t="s">
        <v>698</v>
      </c>
    </row>
    <row r="297" spans="4:12">
      <c r="D297" s="14" t="s">
        <v>699</v>
      </c>
      <c r="E297" s="14" t="str">
        <f t="shared" si="9"/>
        <v>Anthracite (HET)</v>
      </c>
      <c r="F297" s="21" t="str">
        <f t="shared" si="10"/>
        <v>PJ</v>
      </c>
      <c r="L297" s="14" t="s">
        <v>700</v>
      </c>
    </row>
    <row r="298" spans="4:12">
      <c r="D298" s="14" t="s">
        <v>701</v>
      </c>
      <c r="E298" s="14" t="str">
        <f t="shared" si="9"/>
        <v>Coking coal (HET)</v>
      </c>
      <c r="F298" s="21" t="str">
        <f t="shared" si="10"/>
        <v>PJ</v>
      </c>
      <c r="L298" s="14" t="s">
        <v>702</v>
      </c>
    </row>
    <row r="299" spans="4:12">
      <c r="D299" s="14" t="s">
        <v>703</v>
      </c>
      <c r="E299" s="14" t="str">
        <f t="shared" ref="E299:E344" si="11">L299&amp;""&amp;M299</f>
        <v>Other bituminous coal (HET)</v>
      </c>
      <c r="F299" s="21" t="str">
        <f t="shared" si="10"/>
        <v>PJ</v>
      </c>
      <c r="L299" s="14" t="s">
        <v>704</v>
      </c>
    </row>
    <row r="300" spans="4:12">
      <c r="D300" s="14" t="s">
        <v>705</v>
      </c>
      <c r="E300" s="14" t="str">
        <f t="shared" si="11"/>
        <v>LigniteBrown Coal  (HET)</v>
      </c>
      <c r="F300" s="21" t="str">
        <f t="shared" si="10"/>
        <v>PJ</v>
      </c>
      <c r="L300" s="14" t="s">
        <v>871</v>
      </c>
    </row>
    <row r="301" spans="4:12">
      <c r="D301" s="14" t="s">
        <v>706</v>
      </c>
      <c r="E301" s="14" t="str">
        <f t="shared" si="11"/>
        <v>Coke oven coke (HET)</v>
      </c>
      <c r="F301" s="21" t="str">
        <f t="shared" si="10"/>
        <v>PJ</v>
      </c>
      <c r="L301" s="14" t="s">
        <v>707</v>
      </c>
    </row>
    <row r="302" spans="4:12">
      <c r="D302" s="14" t="s">
        <v>708</v>
      </c>
      <c r="E302" s="14" t="str">
        <f t="shared" si="11"/>
        <v>Coal tar (HET)</v>
      </c>
      <c r="F302" s="21" t="str">
        <f t="shared" si="10"/>
        <v>PJ</v>
      </c>
      <c r="L302" s="14" t="s">
        <v>709</v>
      </c>
    </row>
    <row r="303" spans="4:12">
      <c r="D303" s="14" t="s">
        <v>710</v>
      </c>
      <c r="E303" s="14" t="str">
        <f t="shared" si="11"/>
        <v>BKB (brown coal briquettes) (HET)</v>
      </c>
      <c r="F303" s="21" t="str">
        <f t="shared" si="10"/>
        <v>PJ</v>
      </c>
      <c r="L303" s="14" t="s">
        <v>711</v>
      </c>
    </row>
    <row r="304" spans="4:12">
      <c r="D304" s="14" t="s">
        <v>712</v>
      </c>
      <c r="E304" s="14" t="str">
        <f t="shared" si="11"/>
        <v>Refinery gas (HET)</v>
      </c>
      <c r="F304" s="21" t="str">
        <f t="shared" si="10"/>
        <v>PJ</v>
      </c>
      <c r="L304" s="14" t="s">
        <v>713</v>
      </c>
    </row>
    <row r="305" spans="4:12">
      <c r="D305" s="14" t="s">
        <v>714</v>
      </c>
      <c r="E305" s="14" t="str">
        <f t="shared" si="11"/>
        <v>Diesel (HET)</v>
      </c>
      <c r="F305" s="21" t="str">
        <f t="shared" si="10"/>
        <v>PJ</v>
      </c>
      <c r="L305" s="14" t="s">
        <v>715</v>
      </c>
    </row>
    <row r="306" spans="4:12">
      <c r="D306" s="14" t="s">
        <v>716</v>
      </c>
      <c r="E306" s="14" t="str">
        <f t="shared" si="11"/>
        <v>Gasoline (HET)</v>
      </c>
      <c r="F306" s="21" t="str">
        <f t="shared" si="10"/>
        <v>PJ</v>
      </c>
      <c r="L306" s="14" t="s">
        <v>717</v>
      </c>
    </row>
    <row r="307" spans="4:12">
      <c r="D307" s="14" t="s">
        <v>718</v>
      </c>
      <c r="E307" s="14" t="str">
        <f t="shared" si="11"/>
        <v>Liquified petroleum gas (HET)</v>
      </c>
      <c r="F307" s="21" t="str">
        <f t="shared" si="10"/>
        <v>PJ</v>
      </c>
      <c r="L307" s="14" t="s">
        <v>719</v>
      </c>
    </row>
    <row r="308" spans="4:12">
      <c r="D308" s="14" t="s">
        <v>720</v>
      </c>
      <c r="E308" s="14" t="str">
        <f t="shared" si="11"/>
        <v>Low Sulphur Fuel Oil (HET)</v>
      </c>
      <c r="F308" s="21" t="str">
        <f t="shared" si="10"/>
        <v>PJ</v>
      </c>
      <c r="L308" s="14" t="s">
        <v>721</v>
      </c>
    </row>
    <row r="309" spans="4:12">
      <c r="D309" s="14" t="s">
        <v>722</v>
      </c>
      <c r="E309" s="14" t="str">
        <f t="shared" si="11"/>
        <v>High Sulphur Fuel Oil (HET)</v>
      </c>
      <c r="F309" s="21" t="str">
        <f t="shared" si="10"/>
        <v>PJ</v>
      </c>
      <c r="L309" s="14" t="s">
        <v>723</v>
      </c>
    </row>
    <row r="310" spans="4:12">
      <c r="D310" s="14" t="s">
        <v>724</v>
      </c>
      <c r="E310" s="14" t="str">
        <f t="shared" si="11"/>
        <v>Kerosene (HET)</v>
      </c>
      <c r="F310" s="21" t="str">
        <f t="shared" si="10"/>
        <v>PJ</v>
      </c>
      <c r="L310" s="14" t="s">
        <v>725</v>
      </c>
    </row>
    <row r="311" spans="4:12">
      <c r="D311" s="14" t="s">
        <v>726</v>
      </c>
      <c r="E311" s="14" t="str">
        <f t="shared" si="11"/>
        <v>Naphtha (HET)</v>
      </c>
      <c r="F311" s="21" t="str">
        <f t="shared" si="10"/>
        <v>PJ</v>
      </c>
      <c r="L311" s="14" t="s">
        <v>727</v>
      </c>
    </row>
    <row r="312" spans="4:12">
      <c r="D312" s="14" t="s">
        <v>728</v>
      </c>
      <c r="E312" s="14" t="str">
        <f t="shared" si="11"/>
        <v>Petroleum Coke (HET)</v>
      </c>
      <c r="F312" s="21" t="str">
        <f t="shared" si="10"/>
        <v>PJ</v>
      </c>
      <c r="L312" s="14" t="s">
        <v>729</v>
      </c>
    </row>
    <row r="313" spans="4:12">
      <c r="D313" s="14" t="s">
        <v>730</v>
      </c>
      <c r="E313" s="14" t="str">
        <f t="shared" si="11"/>
        <v>Other petroleum products (HET)</v>
      </c>
      <c r="F313" s="21" t="str">
        <f t="shared" si="10"/>
        <v>PJ</v>
      </c>
      <c r="L313" s="14" t="s">
        <v>731</v>
      </c>
    </row>
    <row r="314" spans="4:12">
      <c r="D314" s="14" t="s">
        <v>732</v>
      </c>
      <c r="E314" s="14" t="str">
        <f t="shared" si="11"/>
        <v>Shale Oil (HET)</v>
      </c>
      <c r="F314" s="21" t="str">
        <f t="shared" si="10"/>
        <v>PJ</v>
      </c>
      <c r="L314" s="14" t="s">
        <v>733</v>
      </c>
    </row>
    <row r="315" spans="4:12">
      <c r="D315" s="14" t="s">
        <v>734</v>
      </c>
      <c r="E315" s="14" t="str">
        <f t="shared" si="11"/>
        <v>Natural Gas (HET)</v>
      </c>
      <c r="F315" s="21" t="str">
        <f t="shared" si="10"/>
        <v>PJ</v>
      </c>
      <c r="L315" s="14" t="s">
        <v>735</v>
      </c>
    </row>
    <row r="316" spans="4:12">
      <c r="D316" s="14" t="s">
        <v>736</v>
      </c>
      <c r="E316" s="14" t="str">
        <f t="shared" si="11"/>
        <v>Blast Furnace Gas (HET)</v>
      </c>
      <c r="F316" s="21" t="str">
        <f t="shared" si="10"/>
        <v>PJ</v>
      </c>
      <c r="L316" s="14" t="s">
        <v>737</v>
      </c>
    </row>
    <row r="317" spans="4:12">
      <c r="D317" s="14" t="s">
        <v>738</v>
      </c>
      <c r="E317" s="14" t="str">
        <f t="shared" si="11"/>
        <v>Wood (HET)</v>
      </c>
      <c r="F317" s="21" t="str">
        <f t="shared" si="10"/>
        <v>PJ</v>
      </c>
      <c r="L317" s="14" t="s">
        <v>739</v>
      </c>
    </row>
    <row r="318" spans="4:12">
      <c r="D318" s="14" t="s">
        <v>740</v>
      </c>
      <c r="E318" s="14" t="str">
        <f t="shared" si="11"/>
        <v>Agricultural residues (HET)</v>
      </c>
      <c r="F318" s="21" t="str">
        <f t="shared" si="10"/>
        <v>PJ</v>
      </c>
      <c r="L318" s="14" t="s">
        <v>741</v>
      </c>
    </row>
    <row r="319" spans="4:12">
      <c r="D319" s="14" t="s">
        <v>742</v>
      </c>
      <c r="E319" s="14" t="str">
        <f t="shared" si="11"/>
        <v>Forrest residues (HET)</v>
      </c>
      <c r="F319" s="21" t="str">
        <f t="shared" si="10"/>
        <v>PJ</v>
      </c>
      <c r="L319" s="14" t="s">
        <v>743</v>
      </c>
    </row>
    <row r="320" spans="4:12">
      <c r="D320" s="14" t="s">
        <v>744</v>
      </c>
      <c r="E320" s="14" t="str">
        <f t="shared" si="11"/>
        <v>Municipal waste (HET)</v>
      </c>
      <c r="F320" s="21" t="str">
        <f t="shared" si="10"/>
        <v>PJ</v>
      </c>
      <c r="L320" s="14" t="s">
        <v>745</v>
      </c>
    </row>
    <row r="321" spans="4:12">
      <c r="D321" s="14" t="s">
        <v>746</v>
      </c>
      <c r="E321" s="14" t="str">
        <f t="shared" si="11"/>
        <v>Industrial Waste (HET)</v>
      </c>
      <c r="F321" s="21" t="str">
        <f t="shared" si="10"/>
        <v>PJ</v>
      </c>
      <c r="L321" s="14" t="s">
        <v>747</v>
      </c>
    </row>
    <row r="322" spans="4:12">
      <c r="D322" s="14" t="s">
        <v>748</v>
      </c>
      <c r="E322" s="14" t="str">
        <f t="shared" si="11"/>
        <v>Animal waste (HET)</v>
      </c>
      <c r="F322" s="21" t="str">
        <f t="shared" si="10"/>
        <v>PJ</v>
      </c>
      <c r="L322" s="14" t="s">
        <v>749</v>
      </c>
    </row>
    <row r="323" spans="4:12">
      <c r="D323" s="14" t="s">
        <v>750</v>
      </c>
      <c r="E323" s="14" t="str">
        <f t="shared" si="11"/>
        <v>Waste cooking oils (HET)</v>
      </c>
      <c r="F323" s="21" t="str">
        <f t="shared" si="10"/>
        <v>PJ</v>
      </c>
      <c r="L323" s="14" t="s">
        <v>751</v>
      </c>
    </row>
    <row r="324" spans="4:12">
      <c r="D324" s="14" t="s">
        <v>752</v>
      </c>
      <c r="E324" s="14" t="str">
        <f t="shared" si="11"/>
        <v>Pure Bioethanol (HET)</v>
      </c>
      <c r="F324" s="21" t="str">
        <f t="shared" si="10"/>
        <v>PJ</v>
      </c>
      <c r="L324" s="14" t="s">
        <v>753</v>
      </c>
    </row>
    <row r="325" spans="4:12">
      <c r="D325" s="14" t="s">
        <v>754</v>
      </c>
      <c r="E325" s="14" t="str">
        <f t="shared" si="11"/>
        <v>Biodiesel (HET)</v>
      </c>
      <c r="F325" s="21" t="str">
        <f t="shared" si="10"/>
        <v>PJ</v>
      </c>
      <c r="L325" s="14" t="s">
        <v>755</v>
      </c>
    </row>
    <row r="326" spans="4:12">
      <c r="D326" s="14" t="s">
        <v>752</v>
      </c>
      <c r="E326" s="14" t="str">
        <f t="shared" si="11"/>
        <v>Bioethanol (HET)</v>
      </c>
      <c r="F326" s="21" t="str">
        <f t="shared" si="10"/>
        <v>PJ</v>
      </c>
      <c r="L326" s="14" t="s">
        <v>756</v>
      </c>
    </row>
    <row r="327" spans="4:12">
      <c r="D327" s="14" t="s">
        <v>757</v>
      </c>
      <c r="E327" s="14" t="str">
        <f t="shared" si="11"/>
        <v>Biogas (HET)</v>
      </c>
      <c r="F327" s="21" t="str">
        <f t="shared" si="10"/>
        <v>PJ</v>
      </c>
      <c r="L327" s="14" t="s">
        <v>758</v>
      </c>
    </row>
    <row r="328" spans="4:12">
      <c r="D328" s="14" t="s">
        <v>759</v>
      </c>
      <c r="E328" s="14" t="str">
        <f t="shared" si="11"/>
        <v>Pellet (HET)</v>
      </c>
      <c r="F328" s="21" t="str">
        <f t="shared" si="10"/>
        <v>PJ</v>
      </c>
      <c r="L328" s="14" t="s">
        <v>760</v>
      </c>
    </row>
    <row r="329" spans="4:12">
      <c r="D329" s="14" t="s">
        <v>761</v>
      </c>
      <c r="E329" s="14" t="str">
        <f t="shared" si="11"/>
        <v>Charcoal (HET)</v>
      </c>
      <c r="F329" s="21" t="str">
        <f t="shared" ref="F329:F343" si="12">F328</f>
        <v>PJ</v>
      </c>
      <c r="L329" s="14" t="s">
        <v>762</v>
      </c>
    </row>
    <row r="330" spans="4:12">
      <c r="D330" s="14" t="s">
        <v>763</v>
      </c>
      <c r="E330" s="14" t="str">
        <f t="shared" si="11"/>
        <v>Hydro Energy (HET)</v>
      </c>
      <c r="F330" s="21" t="str">
        <f t="shared" si="12"/>
        <v>PJ</v>
      </c>
      <c r="L330" s="14" t="s">
        <v>764</v>
      </c>
    </row>
    <row r="331" spans="4:12">
      <c r="D331" s="14" t="s">
        <v>765</v>
      </c>
      <c r="E331" s="14" t="str">
        <f t="shared" si="11"/>
        <v>Solar Energy (HET)</v>
      </c>
      <c r="F331" s="21" t="str">
        <f t="shared" si="12"/>
        <v>PJ</v>
      </c>
      <c r="L331" s="14" t="s">
        <v>766</v>
      </c>
    </row>
    <row r="332" spans="4:12">
      <c r="D332" s="14" t="s">
        <v>767</v>
      </c>
      <c r="E332" s="14" t="str">
        <f t="shared" si="11"/>
        <v>Geothermal Energy (HET)</v>
      </c>
      <c r="F332" s="21" t="str">
        <f t="shared" si="12"/>
        <v>PJ</v>
      </c>
      <c r="L332" s="14" t="s">
        <v>768</v>
      </c>
    </row>
    <row r="333" spans="4:12">
      <c r="D333" s="14" t="s">
        <v>769</v>
      </c>
      <c r="E333" s="14" t="str">
        <f t="shared" si="11"/>
        <v>High Voltage electricity after losses</v>
      </c>
      <c r="F333" s="21" t="str">
        <f t="shared" si="12"/>
        <v>PJ</v>
      </c>
      <c r="H333" s="14" t="s">
        <v>770</v>
      </c>
      <c r="J333" s="14" t="s">
        <v>771</v>
      </c>
      <c r="L333" s="22" t="s">
        <v>772</v>
      </c>
    </row>
    <row r="334" spans="4:12">
      <c r="D334" s="14" t="s">
        <v>773</v>
      </c>
      <c r="E334" s="14" t="str">
        <f t="shared" si="11"/>
        <v>High Voltage electricity before Losses</v>
      </c>
      <c r="F334" s="21" t="str">
        <f t="shared" si="12"/>
        <v>PJ</v>
      </c>
      <c r="H334" s="14" t="s">
        <v>770</v>
      </c>
      <c r="J334" s="14" t="s">
        <v>771</v>
      </c>
      <c r="L334" s="22" t="s">
        <v>774</v>
      </c>
    </row>
    <row r="335" spans="4:12">
      <c r="D335" s="14" t="s">
        <v>775</v>
      </c>
      <c r="E335" s="14" t="str">
        <f t="shared" si="11"/>
        <v>Medium Voltage electricity</v>
      </c>
      <c r="F335" s="21" t="str">
        <f t="shared" si="12"/>
        <v>PJ</v>
      </c>
      <c r="H335" s="14" t="s">
        <v>770</v>
      </c>
      <c r="J335" s="14" t="s">
        <v>771</v>
      </c>
      <c r="L335" s="22" t="s">
        <v>776</v>
      </c>
    </row>
    <row r="336" spans="4:12">
      <c r="D336" s="14" t="s">
        <v>777</v>
      </c>
      <c r="E336" s="14" t="str">
        <f t="shared" si="11"/>
        <v>Low Voltage electricity</v>
      </c>
      <c r="F336" s="21" t="str">
        <f t="shared" si="12"/>
        <v>PJ</v>
      </c>
      <c r="H336" s="14" t="s">
        <v>770</v>
      </c>
      <c r="J336" s="14" t="s">
        <v>771</v>
      </c>
      <c r="L336" s="22" t="s">
        <v>778</v>
      </c>
    </row>
    <row r="337" spans="4:12">
      <c r="D337" s="14" t="s">
        <v>779</v>
      </c>
      <c r="E337" s="14" t="str">
        <f t="shared" si="11"/>
        <v>Electricity (SUP)</v>
      </c>
      <c r="F337" s="21" t="str">
        <f t="shared" si="12"/>
        <v>PJ</v>
      </c>
      <c r="H337" s="14" t="s">
        <v>770</v>
      </c>
      <c r="J337" s="14" t="s">
        <v>771</v>
      </c>
      <c r="L337" s="22" t="s">
        <v>780</v>
      </c>
    </row>
    <row r="338" spans="4:12">
      <c r="D338" s="14" t="s">
        <v>781</v>
      </c>
      <c r="E338" s="14" t="str">
        <f t="shared" si="11"/>
        <v>Electricity (IND)</v>
      </c>
      <c r="F338" s="21" t="str">
        <f t="shared" si="12"/>
        <v>PJ</v>
      </c>
      <c r="H338" s="14" t="s">
        <v>770</v>
      </c>
      <c r="J338" s="14" t="s">
        <v>771</v>
      </c>
      <c r="L338" s="22" t="s">
        <v>782</v>
      </c>
    </row>
    <row r="339" spans="4:12">
      <c r="D339" s="14" t="s">
        <v>783</v>
      </c>
      <c r="E339" s="14" t="str">
        <f t="shared" si="11"/>
        <v>Electricity (RSD)</v>
      </c>
      <c r="F339" s="21" t="str">
        <f t="shared" si="12"/>
        <v>PJ</v>
      </c>
      <c r="H339" s="14" t="s">
        <v>770</v>
      </c>
      <c r="J339" s="14" t="s">
        <v>771</v>
      </c>
      <c r="L339" s="22" t="s">
        <v>784</v>
      </c>
    </row>
    <row r="340" spans="4:12">
      <c r="D340" s="14" t="s">
        <v>785</v>
      </c>
      <c r="E340" s="14" t="str">
        <f t="shared" si="11"/>
        <v>Electricity (COM)</v>
      </c>
      <c r="F340" s="21" t="str">
        <f t="shared" si="12"/>
        <v>PJ</v>
      </c>
      <c r="H340" s="14" t="s">
        <v>770</v>
      </c>
      <c r="J340" s="14" t="s">
        <v>771</v>
      </c>
      <c r="L340" s="22" t="s">
        <v>786</v>
      </c>
    </row>
    <row r="341" spans="4:12">
      <c r="D341" s="14" t="s">
        <v>787</v>
      </c>
      <c r="E341" s="14" t="str">
        <f t="shared" si="11"/>
        <v>Electricity (AGR)</v>
      </c>
      <c r="F341" s="21" t="str">
        <f t="shared" si="12"/>
        <v>PJ</v>
      </c>
      <c r="H341" s="14" t="s">
        <v>770</v>
      </c>
      <c r="J341" s="14" t="s">
        <v>771</v>
      </c>
      <c r="L341" s="22" t="s">
        <v>788</v>
      </c>
    </row>
    <row r="342" spans="4:12">
      <c r="D342" s="14" t="s">
        <v>789</v>
      </c>
      <c r="E342" s="14" t="str">
        <f t="shared" si="11"/>
        <v>Electricity (TRA)</v>
      </c>
      <c r="F342" s="21" t="str">
        <f t="shared" si="12"/>
        <v>PJ</v>
      </c>
      <c r="H342" s="14" t="s">
        <v>770</v>
      </c>
      <c r="J342" s="14" t="s">
        <v>771</v>
      </c>
      <c r="L342" s="22" t="s">
        <v>790</v>
      </c>
    </row>
    <row r="343" spans="4:12">
      <c r="D343" s="14" t="s">
        <v>791</v>
      </c>
      <c r="E343" s="14" t="str">
        <f t="shared" si="11"/>
        <v>Electricity (HET)</v>
      </c>
      <c r="F343" s="21" t="str">
        <f t="shared" si="12"/>
        <v>PJ</v>
      </c>
      <c r="H343" s="14" t="s">
        <v>770</v>
      </c>
      <c r="J343" s="14" t="s">
        <v>771</v>
      </c>
      <c r="L343" s="23" t="s">
        <v>792</v>
      </c>
    </row>
    <row r="344" spans="4:12" s="24" customFormat="1" ht="13.8">
      <c r="D344" s="24" t="s">
        <v>793</v>
      </c>
      <c r="E344" s="24" t="str">
        <f t="shared" si="11"/>
        <v>Medium-Low Voltage electricity</v>
      </c>
      <c r="F344" s="25" t="str">
        <f>F343</f>
        <v>PJ</v>
      </c>
      <c r="H344" s="24" t="s">
        <v>770</v>
      </c>
      <c r="J344" s="24" t="s">
        <v>771</v>
      </c>
      <c r="L344" s="26" t="s">
        <v>794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Wind</vt:lpstr>
      <vt:lpstr>Solar PV</vt:lpstr>
      <vt:lpstr>Hydro</vt:lpstr>
      <vt:lpstr>Bioenergy for CHP</vt:lpstr>
      <vt:lpstr>Biomass Potential</vt:lpstr>
      <vt:lpstr>Geothermal</vt:lpstr>
      <vt:lpstr>Data on Biomass</vt:lpstr>
      <vt:lpstr>General</vt:lpstr>
      <vt:lpstr>Commodities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Rocco De Miglio</cp:lastModifiedBy>
  <dcterms:created xsi:type="dcterms:W3CDTF">2013-06-05T07:26:11Z</dcterms:created>
  <dcterms:modified xsi:type="dcterms:W3CDTF">2022-09-23T16:49:44Z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658652901649475</vt:r8>
  </property>
</Properties>
</file>