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9ECEBDDE-53C2-4A5D-8DEE-8EABE821BB52}" xr6:coauthVersionLast="47" xr6:coauthVersionMax="47" xr10:uidLastSave="{00000000-0000-0000-0000-000000000000}"/>
  <bookViews>
    <workbookView xWindow="372" yWindow="0" windowWidth="22668" windowHeight="12240" tabRatio="788" activeTab="8" xr2:uid="{00000000-000D-0000-FFFF-FFFF00000000}"/>
  </bookViews>
  <sheets>
    <sheet name="Fill_Orders" sheetId="6" r:id="rId1"/>
    <sheet name="Space_Heating" sheetId="17" r:id="rId2"/>
    <sheet name="UC_SpaceHeat_TER" sheetId="26" r:id="rId3"/>
    <sheet name="UC_SpaceHeat" sheetId="22" r:id="rId4"/>
    <sheet name="Cooking" sheetId="18" r:id="rId5"/>
    <sheet name="UC_Cooking" sheetId="24" r:id="rId6"/>
    <sheet name="Lighting" sheetId="15" r:id="rId7"/>
    <sheet name="UC_Lights" sheetId="13" r:id="rId8"/>
    <sheet name="UC_DistributionSystems" sheetId="25" r:id="rId9"/>
  </sheets>
  <definedNames>
    <definedName name="BASE_YEAR">#REF!</definedName>
    <definedName name="END_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9" i="13" l="1"/>
  <c r="K122" i="13"/>
  <c r="K115" i="13"/>
  <c r="G75" i="26" l="1"/>
  <c r="G76" i="26" s="1"/>
  <c r="G95" i="26" s="1"/>
  <c r="A94" i="26"/>
  <c r="C94" i="26" s="1"/>
  <c r="A75" i="26"/>
  <c r="K75" i="26" s="1"/>
  <c r="J74" i="26"/>
  <c r="J93" i="26" s="1"/>
  <c r="I74" i="26"/>
  <c r="I93" i="26" s="1"/>
  <c r="E66" i="26"/>
  <c r="F66" i="26" s="1"/>
  <c r="A48" i="26"/>
  <c r="E48" i="26" s="1"/>
  <c r="J47" i="26"/>
  <c r="I47" i="26"/>
  <c r="G29" i="26"/>
  <c r="G30" i="26" s="1"/>
  <c r="G49" i="26" s="1"/>
  <c r="A29" i="26"/>
  <c r="K29" i="26" s="1"/>
  <c r="J28" i="26"/>
  <c r="I28" i="26"/>
  <c r="E20" i="26"/>
  <c r="F20" i="26" s="1"/>
  <c r="L94" i="26"/>
  <c r="G94" i="26"/>
  <c r="H83" i="25"/>
  <c r="H84" i="25" s="1"/>
  <c r="N61" i="25"/>
  <c r="H82" i="25"/>
  <c r="E114" i="13"/>
  <c r="E115" i="13" s="1"/>
  <c r="E116" i="13" s="1"/>
  <c r="E117" i="13" s="1"/>
  <c r="N63" i="25"/>
  <c r="N75" i="25" s="1"/>
  <c r="J264" i="22"/>
  <c r="J283" i="22" s="1"/>
  <c r="J302" i="22" s="1"/>
  <c r="J321" i="22" s="1"/>
  <c r="J340" i="22" s="1"/>
  <c r="J359" i="22" s="1"/>
  <c r="J378" i="22" s="1"/>
  <c r="J397" i="22" s="1"/>
  <c r="I264" i="22"/>
  <c r="I283" i="22" s="1"/>
  <c r="I302" i="22" s="1"/>
  <c r="I321" i="22" s="1"/>
  <c r="I340" i="22" s="1"/>
  <c r="I359" i="22" s="1"/>
  <c r="I378" i="22" s="1"/>
  <c r="I397" i="22" s="1"/>
  <c r="H58" i="25"/>
  <c r="H60" i="25"/>
  <c r="G50" i="25"/>
  <c r="G48" i="25"/>
  <c r="G46" i="25"/>
  <c r="G44" i="25"/>
  <c r="G26" i="25"/>
  <c r="G24" i="25"/>
  <c r="G22" i="25"/>
  <c r="G20" i="25"/>
  <c r="H75" i="25"/>
  <c r="H73" i="25"/>
  <c r="H63" i="25"/>
  <c r="H61" i="25"/>
  <c r="E91" i="22"/>
  <c r="E81" i="22"/>
  <c r="E71" i="22"/>
  <c r="E61" i="22"/>
  <c r="E51" i="22"/>
  <c r="E41" i="22"/>
  <c r="E31" i="22"/>
  <c r="E21" i="22"/>
  <c r="N73" i="25"/>
  <c r="E96" i="22"/>
  <c r="G107" i="22" s="1"/>
  <c r="F96" i="22"/>
  <c r="G96" i="22" s="1"/>
  <c r="H72" i="25"/>
  <c r="H70" i="25"/>
  <c r="H67" i="25"/>
  <c r="H68" i="25" s="1"/>
  <c r="H65" i="25"/>
  <c r="H66" i="25"/>
  <c r="L128" i="13"/>
  <c r="L121" i="13"/>
  <c r="F128" i="13"/>
  <c r="F129" i="13" s="1"/>
  <c r="F130" i="13" s="1"/>
  <c r="F131" i="13" s="1"/>
  <c r="E128" i="13"/>
  <c r="E129" i="13" s="1"/>
  <c r="E130" i="13" s="1"/>
  <c r="E131" i="13" s="1"/>
  <c r="D128" i="13"/>
  <c r="D129" i="13" s="1"/>
  <c r="C128" i="13"/>
  <c r="K127" i="13"/>
  <c r="C121" i="13"/>
  <c r="E121" i="13"/>
  <c r="E122" i="13" s="1"/>
  <c r="E123" i="13" s="1"/>
  <c r="E124" i="13" s="1"/>
  <c r="D121" i="13"/>
  <c r="D122" i="13" s="1"/>
  <c r="K120" i="13"/>
  <c r="L114" i="13"/>
  <c r="C114" i="13"/>
  <c r="G114" i="13"/>
  <c r="G121" i="13" s="1"/>
  <c r="G128" i="13" s="1"/>
  <c r="F114" i="13"/>
  <c r="F115" i="13" s="1"/>
  <c r="F116" i="13" s="1"/>
  <c r="F117" i="13" s="1"/>
  <c r="D114" i="13"/>
  <c r="D115" i="13" s="1"/>
  <c r="K113" i="13"/>
  <c r="F121" i="13"/>
  <c r="F122" i="13" s="1"/>
  <c r="F123" i="13" s="1"/>
  <c r="F124" i="13" s="1"/>
  <c r="F46" i="13"/>
  <c r="A105" i="22"/>
  <c r="P135" i="18"/>
  <c r="O135" i="18"/>
  <c r="P134" i="18"/>
  <c r="O134" i="18"/>
  <c r="P133" i="18"/>
  <c r="O133" i="18"/>
  <c r="P132" i="18"/>
  <c r="O132" i="18"/>
  <c r="P131" i="18"/>
  <c r="O131" i="18"/>
  <c r="P130" i="18"/>
  <c r="O130" i="18"/>
  <c r="P129" i="18"/>
  <c r="O129" i="18"/>
  <c r="P128" i="18"/>
  <c r="O128" i="18"/>
  <c r="P127" i="18"/>
  <c r="O127" i="18"/>
  <c r="P126" i="18"/>
  <c r="O126" i="18"/>
  <c r="P125" i="18"/>
  <c r="O125" i="18"/>
  <c r="P124" i="18"/>
  <c r="O124" i="18"/>
  <c r="P123" i="18"/>
  <c r="O123" i="18"/>
  <c r="P122" i="18"/>
  <c r="O122" i="18"/>
  <c r="P121" i="18"/>
  <c r="O121" i="18"/>
  <c r="P120" i="18"/>
  <c r="O120" i="18"/>
  <c r="P119" i="18"/>
  <c r="O119" i="18"/>
  <c r="P118" i="18"/>
  <c r="O118" i="18"/>
  <c r="P117" i="18"/>
  <c r="O117" i="18"/>
  <c r="P116" i="18"/>
  <c r="O116" i="18"/>
  <c r="P115" i="18"/>
  <c r="O115" i="18"/>
  <c r="P114" i="18"/>
  <c r="O114" i="18"/>
  <c r="P113" i="18"/>
  <c r="O113" i="18"/>
  <c r="P112" i="18"/>
  <c r="O112" i="18"/>
  <c r="P111" i="18"/>
  <c r="O111" i="18"/>
  <c r="P110" i="18"/>
  <c r="O110" i="18"/>
  <c r="P109" i="18"/>
  <c r="O109" i="18"/>
  <c r="P108" i="18"/>
  <c r="O108" i="18"/>
  <c r="P107" i="18"/>
  <c r="O107" i="18"/>
  <c r="P106" i="18"/>
  <c r="O106" i="18"/>
  <c r="P105" i="18"/>
  <c r="O105" i="18"/>
  <c r="P104" i="18"/>
  <c r="O104" i="18"/>
  <c r="P103" i="18"/>
  <c r="O103" i="18"/>
  <c r="P102" i="18"/>
  <c r="O102" i="18"/>
  <c r="P101" i="18"/>
  <c r="O101" i="18"/>
  <c r="P100" i="18"/>
  <c r="O100" i="18"/>
  <c r="P99" i="18"/>
  <c r="O99" i="18"/>
  <c r="P98" i="18"/>
  <c r="O98" i="18"/>
  <c r="G103" i="13"/>
  <c r="G96" i="13"/>
  <c r="G89" i="13"/>
  <c r="G82" i="13"/>
  <c r="G75" i="13"/>
  <c r="G68" i="13"/>
  <c r="G61" i="13"/>
  <c r="G54" i="13"/>
  <c r="G229" i="24"/>
  <c r="G218" i="24"/>
  <c r="G207" i="24"/>
  <c r="G196" i="24"/>
  <c r="G185" i="24"/>
  <c r="G174" i="24"/>
  <c r="G163" i="24"/>
  <c r="G152" i="24"/>
  <c r="E143" i="24"/>
  <c r="F143" i="24" s="1"/>
  <c r="G143" i="24" s="1"/>
  <c r="H143" i="24" s="1"/>
  <c r="G133" i="24"/>
  <c r="G122" i="24"/>
  <c r="G111" i="24"/>
  <c r="G100" i="24"/>
  <c r="G89" i="24"/>
  <c r="G78" i="24"/>
  <c r="G67" i="24"/>
  <c r="G56" i="24"/>
  <c r="E47" i="24"/>
  <c r="G46" i="13"/>
  <c r="E46" i="13"/>
  <c r="G55" i="13" s="1"/>
  <c r="G62" i="13" s="1"/>
  <c r="G69" i="13" s="1"/>
  <c r="G76" i="13" s="1"/>
  <c r="G83" i="13" s="1"/>
  <c r="G90" i="13" s="1"/>
  <c r="G97" i="13" s="1"/>
  <c r="G104" i="13" s="1"/>
  <c r="G115" i="13" s="1"/>
  <c r="G122" i="13" s="1"/>
  <c r="G129" i="13" s="1"/>
  <c r="E256" i="22"/>
  <c r="G105" i="22"/>
  <c r="G106" i="22" s="1"/>
  <c r="G125" i="22" s="1"/>
  <c r="G144" i="22" s="1"/>
  <c r="G163" i="22" s="1"/>
  <c r="G182" i="22" s="1"/>
  <c r="G201" i="22" s="1"/>
  <c r="G220" i="22" s="1"/>
  <c r="G239" i="22" s="1"/>
  <c r="G266" i="22" s="1"/>
  <c r="G285" i="22" s="1"/>
  <c r="G304" i="22" s="1"/>
  <c r="G323" i="22" s="1"/>
  <c r="G342" i="22" s="1"/>
  <c r="G361" i="22" s="1"/>
  <c r="G380" i="22" s="1"/>
  <c r="G399" i="22" s="1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O193" i="17"/>
  <c r="P193" i="17"/>
  <c r="O194" i="17"/>
  <c r="P194" i="17"/>
  <c r="O195" i="17"/>
  <c r="P195" i="17"/>
  <c r="O196" i="17"/>
  <c r="P196" i="17"/>
  <c r="O197" i="17"/>
  <c r="P197" i="17"/>
  <c r="O198" i="17"/>
  <c r="P198" i="17"/>
  <c r="O199" i="17"/>
  <c r="P199" i="17"/>
  <c r="O200" i="17"/>
  <c r="P200" i="17"/>
  <c r="O201" i="17"/>
  <c r="P201" i="17"/>
  <c r="I104" i="22"/>
  <c r="J237" i="22"/>
  <c r="J218" i="22"/>
  <c r="I237" i="22"/>
  <c r="I218" i="22"/>
  <c r="A398" i="22"/>
  <c r="C398" i="22" s="1"/>
  <c r="A379" i="22"/>
  <c r="C379" i="22" s="1"/>
  <c r="A360" i="22"/>
  <c r="F360" i="22" s="1"/>
  <c r="F361" i="22" s="1"/>
  <c r="A341" i="22"/>
  <c r="F341" i="22" s="1"/>
  <c r="A322" i="22"/>
  <c r="C322" i="22" s="1"/>
  <c r="A303" i="22"/>
  <c r="C303" i="22" s="1"/>
  <c r="A284" i="22"/>
  <c r="L284" i="22" s="1"/>
  <c r="A265" i="22"/>
  <c r="E265" i="22" s="1"/>
  <c r="A229" i="24"/>
  <c r="L229" i="24" s="1"/>
  <c r="K228" i="24"/>
  <c r="J228" i="24"/>
  <c r="I228" i="24"/>
  <c r="A218" i="24"/>
  <c r="F218" i="24" s="1"/>
  <c r="F219" i="24" s="1"/>
  <c r="F220" i="24" s="1"/>
  <c r="F221" i="24" s="1"/>
  <c r="F222" i="24" s="1"/>
  <c r="F223" i="24" s="1"/>
  <c r="F224" i="24" s="1"/>
  <c r="F225" i="24" s="1"/>
  <c r="K217" i="24"/>
  <c r="J217" i="24"/>
  <c r="I217" i="24"/>
  <c r="A207" i="24"/>
  <c r="F207" i="24" s="1"/>
  <c r="F208" i="24" s="1"/>
  <c r="F209" i="24" s="1"/>
  <c r="F210" i="24" s="1"/>
  <c r="F211" i="24" s="1"/>
  <c r="F212" i="24" s="1"/>
  <c r="F213" i="24" s="1"/>
  <c r="F214" i="24" s="1"/>
  <c r="K206" i="24"/>
  <c r="J206" i="24"/>
  <c r="I206" i="24"/>
  <c r="A196" i="24"/>
  <c r="F196" i="24" s="1"/>
  <c r="F197" i="24" s="1"/>
  <c r="F198" i="24" s="1"/>
  <c r="F199" i="24" s="1"/>
  <c r="F200" i="24" s="1"/>
  <c r="F201" i="24" s="1"/>
  <c r="F202" i="24" s="1"/>
  <c r="F203" i="24" s="1"/>
  <c r="K195" i="24"/>
  <c r="J195" i="24"/>
  <c r="I195" i="24"/>
  <c r="A185" i="24"/>
  <c r="F185" i="24" s="1"/>
  <c r="F186" i="24" s="1"/>
  <c r="F187" i="24" s="1"/>
  <c r="F188" i="24" s="1"/>
  <c r="F189" i="24" s="1"/>
  <c r="F190" i="24" s="1"/>
  <c r="F191" i="24" s="1"/>
  <c r="F192" i="24" s="1"/>
  <c r="K184" i="24"/>
  <c r="J184" i="24"/>
  <c r="I184" i="24"/>
  <c r="A174" i="24"/>
  <c r="L174" i="24" s="1"/>
  <c r="K173" i="24"/>
  <c r="J173" i="24"/>
  <c r="I173" i="24"/>
  <c r="A163" i="24"/>
  <c r="E163" i="24" s="1"/>
  <c r="E164" i="24" s="1"/>
  <c r="E165" i="24" s="1"/>
  <c r="E166" i="24" s="1"/>
  <c r="E167" i="24" s="1"/>
  <c r="E168" i="24" s="1"/>
  <c r="E169" i="24" s="1"/>
  <c r="E170" i="24" s="1"/>
  <c r="K162" i="24"/>
  <c r="J162" i="24"/>
  <c r="I162" i="24"/>
  <c r="A152" i="24"/>
  <c r="F152" i="24" s="1"/>
  <c r="F153" i="24" s="1"/>
  <c r="F154" i="24" s="1"/>
  <c r="F155" i="24" s="1"/>
  <c r="F156" i="24" s="1"/>
  <c r="F157" i="24" s="1"/>
  <c r="F158" i="24" s="1"/>
  <c r="F159" i="24" s="1"/>
  <c r="K151" i="24"/>
  <c r="J151" i="24"/>
  <c r="I151" i="24"/>
  <c r="G153" i="24"/>
  <c r="G164" i="24" s="1"/>
  <c r="G175" i="24" s="1"/>
  <c r="G186" i="24" s="1"/>
  <c r="G197" i="24" s="1"/>
  <c r="G208" i="24" s="1"/>
  <c r="G219" i="24" s="1"/>
  <c r="G230" i="24" s="1"/>
  <c r="C360" i="22"/>
  <c r="L360" i="22"/>
  <c r="F284" i="22"/>
  <c r="L218" i="24"/>
  <c r="C152" i="24"/>
  <c r="C218" i="24"/>
  <c r="E360" i="22"/>
  <c r="E361" i="22" s="1"/>
  <c r="F229" i="24"/>
  <c r="F230" i="24" s="1"/>
  <c r="F231" i="24" s="1"/>
  <c r="F232" i="24" s="1"/>
  <c r="F233" i="24" s="1"/>
  <c r="F234" i="24" s="1"/>
  <c r="F235" i="24" s="1"/>
  <c r="F236" i="24" s="1"/>
  <c r="C163" i="24"/>
  <c r="C174" i="24"/>
  <c r="L185" i="24"/>
  <c r="L196" i="24"/>
  <c r="E322" i="22"/>
  <c r="E323" i="22" s="1"/>
  <c r="E284" i="22"/>
  <c r="F256" i="22"/>
  <c r="D207" i="24"/>
  <c r="D208" i="24" s="1"/>
  <c r="G256" i="22"/>
  <c r="H256" i="22" s="1"/>
  <c r="I256" i="22" s="1"/>
  <c r="J256" i="22" s="1"/>
  <c r="K256" i="22" s="1"/>
  <c r="J132" i="24"/>
  <c r="I132" i="24"/>
  <c r="J121" i="24"/>
  <c r="I121" i="24"/>
  <c r="J110" i="24"/>
  <c r="I110" i="24"/>
  <c r="A133" i="24"/>
  <c r="E133" i="24" s="1"/>
  <c r="E134" i="24" s="1"/>
  <c r="E135" i="24" s="1"/>
  <c r="E136" i="24" s="1"/>
  <c r="E137" i="24" s="1"/>
  <c r="E138" i="24" s="1"/>
  <c r="E139" i="24" s="1"/>
  <c r="E140" i="24" s="1"/>
  <c r="A122" i="24"/>
  <c r="E122" i="24" s="1"/>
  <c r="K132" i="24"/>
  <c r="K121" i="24"/>
  <c r="C40" i="24"/>
  <c r="D40" i="24" s="1"/>
  <c r="E40" i="24" s="1"/>
  <c r="C36" i="24"/>
  <c r="D36" i="24" s="1"/>
  <c r="E36" i="24" s="1"/>
  <c r="C32" i="24"/>
  <c r="C33" i="24" s="1"/>
  <c r="D33" i="24" s="1"/>
  <c r="E33" i="24" s="1"/>
  <c r="C28" i="24"/>
  <c r="D28" i="24" s="1"/>
  <c r="E28" i="24" s="1"/>
  <c r="C24" i="24"/>
  <c r="D24" i="24" s="1"/>
  <c r="E24" i="24" s="1"/>
  <c r="C20" i="24"/>
  <c r="C16" i="24"/>
  <c r="C12" i="24"/>
  <c r="D12" i="24" s="1"/>
  <c r="E12" i="24" s="1"/>
  <c r="E123" i="24"/>
  <c r="E124" i="24" s="1"/>
  <c r="E125" i="24" s="1"/>
  <c r="E126" i="24" s="1"/>
  <c r="E127" i="24" s="1"/>
  <c r="E128" i="24" s="1"/>
  <c r="E129" i="24" s="1"/>
  <c r="A103" i="13"/>
  <c r="L103" i="13" s="1"/>
  <c r="A96" i="13"/>
  <c r="K102" i="13"/>
  <c r="K95" i="13"/>
  <c r="C40" i="13"/>
  <c r="C41" i="13" s="1"/>
  <c r="D41" i="13" s="1"/>
  <c r="E41" i="13" s="1"/>
  <c r="C36" i="13"/>
  <c r="C37" i="13" s="1"/>
  <c r="D37" i="13" s="1"/>
  <c r="E37" i="13" s="1"/>
  <c r="A238" i="22"/>
  <c r="A219" i="22"/>
  <c r="F219" i="22" s="1"/>
  <c r="C82" i="22"/>
  <c r="D82" i="22" s="1"/>
  <c r="E82" i="22" s="1"/>
  <c r="C72" i="22"/>
  <c r="C74" i="22" s="1"/>
  <c r="E219" i="22"/>
  <c r="O98" i="15"/>
  <c r="O188" i="17"/>
  <c r="P188" i="17"/>
  <c r="O189" i="17"/>
  <c r="P189" i="17"/>
  <c r="O190" i="17"/>
  <c r="P190" i="17"/>
  <c r="O191" i="17"/>
  <c r="P191" i="17"/>
  <c r="O192" i="17"/>
  <c r="P192" i="17"/>
  <c r="O160" i="17"/>
  <c r="P160" i="17"/>
  <c r="O161" i="17"/>
  <c r="P161" i="17"/>
  <c r="O162" i="17"/>
  <c r="P162" i="17"/>
  <c r="O163" i="17"/>
  <c r="P163" i="17"/>
  <c r="O164" i="17"/>
  <c r="P164" i="17"/>
  <c r="O165" i="17"/>
  <c r="P165" i="17"/>
  <c r="O166" i="17"/>
  <c r="P166" i="17"/>
  <c r="O167" i="17"/>
  <c r="P167" i="17"/>
  <c r="O168" i="17"/>
  <c r="P168" i="17"/>
  <c r="O169" i="17"/>
  <c r="P169" i="17"/>
  <c r="O170" i="17"/>
  <c r="P170" i="17"/>
  <c r="O171" i="17"/>
  <c r="P171" i="17"/>
  <c r="O172" i="17"/>
  <c r="P172" i="17"/>
  <c r="O173" i="17"/>
  <c r="P173" i="17"/>
  <c r="O174" i="17"/>
  <c r="P174" i="17"/>
  <c r="O175" i="17"/>
  <c r="P175" i="17"/>
  <c r="O176" i="17"/>
  <c r="P176" i="17"/>
  <c r="O177" i="17"/>
  <c r="P177" i="17"/>
  <c r="O178" i="17"/>
  <c r="P178" i="17"/>
  <c r="O179" i="17"/>
  <c r="P179" i="17"/>
  <c r="O180" i="17"/>
  <c r="P180" i="17"/>
  <c r="O181" i="17"/>
  <c r="P181" i="17"/>
  <c r="O182" i="17"/>
  <c r="P182" i="17"/>
  <c r="O183" i="17"/>
  <c r="P183" i="17"/>
  <c r="O184" i="17"/>
  <c r="P184" i="17"/>
  <c r="O185" i="17"/>
  <c r="P185" i="17"/>
  <c r="O186" i="17"/>
  <c r="P186" i="17"/>
  <c r="O187" i="17"/>
  <c r="P187" i="17"/>
  <c r="O146" i="17"/>
  <c r="P146" i="17"/>
  <c r="O147" i="17"/>
  <c r="P147" i="17"/>
  <c r="O148" i="17"/>
  <c r="P148" i="17"/>
  <c r="O149" i="17"/>
  <c r="P149" i="17"/>
  <c r="O150" i="17"/>
  <c r="P150" i="17"/>
  <c r="O151" i="17"/>
  <c r="P151" i="17"/>
  <c r="O152" i="17"/>
  <c r="P152" i="17"/>
  <c r="O153" i="17"/>
  <c r="P153" i="17"/>
  <c r="O154" i="17"/>
  <c r="P154" i="17"/>
  <c r="O155" i="17"/>
  <c r="P155" i="17"/>
  <c r="O156" i="17"/>
  <c r="P156" i="17"/>
  <c r="O157" i="17"/>
  <c r="P157" i="17"/>
  <c r="O158" i="17"/>
  <c r="P158" i="17"/>
  <c r="O159" i="17"/>
  <c r="P159" i="17"/>
  <c r="J99" i="24"/>
  <c r="I99" i="24"/>
  <c r="J88" i="24"/>
  <c r="I88" i="24"/>
  <c r="J77" i="24"/>
  <c r="I77" i="24"/>
  <c r="J66" i="24"/>
  <c r="I66" i="24"/>
  <c r="J55" i="24"/>
  <c r="I55" i="24"/>
  <c r="J199" i="22"/>
  <c r="I199" i="22"/>
  <c r="J180" i="22"/>
  <c r="I180" i="22"/>
  <c r="J161" i="22"/>
  <c r="I161" i="22"/>
  <c r="J142" i="22"/>
  <c r="I142" i="22"/>
  <c r="J123" i="22"/>
  <c r="I123" i="22"/>
  <c r="J104" i="22"/>
  <c r="O145" i="18"/>
  <c r="O144" i="18"/>
  <c r="O143" i="18"/>
  <c r="O142" i="18"/>
  <c r="O141" i="18"/>
  <c r="O140" i="18"/>
  <c r="O139" i="18"/>
  <c r="O138" i="18"/>
  <c r="O137" i="18"/>
  <c r="O136" i="18"/>
  <c r="P97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P64" i="18"/>
  <c r="O64" i="18"/>
  <c r="P63" i="18"/>
  <c r="O63" i="18"/>
  <c r="P62" i="18"/>
  <c r="O62" i="18"/>
  <c r="P61" i="18"/>
  <c r="O61" i="18"/>
  <c r="P60" i="18"/>
  <c r="O60" i="18"/>
  <c r="P59" i="18"/>
  <c r="O59" i="18"/>
  <c r="P58" i="18"/>
  <c r="O58" i="18"/>
  <c r="P57" i="18"/>
  <c r="O57" i="18"/>
  <c r="P56" i="18"/>
  <c r="O56" i="18"/>
  <c r="P55" i="18"/>
  <c r="O55" i="18"/>
  <c r="P54" i="18"/>
  <c r="O54" i="18"/>
  <c r="P53" i="18"/>
  <c r="O53" i="18"/>
  <c r="P52" i="18"/>
  <c r="O52" i="18"/>
  <c r="P51" i="18"/>
  <c r="O51" i="18"/>
  <c r="P50" i="18"/>
  <c r="O50" i="18"/>
  <c r="P49" i="18"/>
  <c r="O49" i="18"/>
  <c r="P48" i="18"/>
  <c r="O48" i="18"/>
  <c r="P47" i="18"/>
  <c r="O47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38" i="18"/>
  <c r="O38" i="18"/>
  <c r="P37" i="18"/>
  <c r="O37" i="18"/>
  <c r="P36" i="18"/>
  <c r="O36" i="18"/>
  <c r="P35" i="18"/>
  <c r="O35" i="18"/>
  <c r="P34" i="18"/>
  <c r="O34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3" i="18"/>
  <c r="O23" i="18"/>
  <c r="P22" i="18"/>
  <c r="O22" i="18"/>
  <c r="P21" i="18"/>
  <c r="O21" i="18"/>
  <c r="P20" i="18"/>
  <c r="O20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A111" i="24"/>
  <c r="K110" i="24"/>
  <c r="A100" i="24"/>
  <c r="D100" i="24" s="1"/>
  <c r="D101" i="24" s="1"/>
  <c r="D102" i="24" s="1"/>
  <c r="D104" i="24" s="1"/>
  <c r="D106" i="24" s="1"/>
  <c r="K99" i="24"/>
  <c r="A89" i="24"/>
  <c r="F89" i="24" s="1"/>
  <c r="F90" i="24" s="1"/>
  <c r="F91" i="24" s="1"/>
  <c r="F92" i="24" s="1"/>
  <c r="F93" i="24" s="1"/>
  <c r="F94" i="24" s="1"/>
  <c r="F95" i="24" s="1"/>
  <c r="F96" i="24" s="1"/>
  <c r="K88" i="24"/>
  <c r="A78" i="24"/>
  <c r="C78" i="24" s="1"/>
  <c r="K77" i="24"/>
  <c r="A67" i="24"/>
  <c r="C67" i="24" s="1"/>
  <c r="K66" i="24"/>
  <c r="A56" i="24"/>
  <c r="F56" i="24" s="1"/>
  <c r="F57" i="24" s="1"/>
  <c r="F58" i="24" s="1"/>
  <c r="F59" i="24" s="1"/>
  <c r="F60" i="24" s="1"/>
  <c r="F61" i="24" s="1"/>
  <c r="F62" i="24" s="1"/>
  <c r="F63" i="24" s="1"/>
  <c r="K55" i="24"/>
  <c r="C17" i="24"/>
  <c r="C13" i="24"/>
  <c r="F47" i="24"/>
  <c r="G58" i="24" s="1"/>
  <c r="G69" i="24" s="1"/>
  <c r="G80" i="24" s="1"/>
  <c r="G91" i="24" s="1"/>
  <c r="G102" i="24" s="1"/>
  <c r="G113" i="24" s="1"/>
  <c r="G124" i="24" s="1"/>
  <c r="G135" i="24" s="1"/>
  <c r="G57" i="24"/>
  <c r="G68" i="24" s="1"/>
  <c r="G79" i="24" s="1"/>
  <c r="G90" i="24" s="1"/>
  <c r="G101" i="24"/>
  <c r="G112" i="24" s="1"/>
  <c r="G123" i="24" s="1"/>
  <c r="G134" i="24" s="1"/>
  <c r="D16" i="24"/>
  <c r="E16" i="24" s="1"/>
  <c r="C25" i="24"/>
  <c r="A200" i="22"/>
  <c r="C200" i="22" s="1"/>
  <c r="A181" i="22"/>
  <c r="C181" i="22" s="1"/>
  <c r="A162" i="22"/>
  <c r="E162" i="22" s="1"/>
  <c r="A143" i="22"/>
  <c r="E143" i="22" s="1"/>
  <c r="E145" i="22" s="1"/>
  <c r="A124" i="22"/>
  <c r="F124" i="22" s="1"/>
  <c r="E105" i="22"/>
  <c r="E107" i="22" s="1"/>
  <c r="O136" i="17"/>
  <c r="P136" i="17"/>
  <c r="O137" i="17"/>
  <c r="P137" i="17"/>
  <c r="O138" i="17"/>
  <c r="P138" i="17"/>
  <c r="O139" i="17"/>
  <c r="P139" i="17"/>
  <c r="O140" i="17"/>
  <c r="P140" i="17"/>
  <c r="O141" i="17"/>
  <c r="P141" i="17"/>
  <c r="O142" i="17"/>
  <c r="P142" i="17"/>
  <c r="O143" i="17"/>
  <c r="P143" i="17"/>
  <c r="O144" i="17"/>
  <c r="P144" i="17"/>
  <c r="O145" i="17"/>
  <c r="P145" i="17"/>
  <c r="P135" i="17"/>
  <c r="O135" i="17"/>
  <c r="P134" i="17"/>
  <c r="O134" i="17"/>
  <c r="P133" i="17"/>
  <c r="O133" i="17"/>
  <c r="P132" i="17"/>
  <c r="O132" i="17"/>
  <c r="P131" i="17"/>
  <c r="O131" i="17"/>
  <c r="P130" i="17"/>
  <c r="O130" i="17"/>
  <c r="P129" i="17"/>
  <c r="O129" i="17"/>
  <c r="P128" i="17"/>
  <c r="O128" i="17"/>
  <c r="P127" i="17"/>
  <c r="O127" i="17"/>
  <c r="P126" i="17"/>
  <c r="O126" i="17"/>
  <c r="P125" i="17"/>
  <c r="O125" i="17"/>
  <c r="P124" i="17"/>
  <c r="O124" i="17"/>
  <c r="P123" i="17"/>
  <c r="O123" i="17"/>
  <c r="P122" i="17"/>
  <c r="O122" i="17"/>
  <c r="P121" i="17"/>
  <c r="O121" i="17"/>
  <c r="P120" i="17"/>
  <c r="O120" i="17"/>
  <c r="P119" i="17"/>
  <c r="O119" i="17"/>
  <c r="P118" i="17"/>
  <c r="O118" i="17"/>
  <c r="P117" i="17"/>
  <c r="O117" i="17"/>
  <c r="P116" i="17"/>
  <c r="O116" i="17"/>
  <c r="P115" i="17"/>
  <c r="O115" i="17"/>
  <c r="P114" i="17"/>
  <c r="O114" i="17"/>
  <c r="P113" i="17"/>
  <c r="O113" i="17"/>
  <c r="P112" i="17"/>
  <c r="O112" i="17"/>
  <c r="P111" i="17"/>
  <c r="O111" i="17"/>
  <c r="P110" i="17"/>
  <c r="O110" i="17"/>
  <c r="P109" i="17"/>
  <c r="O109" i="17"/>
  <c r="P108" i="17"/>
  <c r="O108" i="17"/>
  <c r="P107" i="17"/>
  <c r="O107" i="17"/>
  <c r="P106" i="17"/>
  <c r="O106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C62" i="22"/>
  <c r="C64" i="22" s="1"/>
  <c r="D64" i="22" s="1"/>
  <c r="E64" i="22" s="1"/>
  <c r="C52" i="22"/>
  <c r="C53" i="22" s="1"/>
  <c r="D53" i="22" s="1"/>
  <c r="E53" i="22" s="1"/>
  <c r="C42" i="22"/>
  <c r="D42" i="22" s="1"/>
  <c r="E42" i="22" s="1"/>
  <c r="C32" i="22"/>
  <c r="C22" i="22"/>
  <c r="C24" i="22" s="1"/>
  <c r="D24" i="22" s="1"/>
  <c r="E24" i="22" s="1"/>
  <c r="C12" i="22"/>
  <c r="D12" i="22" s="1"/>
  <c r="E12" i="22" s="1"/>
  <c r="D22" i="22"/>
  <c r="E22" i="22" s="1"/>
  <c r="F162" i="22"/>
  <c r="F164" i="22" s="1"/>
  <c r="F168" i="22" s="1"/>
  <c r="F105" i="22"/>
  <c r="F107" i="22" s="1"/>
  <c r="F108" i="22" s="1"/>
  <c r="F181" i="22"/>
  <c r="F183" i="22"/>
  <c r="F185" i="22" s="1"/>
  <c r="F182" i="22"/>
  <c r="A89" i="13"/>
  <c r="E89" i="13" s="1"/>
  <c r="E90" i="13" s="1"/>
  <c r="E91" i="13" s="1"/>
  <c r="E92" i="13" s="1"/>
  <c r="A82" i="13"/>
  <c r="E82" i="13" s="1"/>
  <c r="E83" i="13" s="1"/>
  <c r="E84" i="13" s="1"/>
  <c r="E85" i="13" s="1"/>
  <c r="A75" i="13"/>
  <c r="D75" i="13" s="1"/>
  <c r="D76" i="13" s="1"/>
  <c r="A68" i="13"/>
  <c r="C68" i="13" s="1"/>
  <c r="K88" i="13"/>
  <c r="K81" i="13"/>
  <c r="K74" i="13"/>
  <c r="K67" i="13"/>
  <c r="A61" i="13"/>
  <c r="C61" i="13" s="1"/>
  <c r="K60" i="13"/>
  <c r="C82" i="13"/>
  <c r="D21" i="6"/>
  <c r="D20" i="6"/>
  <c r="D14" i="6"/>
  <c r="D13" i="6"/>
  <c r="G57" i="13"/>
  <c r="G64" i="13" s="1"/>
  <c r="G71" i="13" s="1"/>
  <c r="G78" i="13" s="1"/>
  <c r="G85" i="13" s="1"/>
  <c r="G92" i="13" s="1"/>
  <c r="G99" i="13" s="1"/>
  <c r="G106" i="13" s="1"/>
  <c r="G117" i="13" s="1"/>
  <c r="G124" i="13" s="1"/>
  <c r="G131" i="13" s="1"/>
  <c r="G56" i="13"/>
  <c r="G63" i="13" s="1"/>
  <c r="G70" i="13" s="1"/>
  <c r="G77" i="13" s="1"/>
  <c r="G84" i="13" s="1"/>
  <c r="G91" i="13" s="1"/>
  <c r="G98" i="13" s="1"/>
  <c r="G105" i="13" s="1"/>
  <c r="G116" i="13" s="1"/>
  <c r="G123" i="13" s="1"/>
  <c r="G130" i="13" s="1"/>
  <c r="K53" i="13"/>
  <c r="A54" i="13"/>
  <c r="D54" i="13" s="1"/>
  <c r="D55" i="13" s="1"/>
  <c r="C32" i="13"/>
  <c r="C33" i="13" s="1"/>
  <c r="D33" i="13" s="1"/>
  <c r="E33" i="13" s="1"/>
  <c r="C28" i="13"/>
  <c r="D28" i="13" s="1"/>
  <c r="E28" i="13" s="1"/>
  <c r="C24" i="13"/>
  <c r="D24" i="13" s="1"/>
  <c r="E24" i="13" s="1"/>
  <c r="C20" i="13"/>
  <c r="C21" i="13" s="1"/>
  <c r="C16" i="13"/>
  <c r="D16" i="13" s="1"/>
  <c r="E16" i="13" s="1"/>
  <c r="C12" i="13"/>
  <c r="C13" i="13" s="1"/>
  <c r="C14" i="13" s="1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O34" i="15"/>
  <c r="P34" i="15"/>
  <c r="O35" i="15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94" i="15"/>
  <c r="P94" i="15"/>
  <c r="O95" i="15"/>
  <c r="P95" i="15"/>
  <c r="O96" i="15"/>
  <c r="P96" i="15"/>
  <c r="O97" i="15"/>
  <c r="P97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P2" i="15"/>
  <c r="O2" i="15"/>
  <c r="D12" i="13"/>
  <c r="E12" i="13" s="1"/>
  <c r="D20" i="13"/>
  <c r="E20" i="13" s="1"/>
  <c r="C17" i="13"/>
  <c r="C18" i="13" s="1"/>
  <c r="D32" i="13"/>
  <c r="E32" i="13" s="1"/>
  <c r="D7" i="6"/>
  <c r="D6" i="6"/>
  <c r="C75" i="13" l="1"/>
  <c r="E103" i="13"/>
  <c r="E104" i="13" s="1"/>
  <c r="E105" i="13" s="1"/>
  <c r="E106" i="13" s="1"/>
  <c r="L75" i="13"/>
  <c r="C29" i="24"/>
  <c r="D32" i="24"/>
  <c r="E32" i="24" s="1"/>
  <c r="E229" i="24"/>
  <c r="E230" i="24" s="1"/>
  <c r="E231" i="24" s="1"/>
  <c r="E232" i="24" s="1"/>
  <c r="E233" i="24" s="1"/>
  <c r="E234" i="24" s="1"/>
  <c r="E235" i="24" s="1"/>
  <c r="E236" i="24" s="1"/>
  <c r="E185" i="24"/>
  <c r="E186" i="24" s="1"/>
  <c r="E187" i="24" s="1"/>
  <c r="E188" i="24" s="1"/>
  <c r="E189" i="24" s="1"/>
  <c r="E190" i="24" s="1"/>
  <c r="E191" i="24" s="1"/>
  <c r="E192" i="24" s="1"/>
  <c r="C185" i="24"/>
  <c r="D185" i="24"/>
  <c r="D186" i="24" s="1"/>
  <c r="D187" i="24" s="1"/>
  <c r="D189" i="24" s="1"/>
  <c r="D191" i="24" s="1"/>
  <c r="C122" i="24"/>
  <c r="D196" i="24"/>
  <c r="D197" i="24" s="1"/>
  <c r="D199" i="24" s="1"/>
  <c r="D201" i="24" s="1"/>
  <c r="D203" i="24" s="1"/>
  <c r="E196" i="24"/>
  <c r="E197" i="24" s="1"/>
  <c r="E198" i="24" s="1"/>
  <c r="E199" i="24" s="1"/>
  <c r="E200" i="24" s="1"/>
  <c r="E201" i="24" s="1"/>
  <c r="E202" i="24" s="1"/>
  <c r="E203" i="24" s="1"/>
  <c r="F303" i="22"/>
  <c r="F304" i="22" s="1"/>
  <c r="C284" i="22"/>
  <c r="E379" i="22"/>
  <c r="E380" i="22" s="1"/>
  <c r="F379" i="22"/>
  <c r="G109" i="22"/>
  <c r="G128" i="22" s="1"/>
  <c r="G147" i="22" s="1"/>
  <c r="G166" i="22" s="1"/>
  <c r="G185" i="22" s="1"/>
  <c r="G204" i="22" s="1"/>
  <c r="G223" i="22" s="1"/>
  <c r="G242" i="22" s="1"/>
  <c r="G269" i="22" s="1"/>
  <c r="G288" i="22" s="1"/>
  <c r="G307" i="22" s="1"/>
  <c r="G326" i="22" s="1"/>
  <c r="G345" i="22" s="1"/>
  <c r="G364" i="22" s="1"/>
  <c r="G383" i="22" s="1"/>
  <c r="G402" i="22" s="1"/>
  <c r="C65" i="22"/>
  <c r="C66" i="22" s="1"/>
  <c r="D66" i="22" s="1"/>
  <c r="E66" i="22" s="1"/>
  <c r="F322" i="22"/>
  <c r="F324" i="22" s="1"/>
  <c r="L379" i="22"/>
  <c r="E94" i="26"/>
  <c r="E95" i="26" s="1"/>
  <c r="H62" i="25"/>
  <c r="C22" i="13"/>
  <c r="D21" i="13"/>
  <c r="E21" i="13" s="1"/>
  <c r="C89" i="13"/>
  <c r="L82" i="13"/>
  <c r="D36" i="13"/>
  <c r="E36" i="13" s="1"/>
  <c r="F122" i="24"/>
  <c r="F123" i="24" s="1"/>
  <c r="F124" i="24" s="1"/>
  <c r="F125" i="24" s="1"/>
  <c r="F126" i="24" s="1"/>
  <c r="F127" i="24" s="1"/>
  <c r="F128" i="24" s="1"/>
  <c r="F129" i="24" s="1"/>
  <c r="C196" i="24"/>
  <c r="G47" i="24"/>
  <c r="E100" i="24"/>
  <c r="E101" i="24" s="1"/>
  <c r="E102" i="24" s="1"/>
  <c r="E103" i="24" s="1"/>
  <c r="E104" i="24" s="1"/>
  <c r="E105" i="24" s="1"/>
  <c r="E106" i="24" s="1"/>
  <c r="E107" i="24" s="1"/>
  <c r="C54" i="22"/>
  <c r="D54" i="22" s="1"/>
  <c r="E54" i="22" s="1"/>
  <c r="L143" i="22"/>
  <c r="C83" i="22"/>
  <c r="D83" i="22" s="1"/>
  <c r="E83" i="22" s="1"/>
  <c r="C14" i="22"/>
  <c r="C63" i="22"/>
  <c r="D63" i="22" s="1"/>
  <c r="E63" i="22" s="1"/>
  <c r="L181" i="22"/>
  <c r="C84" i="22"/>
  <c r="C85" i="22" s="1"/>
  <c r="C341" i="22"/>
  <c r="L341" i="22"/>
  <c r="D72" i="22"/>
  <c r="E72" i="22" s="1"/>
  <c r="E106" i="22"/>
  <c r="C67" i="22"/>
  <c r="C69" i="22" s="1"/>
  <c r="D69" i="22" s="1"/>
  <c r="E69" i="22" s="1"/>
  <c r="D65" i="22"/>
  <c r="E65" i="22" s="1"/>
  <c r="E144" i="22"/>
  <c r="E181" i="22"/>
  <c r="C73" i="22"/>
  <c r="D73" i="22" s="1"/>
  <c r="E73" i="22" s="1"/>
  <c r="E341" i="22"/>
  <c r="E342" i="22" s="1"/>
  <c r="E96" i="26"/>
  <c r="E98" i="26" s="1"/>
  <c r="E100" i="26" s="1"/>
  <c r="F75" i="26"/>
  <c r="F76" i="26" s="1"/>
  <c r="E75" i="26"/>
  <c r="E76" i="26" s="1"/>
  <c r="C75" i="26"/>
  <c r="L48" i="26"/>
  <c r="H74" i="25"/>
  <c r="H76" i="25"/>
  <c r="H64" i="25"/>
  <c r="C19" i="13"/>
  <c r="D19" i="13" s="1"/>
  <c r="E19" i="13" s="1"/>
  <c r="D18" i="13"/>
  <c r="E18" i="13" s="1"/>
  <c r="D77" i="13"/>
  <c r="D78" i="13"/>
  <c r="D130" i="13"/>
  <c r="D131" i="13"/>
  <c r="L89" i="13"/>
  <c r="E61" i="13"/>
  <c r="E62" i="13" s="1"/>
  <c r="E63" i="13" s="1"/>
  <c r="E64" i="13" s="1"/>
  <c r="C34" i="13"/>
  <c r="C35" i="13" s="1"/>
  <c r="D35" i="13" s="1"/>
  <c r="E35" i="13" s="1"/>
  <c r="D89" i="13"/>
  <c r="D90" i="13" s="1"/>
  <c r="F103" i="13"/>
  <c r="F104" i="13" s="1"/>
  <c r="F105" i="13" s="1"/>
  <c r="F106" i="13" s="1"/>
  <c r="F61" i="13"/>
  <c r="F62" i="13" s="1"/>
  <c r="F63" i="13" s="1"/>
  <c r="F64" i="13" s="1"/>
  <c r="D40" i="13"/>
  <c r="E40" i="13" s="1"/>
  <c r="L61" i="13"/>
  <c r="D17" i="13"/>
  <c r="E17" i="13" s="1"/>
  <c r="D61" i="13"/>
  <c r="D62" i="13" s="1"/>
  <c r="D64" i="13" s="1"/>
  <c r="D13" i="13"/>
  <c r="E13" i="13" s="1"/>
  <c r="L54" i="13"/>
  <c r="F89" i="13"/>
  <c r="F90" i="13" s="1"/>
  <c r="F91" i="13" s="1"/>
  <c r="F92" i="13" s="1"/>
  <c r="D103" i="13"/>
  <c r="D104" i="13" s="1"/>
  <c r="D105" i="13" s="1"/>
  <c r="G156" i="24"/>
  <c r="G167" i="24" s="1"/>
  <c r="G178" i="24" s="1"/>
  <c r="G189" i="24" s="1"/>
  <c r="G200" i="24" s="1"/>
  <c r="G211" i="24" s="1"/>
  <c r="G222" i="24" s="1"/>
  <c r="G233" i="24" s="1"/>
  <c r="I143" i="24"/>
  <c r="G157" i="24" s="1"/>
  <c r="G168" i="24" s="1"/>
  <c r="G179" i="24" s="1"/>
  <c r="G190" i="24" s="1"/>
  <c r="G201" i="24" s="1"/>
  <c r="G212" i="24" s="1"/>
  <c r="G223" i="24" s="1"/>
  <c r="G234" i="24" s="1"/>
  <c r="C100" i="24"/>
  <c r="F133" i="24"/>
  <c r="F134" i="24" s="1"/>
  <c r="F135" i="24" s="1"/>
  <c r="F136" i="24" s="1"/>
  <c r="F137" i="24" s="1"/>
  <c r="F138" i="24" s="1"/>
  <c r="F139" i="24" s="1"/>
  <c r="F140" i="24" s="1"/>
  <c r="C56" i="24"/>
  <c r="G154" i="24"/>
  <c r="G165" i="24" s="1"/>
  <c r="G176" i="24" s="1"/>
  <c r="G187" i="24" s="1"/>
  <c r="G198" i="24" s="1"/>
  <c r="G209" i="24" s="1"/>
  <c r="G220" i="24" s="1"/>
  <c r="G231" i="24" s="1"/>
  <c r="F174" i="24"/>
  <c r="F175" i="24" s="1"/>
  <c r="F176" i="24" s="1"/>
  <c r="F177" i="24" s="1"/>
  <c r="F178" i="24" s="1"/>
  <c r="F179" i="24" s="1"/>
  <c r="F180" i="24" s="1"/>
  <c r="F181" i="24" s="1"/>
  <c r="D218" i="24"/>
  <c r="D219" i="24" s="1"/>
  <c r="D220" i="24" s="1"/>
  <c r="D222" i="24" s="1"/>
  <c r="D224" i="24" s="1"/>
  <c r="D133" i="24"/>
  <c r="D134" i="24" s="1"/>
  <c r="D136" i="24" s="1"/>
  <c r="D138" i="24" s="1"/>
  <c r="D140" i="24" s="1"/>
  <c r="C133" i="24"/>
  <c r="C41" i="24"/>
  <c r="L122" i="24"/>
  <c r="L133" i="24"/>
  <c r="C34" i="24"/>
  <c r="E174" i="24"/>
  <c r="E175" i="24" s="1"/>
  <c r="E176" i="24" s="1"/>
  <c r="E177" i="24" s="1"/>
  <c r="E178" i="24" s="1"/>
  <c r="E179" i="24" s="1"/>
  <c r="E180" i="24" s="1"/>
  <c r="E181" i="24" s="1"/>
  <c r="D103" i="24"/>
  <c r="D105" i="24" s="1"/>
  <c r="D107" i="24" s="1"/>
  <c r="D174" i="24"/>
  <c r="D175" i="24" s="1"/>
  <c r="D176" i="24" s="1"/>
  <c r="D178" i="24" s="1"/>
  <c r="D180" i="24" s="1"/>
  <c r="H96" i="22"/>
  <c r="G111" i="22"/>
  <c r="E164" i="22"/>
  <c r="E163" i="22"/>
  <c r="F109" i="22"/>
  <c r="F110" i="22" s="1"/>
  <c r="F163" i="22"/>
  <c r="C143" i="22"/>
  <c r="E324" i="22"/>
  <c r="G124" i="22"/>
  <c r="G143" i="22" s="1"/>
  <c r="G162" i="22" s="1"/>
  <c r="G181" i="22" s="1"/>
  <c r="G200" i="22" s="1"/>
  <c r="G219" i="22" s="1"/>
  <c r="G238" i="22" s="1"/>
  <c r="G265" i="22" s="1"/>
  <c r="G284" i="22" s="1"/>
  <c r="G303" i="22" s="1"/>
  <c r="G322" i="22" s="1"/>
  <c r="G341" i="22" s="1"/>
  <c r="G360" i="22" s="1"/>
  <c r="G379" i="22" s="1"/>
  <c r="G398" i="22" s="1"/>
  <c r="D52" i="22"/>
  <c r="E52" i="22" s="1"/>
  <c r="L162" i="22"/>
  <c r="F398" i="22"/>
  <c r="F400" i="22" s="1"/>
  <c r="C162" i="22"/>
  <c r="L398" i="22"/>
  <c r="C25" i="22"/>
  <c r="D25" i="22" s="1"/>
  <c r="E25" i="22" s="1"/>
  <c r="F200" i="22"/>
  <c r="F202" i="22" s="1"/>
  <c r="C13" i="22"/>
  <c r="D13" i="22" s="1"/>
  <c r="E13" i="22" s="1"/>
  <c r="E200" i="22"/>
  <c r="E303" i="22"/>
  <c r="E304" i="22" s="1"/>
  <c r="E398" i="22"/>
  <c r="E399" i="22" s="1"/>
  <c r="F143" i="22"/>
  <c r="F305" i="22"/>
  <c r="F306" i="22" s="1"/>
  <c r="L75" i="26"/>
  <c r="F94" i="26"/>
  <c r="G48" i="26"/>
  <c r="F77" i="26"/>
  <c r="F79" i="26" s="1"/>
  <c r="F81" i="26" s="1"/>
  <c r="D14" i="13"/>
  <c r="E14" i="13" s="1"/>
  <c r="C15" i="13"/>
  <c r="D15" i="13" s="1"/>
  <c r="E15" i="13" s="1"/>
  <c r="D57" i="13"/>
  <c r="D56" i="13"/>
  <c r="D123" i="13"/>
  <c r="D124" i="13"/>
  <c r="C23" i="13"/>
  <c r="D23" i="13" s="1"/>
  <c r="E23" i="13" s="1"/>
  <c r="D22" i="13"/>
  <c r="E22" i="13" s="1"/>
  <c r="D117" i="13"/>
  <c r="D116" i="13"/>
  <c r="E54" i="13"/>
  <c r="E55" i="13" s="1"/>
  <c r="E56" i="13" s="1"/>
  <c r="E57" i="13" s="1"/>
  <c r="F68" i="13"/>
  <c r="F69" i="13" s="1"/>
  <c r="F70" i="13" s="1"/>
  <c r="F71" i="13" s="1"/>
  <c r="C103" i="13"/>
  <c r="C29" i="13"/>
  <c r="C54" i="13"/>
  <c r="D82" i="13"/>
  <c r="D83" i="13" s="1"/>
  <c r="E75" i="13"/>
  <c r="E76" i="13" s="1"/>
  <c r="E77" i="13" s="1"/>
  <c r="E78" i="13" s="1"/>
  <c r="D96" i="13"/>
  <c r="D97" i="13" s="1"/>
  <c r="L96" i="13"/>
  <c r="E68" i="13"/>
  <c r="E69" i="13" s="1"/>
  <c r="E70" i="13" s="1"/>
  <c r="E71" i="13" s="1"/>
  <c r="F96" i="13"/>
  <c r="F97" i="13" s="1"/>
  <c r="F98" i="13" s="1"/>
  <c r="F99" i="13" s="1"/>
  <c r="C96" i="13"/>
  <c r="C25" i="13"/>
  <c r="F54" i="13"/>
  <c r="F55" i="13" s="1"/>
  <c r="F56" i="13" s="1"/>
  <c r="F57" i="13" s="1"/>
  <c r="F75" i="13"/>
  <c r="F76" i="13" s="1"/>
  <c r="F77" i="13" s="1"/>
  <c r="F78" i="13" s="1"/>
  <c r="C38" i="13"/>
  <c r="D68" i="13"/>
  <c r="D69" i="13" s="1"/>
  <c r="F82" i="13"/>
  <c r="F83" i="13" s="1"/>
  <c r="F84" i="13" s="1"/>
  <c r="F85" i="13" s="1"/>
  <c r="L68" i="13"/>
  <c r="C42" i="13"/>
  <c r="E96" i="13"/>
  <c r="E97" i="13" s="1"/>
  <c r="E98" i="13" s="1"/>
  <c r="E99" i="13" s="1"/>
  <c r="D210" i="24"/>
  <c r="D212" i="24" s="1"/>
  <c r="D214" i="24" s="1"/>
  <c r="D209" i="24"/>
  <c r="D211" i="24" s="1"/>
  <c r="D213" i="24" s="1"/>
  <c r="D135" i="24"/>
  <c r="D137" i="24" s="1"/>
  <c r="D139" i="24" s="1"/>
  <c r="C37" i="24"/>
  <c r="L67" i="24"/>
  <c r="E67" i="24"/>
  <c r="E68" i="24" s="1"/>
  <c r="E69" i="24" s="1"/>
  <c r="E70" i="24" s="1"/>
  <c r="E71" i="24" s="1"/>
  <c r="E72" i="24" s="1"/>
  <c r="E73" i="24" s="1"/>
  <c r="E74" i="24" s="1"/>
  <c r="L111" i="24"/>
  <c r="C111" i="24"/>
  <c r="F111" i="24"/>
  <c r="F112" i="24" s="1"/>
  <c r="F113" i="24" s="1"/>
  <c r="F114" i="24" s="1"/>
  <c r="F115" i="24" s="1"/>
  <c r="F116" i="24" s="1"/>
  <c r="F117" i="24" s="1"/>
  <c r="F118" i="24" s="1"/>
  <c r="C14" i="24"/>
  <c r="D13" i="24"/>
  <c r="D67" i="24"/>
  <c r="D68" i="24" s="1"/>
  <c r="C21" i="24"/>
  <c r="D20" i="24"/>
  <c r="E20" i="24" s="1"/>
  <c r="C207" i="24"/>
  <c r="L207" i="24"/>
  <c r="E207" i="24"/>
  <c r="E208" i="24" s="1"/>
  <c r="E209" i="24" s="1"/>
  <c r="E210" i="24" s="1"/>
  <c r="E211" i="24" s="1"/>
  <c r="E212" i="24" s="1"/>
  <c r="E213" i="24" s="1"/>
  <c r="E214" i="24" s="1"/>
  <c r="E111" i="24"/>
  <c r="E112" i="24" s="1"/>
  <c r="E113" i="24" s="1"/>
  <c r="E114" i="24" s="1"/>
  <c r="E115" i="24" s="1"/>
  <c r="E116" i="24" s="1"/>
  <c r="E117" i="24" s="1"/>
  <c r="E118" i="24" s="1"/>
  <c r="D111" i="24"/>
  <c r="D112" i="24" s="1"/>
  <c r="C89" i="24"/>
  <c r="D89" i="24"/>
  <c r="D90" i="24" s="1"/>
  <c r="E89" i="24"/>
  <c r="E90" i="24" s="1"/>
  <c r="E91" i="24" s="1"/>
  <c r="E92" i="24" s="1"/>
  <c r="E93" i="24" s="1"/>
  <c r="E94" i="24" s="1"/>
  <c r="E95" i="24" s="1"/>
  <c r="E96" i="24" s="1"/>
  <c r="L89" i="24"/>
  <c r="J143" i="24"/>
  <c r="D29" i="24"/>
  <c r="E29" i="24" s="1"/>
  <c r="C30" i="24"/>
  <c r="D25" i="24"/>
  <c r="E25" i="24" s="1"/>
  <c r="C26" i="24"/>
  <c r="F67" i="24"/>
  <c r="F68" i="24" s="1"/>
  <c r="F69" i="24" s="1"/>
  <c r="F70" i="24" s="1"/>
  <c r="F71" i="24" s="1"/>
  <c r="F72" i="24" s="1"/>
  <c r="F73" i="24" s="1"/>
  <c r="F74" i="24" s="1"/>
  <c r="D17" i="24"/>
  <c r="E17" i="24" s="1"/>
  <c r="C18" i="24"/>
  <c r="D78" i="24"/>
  <c r="D79" i="24" s="1"/>
  <c r="E56" i="24"/>
  <c r="E57" i="24" s="1"/>
  <c r="E58" i="24" s="1"/>
  <c r="E59" i="24" s="1"/>
  <c r="E60" i="24" s="1"/>
  <c r="E61" i="24" s="1"/>
  <c r="E62" i="24" s="1"/>
  <c r="E63" i="24" s="1"/>
  <c r="L56" i="24"/>
  <c r="D56" i="24"/>
  <c r="D57" i="24" s="1"/>
  <c r="D163" i="24"/>
  <c r="D164" i="24" s="1"/>
  <c r="E152" i="24"/>
  <c r="E153" i="24" s="1"/>
  <c r="E154" i="24" s="1"/>
  <c r="E155" i="24" s="1"/>
  <c r="E156" i="24" s="1"/>
  <c r="E157" i="24" s="1"/>
  <c r="E158" i="24" s="1"/>
  <c r="E159" i="24" s="1"/>
  <c r="L152" i="24"/>
  <c r="D152" i="24"/>
  <c r="D153" i="24" s="1"/>
  <c r="L100" i="24"/>
  <c r="F100" i="24"/>
  <c r="F101" i="24" s="1"/>
  <c r="F102" i="24" s="1"/>
  <c r="F103" i="24" s="1"/>
  <c r="F104" i="24" s="1"/>
  <c r="F105" i="24" s="1"/>
  <c r="F106" i="24" s="1"/>
  <c r="F107" i="24" s="1"/>
  <c r="D122" i="24"/>
  <c r="D123" i="24" s="1"/>
  <c r="G155" i="24"/>
  <c r="G166" i="24" s="1"/>
  <c r="G177" i="24" s="1"/>
  <c r="G188" i="24" s="1"/>
  <c r="G199" i="24" s="1"/>
  <c r="G210" i="24" s="1"/>
  <c r="G221" i="24" s="1"/>
  <c r="G232" i="24" s="1"/>
  <c r="F163" i="24"/>
  <c r="F164" i="24" s="1"/>
  <c r="F165" i="24" s="1"/>
  <c r="F166" i="24" s="1"/>
  <c r="F167" i="24" s="1"/>
  <c r="F168" i="24" s="1"/>
  <c r="F169" i="24" s="1"/>
  <c r="F170" i="24" s="1"/>
  <c r="C229" i="24"/>
  <c r="D229" i="24"/>
  <c r="D230" i="24" s="1"/>
  <c r="E78" i="24"/>
  <c r="E79" i="24" s="1"/>
  <c r="E80" i="24" s="1"/>
  <c r="E81" i="24" s="1"/>
  <c r="E82" i="24" s="1"/>
  <c r="E83" i="24" s="1"/>
  <c r="E84" i="24" s="1"/>
  <c r="E85" i="24" s="1"/>
  <c r="F78" i="24"/>
  <c r="F79" i="24" s="1"/>
  <c r="F80" i="24" s="1"/>
  <c r="F81" i="24" s="1"/>
  <c r="F82" i="24" s="1"/>
  <c r="F83" i="24" s="1"/>
  <c r="F84" i="24" s="1"/>
  <c r="F85" i="24" s="1"/>
  <c r="D221" i="24"/>
  <c r="D223" i="24" s="1"/>
  <c r="D225" i="24" s="1"/>
  <c r="L163" i="24"/>
  <c r="L78" i="24"/>
  <c r="E218" i="24"/>
  <c r="E219" i="24" s="1"/>
  <c r="E220" i="24" s="1"/>
  <c r="E221" i="24" s="1"/>
  <c r="E222" i="24" s="1"/>
  <c r="E223" i="24" s="1"/>
  <c r="E224" i="24" s="1"/>
  <c r="E225" i="24" s="1"/>
  <c r="E267" i="22"/>
  <c r="E266" i="22"/>
  <c r="F189" i="22"/>
  <c r="F186" i="22"/>
  <c r="C33" i="22"/>
  <c r="D33" i="22" s="1"/>
  <c r="E33" i="22" s="1"/>
  <c r="D32" i="22"/>
  <c r="E32" i="22" s="1"/>
  <c r="C34" i="22"/>
  <c r="F125" i="22"/>
  <c r="F126" i="22"/>
  <c r="F172" i="22"/>
  <c r="F169" i="22"/>
  <c r="F187" i="22"/>
  <c r="F184" i="22"/>
  <c r="D62" i="22"/>
  <c r="E62" i="22" s="1"/>
  <c r="C75" i="22"/>
  <c r="D74" i="22"/>
  <c r="E74" i="22" s="1"/>
  <c r="F343" i="22"/>
  <c r="F342" i="22"/>
  <c r="G108" i="22"/>
  <c r="G127" i="22" s="1"/>
  <c r="G146" i="22" s="1"/>
  <c r="G165" i="22" s="1"/>
  <c r="G184" i="22" s="1"/>
  <c r="G203" i="22" s="1"/>
  <c r="G222" i="22" s="1"/>
  <c r="G241" i="22" s="1"/>
  <c r="G268" i="22" s="1"/>
  <c r="G287" i="22" s="1"/>
  <c r="G306" i="22" s="1"/>
  <c r="G325" i="22" s="1"/>
  <c r="G344" i="22" s="1"/>
  <c r="G363" i="22" s="1"/>
  <c r="G382" i="22" s="1"/>
  <c r="G401" i="22" s="1"/>
  <c r="G126" i="22"/>
  <c r="G145" i="22" s="1"/>
  <c r="G164" i="22" s="1"/>
  <c r="G183" i="22" s="1"/>
  <c r="G202" i="22" s="1"/>
  <c r="G221" i="22" s="1"/>
  <c r="G240" i="22" s="1"/>
  <c r="G267" i="22" s="1"/>
  <c r="G286" i="22" s="1"/>
  <c r="G305" i="22" s="1"/>
  <c r="G324" i="22" s="1"/>
  <c r="G343" i="22" s="1"/>
  <c r="G362" i="22" s="1"/>
  <c r="G381" i="22" s="1"/>
  <c r="G400" i="22" s="1"/>
  <c r="L124" i="22"/>
  <c r="E221" i="22"/>
  <c r="E220" i="22"/>
  <c r="E285" i="22"/>
  <c r="E286" i="22"/>
  <c r="F221" i="22"/>
  <c r="F220" i="22"/>
  <c r="C44" i="22"/>
  <c r="G110" i="22"/>
  <c r="G129" i="22" s="1"/>
  <c r="G148" i="22" s="1"/>
  <c r="G167" i="22" s="1"/>
  <c r="G186" i="22" s="1"/>
  <c r="G205" i="22" s="1"/>
  <c r="G224" i="22" s="1"/>
  <c r="G243" i="22" s="1"/>
  <c r="G270" i="22" s="1"/>
  <c r="G289" i="22" s="1"/>
  <c r="G308" i="22" s="1"/>
  <c r="G327" i="22" s="1"/>
  <c r="G346" i="22" s="1"/>
  <c r="G365" i="22" s="1"/>
  <c r="G384" i="22" s="1"/>
  <c r="G403" i="22" s="1"/>
  <c r="C43" i="22"/>
  <c r="D43" i="22" s="1"/>
  <c r="E43" i="22" s="1"/>
  <c r="E108" i="22"/>
  <c r="E109" i="22"/>
  <c r="L265" i="22"/>
  <c r="C265" i="22"/>
  <c r="F265" i="22"/>
  <c r="F106" i="22"/>
  <c r="F165" i="22"/>
  <c r="F166" i="22"/>
  <c r="F111" i="22"/>
  <c r="C23" i="22"/>
  <c r="D23" i="22" s="1"/>
  <c r="E23" i="22" s="1"/>
  <c r="E147" i="22"/>
  <c r="E146" i="22"/>
  <c r="E124" i="22"/>
  <c r="C124" i="22"/>
  <c r="C219" i="22"/>
  <c r="L219" i="22"/>
  <c r="F323" i="22"/>
  <c r="E238" i="22"/>
  <c r="F238" i="22"/>
  <c r="C238" i="22"/>
  <c r="F286" i="22"/>
  <c r="F285" i="22"/>
  <c r="D84" i="22"/>
  <c r="E84" i="22" s="1"/>
  <c r="E381" i="22"/>
  <c r="C86" i="22"/>
  <c r="D85" i="22"/>
  <c r="E85" i="22" s="1"/>
  <c r="F380" i="22"/>
  <c r="F381" i="22"/>
  <c r="C105" i="22"/>
  <c r="L105" i="22"/>
  <c r="E183" i="22"/>
  <c r="E182" i="22"/>
  <c r="L238" i="22"/>
  <c r="F399" i="22"/>
  <c r="L200" i="22"/>
  <c r="E362" i="22"/>
  <c r="F362" i="22"/>
  <c r="L303" i="22"/>
  <c r="L322" i="22"/>
  <c r="P89" i="26"/>
  <c r="N89" i="26" s="1"/>
  <c r="K89" i="26" s="1"/>
  <c r="H30" i="26"/>
  <c r="K30" i="26"/>
  <c r="H29" i="26" s="1"/>
  <c r="K76" i="26"/>
  <c r="H75" i="26" s="1"/>
  <c r="H76" i="26"/>
  <c r="P43" i="26"/>
  <c r="N43" i="26" s="1"/>
  <c r="K43" i="26" s="1"/>
  <c r="K35" i="26" s="1"/>
  <c r="K33" i="26" s="1"/>
  <c r="G20" i="26"/>
  <c r="G33" i="26"/>
  <c r="E50" i="26"/>
  <c r="E49" i="26"/>
  <c r="G79" i="26"/>
  <c r="G66" i="26"/>
  <c r="K94" i="26"/>
  <c r="L29" i="26"/>
  <c r="F29" i="26"/>
  <c r="E29" i="26"/>
  <c r="E97" i="26"/>
  <c r="G77" i="26"/>
  <c r="C48" i="26"/>
  <c r="G31" i="26"/>
  <c r="C29" i="26"/>
  <c r="K48" i="26"/>
  <c r="F48" i="26"/>
  <c r="D188" i="24" l="1"/>
  <c r="D190" i="24" s="1"/>
  <c r="D192" i="24" s="1"/>
  <c r="D198" i="24"/>
  <c r="D200" i="24" s="1"/>
  <c r="D202" i="24" s="1"/>
  <c r="E400" i="22"/>
  <c r="F201" i="22"/>
  <c r="D67" i="22"/>
  <c r="E67" i="22" s="1"/>
  <c r="C68" i="22"/>
  <c r="D68" i="22" s="1"/>
  <c r="E68" i="22" s="1"/>
  <c r="F307" i="22"/>
  <c r="F308" i="22" s="1"/>
  <c r="C70" i="22"/>
  <c r="E305" i="22"/>
  <c r="C55" i="22"/>
  <c r="E77" i="26"/>
  <c r="E99" i="26"/>
  <c r="D63" i="13"/>
  <c r="D177" i="24"/>
  <c r="D179" i="24" s="1"/>
  <c r="D181" i="24" s="1"/>
  <c r="G59" i="24"/>
  <c r="G70" i="24" s="1"/>
  <c r="G81" i="24" s="1"/>
  <c r="G92" i="24" s="1"/>
  <c r="G103" i="24" s="1"/>
  <c r="G114" i="24" s="1"/>
  <c r="G125" i="24" s="1"/>
  <c r="G136" i="24" s="1"/>
  <c r="H47" i="24"/>
  <c r="C26" i="22"/>
  <c r="F113" i="22"/>
  <c r="F117" i="22" s="1"/>
  <c r="F118" i="22" s="1"/>
  <c r="C15" i="22"/>
  <c r="D14" i="22"/>
  <c r="E14" i="22" s="1"/>
  <c r="E343" i="22"/>
  <c r="F80" i="26"/>
  <c r="F78" i="26"/>
  <c r="D34" i="13"/>
  <c r="E34" i="13" s="1"/>
  <c r="D106" i="13"/>
  <c r="D91" i="13"/>
  <c r="D92" i="13"/>
  <c r="C42" i="24"/>
  <c r="D41" i="24"/>
  <c r="E41" i="24" s="1"/>
  <c r="C35" i="24"/>
  <c r="D35" i="24" s="1"/>
  <c r="E35" i="24" s="1"/>
  <c r="D34" i="24"/>
  <c r="E34" i="24" s="1"/>
  <c r="F144" i="22"/>
  <c r="F145" i="22"/>
  <c r="E325" i="22"/>
  <c r="E326" i="22"/>
  <c r="E202" i="22"/>
  <c r="E201" i="22"/>
  <c r="E166" i="22"/>
  <c r="E165" i="22"/>
  <c r="G130" i="22"/>
  <c r="G149" i="22" s="1"/>
  <c r="G168" i="22" s="1"/>
  <c r="G187" i="22" s="1"/>
  <c r="G206" i="22" s="1"/>
  <c r="G225" i="22" s="1"/>
  <c r="G244" i="22" s="1"/>
  <c r="G271" i="22" s="1"/>
  <c r="G290" i="22" s="1"/>
  <c r="G309" i="22" s="1"/>
  <c r="G328" i="22" s="1"/>
  <c r="G347" i="22" s="1"/>
  <c r="G366" i="22" s="1"/>
  <c r="G385" i="22" s="1"/>
  <c r="G404" i="22" s="1"/>
  <c r="G112" i="22"/>
  <c r="G131" i="22" s="1"/>
  <c r="G150" i="22" s="1"/>
  <c r="G169" i="22" s="1"/>
  <c r="G188" i="22" s="1"/>
  <c r="G207" i="22" s="1"/>
  <c r="G226" i="22" s="1"/>
  <c r="G245" i="22" s="1"/>
  <c r="G272" i="22" s="1"/>
  <c r="G291" i="22" s="1"/>
  <c r="G310" i="22" s="1"/>
  <c r="G329" i="22" s="1"/>
  <c r="G348" i="22" s="1"/>
  <c r="G367" i="22" s="1"/>
  <c r="G386" i="22" s="1"/>
  <c r="G405" i="22" s="1"/>
  <c r="I96" i="22"/>
  <c r="G113" i="22"/>
  <c r="F95" i="26"/>
  <c r="F96" i="26"/>
  <c r="E78" i="26"/>
  <c r="E79" i="26"/>
  <c r="C43" i="13"/>
  <c r="D43" i="13" s="1"/>
  <c r="E43" i="13" s="1"/>
  <c r="D42" i="13"/>
  <c r="E42" i="13" s="1"/>
  <c r="C26" i="13"/>
  <c r="D25" i="13"/>
  <c r="E25" i="13" s="1"/>
  <c r="D71" i="13"/>
  <c r="D70" i="13"/>
  <c r="C39" i="13"/>
  <c r="D39" i="13" s="1"/>
  <c r="E39" i="13" s="1"/>
  <c r="D38" i="13"/>
  <c r="E38" i="13" s="1"/>
  <c r="C30" i="13"/>
  <c r="D29" i="13"/>
  <c r="E29" i="13" s="1"/>
  <c r="D99" i="13"/>
  <c r="D98" i="13"/>
  <c r="D85" i="13"/>
  <c r="D84" i="13"/>
  <c r="D91" i="24"/>
  <c r="D93" i="24" s="1"/>
  <c r="D95" i="24" s="1"/>
  <c r="D92" i="24"/>
  <c r="D94" i="24" s="1"/>
  <c r="D96" i="24" s="1"/>
  <c r="D125" i="24"/>
  <c r="D127" i="24" s="1"/>
  <c r="D129" i="24" s="1"/>
  <c r="D124" i="24"/>
  <c r="D126" i="24" s="1"/>
  <c r="D128" i="24" s="1"/>
  <c r="D26" i="24"/>
  <c r="E26" i="24" s="1"/>
  <c r="C27" i="24"/>
  <c r="D27" i="24" s="1"/>
  <c r="E27" i="24" s="1"/>
  <c r="D21" i="24"/>
  <c r="E21" i="24" s="1"/>
  <c r="C22" i="24"/>
  <c r="D58" i="24"/>
  <c r="D60" i="24" s="1"/>
  <c r="D62" i="24" s="1"/>
  <c r="D59" i="24"/>
  <c r="D61" i="24" s="1"/>
  <c r="D63" i="24" s="1"/>
  <c r="D70" i="24"/>
  <c r="D72" i="24" s="1"/>
  <c r="D74" i="24" s="1"/>
  <c r="D69" i="24"/>
  <c r="D71" i="24" s="1"/>
  <c r="D73" i="24" s="1"/>
  <c r="E13" i="24"/>
  <c r="D232" i="24"/>
  <c r="D234" i="24" s="1"/>
  <c r="D236" i="24" s="1"/>
  <c r="D231" i="24"/>
  <c r="D233" i="24" s="1"/>
  <c r="D235" i="24" s="1"/>
  <c r="G158" i="24"/>
  <c r="G169" i="24" s="1"/>
  <c r="G180" i="24" s="1"/>
  <c r="G191" i="24" s="1"/>
  <c r="G202" i="24" s="1"/>
  <c r="G213" i="24" s="1"/>
  <c r="G224" i="24" s="1"/>
  <c r="G235" i="24" s="1"/>
  <c r="K143" i="24"/>
  <c r="G159" i="24" s="1"/>
  <c r="G170" i="24" s="1"/>
  <c r="G181" i="24" s="1"/>
  <c r="G192" i="24" s="1"/>
  <c r="G203" i="24" s="1"/>
  <c r="G214" i="24" s="1"/>
  <c r="G225" i="24" s="1"/>
  <c r="G236" i="24" s="1"/>
  <c r="D14" i="24"/>
  <c r="C15" i="24"/>
  <c r="C38" i="24"/>
  <c r="D37" i="24"/>
  <c r="E37" i="24" s="1"/>
  <c r="D81" i="24"/>
  <c r="D83" i="24" s="1"/>
  <c r="D85" i="24" s="1"/>
  <c r="D80" i="24"/>
  <c r="D82" i="24" s="1"/>
  <c r="D84" i="24" s="1"/>
  <c r="C31" i="24"/>
  <c r="D31" i="24" s="1"/>
  <c r="E31" i="24" s="1"/>
  <c r="D30" i="24"/>
  <c r="E30" i="24" s="1"/>
  <c r="D114" i="24"/>
  <c r="D116" i="24" s="1"/>
  <c r="D118" i="24" s="1"/>
  <c r="D113" i="24"/>
  <c r="D115" i="24" s="1"/>
  <c r="D117" i="24" s="1"/>
  <c r="D155" i="24"/>
  <c r="D157" i="24" s="1"/>
  <c r="D159" i="24" s="1"/>
  <c r="D154" i="24"/>
  <c r="D156" i="24" s="1"/>
  <c r="D158" i="24" s="1"/>
  <c r="D18" i="24"/>
  <c r="E18" i="24" s="1"/>
  <c r="C19" i="24"/>
  <c r="D19" i="24" s="1"/>
  <c r="E19" i="24" s="1"/>
  <c r="D165" i="24"/>
  <c r="D167" i="24" s="1"/>
  <c r="D169" i="24" s="1"/>
  <c r="D166" i="24"/>
  <c r="D168" i="24" s="1"/>
  <c r="D170" i="24" s="1"/>
  <c r="F130" i="22"/>
  <c r="F128" i="22"/>
  <c r="F127" i="22"/>
  <c r="F364" i="22"/>
  <c r="F363" i="22"/>
  <c r="E184" i="22"/>
  <c r="E185" i="22"/>
  <c r="D44" i="22"/>
  <c r="E44" i="22" s="1"/>
  <c r="C45" i="22"/>
  <c r="F344" i="22"/>
  <c r="F345" i="22"/>
  <c r="D70" i="22"/>
  <c r="E70" i="22" s="1"/>
  <c r="C71" i="22"/>
  <c r="C35" i="22"/>
  <c r="D34" i="22"/>
  <c r="E34" i="22" s="1"/>
  <c r="F193" i="22"/>
  <c r="F194" i="22" s="1"/>
  <c r="F190" i="22"/>
  <c r="E269" i="22"/>
  <c r="E268" i="22"/>
  <c r="E363" i="22"/>
  <c r="E364" i="22"/>
  <c r="F288" i="22"/>
  <c r="F287" i="22"/>
  <c r="E307" i="22"/>
  <c r="E306" i="22"/>
  <c r="E223" i="22"/>
  <c r="E222" i="22"/>
  <c r="C76" i="22"/>
  <c r="D75" i="22"/>
  <c r="E75" i="22" s="1"/>
  <c r="C87" i="22"/>
  <c r="D86" i="22"/>
  <c r="E86" i="22" s="1"/>
  <c r="F383" i="22"/>
  <c r="F382" i="22"/>
  <c r="E402" i="22"/>
  <c r="E401" i="22"/>
  <c r="F115" i="22"/>
  <c r="F112" i="22"/>
  <c r="F167" i="22"/>
  <c r="F170" i="22"/>
  <c r="F402" i="22"/>
  <c r="F401" i="22"/>
  <c r="F240" i="22"/>
  <c r="F239" i="22"/>
  <c r="E110" i="22"/>
  <c r="E111" i="22"/>
  <c r="F176" i="22"/>
  <c r="F177" i="22" s="1"/>
  <c r="F173" i="22"/>
  <c r="D26" i="22"/>
  <c r="E26" i="22" s="1"/>
  <c r="C27" i="22"/>
  <c r="E126" i="22"/>
  <c r="E125" i="22"/>
  <c r="F222" i="22"/>
  <c r="F225" i="22"/>
  <c r="F223" i="22"/>
  <c r="F188" i="22"/>
  <c r="F191" i="22"/>
  <c r="F206" i="22"/>
  <c r="F204" i="22"/>
  <c r="F203" i="22"/>
  <c r="E239" i="22"/>
  <c r="E240" i="22"/>
  <c r="E383" i="22"/>
  <c r="E382" i="22"/>
  <c r="F325" i="22"/>
  <c r="F326" i="22"/>
  <c r="E148" i="22"/>
  <c r="E149" i="22"/>
  <c r="F266" i="22"/>
  <c r="F267" i="22"/>
  <c r="E287" i="22"/>
  <c r="E288" i="22"/>
  <c r="H95" i="26"/>
  <c r="K95" i="26"/>
  <c r="H94" i="26" s="1"/>
  <c r="P62" i="26"/>
  <c r="N62" i="26" s="1"/>
  <c r="K62" i="26" s="1"/>
  <c r="K54" i="26" s="1"/>
  <c r="G35" i="26"/>
  <c r="H20" i="26"/>
  <c r="K34" i="26"/>
  <c r="H33" i="26" s="1"/>
  <c r="H34" i="26"/>
  <c r="G81" i="26"/>
  <c r="H66" i="26"/>
  <c r="H36" i="26"/>
  <c r="K36" i="26"/>
  <c r="H35" i="26" s="1"/>
  <c r="K39" i="26"/>
  <c r="K37" i="26" s="1"/>
  <c r="G96" i="26"/>
  <c r="G78" i="26"/>
  <c r="G97" i="26" s="1"/>
  <c r="G80" i="26"/>
  <c r="G99" i="26" s="1"/>
  <c r="G98" i="26"/>
  <c r="E102" i="26"/>
  <c r="E101" i="26"/>
  <c r="H90" i="26"/>
  <c r="K90" i="26"/>
  <c r="H89" i="26" s="1"/>
  <c r="F50" i="26"/>
  <c r="F49" i="26"/>
  <c r="K49" i="26"/>
  <c r="H48" i="26" s="1"/>
  <c r="H49" i="26"/>
  <c r="P108" i="26"/>
  <c r="N108" i="26" s="1"/>
  <c r="K108" i="26" s="1"/>
  <c r="E31" i="26"/>
  <c r="E30" i="26"/>
  <c r="F83" i="26"/>
  <c r="F82" i="26"/>
  <c r="K31" i="26"/>
  <c r="G50" i="26"/>
  <c r="G32" i="26"/>
  <c r="G51" i="26" s="1"/>
  <c r="F30" i="26"/>
  <c r="F31" i="26"/>
  <c r="E52" i="26"/>
  <c r="E51" i="26"/>
  <c r="K81" i="26"/>
  <c r="G34" i="26"/>
  <c r="G53" i="26" s="1"/>
  <c r="G52" i="26"/>
  <c r="H44" i="26"/>
  <c r="K44" i="26"/>
  <c r="H43" i="26" s="1"/>
  <c r="C56" i="22" l="1"/>
  <c r="D55" i="22"/>
  <c r="E55" i="22" s="1"/>
  <c r="F114" i="22"/>
  <c r="F309" i="22"/>
  <c r="F311" i="22" s="1"/>
  <c r="G60" i="24"/>
  <c r="G71" i="24" s="1"/>
  <c r="G82" i="24" s="1"/>
  <c r="G93" i="24" s="1"/>
  <c r="G104" i="24" s="1"/>
  <c r="G115" i="24" s="1"/>
  <c r="G126" i="24" s="1"/>
  <c r="G137" i="24" s="1"/>
  <c r="I47" i="24"/>
  <c r="E345" i="22"/>
  <c r="E344" i="22"/>
  <c r="D15" i="22"/>
  <c r="E15" i="22" s="1"/>
  <c r="C16" i="22"/>
  <c r="C43" i="24"/>
  <c r="D43" i="24" s="1"/>
  <c r="E43" i="24" s="1"/>
  <c r="D42" i="24"/>
  <c r="E42" i="24" s="1"/>
  <c r="F42" i="24" s="1"/>
  <c r="E167" i="22"/>
  <c r="E168" i="22"/>
  <c r="E204" i="22"/>
  <c r="E203" i="22"/>
  <c r="G114" i="22"/>
  <c r="G133" i="22" s="1"/>
  <c r="G152" i="22" s="1"/>
  <c r="G171" i="22" s="1"/>
  <c r="G190" i="22" s="1"/>
  <c r="G209" i="22" s="1"/>
  <c r="G228" i="22" s="1"/>
  <c r="G247" i="22" s="1"/>
  <c r="G274" i="22" s="1"/>
  <c r="G293" i="22" s="1"/>
  <c r="G312" i="22" s="1"/>
  <c r="G331" i="22" s="1"/>
  <c r="G350" i="22" s="1"/>
  <c r="G369" i="22" s="1"/>
  <c r="G388" i="22" s="1"/>
  <c r="G407" i="22" s="1"/>
  <c r="G132" i="22"/>
  <c r="G151" i="22" s="1"/>
  <c r="G170" i="22" s="1"/>
  <c r="G189" i="22" s="1"/>
  <c r="G208" i="22" s="1"/>
  <c r="G227" i="22" s="1"/>
  <c r="G246" i="22" s="1"/>
  <c r="G273" i="22" s="1"/>
  <c r="G292" i="22" s="1"/>
  <c r="G311" i="22" s="1"/>
  <c r="G330" i="22" s="1"/>
  <c r="G349" i="22" s="1"/>
  <c r="G368" i="22" s="1"/>
  <c r="G387" i="22" s="1"/>
  <c r="G406" i="22" s="1"/>
  <c r="E327" i="22"/>
  <c r="E328" i="22"/>
  <c r="J96" i="22"/>
  <c r="G115" i="22"/>
  <c r="F147" i="22"/>
  <c r="F146" i="22"/>
  <c r="F149" i="22"/>
  <c r="E81" i="26"/>
  <c r="E80" i="26"/>
  <c r="F98" i="26"/>
  <c r="F97" i="26"/>
  <c r="C27" i="13"/>
  <c r="D26" i="13"/>
  <c r="F41" i="13"/>
  <c r="D30" i="13"/>
  <c r="E30" i="13" s="1"/>
  <c r="F30" i="13" s="1"/>
  <c r="C31" i="13"/>
  <c r="D31" i="13" s="1"/>
  <c r="E31" i="13" s="1"/>
  <c r="F15" i="13"/>
  <c r="F40" i="13"/>
  <c r="F17" i="13"/>
  <c r="F20" i="13"/>
  <c r="E14" i="24"/>
  <c r="D15" i="24"/>
  <c r="F28" i="24"/>
  <c r="C39" i="24"/>
  <c r="D39" i="24" s="1"/>
  <c r="E39" i="24" s="1"/>
  <c r="D38" i="24"/>
  <c r="E38" i="24" s="1"/>
  <c r="F38" i="24" s="1"/>
  <c r="D22" i="24"/>
  <c r="E22" i="24" s="1"/>
  <c r="C23" i="24"/>
  <c r="F24" i="24"/>
  <c r="E112" i="22"/>
  <c r="E113" i="22"/>
  <c r="F227" i="22"/>
  <c r="F224" i="22"/>
  <c r="F244" i="22"/>
  <c r="F242" i="22"/>
  <c r="F241" i="22"/>
  <c r="F366" i="22"/>
  <c r="F365" i="22"/>
  <c r="E242" i="22"/>
  <c r="E241" i="22"/>
  <c r="F404" i="22"/>
  <c r="F403" i="22"/>
  <c r="C46" i="22"/>
  <c r="D45" i="22"/>
  <c r="E45" i="22" s="1"/>
  <c r="F119" i="22"/>
  <c r="F120" i="22" s="1"/>
  <c r="F116" i="22"/>
  <c r="E225" i="22"/>
  <c r="E224" i="22"/>
  <c r="F289" i="22"/>
  <c r="F290" i="22"/>
  <c r="E150" i="22"/>
  <c r="E151" i="22"/>
  <c r="F195" i="22"/>
  <c r="F196" i="22" s="1"/>
  <c r="F192" i="22"/>
  <c r="E127" i="22"/>
  <c r="E128" i="22"/>
  <c r="F385" i="22"/>
  <c r="F384" i="22"/>
  <c r="E366" i="22"/>
  <c r="E365" i="22"/>
  <c r="C88" i="22"/>
  <c r="D88" i="22" s="1"/>
  <c r="E88" i="22" s="1"/>
  <c r="D87" i="22"/>
  <c r="E87" i="22" s="1"/>
  <c r="C89" i="22"/>
  <c r="D35" i="22"/>
  <c r="E35" i="22" s="1"/>
  <c r="C36" i="22"/>
  <c r="E187" i="22"/>
  <c r="E186" i="22"/>
  <c r="F132" i="22"/>
  <c r="F129" i="22"/>
  <c r="F328" i="22"/>
  <c r="F327" i="22"/>
  <c r="F208" i="22"/>
  <c r="F205" i="22"/>
  <c r="F207" i="22"/>
  <c r="F210" i="22"/>
  <c r="F131" i="22"/>
  <c r="F134" i="22"/>
  <c r="E270" i="22"/>
  <c r="E271" i="22"/>
  <c r="F347" i="22"/>
  <c r="F346" i="22"/>
  <c r="E385" i="22"/>
  <c r="E384" i="22"/>
  <c r="F229" i="22"/>
  <c r="F226" i="22"/>
  <c r="C28" i="22"/>
  <c r="D28" i="22" s="1"/>
  <c r="E28" i="22" s="1"/>
  <c r="D27" i="22"/>
  <c r="E27" i="22" s="1"/>
  <c r="C29" i="22"/>
  <c r="E404" i="22"/>
  <c r="E403" i="22"/>
  <c r="E290" i="22"/>
  <c r="E289" i="22"/>
  <c r="F171" i="22"/>
  <c r="F174" i="22"/>
  <c r="F175" i="22" s="1"/>
  <c r="D76" i="22"/>
  <c r="E76" i="22" s="1"/>
  <c r="C77" i="22"/>
  <c r="E308" i="22"/>
  <c r="E309" i="22"/>
  <c r="F268" i="22"/>
  <c r="F269" i="22"/>
  <c r="K58" i="26"/>
  <c r="H55" i="26"/>
  <c r="K55" i="26"/>
  <c r="H54" i="26" s="1"/>
  <c r="K52" i="26"/>
  <c r="H109" i="26"/>
  <c r="K109" i="26"/>
  <c r="H108" i="26" s="1"/>
  <c r="H32" i="26"/>
  <c r="K32" i="26"/>
  <c r="H31" i="26" s="1"/>
  <c r="F54" i="26"/>
  <c r="F52" i="26"/>
  <c r="F51" i="26"/>
  <c r="K82" i="26"/>
  <c r="H81" i="26" s="1"/>
  <c r="K85" i="26"/>
  <c r="K83" i="26"/>
  <c r="H82" i="26"/>
  <c r="K79" i="26"/>
  <c r="H40" i="26"/>
  <c r="K41" i="26"/>
  <c r="K40" i="26"/>
  <c r="H39" i="26" s="1"/>
  <c r="G37" i="26"/>
  <c r="I20" i="26"/>
  <c r="F85" i="26"/>
  <c r="F84" i="26"/>
  <c r="G54" i="26"/>
  <c r="G36" i="26"/>
  <c r="G55" i="26" s="1"/>
  <c r="E54" i="26"/>
  <c r="E53" i="26"/>
  <c r="F33" i="26"/>
  <c r="F35" i="26"/>
  <c r="F32" i="26"/>
  <c r="E103" i="26"/>
  <c r="E104" i="26"/>
  <c r="K38" i="26"/>
  <c r="H37" i="26" s="1"/>
  <c r="H38" i="26"/>
  <c r="K63" i="26"/>
  <c r="H62" i="26" s="1"/>
  <c r="H63" i="26"/>
  <c r="I66" i="26"/>
  <c r="G83" i="26"/>
  <c r="E33" i="26"/>
  <c r="E32" i="26"/>
  <c r="G82" i="26"/>
  <c r="G101" i="26" s="1"/>
  <c r="G100" i="26"/>
  <c r="K100" i="26"/>
  <c r="F310" i="22" l="1"/>
  <c r="D56" i="22"/>
  <c r="E56" i="22" s="1"/>
  <c r="C57" i="22"/>
  <c r="G61" i="24"/>
  <c r="G72" i="24" s="1"/>
  <c r="G83" i="24" s="1"/>
  <c r="G94" i="24" s="1"/>
  <c r="G105" i="24" s="1"/>
  <c r="G116" i="24" s="1"/>
  <c r="G127" i="24" s="1"/>
  <c r="G138" i="24" s="1"/>
  <c r="J47" i="24"/>
  <c r="F41" i="24"/>
  <c r="D16" i="22"/>
  <c r="E16" i="22" s="1"/>
  <c r="C17" i="22"/>
  <c r="E347" i="22"/>
  <c r="E346" i="22"/>
  <c r="F43" i="13"/>
  <c r="F32" i="13"/>
  <c r="F18" i="13"/>
  <c r="F39" i="13"/>
  <c r="F12" i="13"/>
  <c r="K54" i="13" s="1"/>
  <c r="F13" i="13"/>
  <c r="F34" i="13"/>
  <c r="F37" i="13"/>
  <c r="F19" i="24"/>
  <c r="K67" i="24" s="1"/>
  <c r="F31" i="24"/>
  <c r="F27" i="24"/>
  <c r="F35" i="24"/>
  <c r="F32" i="24"/>
  <c r="F153" i="22"/>
  <c r="F150" i="22"/>
  <c r="E330" i="22"/>
  <c r="E329" i="22"/>
  <c r="F151" i="22"/>
  <c r="F148" i="22"/>
  <c r="E206" i="22"/>
  <c r="E205" i="22"/>
  <c r="G116" i="22"/>
  <c r="G135" i="22" s="1"/>
  <c r="G154" i="22" s="1"/>
  <c r="G173" i="22" s="1"/>
  <c r="G192" i="22" s="1"/>
  <c r="G211" i="22" s="1"/>
  <c r="G230" i="22" s="1"/>
  <c r="G249" i="22" s="1"/>
  <c r="G276" i="22" s="1"/>
  <c r="G295" i="22" s="1"/>
  <c r="G314" i="22" s="1"/>
  <c r="G333" i="22" s="1"/>
  <c r="G352" i="22" s="1"/>
  <c r="G371" i="22" s="1"/>
  <c r="G390" i="22" s="1"/>
  <c r="G409" i="22" s="1"/>
  <c r="G134" i="22"/>
  <c r="G153" i="22" s="1"/>
  <c r="G172" i="22" s="1"/>
  <c r="G191" i="22" s="1"/>
  <c r="G210" i="22" s="1"/>
  <c r="G229" i="22" s="1"/>
  <c r="G248" i="22" s="1"/>
  <c r="G275" i="22" s="1"/>
  <c r="G294" i="22" s="1"/>
  <c r="G313" i="22" s="1"/>
  <c r="G332" i="22" s="1"/>
  <c r="G351" i="22" s="1"/>
  <c r="G370" i="22" s="1"/>
  <c r="G389" i="22" s="1"/>
  <c r="G408" i="22" s="1"/>
  <c r="E170" i="22"/>
  <c r="E169" i="22"/>
  <c r="K96" i="22"/>
  <c r="G119" i="22" s="1"/>
  <c r="G117" i="22"/>
  <c r="F99" i="26"/>
  <c r="F100" i="26"/>
  <c r="E83" i="26"/>
  <c r="E82" i="26"/>
  <c r="F31" i="13"/>
  <c r="F28" i="13"/>
  <c r="F21" i="13"/>
  <c r="D27" i="13"/>
  <c r="K103" i="13" s="1"/>
  <c r="F19" i="13"/>
  <c r="F36" i="13"/>
  <c r="F22" i="13"/>
  <c r="F33" i="13"/>
  <c r="F42" i="13"/>
  <c r="F16" i="13"/>
  <c r="K61" i="13" s="1"/>
  <c r="F29" i="13"/>
  <c r="F35" i="13"/>
  <c r="E26" i="13"/>
  <c r="F23" i="13"/>
  <c r="K68" i="13" s="1"/>
  <c r="F14" i="13"/>
  <c r="F38" i="13"/>
  <c r="F30" i="24"/>
  <c r="F43" i="24"/>
  <c r="F25" i="24"/>
  <c r="F39" i="24"/>
  <c r="K122" i="24" s="1"/>
  <c r="F18" i="24"/>
  <c r="F17" i="24"/>
  <c r="F37" i="24"/>
  <c r="F34" i="24"/>
  <c r="F26" i="24"/>
  <c r="D23" i="24"/>
  <c r="E23" i="24" s="1"/>
  <c r="F23" i="24" s="1"/>
  <c r="K78" i="24" s="1"/>
  <c r="F16" i="24"/>
  <c r="K163" i="24" s="1"/>
  <c r="F29" i="24"/>
  <c r="F40" i="24"/>
  <c r="E15" i="24"/>
  <c r="F15" i="24" s="1"/>
  <c r="K56" i="24" s="1"/>
  <c r="K196" i="24"/>
  <c r="F33" i="24"/>
  <c r="F36" i="24"/>
  <c r="F330" i="22"/>
  <c r="F329" i="22"/>
  <c r="E405" i="22"/>
  <c r="E406" i="22"/>
  <c r="F214" i="22"/>
  <c r="F215" i="22" s="1"/>
  <c r="F211" i="22"/>
  <c r="D36" i="22"/>
  <c r="E36" i="22" s="1"/>
  <c r="C37" i="22"/>
  <c r="E367" i="22"/>
  <c r="E368" i="22"/>
  <c r="F367" i="22"/>
  <c r="F368" i="22"/>
  <c r="F405" i="22"/>
  <c r="F406" i="22"/>
  <c r="F246" i="22"/>
  <c r="F243" i="22"/>
  <c r="F386" i="22"/>
  <c r="F387" i="22"/>
  <c r="E291" i="22"/>
  <c r="E292" i="22"/>
  <c r="F248" i="22"/>
  <c r="F245" i="22"/>
  <c r="F271" i="22"/>
  <c r="F270" i="22"/>
  <c r="F233" i="22"/>
  <c r="F234" i="22" s="1"/>
  <c r="F230" i="22"/>
  <c r="E272" i="22"/>
  <c r="E273" i="22"/>
  <c r="D89" i="22"/>
  <c r="E89" i="22" s="1"/>
  <c r="C90" i="22"/>
  <c r="F292" i="22"/>
  <c r="F291" i="22"/>
  <c r="E311" i="22"/>
  <c r="E310" i="22"/>
  <c r="E387" i="22"/>
  <c r="E386" i="22"/>
  <c r="F313" i="22"/>
  <c r="F312" i="22"/>
  <c r="F136" i="22"/>
  <c r="F137" i="22" s="1"/>
  <c r="F133" i="22"/>
  <c r="E152" i="22"/>
  <c r="E153" i="22"/>
  <c r="D46" i="22"/>
  <c r="E46" i="22" s="1"/>
  <c r="C47" i="22"/>
  <c r="F231" i="22"/>
  <c r="F232" i="22" s="1"/>
  <c r="F228" i="22"/>
  <c r="C78" i="22"/>
  <c r="D78" i="22" s="1"/>
  <c r="E78" i="22" s="1"/>
  <c r="C79" i="22"/>
  <c r="D77" i="22"/>
  <c r="E77" i="22" s="1"/>
  <c r="D29" i="22"/>
  <c r="E29" i="22" s="1"/>
  <c r="C30" i="22"/>
  <c r="F135" i="22"/>
  <c r="F138" i="22"/>
  <c r="F139" i="22" s="1"/>
  <c r="E188" i="22"/>
  <c r="E189" i="22"/>
  <c r="E227" i="22"/>
  <c r="E226" i="22"/>
  <c r="E244" i="22"/>
  <c r="E243" i="22"/>
  <c r="E115" i="22"/>
  <c r="E114" i="22"/>
  <c r="F349" i="22"/>
  <c r="F348" i="22"/>
  <c r="F209" i="22"/>
  <c r="F212" i="22"/>
  <c r="F213" i="22" s="1"/>
  <c r="E130" i="22"/>
  <c r="E129" i="22"/>
  <c r="E105" i="26"/>
  <c r="E106" i="26"/>
  <c r="K80" i="26"/>
  <c r="H79" i="26" s="1"/>
  <c r="H80" i="26"/>
  <c r="K77" i="26"/>
  <c r="K59" i="26"/>
  <c r="H58" i="26" s="1"/>
  <c r="K60" i="26"/>
  <c r="H59" i="26"/>
  <c r="H101" i="26"/>
  <c r="K104" i="26"/>
  <c r="K102" i="26" s="1"/>
  <c r="K101" i="26"/>
  <c r="H100" i="26" s="1"/>
  <c r="K98" i="26"/>
  <c r="G84" i="26"/>
  <c r="G103" i="26" s="1"/>
  <c r="G102" i="26"/>
  <c r="F86" i="26"/>
  <c r="F87" i="26"/>
  <c r="K84" i="26"/>
  <c r="H83" i="26" s="1"/>
  <c r="H84" i="26"/>
  <c r="G85" i="26"/>
  <c r="J66" i="26"/>
  <c r="F39" i="26"/>
  <c r="F36" i="26"/>
  <c r="G39" i="26"/>
  <c r="J20" i="26"/>
  <c r="K87" i="26"/>
  <c r="K86" i="26"/>
  <c r="H85" i="26" s="1"/>
  <c r="H86" i="26"/>
  <c r="F34" i="26"/>
  <c r="F37" i="26"/>
  <c r="G56" i="26"/>
  <c r="G38" i="26"/>
  <c r="G57" i="26" s="1"/>
  <c r="K53" i="26"/>
  <c r="H52" i="26" s="1"/>
  <c r="H53" i="26"/>
  <c r="K50" i="26"/>
  <c r="K56" i="26"/>
  <c r="E55" i="26"/>
  <c r="E56" i="26"/>
  <c r="H42" i="26"/>
  <c r="K42" i="26"/>
  <c r="H41" i="26" s="1"/>
  <c r="F53" i="26"/>
  <c r="F56" i="26"/>
  <c r="E34" i="26"/>
  <c r="E35" i="26"/>
  <c r="F58" i="26"/>
  <c r="F55" i="26"/>
  <c r="K133" i="24" l="1"/>
  <c r="C59" i="22"/>
  <c r="D57" i="22"/>
  <c r="E57" i="22" s="1"/>
  <c r="C58" i="22"/>
  <c r="D58" i="22" s="1"/>
  <c r="E58" i="22" s="1"/>
  <c r="K96" i="13"/>
  <c r="K97" i="13" s="1"/>
  <c r="K82" i="13"/>
  <c r="K85" i="13" s="1"/>
  <c r="K207" i="24"/>
  <c r="P118" i="24" s="1"/>
  <c r="N118" i="24" s="1"/>
  <c r="K118" i="24" s="1"/>
  <c r="G62" i="24"/>
  <c r="G73" i="24" s="1"/>
  <c r="G84" i="24" s="1"/>
  <c r="G95" i="24" s="1"/>
  <c r="G106" i="24" s="1"/>
  <c r="G117" i="24" s="1"/>
  <c r="G128" i="24" s="1"/>
  <c r="G139" i="24" s="1"/>
  <c r="K47" i="24"/>
  <c r="G63" i="24" s="1"/>
  <c r="G74" i="24" s="1"/>
  <c r="G85" i="24" s="1"/>
  <c r="G96" i="24" s="1"/>
  <c r="G107" i="24" s="1"/>
  <c r="G118" i="24" s="1"/>
  <c r="G129" i="24" s="1"/>
  <c r="G140" i="24" s="1"/>
  <c r="E349" i="22"/>
  <c r="E348" i="22"/>
  <c r="C19" i="22"/>
  <c r="D17" i="22"/>
  <c r="E17" i="22" s="1"/>
  <c r="C18" i="22"/>
  <c r="D18" i="22" s="1"/>
  <c r="E18" i="22" s="1"/>
  <c r="E208" i="22"/>
  <c r="E207" i="22"/>
  <c r="G118" i="22"/>
  <c r="G137" i="22" s="1"/>
  <c r="G156" i="22" s="1"/>
  <c r="G175" i="22" s="1"/>
  <c r="G194" i="22" s="1"/>
  <c r="G213" i="22" s="1"/>
  <c r="G232" i="22" s="1"/>
  <c r="G251" i="22" s="1"/>
  <c r="G278" i="22" s="1"/>
  <c r="G297" i="22" s="1"/>
  <c r="G316" i="22" s="1"/>
  <c r="G335" i="22" s="1"/>
  <c r="G354" i="22" s="1"/>
  <c r="G373" i="22" s="1"/>
  <c r="G392" i="22" s="1"/>
  <c r="G411" i="22" s="1"/>
  <c r="G136" i="22"/>
  <c r="G155" i="22" s="1"/>
  <c r="G174" i="22" s="1"/>
  <c r="G193" i="22" s="1"/>
  <c r="G212" i="22" s="1"/>
  <c r="G231" i="22" s="1"/>
  <c r="G250" i="22" s="1"/>
  <c r="G277" i="22" s="1"/>
  <c r="G296" i="22" s="1"/>
  <c r="G315" i="22" s="1"/>
  <c r="G334" i="22" s="1"/>
  <c r="G353" i="22" s="1"/>
  <c r="G372" i="22" s="1"/>
  <c r="G391" i="22" s="1"/>
  <c r="G410" i="22" s="1"/>
  <c r="G120" i="22"/>
  <c r="G139" i="22" s="1"/>
  <c r="G158" i="22" s="1"/>
  <c r="G177" i="22" s="1"/>
  <c r="G196" i="22" s="1"/>
  <c r="G215" i="22" s="1"/>
  <c r="G234" i="22" s="1"/>
  <c r="G253" i="22" s="1"/>
  <c r="G280" i="22" s="1"/>
  <c r="G299" i="22" s="1"/>
  <c r="G318" i="22" s="1"/>
  <c r="G337" i="22" s="1"/>
  <c r="G356" i="22" s="1"/>
  <c r="G375" i="22" s="1"/>
  <c r="G394" i="22" s="1"/>
  <c r="G413" i="22" s="1"/>
  <c r="G138" i="22"/>
  <c r="G157" i="22" s="1"/>
  <c r="G176" i="22" s="1"/>
  <c r="G195" i="22" s="1"/>
  <c r="G214" i="22" s="1"/>
  <c r="G233" i="22" s="1"/>
  <c r="G252" i="22" s="1"/>
  <c r="G279" i="22" s="1"/>
  <c r="G298" i="22" s="1"/>
  <c r="G317" i="22" s="1"/>
  <c r="G336" i="22" s="1"/>
  <c r="G355" i="22" s="1"/>
  <c r="G374" i="22" s="1"/>
  <c r="G393" i="22" s="1"/>
  <c r="G412" i="22" s="1"/>
  <c r="F152" i="22"/>
  <c r="F155" i="22"/>
  <c r="F156" i="22" s="1"/>
  <c r="E171" i="22"/>
  <c r="E172" i="22"/>
  <c r="E332" i="22"/>
  <c r="E331" i="22"/>
  <c r="F154" i="22"/>
  <c r="F157" i="22"/>
  <c r="F158" i="22" s="1"/>
  <c r="E84" i="26"/>
  <c r="E85" i="26"/>
  <c r="F102" i="26"/>
  <c r="F101" i="26"/>
  <c r="K106" i="13"/>
  <c r="K104" i="13"/>
  <c r="K105" i="13"/>
  <c r="E27" i="13"/>
  <c r="F27" i="13" s="1"/>
  <c r="K89" i="13"/>
  <c r="K70" i="13"/>
  <c r="K71" i="13"/>
  <c r="K69" i="13"/>
  <c r="K63" i="13"/>
  <c r="K64" i="13"/>
  <c r="K62" i="13"/>
  <c r="K56" i="13"/>
  <c r="K55" i="13"/>
  <c r="K57" i="13"/>
  <c r="F12" i="24"/>
  <c r="K152" i="24" s="1"/>
  <c r="K111" i="24"/>
  <c r="K229" i="24"/>
  <c r="K185" i="24"/>
  <c r="F22" i="24"/>
  <c r="P107" i="24"/>
  <c r="N107" i="24" s="1"/>
  <c r="K107" i="24" s="1"/>
  <c r="K198" i="24"/>
  <c r="K203" i="24"/>
  <c r="K202" i="24"/>
  <c r="K200" i="24"/>
  <c r="K201" i="24"/>
  <c r="K199" i="24"/>
  <c r="K197" i="24"/>
  <c r="K89" i="24"/>
  <c r="F13" i="24"/>
  <c r="F21" i="24"/>
  <c r="K100" i="24"/>
  <c r="P74" i="24"/>
  <c r="N74" i="24" s="1"/>
  <c r="K74" i="24" s="1"/>
  <c r="K70" i="24" s="1"/>
  <c r="K165" i="24"/>
  <c r="K170" i="24"/>
  <c r="K167" i="24"/>
  <c r="K166" i="24"/>
  <c r="K169" i="24"/>
  <c r="K168" i="24"/>
  <c r="K164" i="24"/>
  <c r="K218" i="24"/>
  <c r="F14" i="24"/>
  <c r="F20" i="24"/>
  <c r="K174" i="24" s="1"/>
  <c r="K209" i="24"/>
  <c r="K210" i="24"/>
  <c r="K214" i="24"/>
  <c r="E155" i="22"/>
  <c r="E154" i="22"/>
  <c r="E294" i="22"/>
  <c r="E293" i="22"/>
  <c r="E246" i="22"/>
  <c r="E245" i="22"/>
  <c r="F249" i="22"/>
  <c r="F252" i="22"/>
  <c r="F253" i="22" s="1"/>
  <c r="E313" i="22"/>
  <c r="E312" i="22"/>
  <c r="E275" i="22"/>
  <c r="E274" i="22"/>
  <c r="F388" i="22"/>
  <c r="F389" i="22"/>
  <c r="F350" i="22"/>
  <c r="F351" i="22"/>
  <c r="F369" i="22"/>
  <c r="F370" i="22"/>
  <c r="E229" i="22"/>
  <c r="E228" i="22"/>
  <c r="C80" i="22"/>
  <c r="D79" i="22"/>
  <c r="E79" i="22" s="1"/>
  <c r="E191" i="22"/>
  <c r="E190" i="22"/>
  <c r="D47" i="22"/>
  <c r="E47" i="22" s="1"/>
  <c r="C49" i="22"/>
  <c r="C48" i="22"/>
  <c r="D48" i="22" s="1"/>
  <c r="E48" i="22" s="1"/>
  <c r="F294" i="22"/>
  <c r="F293" i="22"/>
  <c r="E369" i="22"/>
  <c r="E370" i="22"/>
  <c r="E407" i="22"/>
  <c r="E408" i="22"/>
  <c r="E132" i="22"/>
  <c r="E131" i="22"/>
  <c r="F314" i="22"/>
  <c r="F315" i="22"/>
  <c r="F250" i="22"/>
  <c r="F251" i="22" s="1"/>
  <c r="F247" i="22"/>
  <c r="C38" i="22"/>
  <c r="D38" i="22" s="1"/>
  <c r="E38" i="22" s="1"/>
  <c r="D37" i="22"/>
  <c r="E37" i="22" s="1"/>
  <c r="C39" i="22"/>
  <c r="F331" i="22"/>
  <c r="F332" i="22"/>
  <c r="E117" i="22"/>
  <c r="E116" i="22"/>
  <c r="D90" i="22"/>
  <c r="E90" i="22" s="1"/>
  <c r="C91" i="22"/>
  <c r="F273" i="22"/>
  <c r="F272" i="22"/>
  <c r="C31" i="22"/>
  <c r="D30" i="22"/>
  <c r="E388" i="22"/>
  <c r="E389" i="22"/>
  <c r="F407" i="22"/>
  <c r="F408" i="22"/>
  <c r="F89" i="26"/>
  <c r="F90" i="26" s="1"/>
  <c r="F88" i="26"/>
  <c r="E57" i="26"/>
  <c r="E58" i="26"/>
  <c r="F41" i="26"/>
  <c r="F42" i="26" s="1"/>
  <c r="F38" i="26"/>
  <c r="G40" i="26"/>
  <c r="G59" i="26" s="1"/>
  <c r="G58" i="26"/>
  <c r="K106" i="26"/>
  <c r="K105" i="26"/>
  <c r="H104" i="26" s="1"/>
  <c r="H105" i="26"/>
  <c r="E107" i="26"/>
  <c r="E108" i="26"/>
  <c r="E109" i="26" s="1"/>
  <c r="F59" i="26"/>
  <c r="F62" i="26"/>
  <c r="F63" i="26" s="1"/>
  <c r="E36" i="26"/>
  <c r="E37" i="26"/>
  <c r="H57" i="26"/>
  <c r="K57" i="26"/>
  <c r="H56" i="26" s="1"/>
  <c r="F40" i="26"/>
  <c r="F43" i="26"/>
  <c r="F44" i="26" s="1"/>
  <c r="K20" i="26"/>
  <c r="G43" i="26" s="1"/>
  <c r="G41" i="26"/>
  <c r="K103" i="26"/>
  <c r="H102" i="26" s="1"/>
  <c r="H103" i="26"/>
  <c r="K51" i="26"/>
  <c r="H50" i="26" s="1"/>
  <c r="H51" i="26"/>
  <c r="K66" i="26"/>
  <c r="G89" i="26" s="1"/>
  <c r="G87" i="26"/>
  <c r="H61" i="26"/>
  <c r="K61" i="26"/>
  <c r="H60" i="26" s="1"/>
  <c r="F60" i="26"/>
  <c r="F61" i="26" s="1"/>
  <c r="F57" i="26"/>
  <c r="G104" i="26"/>
  <c r="G86" i="26"/>
  <c r="G105" i="26" s="1"/>
  <c r="K99" i="26"/>
  <c r="H98" i="26" s="1"/>
  <c r="H99" i="26"/>
  <c r="K96" i="26"/>
  <c r="K78" i="26"/>
  <c r="H77" i="26" s="1"/>
  <c r="H78" i="26"/>
  <c r="H88" i="26"/>
  <c r="K88" i="26"/>
  <c r="H87" i="26" s="1"/>
  <c r="K84" i="13" l="1"/>
  <c r="K98" i="13"/>
  <c r="K99" i="13"/>
  <c r="K83" i="13"/>
  <c r="K212" i="24"/>
  <c r="K211" i="24"/>
  <c r="K208" i="24"/>
  <c r="D59" i="22"/>
  <c r="E59" i="22" s="1"/>
  <c r="C60" i="22"/>
  <c r="K213" i="24"/>
  <c r="D19" i="22"/>
  <c r="E19" i="22" s="1"/>
  <c r="C20" i="22"/>
  <c r="E350" i="22"/>
  <c r="E351" i="22"/>
  <c r="E333" i="22"/>
  <c r="E334" i="22"/>
  <c r="E174" i="22"/>
  <c r="E173" i="22"/>
  <c r="E210" i="22"/>
  <c r="E209" i="22"/>
  <c r="F103" i="26"/>
  <c r="F104" i="26"/>
  <c r="E86" i="26"/>
  <c r="E87" i="26"/>
  <c r="F25" i="13"/>
  <c r="F24" i="13"/>
  <c r="K75" i="13" s="1"/>
  <c r="F26" i="13"/>
  <c r="K91" i="13"/>
  <c r="K92" i="13"/>
  <c r="K90" i="13"/>
  <c r="K72" i="24"/>
  <c r="K73" i="24" s="1"/>
  <c r="K69" i="24"/>
  <c r="K68" i="24" s="1"/>
  <c r="P85" i="24"/>
  <c r="N85" i="24" s="1"/>
  <c r="K85" i="24" s="1"/>
  <c r="K81" i="24" s="1"/>
  <c r="K178" i="24"/>
  <c r="K177" i="24"/>
  <c r="K181" i="24"/>
  <c r="K175" i="24"/>
  <c r="K180" i="24"/>
  <c r="K179" i="24"/>
  <c r="K176" i="24"/>
  <c r="K224" i="24"/>
  <c r="P129" i="24"/>
  <c r="N129" i="24" s="1"/>
  <c r="K129" i="24" s="1"/>
  <c r="K125" i="24" s="1"/>
  <c r="K221" i="24"/>
  <c r="K220" i="24"/>
  <c r="K222" i="24"/>
  <c r="K225" i="24"/>
  <c r="K219" i="24"/>
  <c r="K223" i="24"/>
  <c r="P96" i="24"/>
  <c r="N96" i="24" s="1"/>
  <c r="K96" i="24" s="1"/>
  <c r="K92" i="24" s="1"/>
  <c r="K192" i="24"/>
  <c r="K188" i="24"/>
  <c r="K186" i="24"/>
  <c r="K191" i="24"/>
  <c r="K187" i="24"/>
  <c r="K189" i="24"/>
  <c r="K190" i="24"/>
  <c r="P140" i="24"/>
  <c r="N140" i="24" s="1"/>
  <c r="K140" i="24" s="1"/>
  <c r="K136" i="24" s="1"/>
  <c r="K233" i="24"/>
  <c r="K234" i="24"/>
  <c r="K235" i="24"/>
  <c r="K236" i="24"/>
  <c r="K231" i="24"/>
  <c r="K230" i="24"/>
  <c r="K232" i="24"/>
  <c r="K103" i="24"/>
  <c r="K102" i="24" s="1"/>
  <c r="K101" i="24" s="1"/>
  <c r="K114" i="24"/>
  <c r="K157" i="24"/>
  <c r="K159" i="24"/>
  <c r="K155" i="24"/>
  <c r="K154" i="24"/>
  <c r="P63" i="24"/>
  <c r="N63" i="24" s="1"/>
  <c r="K63" i="24" s="1"/>
  <c r="K59" i="24" s="1"/>
  <c r="K153" i="24"/>
  <c r="K158" i="24"/>
  <c r="K156" i="24"/>
  <c r="E409" i="22"/>
  <c r="E410" i="22"/>
  <c r="F333" i="22"/>
  <c r="F334" i="22"/>
  <c r="F316" i="22"/>
  <c r="F317" i="22"/>
  <c r="F318" i="22" s="1"/>
  <c r="E371" i="22"/>
  <c r="E372" i="22"/>
  <c r="E276" i="22"/>
  <c r="E277" i="22"/>
  <c r="F352" i="22"/>
  <c r="F353" i="22"/>
  <c r="E296" i="22"/>
  <c r="E295" i="22"/>
  <c r="E193" i="22"/>
  <c r="E192" i="22"/>
  <c r="E314" i="22"/>
  <c r="E315" i="22"/>
  <c r="E391" i="22"/>
  <c r="E390" i="22"/>
  <c r="F275" i="22"/>
  <c r="F274" i="22"/>
  <c r="C40" i="22"/>
  <c r="D39" i="22"/>
  <c r="F295" i="22"/>
  <c r="F296" i="22"/>
  <c r="E157" i="22"/>
  <c r="E158" i="22" s="1"/>
  <c r="E156" i="22"/>
  <c r="E133" i="22"/>
  <c r="E134" i="22"/>
  <c r="D80" i="22"/>
  <c r="E80" i="22" s="1"/>
  <c r="C81" i="22"/>
  <c r="F390" i="22"/>
  <c r="F391" i="22"/>
  <c r="F409" i="22"/>
  <c r="F410" i="22"/>
  <c r="C50" i="22"/>
  <c r="D49" i="22"/>
  <c r="E49" i="22" s="1"/>
  <c r="E231" i="22"/>
  <c r="E230" i="22"/>
  <c r="E248" i="22"/>
  <c r="E247" i="22"/>
  <c r="E30" i="22"/>
  <c r="E119" i="22"/>
  <c r="E120" i="22" s="1"/>
  <c r="E118" i="22"/>
  <c r="F372" i="22"/>
  <c r="F371" i="22"/>
  <c r="G106" i="26"/>
  <c r="G88" i="26"/>
  <c r="G107" i="26" s="1"/>
  <c r="G60" i="26"/>
  <c r="G42" i="26"/>
  <c r="G61" i="26" s="1"/>
  <c r="E38" i="26"/>
  <c r="E39" i="26"/>
  <c r="H107" i="26"/>
  <c r="K107" i="26"/>
  <c r="H106" i="26" s="1"/>
  <c r="H97" i="26"/>
  <c r="K97" i="26"/>
  <c r="H96" i="26" s="1"/>
  <c r="G62" i="26"/>
  <c r="G44" i="26"/>
  <c r="G63" i="26" s="1"/>
  <c r="G90" i="26"/>
  <c r="G109" i="26" s="1"/>
  <c r="G108" i="26"/>
  <c r="E59" i="26"/>
  <c r="E60" i="26"/>
  <c r="D60" i="22" l="1"/>
  <c r="E60" i="22" s="1"/>
  <c r="C61" i="22"/>
  <c r="K71" i="24"/>
  <c r="E352" i="22"/>
  <c r="E353" i="22"/>
  <c r="D20" i="22"/>
  <c r="E20" i="22" s="1"/>
  <c r="C21" i="22"/>
  <c r="E212" i="22"/>
  <c r="E211" i="22"/>
  <c r="E175" i="22"/>
  <c r="E176" i="22"/>
  <c r="E177" i="22" s="1"/>
  <c r="E335" i="22"/>
  <c r="E336" i="22"/>
  <c r="E337" i="22" s="1"/>
  <c r="E89" i="26"/>
  <c r="E90" i="26" s="1"/>
  <c r="E88" i="26"/>
  <c r="F105" i="26"/>
  <c r="F106" i="26"/>
  <c r="K77" i="13"/>
  <c r="K78" i="13"/>
  <c r="K76" i="13"/>
  <c r="K94" i="24"/>
  <c r="K95" i="24" s="1"/>
  <c r="K91" i="24"/>
  <c r="K90" i="24" s="1"/>
  <c r="K61" i="24"/>
  <c r="K62" i="24" s="1"/>
  <c r="K58" i="24"/>
  <c r="K57" i="24" s="1"/>
  <c r="K138" i="24"/>
  <c r="K139" i="24" s="1"/>
  <c r="K135" i="24"/>
  <c r="K134" i="24" s="1"/>
  <c r="K105" i="24"/>
  <c r="K106" i="24" s="1"/>
  <c r="K83" i="24"/>
  <c r="K84" i="24" s="1"/>
  <c r="K80" i="24"/>
  <c r="K79" i="24" s="1"/>
  <c r="K127" i="24"/>
  <c r="K128" i="24" s="1"/>
  <c r="K126" i="24"/>
  <c r="K124" i="24"/>
  <c r="K123" i="24" s="1"/>
  <c r="K116" i="24"/>
  <c r="K117" i="24" s="1"/>
  <c r="K115" i="24"/>
  <c r="K113" i="24"/>
  <c r="K112" i="24" s="1"/>
  <c r="E195" i="22"/>
  <c r="E196" i="22" s="1"/>
  <c r="E194" i="22"/>
  <c r="E233" i="22"/>
  <c r="E234" i="22" s="1"/>
  <c r="E232" i="22"/>
  <c r="D50" i="22"/>
  <c r="E50" i="22" s="1"/>
  <c r="C51" i="22"/>
  <c r="E392" i="22"/>
  <c r="E393" i="22"/>
  <c r="E394" i="22" s="1"/>
  <c r="F336" i="22"/>
  <c r="F337" i="22" s="1"/>
  <c r="F335" i="22"/>
  <c r="E374" i="22"/>
  <c r="E375" i="22" s="1"/>
  <c r="E373" i="22"/>
  <c r="F26" i="22"/>
  <c r="F374" i="22"/>
  <c r="F375" i="22" s="1"/>
  <c r="F373" i="22"/>
  <c r="F392" i="22"/>
  <c r="F393" i="22"/>
  <c r="F394" i="22" s="1"/>
  <c r="E136" i="22"/>
  <c r="E135" i="22"/>
  <c r="D40" i="22"/>
  <c r="C41" i="22"/>
  <c r="F81" i="22" s="1"/>
  <c r="F354" i="22"/>
  <c r="F355" i="22"/>
  <c r="F356" i="22" s="1"/>
  <c r="F77" i="22"/>
  <c r="E39" i="22"/>
  <c r="E316" i="22"/>
  <c r="E317" i="22"/>
  <c r="E318" i="22" s="1"/>
  <c r="E297" i="22"/>
  <c r="E298" i="22"/>
  <c r="E299" i="22" s="1"/>
  <c r="E249" i="22"/>
  <c r="E250" i="22"/>
  <c r="F411" i="22"/>
  <c r="F412" i="22"/>
  <c r="F413" i="22" s="1"/>
  <c r="F297" i="22"/>
  <c r="F298" i="22"/>
  <c r="F299" i="22" s="1"/>
  <c r="F276" i="22"/>
  <c r="F277" i="22"/>
  <c r="E278" i="22"/>
  <c r="E279" i="22"/>
  <c r="E280" i="22" s="1"/>
  <c r="E412" i="22"/>
  <c r="E413" i="22" s="1"/>
  <c r="E411" i="22"/>
  <c r="E61" i="26"/>
  <c r="E62" i="26"/>
  <c r="E63" i="26" s="1"/>
  <c r="E40" i="26"/>
  <c r="E41" i="26"/>
  <c r="E354" i="22" l="1"/>
  <c r="E355" i="22"/>
  <c r="E356" i="22" s="1"/>
  <c r="E213" i="22"/>
  <c r="E214" i="22"/>
  <c r="E215" i="22" s="1"/>
  <c r="F107" i="26"/>
  <c r="F108" i="26"/>
  <c r="F109" i="26" s="1"/>
  <c r="K82" i="24"/>
  <c r="K137" i="24"/>
  <c r="K60" i="24"/>
  <c r="K104" i="24"/>
  <c r="K93" i="24"/>
  <c r="F30" i="22"/>
  <c r="K284" i="22" s="1"/>
  <c r="F64" i="22"/>
  <c r="F50" i="22"/>
  <c r="F83" i="22"/>
  <c r="F31" i="22"/>
  <c r="E40" i="22"/>
  <c r="F40" i="22" s="1"/>
  <c r="K303" i="22" s="1"/>
  <c r="F25" i="22"/>
  <c r="K124" i="22" s="1"/>
  <c r="F66" i="22"/>
  <c r="F70" i="22"/>
  <c r="F28" i="22"/>
  <c r="F44" i="22"/>
  <c r="E137" i="22"/>
  <c r="E138" i="22"/>
  <c r="E139" i="22" s="1"/>
  <c r="F29" i="22"/>
  <c r="F63" i="22"/>
  <c r="F72" i="22"/>
  <c r="F49" i="22"/>
  <c r="F23" i="22"/>
  <c r="F65" i="22"/>
  <c r="K200" i="22" s="1"/>
  <c r="F89" i="22"/>
  <c r="F24" i="22"/>
  <c r="F67" i="22"/>
  <c r="F78" i="22"/>
  <c r="F34" i="22"/>
  <c r="F35" i="22"/>
  <c r="K143" i="22" s="1"/>
  <c r="F84" i="22"/>
  <c r="F22" i="22"/>
  <c r="F41" i="22"/>
  <c r="F42" i="22"/>
  <c r="F75" i="22"/>
  <c r="F17" i="22"/>
  <c r="F90" i="22"/>
  <c r="K398" i="22" s="1"/>
  <c r="F21" i="22"/>
  <c r="F71" i="22"/>
  <c r="F45" i="22"/>
  <c r="F46" i="22"/>
  <c r="F60" i="22"/>
  <c r="F56" i="22"/>
  <c r="F48" i="22"/>
  <c r="F76" i="22"/>
  <c r="F73" i="22"/>
  <c r="F91" i="22"/>
  <c r="F79" i="22"/>
  <c r="F16" i="22"/>
  <c r="F47" i="22"/>
  <c r="F58" i="22"/>
  <c r="F61" i="22"/>
  <c r="F12" i="22"/>
  <c r="F19" i="22"/>
  <c r="F52" i="22"/>
  <c r="F59" i="22"/>
  <c r="F20" i="22"/>
  <c r="K265" i="22" s="1"/>
  <c r="F87" i="22"/>
  <c r="F82" i="22"/>
  <c r="F54" i="22"/>
  <c r="F18" i="22"/>
  <c r="F53" i="22"/>
  <c r="F69" i="22"/>
  <c r="F15" i="22"/>
  <c r="K105" i="22" s="1"/>
  <c r="F32" i="22"/>
  <c r="E252" i="22"/>
  <c r="E253" i="22" s="1"/>
  <c r="E251" i="22"/>
  <c r="F278" i="22"/>
  <c r="F279" i="22"/>
  <c r="F280" i="22" s="1"/>
  <c r="F80" i="22"/>
  <c r="F86" i="22"/>
  <c r="F27" i="22"/>
  <c r="F51" i="22"/>
  <c r="F14" i="22"/>
  <c r="F13" i="22"/>
  <c r="F57" i="22"/>
  <c r="F55" i="22"/>
  <c r="F62" i="22"/>
  <c r="F85" i="22"/>
  <c r="K238" i="22" s="1"/>
  <c r="F74" i="22"/>
  <c r="F88" i="22"/>
  <c r="F43" i="22"/>
  <c r="F68" i="22"/>
  <c r="F33" i="22"/>
  <c r="E43" i="26"/>
  <c r="E44" i="26" s="1"/>
  <c r="E42" i="26"/>
  <c r="F37" i="22" l="1"/>
  <c r="F36" i="22"/>
  <c r="F38" i="22"/>
  <c r="F39" i="22"/>
  <c r="P412" i="22"/>
  <c r="N412" i="22" s="1"/>
  <c r="K412" i="22" s="1"/>
  <c r="K404" i="22" s="1"/>
  <c r="K402" i="22" s="1"/>
  <c r="K400" i="22" s="1"/>
  <c r="H239" i="22"/>
  <c r="K239" i="22"/>
  <c r="H238" i="22" s="1"/>
  <c r="K304" i="22"/>
  <c r="H303" i="22" s="1"/>
  <c r="H304" i="22"/>
  <c r="P157" i="22"/>
  <c r="N157" i="22" s="1"/>
  <c r="K157" i="22" s="1"/>
  <c r="K149" i="22" s="1"/>
  <c r="K147" i="22" s="1"/>
  <c r="H399" i="22"/>
  <c r="K399" i="22"/>
  <c r="H398" i="22" s="1"/>
  <c r="P252" i="22"/>
  <c r="N252" i="22" s="1"/>
  <c r="K252" i="22" s="1"/>
  <c r="K244" i="22" s="1"/>
  <c r="K242" i="22" s="1"/>
  <c r="K144" i="22"/>
  <c r="H143" i="22" s="1"/>
  <c r="H144" i="22"/>
  <c r="P317" i="22"/>
  <c r="N317" i="22" s="1"/>
  <c r="K317" i="22" s="1"/>
  <c r="K201" i="22"/>
  <c r="H200" i="22" s="1"/>
  <c r="H201" i="22"/>
  <c r="P374" i="22"/>
  <c r="N374" i="22" s="1"/>
  <c r="K374" i="22" s="1"/>
  <c r="K266" i="22"/>
  <c r="H265" i="22" s="1"/>
  <c r="H266" i="22"/>
  <c r="P119" i="22"/>
  <c r="N119" i="22" s="1"/>
  <c r="K119" i="22" s="1"/>
  <c r="K111" i="22" s="1"/>
  <c r="K109" i="22" s="1"/>
  <c r="K106" i="22"/>
  <c r="H105" i="22" s="1"/>
  <c r="H106" i="22"/>
  <c r="P279" i="22"/>
  <c r="N279" i="22" s="1"/>
  <c r="K279" i="22" s="1"/>
  <c r="K271" i="22" s="1"/>
  <c r="K125" i="22"/>
  <c r="H124" i="22" s="1"/>
  <c r="H125" i="22"/>
  <c r="P298" i="22"/>
  <c r="N298" i="22" s="1"/>
  <c r="K298" i="22" s="1"/>
  <c r="K290" i="22" s="1"/>
  <c r="K288" i="22" s="1"/>
  <c r="K286" i="22" s="1"/>
  <c r="K219" i="22"/>
  <c r="K181" i="22"/>
  <c r="K322" i="22"/>
  <c r="K341" i="22"/>
  <c r="K379" i="22"/>
  <c r="K360" i="22"/>
  <c r="K162" i="22"/>
  <c r="H285" i="22"/>
  <c r="K285" i="22"/>
  <c r="H284" i="22" s="1"/>
  <c r="P138" i="22"/>
  <c r="N138" i="22" s="1"/>
  <c r="K138" i="22" s="1"/>
  <c r="H401" i="22" l="1"/>
  <c r="K401" i="22"/>
  <c r="H400" i="22" s="1"/>
  <c r="K139" i="22"/>
  <c r="H138" i="22" s="1"/>
  <c r="H139" i="22"/>
  <c r="H287" i="22"/>
  <c r="K287" i="22"/>
  <c r="H286" i="22" s="1"/>
  <c r="K289" i="22"/>
  <c r="H288" i="22" s="1"/>
  <c r="H289" i="22"/>
  <c r="H291" i="22"/>
  <c r="K291" i="22"/>
  <c r="H290" i="22" s="1"/>
  <c r="K294" i="22"/>
  <c r="K292" i="22"/>
  <c r="H299" i="22"/>
  <c r="K299" i="22"/>
  <c r="H298" i="22" s="1"/>
  <c r="H110" i="22"/>
  <c r="K110" i="22"/>
  <c r="H109" i="22" s="1"/>
  <c r="K318" i="22"/>
  <c r="H317" i="22" s="1"/>
  <c r="H318" i="22"/>
  <c r="K163" i="22"/>
  <c r="H162" i="22" s="1"/>
  <c r="P336" i="22"/>
  <c r="N336" i="22" s="1"/>
  <c r="K336" i="22" s="1"/>
  <c r="K328" i="22" s="1"/>
  <c r="K326" i="22" s="1"/>
  <c r="H163" i="22"/>
  <c r="K272" i="22"/>
  <c r="H271" i="22" s="1"/>
  <c r="H272" i="22"/>
  <c r="K275" i="22"/>
  <c r="H148" i="22"/>
  <c r="K148" i="22"/>
  <c r="H147" i="22" s="1"/>
  <c r="K403" i="22"/>
  <c r="H402" i="22" s="1"/>
  <c r="H403" i="22"/>
  <c r="H361" i="22"/>
  <c r="K361" i="22"/>
  <c r="H360" i="22" s="1"/>
  <c r="P214" i="22"/>
  <c r="N214" i="22" s="1"/>
  <c r="K214" i="22" s="1"/>
  <c r="K366" i="22"/>
  <c r="K364" i="22" s="1"/>
  <c r="K130" i="22"/>
  <c r="K115" i="22"/>
  <c r="K112" i="22"/>
  <c r="H111" i="22" s="1"/>
  <c r="H112" i="22"/>
  <c r="K153" i="22"/>
  <c r="K151" i="22" s="1"/>
  <c r="K150" i="22"/>
  <c r="H149" i="22" s="1"/>
  <c r="H150" i="22"/>
  <c r="K243" i="22"/>
  <c r="H242" i="22" s="1"/>
  <c r="H243" i="22"/>
  <c r="K380" i="22"/>
  <c r="H379" i="22" s="1"/>
  <c r="H380" i="22"/>
  <c r="P233" i="22"/>
  <c r="N233" i="22" s="1"/>
  <c r="K233" i="22" s="1"/>
  <c r="K225" i="22" s="1"/>
  <c r="K223" i="22" s="1"/>
  <c r="K221" i="22" s="1"/>
  <c r="K248" i="22"/>
  <c r="K245" i="22"/>
  <c r="H244" i="22" s="1"/>
  <c r="H245" i="22"/>
  <c r="H342" i="22"/>
  <c r="K342" i="22"/>
  <c r="H341" i="22" s="1"/>
  <c r="P195" i="22"/>
  <c r="N195" i="22" s="1"/>
  <c r="K195" i="22" s="1"/>
  <c r="K375" i="22"/>
  <c r="H374" i="22" s="1"/>
  <c r="H375" i="22"/>
  <c r="K240" i="22"/>
  <c r="K323" i="22"/>
  <c r="H322" i="22" s="1"/>
  <c r="H323" i="22"/>
  <c r="P176" i="22"/>
  <c r="N176" i="22" s="1"/>
  <c r="K176" i="22" s="1"/>
  <c r="K168" i="22" s="1"/>
  <c r="K269" i="22"/>
  <c r="K145" i="22"/>
  <c r="K158" i="22"/>
  <c r="H157" i="22" s="1"/>
  <c r="H158" i="22"/>
  <c r="K182" i="22"/>
  <c r="H181" i="22" s="1"/>
  <c r="H182" i="22"/>
  <c r="P355" i="22"/>
  <c r="N355" i="22" s="1"/>
  <c r="K355" i="22" s="1"/>
  <c r="K347" i="22" s="1"/>
  <c r="H280" i="22"/>
  <c r="K280" i="22"/>
  <c r="H279" i="22" s="1"/>
  <c r="K120" i="22"/>
  <c r="H119" i="22" s="1"/>
  <c r="H120" i="22"/>
  <c r="H253" i="22"/>
  <c r="K253" i="22"/>
  <c r="H252" i="22" s="1"/>
  <c r="K220" i="22"/>
  <c r="H219" i="22" s="1"/>
  <c r="P393" i="22"/>
  <c r="N393" i="22" s="1"/>
  <c r="K393" i="22" s="1"/>
  <c r="K385" i="22" s="1"/>
  <c r="H220" i="22"/>
  <c r="K107" i="22"/>
  <c r="K405" i="22"/>
  <c r="H404" i="22" s="1"/>
  <c r="H405" i="22"/>
  <c r="K408" i="22"/>
  <c r="K309" i="22"/>
  <c r="H413" i="22"/>
  <c r="K413" i="22"/>
  <c r="H412" i="22" s="1"/>
  <c r="K386" i="22" l="1"/>
  <c r="H385" i="22" s="1"/>
  <c r="H386" i="22"/>
  <c r="K389" i="22"/>
  <c r="K383" i="22"/>
  <c r="K250" i="22"/>
  <c r="H249" i="22"/>
  <c r="K249" i="22"/>
  <c r="H248" i="22" s="1"/>
  <c r="K117" i="22"/>
  <c r="H116" i="22"/>
  <c r="K116" i="22"/>
  <c r="H115" i="22" s="1"/>
  <c r="K327" i="22"/>
  <c r="H326" i="22" s="1"/>
  <c r="H327" i="22"/>
  <c r="K226" i="22"/>
  <c r="H225" i="22" s="1"/>
  <c r="H226" i="22"/>
  <c r="K229" i="22"/>
  <c r="K227" i="22" s="1"/>
  <c r="K365" i="22"/>
  <c r="H364" i="22" s="1"/>
  <c r="H365" i="22"/>
  <c r="H169" i="22"/>
  <c r="K172" i="22"/>
  <c r="K169" i="22"/>
  <c r="H168" i="22" s="1"/>
  <c r="K170" i="22"/>
  <c r="K152" i="22"/>
  <c r="H151" i="22" s="1"/>
  <c r="H152" i="22"/>
  <c r="K329" i="22"/>
  <c r="H328" i="22" s="1"/>
  <c r="H329" i="22"/>
  <c r="K332" i="22"/>
  <c r="K330" i="22" s="1"/>
  <c r="H348" i="22"/>
  <c r="K348" i="22"/>
  <c r="H347" i="22" s="1"/>
  <c r="K351" i="22"/>
  <c r="K367" i="22"/>
  <c r="H366" i="22" s="1"/>
  <c r="H367" i="22"/>
  <c r="K370" i="22"/>
  <c r="K368" i="22" s="1"/>
  <c r="H337" i="22"/>
  <c r="K337" i="22"/>
  <c r="H336" i="22" s="1"/>
  <c r="H196" i="22"/>
  <c r="K196" i="22"/>
  <c r="H195" i="22" s="1"/>
  <c r="K310" i="22"/>
  <c r="H309" i="22" s="1"/>
  <c r="H310" i="22"/>
  <c r="K313" i="22"/>
  <c r="K311" i="22" s="1"/>
  <c r="K307" i="22"/>
  <c r="K146" i="22"/>
  <c r="H145" i="22" s="1"/>
  <c r="H146" i="22"/>
  <c r="K154" i="22"/>
  <c r="H153" i="22" s="1"/>
  <c r="H154" i="22"/>
  <c r="K155" i="22"/>
  <c r="H276" i="22"/>
  <c r="K276" i="22"/>
  <c r="H275" i="22" s="1"/>
  <c r="K277" i="22"/>
  <c r="H293" i="22"/>
  <c r="K293" i="22"/>
  <c r="H292" i="22" s="1"/>
  <c r="H215" i="22"/>
  <c r="K215" i="22"/>
  <c r="H214" i="22" s="1"/>
  <c r="K206" i="22"/>
  <c r="K270" i="22"/>
  <c r="H269" i="22" s="1"/>
  <c r="H270" i="22"/>
  <c r="K267" i="22"/>
  <c r="K362" i="22"/>
  <c r="K273" i="22"/>
  <c r="K166" i="22"/>
  <c r="K296" i="22"/>
  <c r="K295" i="22"/>
  <c r="H294" i="22" s="1"/>
  <c r="H295" i="22"/>
  <c r="K222" i="22"/>
  <c r="H221" i="22" s="1"/>
  <c r="H222" i="22"/>
  <c r="K224" i="22"/>
  <c r="H223" i="22" s="1"/>
  <c r="H224" i="22"/>
  <c r="K131" i="22"/>
  <c r="H130" i="22" s="1"/>
  <c r="K134" i="22"/>
  <c r="K132" i="22" s="1"/>
  <c r="H131" i="22"/>
  <c r="K128" i="22"/>
  <c r="H394" i="22"/>
  <c r="K394" i="22"/>
  <c r="H393" i="22" s="1"/>
  <c r="H234" i="22"/>
  <c r="K234" i="22"/>
  <c r="H233" i="22" s="1"/>
  <c r="K177" i="22"/>
  <c r="H176" i="22" s="1"/>
  <c r="H177" i="22"/>
  <c r="K409" i="22"/>
  <c r="H408" i="22" s="1"/>
  <c r="H409" i="22"/>
  <c r="K410" i="22"/>
  <c r="K406" i="22"/>
  <c r="H241" i="22"/>
  <c r="K241" i="22"/>
  <c r="H240" i="22" s="1"/>
  <c r="K356" i="22"/>
  <c r="H355" i="22" s="1"/>
  <c r="H356" i="22"/>
  <c r="H108" i="22"/>
  <c r="K108" i="22"/>
  <c r="H107" i="22" s="1"/>
  <c r="K187" i="22"/>
  <c r="K324" i="22"/>
  <c r="K345" i="22"/>
  <c r="K246" i="22"/>
  <c r="K113" i="22"/>
  <c r="K331" i="22" l="1"/>
  <c r="H330" i="22" s="1"/>
  <c r="H331" i="22"/>
  <c r="H369" i="22"/>
  <c r="K369" i="22"/>
  <c r="H368" i="22" s="1"/>
  <c r="K353" i="22"/>
  <c r="K352" i="22"/>
  <c r="H351" i="22" s="1"/>
  <c r="H352" i="22"/>
  <c r="K363" i="22"/>
  <c r="H362" i="22" s="1"/>
  <c r="H363" i="22"/>
  <c r="K191" i="22"/>
  <c r="K188" i="22"/>
  <c r="H187" i="22" s="1"/>
  <c r="H188" i="22"/>
  <c r="K185" i="22"/>
  <c r="K268" i="22"/>
  <c r="H267" i="22" s="1"/>
  <c r="H268" i="22"/>
  <c r="K278" i="22"/>
  <c r="H277" i="22" s="1"/>
  <c r="H278" i="22"/>
  <c r="H308" i="22"/>
  <c r="K308" i="22"/>
  <c r="H307" i="22" s="1"/>
  <c r="K305" i="22"/>
  <c r="H228" i="22"/>
  <c r="K228" i="22"/>
  <c r="H227" i="22" s="1"/>
  <c r="H251" i="22"/>
  <c r="K251" i="22"/>
  <c r="H250" i="22" s="1"/>
  <c r="K171" i="22"/>
  <c r="H170" i="22" s="1"/>
  <c r="H171" i="22"/>
  <c r="H314" i="22"/>
  <c r="K314" i="22"/>
  <c r="H313" i="22" s="1"/>
  <c r="K315" i="22"/>
  <c r="K174" i="22"/>
  <c r="H173" i="22"/>
  <c r="K173" i="22"/>
  <c r="H172" i="22" s="1"/>
  <c r="H384" i="22"/>
  <c r="K384" i="22"/>
  <c r="H383" i="22" s="1"/>
  <c r="K381" i="22"/>
  <c r="K274" i="22"/>
  <c r="H273" i="22" s="1"/>
  <c r="H274" i="22"/>
  <c r="H371" i="22"/>
  <c r="K371" i="22"/>
  <c r="H370" i="22" s="1"/>
  <c r="K372" i="22"/>
  <c r="K391" i="22"/>
  <c r="K390" i="22"/>
  <c r="H389" i="22" s="1"/>
  <c r="H390" i="22"/>
  <c r="K312" i="22"/>
  <c r="H311" i="22" s="1"/>
  <c r="H312" i="22"/>
  <c r="K334" i="22"/>
  <c r="K333" i="22"/>
  <c r="H332" i="22" s="1"/>
  <c r="H333" i="22"/>
  <c r="K136" i="22"/>
  <c r="K135" i="22"/>
  <c r="H134" i="22" s="1"/>
  <c r="H135" i="22"/>
  <c r="H207" i="22"/>
  <c r="K207" i="22"/>
  <c r="H206" i="22" s="1"/>
  <c r="K210" i="22"/>
  <c r="K204" i="22"/>
  <c r="K156" i="22"/>
  <c r="H155" i="22" s="1"/>
  <c r="H156" i="22"/>
  <c r="K387" i="22"/>
  <c r="K325" i="22"/>
  <c r="H324" i="22" s="1"/>
  <c r="H325" i="22"/>
  <c r="K297" i="22"/>
  <c r="H296" i="22" s="1"/>
  <c r="H297" i="22"/>
  <c r="K346" i="22"/>
  <c r="H345" i="22" s="1"/>
  <c r="H346" i="22"/>
  <c r="K343" i="22"/>
  <c r="H407" i="22"/>
  <c r="K407" i="22"/>
  <c r="H406" i="22" s="1"/>
  <c r="H411" i="22"/>
  <c r="K411" i="22"/>
  <c r="H410" i="22" s="1"/>
  <c r="K129" i="22"/>
  <c r="H128" i="22" s="1"/>
  <c r="H129" i="22"/>
  <c r="K126" i="22"/>
  <c r="K114" i="22"/>
  <c r="H113" i="22" s="1"/>
  <c r="H114" i="22"/>
  <c r="K247" i="22"/>
  <c r="H246" i="22" s="1"/>
  <c r="H247" i="22"/>
  <c r="H133" i="22"/>
  <c r="K133" i="22"/>
  <c r="H132" i="22" s="1"/>
  <c r="K167" i="22"/>
  <c r="H166" i="22" s="1"/>
  <c r="H167" i="22"/>
  <c r="K164" i="22"/>
  <c r="K349" i="22"/>
  <c r="K231" i="22"/>
  <c r="K230" i="22"/>
  <c r="H229" i="22" s="1"/>
  <c r="H230" i="22"/>
  <c r="K118" i="22"/>
  <c r="H117" i="22" s="1"/>
  <c r="H118" i="22"/>
  <c r="K211" i="22" l="1"/>
  <c r="H210" i="22" s="1"/>
  <c r="K212" i="22"/>
  <c r="H211" i="22"/>
  <c r="K335" i="22"/>
  <c r="H334" i="22" s="1"/>
  <c r="H335" i="22"/>
  <c r="K208" i="22"/>
  <c r="H316" i="22"/>
  <c r="K316" i="22"/>
  <c r="H315" i="22" s="1"/>
  <c r="K186" i="22"/>
  <c r="H185" i="22" s="1"/>
  <c r="H186" i="22"/>
  <c r="K183" i="22"/>
  <c r="H306" i="22"/>
  <c r="K306" i="22"/>
  <c r="H305" i="22" s="1"/>
  <c r="K354" i="22"/>
  <c r="H353" i="22" s="1"/>
  <c r="H354" i="22"/>
  <c r="K388" i="22"/>
  <c r="H387" i="22" s="1"/>
  <c r="H388" i="22"/>
  <c r="H382" i="22"/>
  <c r="K382" i="22"/>
  <c r="H381" i="22" s="1"/>
  <c r="H165" i="22"/>
  <c r="K165" i="22"/>
  <c r="H164" i="22" s="1"/>
  <c r="K344" i="22"/>
  <c r="H343" i="22" s="1"/>
  <c r="H344" i="22"/>
  <c r="K193" i="22"/>
  <c r="H192" i="22"/>
  <c r="K192" i="22"/>
  <c r="H191" i="22" s="1"/>
  <c r="H175" i="22"/>
  <c r="K175" i="22"/>
  <c r="H174" i="22" s="1"/>
  <c r="H350" i="22"/>
  <c r="K350" i="22"/>
  <c r="H349" i="22" s="1"/>
  <c r="H127" i="22"/>
  <c r="K127" i="22"/>
  <c r="H126" i="22" s="1"/>
  <c r="K137" i="22"/>
  <c r="H136" i="22" s="1"/>
  <c r="H137" i="22"/>
  <c r="K392" i="22"/>
  <c r="H391" i="22" s="1"/>
  <c r="H392" i="22"/>
  <c r="K189" i="22"/>
  <c r="K232" i="22"/>
  <c r="H231" i="22" s="1"/>
  <c r="H232" i="22"/>
  <c r="K205" i="22"/>
  <c r="H204" i="22" s="1"/>
  <c r="H205" i="22"/>
  <c r="K202" i="22"/>
  <c r="H373" i="22"/>
  <c r="K373" i="22"/>
  <c r="H372" i="22" s="1"/>
  <c r="H209" i="22" l="1"/>
  <c r="K209" i="22"/>
  <c r="H208" i="22" s="1"/>
  <c r="H194" i="22"/>
  <c r="K194" i="22"/>
  <c r="H193" i="22" s="1"/>
  <c r="K190" i="22"/>
  <c r="H189" i="22" s="1"/>
  <c r="H190" i="22"/>
  <c r="K203" i="22"/>
  <c r="H202" i="22" s="1"/>
  <c r="H203" i="22"/>
  <c r="K213" i="22"/>
  <c r="H212" i="22" s="1"/>
  <c r="H213" i="22"/>
  <c r="H184" i="22"/>
  <c r="K184" i="22"/>
  <c r="H183" i="22" s="1"/>
</calcChain>
</file>

<file path=xl/sharedStrings.xml><?xml version="1.0" encoding="utf-8"?>
<sst xmlns="http://schemas.openxmlformats.org/spreadsheetml/2006/main" count="5076" uniqueCount="314">
  <si>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</si>
  <si>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</si>
  <si>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</si>
  <si>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</si>
  <si>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</si>
  <si>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</si>
  <si>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</si>
  <si>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</si>
  <si>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</si>
  <si>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UC_N</t>
  </si>
  <si>
    <t>UC_FLO</t>
  </si>
  <si>
    <t>Pset: PN</t>
  </si>
  <si>
    <t>Cset: CN</t>
  </si>
  <si>
    <t>UC_Desc</t>
  </si>
  <si>
    <t>PRC_RESID</t>
  </si>
  <si>
    <t>PRC_CAPACT</t>
  </si>
  <si>
    <t>NCAP_AFA</t>
  </si>
  <si>
    <t>UP</t>
  </si>
  <si>
    <t>Penetration in the base Year</t>
  </si>
  <si>
    <t>Output=</t>
  </si>
  <si>
    <t>*</t>
  </si>
  <si>
    <t>Shares</t>
  </si>
  <si>
    <t>Typologies:</t>
  </si>
  <si>
    <t xml:space="preserve">Relaxation </t>
  </si>
  <si>
    <t>User constraints for lighting</t>
  </si>
  <si>
    <t>~TFM_Fill-R: w=Lighting; Scenario=BASE; Hcol=Region</t>
  </si>
  <si>
    <t>~TFM_Fill-R: w=Space_Heating; Scenario=BASE; Hcol=Region</t>
  </si>
  <si>
    <t>~TFM_Fill-R: w=Cooking; Scenario=BASE; Hcol=Region</t>
  </si>
  <si>
    <t>UC_RHSRTS~LO</t>
  </si>
  <si>
    <t>UC_RHSRTS~LO~0</t>
  </si>
  <si>
    <t>Pset: CO</t>
  </si>
  <si>
    <t>Create and Fill Tables with Base Year Data</t>
  </si>
  <si>
    <t>_ELC_E01</t>
  </si>
  <si>
    <t>_GAS_E01</t>
  </si>
  <si>
    <t>_LOG_E01</t>
  </si>
  <si>
    <t>_LPG_E01</t>
  </si>
  <si>
    <t>_LTH_E01</t>
  </si>
  <si>
    <t>Fuels</t>
  </si>
  <si>
    <t>User constraints for Space Heating</t>
  </si>
  <si>
    <t>User constraints for Cooking</t>
  </si>
  <si>
    <t>LO</t>
  </si>
  <si>
    <t>GAS</t>
  </si>
  <si>
    <t>RSD______LI_*</t>
  </si>
  <si>
    <t>RSD______CK_*</t>
  </si>
  <si>
    <t>~UC_T: UC_COMPRD</t>
  </si>
  <si>
    <t>Minimum Share of Electricity in Cooking</t>
  </si>
  <si>
    <t>ELC</t>
  </si>
  <si>
    <t>LTH</t>
  </si>
  <si>
    <t>RSD______SH_*,RSD_UMSH_____</t>
  </si>
  <si>
    <t>KZK</t>
  </si>
  <si>
    <t>~UC_Sets: R_E: KZK</t>
  </si>
  <si>
    <t>RSD_UMSH_APA1</t>
  </si>
  <si>
    <t>RSD_UMSH_DTA1</t>
  </si>
  <si>
    <t>RSD_UMSH_APA2</t>
  </si>
  <si>
    <t>RSD_UMSH_DTA2</t>
  </si>
  <si>
    <t>RSD_UMSH_APA3</t>
  </si>
  <si>
    <t>RSD_UMSH_DTA3</t>
  </si>
  <si>
    <t>RSD_UMSH_APA4</t>
  </si>
  <si>
    <t>RSD_UMSH_DTA4</t>
  </si>
  <si>
    <t>RSD_DTA4_SH</t>
  </si>
  <si>
    <t>RSD_APA4_SH</t>
  </si>
  <si>
    <t>RSD_DTA3_SH</t>
  </si>
  <si>
    <t>RSD_APA3_SH</t>
  </si>
  <si>
    <t>RSD_DTA2_SH</t>
  </si>
  <si>
    <t>RSD_APA2_SH</t>
  </si>
  <si>
    <t>RSD_DTA1_SH</t>
  </si>
  <si>
    <t>RSD_APA1_SH</t>
  </si>
  <si>
    <t>RSD_DTA1_LI</t>
  </si>
  <si>
    <t>RSD_APA1_LI</t>
  </si>
  <si>
    <t>RSD_DTA2_LI</t>
  </si>
  <si>
    <t>RSD_APA2_LI</t>
  </si>
  <si>
    <t>RSD_DTA3_LI</t>
  </si>
  <si>
    <t>RSD_APA3_LI</t>
  </si>
  <si>
    <t>RSD_DTA4_LI</t>
  </si>
  <si>
    <t>RSD_APA4_LI</t>
  </si>
  <si>
    <t>RSD_DTA2_CK</t>
  </si>
  <si>
    <t>RSD_DTA1_CK</t>
  </si>
  <si>
    <t>RSD_APA1_CK</t>
  </si>
  <si>
    <t>RSD_APA2_CK</t>
  </si>
  <si>
    <t>RSD_DTA3_CK</t>
  </si>
  <si>
    <t>RSD_APA3_CK</t>
  </si>
  <si>
    <t>RSD_DTA4_CK</t>
  </si>
  <si>
    <t>RSD_APA4_CK</t>
  </si>
  <si>
    <t>_BIC_E01</t>
  </si>
  <si>
    <t>_BCO_E01</t>
  </si>
  <si>
    <t>_DSL_E01</t>
  </si>
  <si>
    <t>Maximum Share of GAS in Space Heating</t>
  </si>
  <si>
    <t>Maximum Share of LTH in Space Heating</t>
  </si>
  <si>
    <t>Minimum Penetration of Indoor "Bright" Light Bulbs</t>
  </si>
  <si>
    <t>TER_SL</t>
  </si>
  <si>
    <t>TER_TP_LI</t>
  </si>
  <si>
    <t>TER_TS_LI</t>
  </si>
  <si>
    <t>UC_RHSRTS~UP</t>
  </si>
  <si>
    <t>UC_RHSRTS~UP~0</t>
  </si>
  <si>
    <t>~UC_T:</t>
  </si>
  <si>
    <t>UC_ACT</t>
  </si>
  <si>
    <t>FT-RSDGASNA*</t>
  </si>
  <si>
    <t>FT-TERGASNA*</t>
  </si>
  <si>
    <t>FT-RSDLTH*</t>
  </si>
  <si>
    <t>FT-TERLTH*</t>
  </si>
  <si>
    <t>UC_N_GASDIST_UP</t>
  </si>
  <si>
    <t>UC_N_GASDIST_LO</t>
  </si>
  <si>
    <t>UC_N_LTHDIST_UP</t>
  </si>
  <si>
    <t>UC_N_LTHDIST_LO</t>
  </si>
  <si>
    <t>Lower bounds (sectoral distribution NG)</t>
  </si>
  <si>
    <t>Upper bounds (sectoral distribution NG)</t>
  </si>
  <si>
    <t>Lower bounds (sectoral distribution DH)</t>
  </si>
  <si>
    <t>Upper bounds (sectoral distribution DH)</t>
  </si>
  <si>
    <t>UC_N_LTHRSD_E</t>
  </si>
  <si>
    <t>Existing Max district heating supply (existing distribution system)</t>
  </si>
  <si>
    <t>FT-RSDLTH*0</t>
  </si>
  <si>
    <t>UC_N_GASRSD_E</t>
  </si>
  <si>
    <t>FT-RSDGASN*0</t>
  </si>
  <si>
    <t>Existing Max natural gas supply (existing distribution system)</t>
  </si>
  <si>
    <t>BASE</t>
  </si>
  <si>
    <t>RSD_APA1_LI_E01</t>
  </si>
  <si>
    <t>-</t>
  </si>
  <si>
    <t>RSD_APA1_LI_E02</t>
  </si>
  <si>
    <t>RSD_APA1_LI_E03</t>
  </si>
  <si>
    <t>RSD_APA1_LI_E04</t>
  </si>
  <si>
    <t>RSD_APA2_LI_E01</t>
  </si>
  <si>
    <t>RSD_APA2_LI_E02</t>
  </si>
  <si>
    <t>RSD_APA2_LI_E03</t>
  </si>
  <si>
    <t>RSD_APA2_LI_E04</t>
  </si>
  <si>
    <t>RSD_APA3_LI_E01</t>
  </si>
  <si>
    <t>RSD_APA3_LI_E02</t>
  </si>
  <si>
    <t>RSD_APA3_LI_E03</t>
  </si>
  <si>
    <t>RSD_APA3_LI_E04</t>
  </si>
  <si>
    <t>RSD_APA4_LI_E01</t>
  </si>
  <si>
    <t>RSD_APA4_LI_E02</t>
  </si>
  <si>
    <t>RSD_APA4_LI_E03</t>
  </si>
  <si>
    <t>RSD_APA4_LI_E04</t>
  </si>
  <si>
    <t>RSD_DTA1_LI_E01</t>
  </si>
  <si>
    <t>RSD_DTA1_LI_E02</t>
  </si>
  <si>
    <t>RSD_DTA1_LI_E03</t>
  </si>
  <si>
    <t>RSD_DTA1_LI_E04</t>
  </si>
  <si>
    <t>RSD_DTA2_LI_E01</t>
  </si>
  <si>
    <t>RSD_DTA2_LI_E02</t>
  </si>
  <si>
    <t>RSD_DTA2_LI_E03</t>
  </si>
  <si>
    <t>RSD_DTA2_LI_E04</t>
  </si>
  <si>
    <t>RSD_DTA3_LI_E01</t>
  </si>
  <si>
    <t>RSD_DTA3_LI_E02</t>
  </si>
  <si>
    <t>RSD_DTA3_LI_E03</t>
  </si>
  <si>
    <t>RSD_DTA3_LI_E04</t>
  </si>
  <si>
    <t>RSD_DTA4_LI_E01</t>
  </si>
  <si>
    <t>RSD_DTA4_LI_E02</t>
  </si>
  <si>
    <t>RSD_DTA4_LI_E03</t>
  </si>
  <si>
    <t>RSD_DTA4_LI_E04</t>
  </si>
  <si>
    <t>RSD_APA1_SH_BCO_E01</t>
  </si>
  <si>
    <t>RSD_APA1_SH_BIC_E01</t>
  </si>
  <si>
    <t>RSD_APA1_SH_DSL_E01</t>
  </si>
  <si>
    <t>RSD_APA1_SH_ELC_E01</t>
  </si>
  <si>
    <t>RSD_APA1_SH_GAS_E01</t>
  </si>
  <si>
    <t>RSD_APA1_SH_LOG_E01</t>
  </si>
  <si>
    <t>RSD_APA1_SH_LPG_E01</t>
  </si>
  <si>
    <t>RSD_APA1_SH_LTH_E01</t>
  </si>
  <si>
    <t>RSD_APA2_SH_BCO_E01</t>
  </si>
  <si>
    <t>RSD_APA2_SH_BIC_E01</t>
  </si>
  <si>
    <t>RSD_APA2_SH_DSL_E01</t>
  </si>
  <si>
    <t>RSD_APA2_SH_ELC_E01</t>
  </si>
  <si>
    <t>RSD_APA2_SH_GAS_E01</t>
  </si>
  <si>
    <t>RSD_APA2_SH_LOG_E01</t>
  </si>
  <si>
    <t>RSD_APA2_SH_LPG_E01</t>
  </si>
  <si>
    <t>RSD_APA2_SH_LTH_E01</t>
  </si>
  <si>
    <t>RSD_APA3_SH_BCO_E01</t>
  </si>
  <si>
    <t>RSD_APA3_SH_BIC_E01</t>
  </si>
  <si>
    <t>RSD_APA3_SH_DSL_E01</t>
  </si>
  <si>
    <t>RSD_APA3_SH_ELC_E01</t>
  </si>
  <si>
    <t>RSD_APA3_SH_GAS_E01</t>
  </si>
  <si>
    <t>RSD_APA3_SH_LOG_E01</t>
  </si>
  <si>
    <t>RSD_APA3_SH_LPG_E01</t>
  </si>
  <si>
    <t>RSD_APA3_SH_LTH_E01</t>
  </si>
  <si>
    <t>RSD_APA4_SH_BCO_E01</t>
  </si>
  <si>
    <t>RSD_APA4_SH_BIC_E01</t>
  </si>
  <si>
    <t>RSD_APA4_SH_DSL_E01</t>
  </si>
  <si>
    <t>RSD_APA4_SH_ELC_E01</t>
  </si>
  <si>
    <t>RSD_APA4_SH_GAS_E01</t>
  </si>
  <si>
    <t>RSD_APA4_SH_LOG_E01</t>
  </si>
  <si>
    <t>RSD_APA4_SH_LPG_E01</t>
  </si>
  <si>
    <t>RSD_APA4_SH_LTH_E01</t>
  </si>
  <si>
    <t>RSD_DTA1_SH_BCO_E01</t>
  </si>
  <si>
    <t>RSD_DTA1_SH_BIC_E01</t>
  </si>
  <si>
    <t>RSD_DTA1_SH_DSL_E01</t>
  </si>
  <si>
    <t>RSD_DTA1_SH_ELC_E01</t>
  </si>
  <si>
    <t>RSD_DTA1_SH_GAS_E01</t>
  </si>
  <si>
    <t>RSD_DTA1_SH_LOG_E01</t>
  </si>
  <si>
    <t>RSD_DTA1_SH_LPG_E01</t>
  </si>
  <si>
    <t>RSD_DTA1_SH_LTH_E01</t>
  </si>
  <si>
    <t>RSD_DTA2_SH_BCO_E01</t>
  </si>
  <si>
    <t>RSD_DTA2_SH_BIC_E01</t>
  </si>
  <si>
    <t>RSD_DTA2_SH_DSL_E01</t>
  </si>
  <si>
    <t>RSD_DTA2_SH_ELC_E01</t>
  </si>
  <si>
    <t>RSD_DTA2_SH_GAS_E01</t>
  </si>
  <si>
    <t>RSD_DTA2_SH_LOG_E01</t>
  </si>
  <si>
    <t>RSD_DTA2_SH_LPG_E01</t>
  </si>
  <si>
    <t>RSD_DTA2_SH_LTH_E01</t>
  </si>
  <si>
    <t>RSD_DTA3_SH_BCO_E01</t>
  </si>
  <si>
    <t>RSD_DTA3_SH_BIC_E01</t>
  </si>
  <si>
    <t>RSD_DTA3_SH_DSL_E01</t>
  </si>
  <si>
    <t>RSD_DTA3_SH_ELC_E01</t>
  </si>
  <si>
    <t>RSD_DTA3_SH_GAS_E01</t>
  </si>
  <si>
    <t>RSD_DTA3_SH_LOG_E01</t>
  </si>
  <si>
    <t>RSD_DTA3_SH_LPG_E01</t>
  </si>
  <si>
    <t>RSD_DTA3_SH_LTH_E01</t>
  </si>
  <si>
    <t>RSD_DTA4_SH_BCO_E01</t>
  </si>
  <si>
    <t>RSD_DTA4_SH_BIC_E01</t>
  </si>
  <si>
    <t>RSD_DTA4_SH_DSL_E01</t>
  </si>
  <si>
    <t>RSD_DTA4_SH_ELC_E01</t>
  </si>
  <si>
    <t>RSD_DTA4_SH_GAS_E01</t>
  </si>
  <si>
    <t>RSD_DTA4_SH_LOG_E01</t>
  </si>
  <si>
    <t>RSD_DTA4_SH_LPG_E01</t>
  </si>
  <si>
    <t>RSD_DTA4_SH_LTH_E01</t>
  </si>
  <si>
    <t>RSD_APA1_CK_BIC_E01</t>
  </si>
  <si>
    <t>RSD_APA1_CK_ELC_E01</t>
  </si>
  <si>
    <t>RSD_APA1_CK_GAS_E01</t>
  </si>
  <si>
    <t>RSD_APA1_CK_LOG_E01</t>
  </si>
  <si>
    <t>RSD_APA1_CK_LPG_E01</t>
  </si>
  <si>
    <t>RSD_APA2_CK_BIC_E01</t>
  </si>
  <si>
    <t>RSD_APA2_CK_ELC_E01</t>
  </si>
  <si>
    <t>RSD_APA2_CK_GAS_E01</t>
  </si>
  <si>
    <t>RSD_APA2_CK_LOG_E01</t>
  </si>
  <si>
    <t>RSD_APA2_CK_LPG_E01</t>
  </si>
  <si>
    <t>RSD_APA3_CK_BIC_E01</t>
  </si>
  <si>
    <t>RSD_APA3_CK_ELC_E01</t>
  </si>
  <si>
    <t>RSD_APA3_CK_GAS_E01</t>
  </si>
  <si>
    <t>RSD_APA3_CK_LOG_E01</t>
  </si>
  <si>
    <t>RSD_APA3_CK_LPG_E01</t>
  </si>
  <si>
    <t>RSD_APA4_CK_BIC_E01</t>
  </si>
  <si>
    <t>RSD_APA4_CK_ELC_E01</t>
  </si>
  <si>
    <t>RSD_APA4_CK_GAS_E01</t>
  </si>
  <si>
    <t>RSD_APA4_CK_LOG_E01</t>
  </si>
  <si>
    <t>RSD_APA4_CK_LPG_E01</t>
  </si>
  <si>
    <t>RSD_DTA1_CK_BIC_E01</t>
  </si>
  <si>
    <t>RSD_DTA1_CK_ELC_E01</t>
  </si>
  <si>
    <t>RSD_DTA1_CK_GAS_E01</t>
  </si>
  <si>
    <t>RSD_DTA1_CK_LOG_E01</t>
  </si>
  <si>
    <t>RSD_DTA1_CK_LPG_E01</t>
  </si>
  <si>
    <t>RSD_DTA2_CK_BIC_E01</t>
  </si>
  <si>
    <t>RSD_DTA2_CK_ELC_E01</t>
  </si>
  <si>
    <t>RSD_DTA2_CK_GAS_E01</t>
  </si>
  <si>
    <t>RSD_DTA2_CK_LOG_E01</t>
  </si>
  <si>
    <t>RSD_DTA2_CK_LPG_E01</t>
  </si>
  <si>
    <t>RSD_DTA3_CK_BIC_E01</t>
  </si>
  <si>
    <t>RSD_DTA3_CK_ELC_E01</t>
  </si>
  <si>
    <t>RSD_DTA3_CK_GAS_E01</t>
  </si>
  <si>
    <t>RSD_DTA3_CK_LOG_E01</t>
  </si>
  <si>
    <t>RSD_DTA3_CK_LPG_E01</t>
  </si>
  <si>
    <t>RSD_DTA4_CK_BIC_E01</t>
  </si>
  <si>
    <t>RSD_DTA4_CK_ELC_E01</t>
  </si>
  <si>
    <t>RSD_DTA4_CK_GAS_E01</t>
  </si>
  <si>
    <t>RSD_DTA4_CK_LOG_E01</t>
  </si>
  <si>
    <t>RSD_DTA4_CK_LPG_E01</t>
  </si>
  <si>
    <t>FT-RSDLTH*D*</t>
  </si>
  <si>
    <t>FT-RSDGASN*D*</t>
  </si>
  <si>
    <t>FT-RSDLTH*M*</t>
  </si>
  <si>
    <t>FT-RSDGASN*M*</t>
  </si>
  <si>
    <t>UC_N_LTHRSD_ALL_D</t>
  </si>
  <si>
    <t>UC_N_GASRSD_ALL_M</t>
  </si>
  <si>
    <t>UC_N_LTHRSD_ALL_M</t>
  </si>
  <si>
    <t>UC_N_GASRSD_ALL_D</t>
  </si>
  <si>
    <t>Max district heating supply (dense distribution system)</t>
  </si>
  <si>
    <t>Max natural gas supply (dense distribution system)</t>
  </si>
  <si>
    <t>Max district heating supply (medium distribution system)</t>
  </si>
  <si>
    <t>Max natural gas supply (medium distribution system)</t>
  </si>
  <si>
    <t>Urbanisation</t>
  </si>
  <si>
    <t>UC_N_LTHTER_E</t>
  </si>
  <si>
    <t>UC_N_GASTER_E</t>
  </si>
  <si>
    <t>FT-TERLTH*0</t>
  </si>
  <si>
    <t>FT-TERGASN*0</t>
  </si>
  <si>
    <t>MAX Share of LPG in Cooking</t>
  </si>
  <si>
    <t>LPG</t>
  </si>
  <si>
    <t>MAX</t>
  </si>
  <si>
    <t>Room for technology penetration</t>
  </si>
  <si>
    <t>RDM; same rate as for Urbanisation (driver), adjusted with POP growth rate</t>
  </si>
  <si>
    <t>UC_N_GASTER_ALL_D</t>
  </si>
  <si>
    <t>FT-TERGASN*D*</t>
  </si>
  <si>
    <t>Max natural gas supply (dense distribution system-tertiary)</t>
  </si>
  <si>
    <t>UC_N_LTHTER_ALL_D</t>
  </si>
  <si>
    <t>FT-TERLTH*D*</t>
  </si>
  <si>
    <t>Residential</t>
  </si>
  <si>
    <t>Tertiary</t>
  </si>
  <si>
    <t>\I:</t>
  </si>
  <si>
    <t>UC_N_GASRSD_PLAN</t>
  </si>
  <si>
    <t>RDM; same rate as for Urbanisation (driver), adjusted with POP growth rate, adjusted for gasification plan</t>
  </si>
  <si>
    <t>UC_CAP</t>
  </si>
  <si>
    <t>FT-RSDGASN*1</t>
  </si>
  <si>
    <t>Gasification plan (min investment)</t>
  </si>
  <si>
    <t>2% of the existing CAP</t>
  </si>
  <si>
    <t>1% of the existing CAP</t>
  </si>
  <si>
    <t>more space for gasification area 1</t>
  </si>
  <si>
    <t>more space for gasification area 2</t>
  </si>
  <si>
    <t>File: building connected to pipeline</t>
  </si>
  <si>
    <t>RDM: distribution of NG/DH in the building sector (urban planning)</t>
  </si>
  <si>
    <t>30% of the existing CAP</t>
  </si>
  <si>
    <t>more space for gasification area 3</t>
  </si>
  <si>
    <t>more space for gasification area 4</t>
  </si>
  <si>
    <t>DISABLED</t>
  </si>
  <si>
    <t>TER_TP_SH</t>
  </si>
  <si>
    <t>TER_TS_SH</t>
  </si>
  <si>
    <t>TER_TP_SH_GAS_E01</t>
  </si>
  <si>
    <t>TER_TP_SH_LTH_E01</t>
  </si>
  <si>
    <t>TER_TS_SH_GAS_E01</t>
  </si>
  <si>
    <t>TER_TS_SH_LTH_E01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</si>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</sst>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_ ;_ @_ "/>
    <numFmt numFmtId="167" formatCode="_ &quot;kr&quot;\ * #,##0_ ;_ &quot;kr&quot;\ * \-#,##0_ ;_ &quot;kr&quot;\ * &quot;-&quot;_ ;_ @_ "/>
    <numFmt numFmtId="168" formatCode="_ &quot;kr&quot;\ * #,##0.00_ ;_ &quot;kr&quot;\ * \-#,##0.00_ ;_ &quot;kr&quot;\ * &quot;-&quot;??_ ;_ @_ "/>
    <numFmt numFmtId="169" formatCode="_-[$€]* #,##0.00_-;\-[$€]* #,##0.00_-;_-[$€]* &quot;-&quot;??_-;_-@_-"/>
    <numFmt numFmtId="170" formatCode="_-[$€-2]* #,##0.00_-;\-[$€-2]* #,##0.00_-;_-[$€-2]* &quot;-&quot;??_-"/>
    <numFmt numFmtId="171" formatCode="0.00000"/>
    <numFmt numFmtId="172" formatCode="\Te\x\t"/>
    <numFmt numFmtId="173" formatCode="_-[$€-2]\ * #,##0.00_-;\-[$€-2]\ * #,##0.00_-;_-[$€-2]\ * &quot;-&quot;??_-"/>
    <numFmt numFmtId="174" formatCode="#,##0;\-\ #,##0;_-\ &quot;- &quot;"/>
    <numFmt numFmtId="175" formatCode="0.0000"/>
    <numFmt numFmtId="176" formatCode="0.000"/>
    <numFmt numFmtId="177" formatCode="0.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sz val="10"/>
      <name val="Courier"/>
      <family val="3"/>
    </font>
    <font>
      <sz val="10"/>
      <name val="Helvetica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indexed="8"/>
      <name val="Arial"/>
      <family val="2"/>
      <charset val="161"/>
    </font>
    <font>
      <u/>
      <sz val="10"/>
      <color theme="10"/>
      <name val="Arial"/>
      <family val="2"/>
      <charset val="16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464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4" fillId="2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5" fillId="2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5" fillId="7" borderId="2" applyNumberFormat="0" applyAlignment="0" applyProtection="0"/>
    <xf numFmtId="0" fontId="20" fillId="0" borderId="4" applyNumberFormat="0" applyFill="0" applyAlignment="0" applyProtection="0"/>
    <xf numFmtId="0" fontId="10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6" fillId="3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" fillId="0" borderId="0"/>
    <xf numFmtId="0" fontId="33" fillId="0" borderId="0"/>
    <xf numFmtId="0" fontId="33" fillId="0" borderId="0"/>
    <xf numFmtId="0" fontId="5" fillId="0" borderId="0"/>
    <xf numFmtId="0" fontId="34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2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33" fillId="0" borderId="0"/>
    <xf numFmtId="0" fontId="33" fillId="0" borderId="0"/>
    <xf numFmtId="0" fontId="26" fillId="0" borderId="0"/>
    <xf numFmtId="0" fontId="5" fillId="31" borderId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25" fillId="23" borderId="9" applyNumberFormat="0" applyFont="0" applyAlignment="0" applyProtection="0"/>
    <xf numFmtId="0" fontId="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7" fillId="3" borderId="0" applyNumberFormat="0" applyBorder="0" applyAlignment="0" applyProtection="0"/>
    <xf numFmtId="0" fontId="5" fillId="0" borderId="0"/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5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5" fillId="0" borderId="10" applyNumberFormat="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0" fontId="16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21" borderId="3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" fillId="27" borderId="0" applyNumberFormat="0" applyBorder="0" applyAlignment="0" applyProtection="0"/>
    <xf numFmtId="173" fontId="3" fillId="2" borderId="0" applyNumberFormat="0" applyBorder="0" applyAlignment="0" applyProtection="0"/>
    <xf numFmtId="173" fontId="3" fillId="3" borderId="0" applyNumberFormat="0" applyBorder="0" applyAlignment="0" applyProtection="0"/>
    <xf numFmtId="173" fontId="3" fillId="4" borderId="0" applyNumberFormat="0" applyBorder="0" applyAlignment="0" applyProtection="0"/>
    <xf numFmtId="173" fontId="3" fillId="5" borderId="0" applyNumberFormat="0" applyBorder="0" applyAlignment="0" applyProtection="0"/>
    <xf numFmtId="173" fontId="3" fillId="6" borderId="0" applyNumberFormat="0" applyBorder="0" applyAlignment="0" applyProtection="0"/>
    <xf numFmtId="173" fontId="3" fillId="7" borderId="0" applyNumberFormat="0" applyBorder="0" applyAlignment="0" applyProtection="0"/>
    <xf numFmtId="173" fontId="3" fillId="8" borderId="0" applyNumberFormat="0" applyBorder="0" applyAlignment="0" applyProtection="0"/>
    <xf numFmtId="173" fontId="3" fillId="9" borderId="0" applyNumberFormat="0" applyBorder="0" applyAlignment="0" applyProtection="0"/>
    <xf numFmtId="173" fontId="3" fillId="10" borderId="0" applyNumberFormat="0" applyBorder="0" applyAlignment="0" applyProtection="0"/>
    <xf numFmtId="173" fontId="3" fillId="5" borderId="0" applyNumberFormat="0" applyBorder="0" applyAlignment="0" applyProtection="0"/>
    <xf numFmtId="173" fontId="3" fillId="8" borderId="0" applyNumberFormat="0" applyBorder="0" applyAlignment="0" applyProtection="0"/>
    <xf numFmtId="173" fontId="3" fillId="11" borderId="0" applyNumberFormat="0" applyBorder="0" applyAlignment="0" applyProtection="0"/>
    <xf numFmtId="173" fontId="6" fillId="12" borderId="0" applyNumberFormat="0" applyBorder="0" applyAlignment="0" applyProtection="0"/>
    <xf numFmtId="173" fontId="6" fillId="9" borderId="0" applyNumberFormat="0" applyBorder="0" applyAlignment="0" applyProtection="0"/>
    <xf numFmtId="173" fontId="6" fillId="10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5" borderId="0" applyNumberFormat="0" applyBorder="0" applyAlignment="0" applyProtection="0"/>
    <xf numFmtId="173" fontId="6" fillId="16" borderId="0" applyNumberFormat="0" applyBorder="0" applyAlignment="0" applyProtection="0"/>
    <xf numFmtId="173" fontId="6" fillId="17" borderId="0" applyNumberFormat="0" applyBorder="0" applyAlignment="0" applyProtection="0"/>
    <xf numFmtId="173" fontId="6" fillId="18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9" borderId="0" applyNumberFormat="0" applyBorder="0" applyAlignment="0" applyProtection="0"/>
    <xf numFmtId="173" fontId="7" fillId="3" borderId="0" applyNumberFormat="0" applyBorder="0" applyAlignment="0" applyProtection="0"/>
    <xf numFmtId="173" fontId="8" fillId="20" borderId="2" applyNumberFormat="0" applyAlignment="0" applyProtection="0"/>
    <xf numFmtId="0" fontId="40" fillId="36" borderId="24" applyNumberFormat="0" applyAlignment="0" applyProtection="0"/>
    <xf numFmtId="173" fontId="40" fillId="36" borderId="24" applyNumberFormat="0" applyAlignment="0" applyProtection="0"/>
    <xf numFmtId="0" fontId="8" fillId="20" borderId="2" applyNumberFormat="0" applyAlignment="0" applyProtection="0"/>
    <xf numFmtId="173" fontId="9" fillId="21" borderId="3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10" fillId="0" borderId="0" applyNumberFormat="0" applyFill="0" applyBorder="0" applyAlignment="0" applyProtection="0"/>
    <xf numFmtId="173" fontId="11" fillId="4" borderId="0" applyNumberFormat="0" applyBorder="0" applyAlignment="0" applyProtection="0"/>
    <xf numFmtId="173" fontId="12" fillId="0" borderId="5" applyNumberFormat="0" applyFill="0" applyAlignment="0" applyProtection="0"/>
    <xf numFmtId="173" fontId="13" fillId="0" borderId="6" applyNumberFormat="0" applyFill="0" applyAlignment="0" applyProtection="0"/>
    <xf numFmtId="173" fontId="14" fillId="0" borderId="7" applyNumberFormat="0" applyFill="0" applyAlignment="0" applyProtection="0"/>
    <xf numFmtId="173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3" fontId="42" fillId="0" borderId="0" applyNumberFormat="0" applyFill="0" applyBorder="0" applyAlignment="0" applyProtection="0"/>
    <xf numFmtId="173" fontId="15" fillId="7" borderId="2" applyNumberFormat="0" applyAlignment="0" applyProtection="0"/>
    <xf numFmtId="173" fontId="15" fillId="7" borderId="2" applyNumberFormat="0" applyAlignment="0" applyProtection="0"/>
    <xf numFmtId="0" fontId="39" fillId="35" borderId="24" applyNumberFormat="0" applyAlignment="0" applyProtection="0"/>
    <xf numFmtId="173" fontId="39" fillId="35" borderId="24" applyNumberFormat="0" applyAlignment="0" applyProtection="0"/>
    <xf numFmtId="0" fontId="15" fillId="7" borderId="2" applyNumberFormat="0" applyAlignment="0" applyProtection="0"/>
    <xf numFmtId="173" fontId="16" fillId="0" borderId="8" applyNumberFormat="0" applyFill="0" applyAlignment="0" applyProtection="0"/>
    <xf numFmtId="173" fontId="17" fillId="22" borderId="0" applyNumberFormat="0" applyBorder="0" applyAlignment="0" applyProtection="0"/>
    <xf numFmtId="0" fontId="38" fillId="34" borderId="0" applyNumberFormat="0" applyBorder="0" applyAlignment="0" applyProtection="0"/>
    <xf numFmtId="173" fontId="38" fillId="34" borderId="0" applyNumberFormat="0" applyBorder="0" applyAlignment="0" applyProtection="0"/>
    <xf numFmtId="0" fontId="17" fillId="22" borderId="0" applyNumberFormat="0" applyBorder="0" applyAlignment="0" applyProtection="0"/>
    <xf numFmtId="173" fontId="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0" fontId="3" fillId="0" borderId="0"/>
    <xf numFmtId="173" fontId="25" fillId="0" borderId="0"/>
    <xf numFmtId="0" fontId="5" fillId="0" borderId="0"/>
    <xf numFmtId="0" fontId="3" fillId="0" borderId="0"/>
    <xf numFmtId="0" fontId="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173" fontId="25" fillId="0" borderId="0"/>
    <xf numFmtId="0" fontId="25" fillId="0" borderId="0"/>
    <xf numFmtId="0" fontId="33" fillId="0" borderId="0"/>
    <xf numFmtId="0" fontId="25" fillId="0" borderId="0"/>
    <xf numFmtId="173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173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" fillId="0" borderId="0"/>
    <xf numFmtId="173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173" fontId="25" fillId="0" borderId="0"/>
    <xf numFmtId="0" fontId="3" fillId="0" borderId="0"/>
    <xf numFmtId="0" fontId="5" fillId="0" borderId="0"/>
    <xf numFmtId="0" fontId="25" fillId="0" borderId="0"/>
    <xf numFmtId="0" fontId="1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173" fontId="25" fillId="0" borderId="0"/>
    <xf numFmtId="0" fontId="3" fillId="0" borderId="0"/>
    <xf numFmtId="0" fontId="25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5" fillId="0" borderId="0"/>
    <xf numFmtId="173" fontId="1" fillId="0" borderId="0"/>
    <xf numFmtId="0" fontId="1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3" fillId="0" borderId="0"/>
    <xf numFmtId="173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41" fillId="0" borderId="0">
      <alignment vertical="top"/>
    </xf>
    <xf numFmtId="0" fontId="25" fillId="0" borderId="0"/>
    <xf numFmtId="0" fontId="5" fillId="0" borderId="0"/>
    <xf numFmtId="0" fontId="5" fillId="0" borderId="0"/>
    <xf numFmtId="173" fontId="5" fillId="0" borderId="0"/>
    <xf numFmtId="173" fontId="5" fillId="0" borderId="0"/>
    <xf numFmtId="0" fontId="25" fillId="0" borderId="0"/>
    <xf numFmtId="173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" fillId="23" borderId="9" applyNumberFormat="0" applyFont="0" applyAlignment="0" applyProtection="0"/>
    <xf numFmtId="0" fontId="5" fillId="23" borderId="9" applyNumberFormat="0" applyFont="0" applyAlignment="0" applyProtection="0"/>
    <xf numFmtId="0" fontId="3" fillId="23" borderId="9" applyNumberFormat="0" applyFont="0" applyAlignment="0" applyProtection="0"/>
    <xf numFmtId="173" fontId="3" fillId="23" borderId="9" applyNumberFormat="0" applyFont="0" applyAlignment="0" applyProtection="0"/>
    <xf numFmtId="0" fontId="5" fillId="23" borderId="9" applyNumberFormat="0" applyFont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18" fillId="20" borderId="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9" fontId="5" fillId="0" borderId="10" applyFill="0" applyProtection="0">
      <alignment horizontal="right"/>
    </xf>
    <xf numFmtId="173" fontId="5" fillId="0" borderId="10" applyNumberFormat="0" applyFill="0" applyProtection="0">
      <alignment horizontal="right"/>
    </xf>
    <xf numFmtId="0" fontId="4" fillId="24" borderId="10" applyNumberFormat="0" applyProtection="0">
      <alignment horizontal="right"/>
    </xf>
    <xf numFmtId="173" fontId="4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173" fontId="24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173" fontId="4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173" fontId="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173" fontId="31" fillId="25" borderId="0" applyNumberFormat="0" applyBorder="0" applyProtection="0">
      <alignment horizontal="left"/>
    </xf>
    <xf numFmtId="173" fontId="19" fillId="0" borderId="0" applyNumberFormat="0" applyFill="0" applyBorder="0" applyAlignment="0" applyProtection="0"/>
    <xf numFmtId="173" fontId="20" fillId="0" borderId="4" applyNumberFormat="0" applyFill="0" applyAlignment="0" applyProtection="0"/>
    <xf numFmtId="173" fontId="21" fillId="0" borderId="0" applyNumberFormat="0" applyFill="0" applyBorder="0" applyAlignment="0" applyProtection="0"/>
    <xf numFmtId="0" fontId="25" fillId="0" borderId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3" fillId="0" borderId="0" applyFont="0" applyFill="0" applyBorder="0" applyAlignment="0" applyProtection="0"/>
  </cellStyleXfs>
  <cellXfs count="106">
    <xf numFmtId="0" fontId="0" fillId="0" borderId="0" xfId="0"/>
    <xf numFmtId="0" fontId="37" fillId="33" borderId="11" xfId="0" applyFont="1" applyFill="1" applyBorder="1"/>
    <xf numFmtId="0" fontId="0" fillId="32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0" fillId="0" borderId="0" xfId="0" applyFont="1" applyFill="1" applyAlignment="1">
      <alignment horizontal="right"/>
    </xf>
    <xf numFmtId="0" fontId="37" fillId="0" borderId="0" xfId="0" applyFont="1" applyFill="1"/>
    <xf numFmtId="0" fontId="37" fillId="0" borderId="12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/>
    </xf>
    <xf numFmtId="0" fontId="37" fillId="0" borderId="21" xfId="0" applyFont="1" applyFill="1" applyBorder="1"/>
    <xf numFmtId="0" fontId="37" fillId="0" borderId="30" xfId="0" applyFont="1" applyFill="1" applyBorder="1" applyAlignment="1">
      <alignment horizontal="center"/>
    </xf>
    <xf numFmtId="164" fontId="0" fillId="0" borderId="23" xfId="2463" applyFont="1" applyFill="1" applyBorder="1" applyAlignment="1">
      <alignment horizontal="center" vertical="center"/>
    </xf>
    <xf numFmtId="0" fontId="0" fillId="0" borderId="30" xfId="2463" applyNumberFormat="1" applyFont="1" applyFill="1" applyBorder="1" applyAlignment="1">
      <alignment horizontal="left"/>
    </xf>
    <xf numFmtId="164" fontId="0" fillId="0" borderId="16" xfId="2463" applyFont="1" applyFill="1" applyBorder="1" applyAlignment="1">
      <alignment horizontal="center" vertical="center"/>
    </xf>
    <xf numFmtId="164" fontId="0" fillId="0" borderId="28" xfId="2463" applyFont="1" applyFill="1" applyBorder="1" applyAlignment="1">
      <alignment horizontal="left"/>
    </xf>
    <xf numFmtId="164" fontId="0" fillId="0" borderId="49" xfId="2463" applyFont="1" applyFill="1" applyBorder="1" applyAlignment="1">
      <alignment horizontal="center" vertical="center"/>
    </xf>
    <xf numFmtId="164" fontId="0" fillId="0" borderId="50" xfId="2463" applyFont="1" applyFill="1" applyBorder="1" applyAlignment="1">
      <alignment horizontal="left"/>
    </xf>
    <xf numFmtId="164" fontId="0" fillId="0" borderId="0" xfId="2463" applyFont="1" applyFill="1" applyBorder="1" applyAlignment="1">
      <alignment horizontal="center" vertical="center"/>
    </xf>
    <xf numFmtId="164" fontId="0" fillId="0" borderId="0" xfId="2463" applyFont="1" applyFill="1" applyBorder="1"/>
    <xf numFmtId="0" fontId="1" fillId="0" borderId="0" xfId="1590" applyFont="1" applyFill="1"/>
    <xf numFmtId="0" fontId="1" fillId="0" borderId="0" xfId="1590" applyFont="1" applyFill="1" applyAlignment="1">
      <alignment horizontal="left"/>
    </xf>
    <xf numFmtId="0" fontId="0" fillId="0" borderId="21" xfId="0" applyFont="1" applyFill="1" applyBorder="1"/>
    <xf numFmtId="0" fontId="0" fillId="0" borderId="22" xfId="0" applyFont="1" applyFill="1" applyBorder="1"/>
    <xf numFmtId="164" fontId="0" fillId="0" borderId="30" xfId="2463" applyNumberFormat="1" applyFont="1" applyFill="1" applyBorder="1"/>
    <xf numFmtId="0" fontId="0" fillId="0" borderId="15" xfId="0" applyFont="1" applyFill="1" applyBorder="1"/>
    <xf numFmtId="0" fontId="0" fillId="0" borderId="0" xfId="0" applyFont="1" applyFill="1" applyBorder="1"/>
    <xf numFmtId="164" fontId="0" fillId="0" borderId="28" xfId="2463" applyNumberFormat="1" applyFont="1" applyFill="1" applyBorder="1"/>
    <xf numFmtId="0" fontId="0" fillId="0" borderId="48" xfId="0" applyFont="1" applyFill="1" applyBorder="1"/>
    <xf numFmtId="0" fontId="0" fillId="0" borderId="37" xfId="0" applyFont="1" applyFill="1" applyBorder="1"/>
    <xf numFmtId="164" fontId="0" fillId="0" borderId="50" xfId="2463" applyNumberFormat="1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172" fontId="45" fillId="0" borderId="11" xfId="0" applyNumberFormat="1" applyFont="1" applyFill="1" applyBorder="1"/>
    <xf numFmtId="0" fontId="43" fillId="0" borderId="25" xfId="0" applyFont="1" applyFill="1" applyBorder="1" applyAlignment="1">
      <alignment horizontal="center" wrapText="1"/>
    </xf>
    <xf numFmtId="172" fontId="45" fillId="0" borderId="11" xfId="0" applyNumberFormat="1" applyFont="1" applyFill="1" applyBorder="1" applyAlignment="1">
      <alignment horizontal="center"/>
    </xf>
    <xf numFmtId="0" fontId="1" fillId="0" borderId="0" xfId="1590" quotePrefix="1" applyFont="1" applyFill="1" applyAlignment="1">
      <alignment horizontal="center"/>
    </xf>
    <xf numFmtId="2" fontId="1" fillId="0" borderId="0" xfId="1590" applyNumberFormat="1" applyFont="1" applyFill="1" applyAlignment="1">
      <alignment horizontal="center"/>
    </xf>
    <xf numFmtId="0" fontId="1" fillId="0" borderId="0" xfId="1590" applyFont="1" applyFill="1" applyAlignment="1">
      <alignment horizontal="center"/>
    </xf>
    <xf numFmtId="176" fontId="1" fillId="0" borderId="0" xfId="1590" applyNumberFormat="1" applyFont="1" applyFill="1" applyAlignment="1">
      <alignment horizontal="center"/>
    </xf>
    <xf numFmtId="0" fontId="0" fillId="0" borderId="0" xfId="0" quotePrefix="1" applyFont="1" applyFill="1"/>
    <xf numFmtId="0" fontId="0" fillId="0" borderId="35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176" fontId="0" fillId="0" borderId="39" xfId="0" applyNumberFormat="1" applyFont="1" applyFill="1" applyBorder="1"/>
    <xf numFmtId="0" fontId="0" fillId="0" borderId="40" xfId="0" applyFont="1" applyFill="1" applyBorder="1"/>
    <xf numFmtId="176" fontId="0" fillId="0" borderId="41" xfId="0" applyNumberFormat="1" applyFont="1" applyFill="1" applyBorder="1"/>
    <xf numFmtId="176" fontId="0" fillId="0" borderId="42" xfId="0" applyNumberFormat="1" applyFont="1" applyFill="1" applyBorder="1"/>
    <xf numFmtId="176" fontId="0" fillId="0" borderId="43" xfId="0" applyNumberFormat="1" applyFont="1" applyFill="1" applyBorder="1"/>
    <xf numFmtId="0" fontId="0" fillId="0" borderId="42" xfId="0" applyFont="1" applyFill="1" applyBorder="1"/>
    <xf numFmtId="0" fontId="0" fillId="0" borderId="43" xfId="0" applyFont="1" applyFill="1" applyBorder="1"/>
    <xf numFmtId="164" fontId="0" fillId="0" borderId="16" xfId="2463" applyFont="1" applyFill="1" applyBorder="1" applyAlignment="1">
      <alignment horizontal="left"/>
    </xf>
    <xf numFmtId="164" fontId="0" fillId="0" borderId="20" xfId="2463" applyFont="1" applyFill="1" applyBorder="1" applyAlignment="1">
      <alignment horizontal="center" vertical="center"/>
    </xf>
    <xf numFmtId="164" fontId="0" fillId="0" borderId="29" xfId="2463" applyNumberFormat="1" applyFont="1" applyFill="1" applyBorder="1"/>
    <xf numFmtId="164" fontId="0" fillId="0" borderId="29" xfId="2463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1" fontId="1" fillId="0" borderId="0" xfId="1590" applyNumberFormat="1" applyFont="1" applyFill="1" applyAlignment="1">
      <alignment horizontal="center"/>
    </xf>
    <xf numFmtId="0" fontId="43" fillId="0" borderId="11" xfId="0" applyFont="1" applyFill="1" applyBorder="1" applyAlignment="1">
      <alignment horizontal="center" wrapText="1"/>
    </xf>
    <xf numFmtId="176" fontId="0" fillId="0" borderId="44" xfId="0" applyNumberFormat="1" applyFont="1" applyFill="1" applyBorder="1"/>
    <xf numFmtId="176" fontId="0" fillId="0" borderId="45" xfId="0" applyNumberFormat="1" applyFont="1" applyFill="1" applyBorder="1"/>
    <xf numFmtId="0" fontId="37" fillId="0" borderId="13" xfId="0" applyFont="1" applyFill="1" applyBorder="1" applyAlignment="1">
      <alignment horizontal="right"/>
    </xf>
    <xf numFmtId="0" fontId="37" fillId="0" borderId="15" xfId="0" applyFont="1" applyFill="1" applyBorder="1"/>
    <xf numFmtId="0" fontId="37" fillId="0" borderId="17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/>
    </xf>
    <xf numFmtId="164" fontId="0" fillId="0" borderId="16" xfId="2463" applyFont="1" applyFill="1" applyBorder="1"/>
    <xf numFmtId="164" fontId="0" fillId="0" borderId="28" xfId="2463" applyFont="1" applyFill="1" applyBorder="1"/>
    <xf numFmtId="164" fontId="0" fillId="0" borderId="20" xfId="2463" applyFont="1" applyFill="1" applyBorder="1"/>
    <xf numFmtId="164" fontId="0" fillId="0" borderId="29" xfId="2463" applyFont="1" applyFill="1" applyBorder="1" applyAlignment="1">
      <alignment horizontal="left"/>
    </xf>
    <xf numFmtId="0" fontId="46" fillId="0" borderId="32" xfId="0" applyFont="1" applyFill="1" applyBorder="1"/>
    <xf numFmtId="0" fontId="46" fillId="0" borderId="33" xfId="0" applyFont="1" applyFill="1" applyBorder="1"/>
    <xf numFmtId="0" fontId="46" fillId="0" borderId="34" xfId="0" applyFont="1" applyFill="1" applyBorder="1"/>
    <xf numFmtId="0" fontId="0" fillId="0" borderId="23" xfId="0" applyFont="1" applyFill="1" applyBorder="1" applyAlignment="1">
      <alignment horizontal="center"/>
    </xf>
    <xf numFmtId="0" fontId="0" fillId="0" borderId="30" xfId="0" applyFont="1" applyFill="1" applyBorder="1"/>
    <xf numFmtId="0" fontId="0" fillId="0" borderId="20" xfId="0" applyFont="1" applyFill="1" applyBorder="1"/>
    <xf numFmtId="175" fontId="1" fillId="0" borderId="0" xfId="1590" applyNumberFormat="1" applyFont="1" applyFill="1" applyAlignment="1">
      <alignment horizontal="center"/>
    </xf>
    <xf numFmtId="2" fontId="0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/>
    <xf numFmtId="0" fontId="37" fillId="0" borderId="27" xfId="0" applyFont="1" applyFill="1" applyBorder="1" applyAlignment="1">
      <alignment horizontal="center"/>
    </xf>
    <xf numFmtId="164" fontId="0" fillId="0" borderId="0" xfId="2463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16" xfId="0" applyFont="1" applyFill="1" applyBorder="1"/>
    <xf numFmtId="171" fontId="0" fillId="0" borderId="0" xfId="0" applyNumberFormat="1" applyFont="1" applyFill="1" applyBorder="1" applyAlignment="1">
      <alignment horizontal="center"/>
    </xf>
    <xf numFmtId="2" fontId="0" fillId="0" borderId="37" xfId="0" applyNumberFormat="1" applyFont="1" applyFill="1" applyBorder="1"/>
    <xf numFmtId="2" fontId="45" fillId="0" borderId="11" xfId="0" applyNumberFormat="1" applyFont="1" applyFill="1" applyBorder="1"/>
    <xf numFmtId="0" fontId="0" fillId="0" borderId="33" xfId="0" applyFont="1" applyFill="1" applyBorder="1"/>
    <xf numFmtId="177" fontId="0" fillId="0" borderId="0" xfId="0" applyNumberFormat="1" applyFont="1" applyFill="1"/>
    <xf numFmtId="177" fontId="0" fillId="0" borderId="37" xfId="0" applyNumberFormat="1" applyFont="1" applyFill="1" applyBorder="1"/>
    <xf numFmtId="2" fontId="0" fillId="0" borderId="33" xfId="0" applyNumberFormat="1" applyFont="1" applyFill="1" applyBorder="1"/>
    <xf numFmtId="0" fontId="0" fillId="0" borderId="38" xfId="0" applyFont="1" applyFill="1" applyBorder="1"/>
    <xf numFmtId="177" fontId="0" fillId="0" borderId="38" xfId="0" applyNumberFormat="1" applyFont="1" applyFill="1" applyBorder="1"/>
    <xf numFmtId="0" fontId="0" fillId="0" borderId="46" xfId="0" applyFont="1" applyFill="1" applyBorder="1"/>
    <xf numFmtId="0" fontId="0" fillId="0" borderId="47" xfId="0" applyFont="1" applyFill="1" applyBorder="1"/>
  </cellXfs>
  <cellStyles count="2464">
    <cellStyle name="20% - Accent1" xfId="1590" builtinId="30"/>
    <cellStyle name="20% - Accent1 2" xfId="1" xr:uid="{00000000-0005-0000-0000-000001000000}"/>
    <cellStyle name="20% - Accent1 2 10" xfId="2" xr:uid="{00000000-0005-0000-0000-000002000000}"/>
    <cellStyle name="20% - Accent1 2 11" xfId="3" xr:uid="{00000000-0005-0000-0000-000003000000}"/>
    <cellStyle name="20% - Accent1 2 12" xfId="4" xr:uid="{00000000-0005-0000-0000-000004000000}"/>
    <cellStyle name="20% - Accent1 2 13" xfId="5" xr:uid="{00000000-0005-0000-0000-000005000000}"/>
    <cellStyle name="20% - Accent1 2 14" xfId="6" xr:uid="{00000000-0005-0000-0000-000006000000}"/>
    <cellStyle name="20% - Accent1 2 15" xfId="7" xr:uid="{00000000-0005-0000-0000-000007000000}"/>
    <cellStyle name="20% - Accent1 2 2" xfId="8" xr:uid="{00000000-0005-0000-0000-000008000000}"/>
    <cellStyle name="20% - Accent1 2 2 2" xfId="1591" xr:uid="{00000000-0005-0000-0000-000009000000}"/>
    <cellStyle name="20% - Accent1 2 3" xfId="9" xr:uid="{00000000-0005-0000-0000-00000A000000}"/>
    <cellStyle name="20% - Accent1 2 4" xfId="10" xr:uid="{00000000-0005-0000-0000-00000B000000}"/>
    <cellStyle name="20% - Accent1 2 5" xfId="11" xr:uid="{00000000-0005-0000-0000-00000C000000}"/>
    <cellStyle name="20% - Accent1 2 6" xfId="12" xr:uid="{00000000-0005-0000-0000-00000D000000}"/>
    <cellStyle name="20% - Accent1 2 7" xfId="13" xr:uid="{00000000-0005-0000-0000-00000E000000}"/>
    <cellStyle name="20% - Accent1 2 8" xfId="14" xr:uid="{00000000-0005-0000-0000-00000F000000}"/>
    <cellStyle name="20% - Accent1 2 9" xfId="15" xr:uid="{00000000-0005-0000-0000-000010000000}"/>
    <cellStyle name="20% - Accent1 3" xfId="16" xr:uid="{00000000-0005-0000-0000-000011000000}"/>
    <cellStyle name="20% - Accent2 2" xfId="17" xr:uid="{00000000-0005-0000-0000-000012000000}"/>
    <cellStyle name="20% - Accent2 2 10" xfId="18" xr:uid="{00000000-0005-0000-0000-000013000000}"/>
    <cellStyle name="20% - Accent2 2 11" xfId="19" xr:uid="{00000000-0005-0000-0000-000014000000}"/>
    <cellStyle name="20% - Accent2 2 12" xfId="20" xr:uid="{00000000-0005-0000-0000-000015000000}"/>
    <cellStyle name="20% - Accent2 2 13" xfId="21" xr:uid="{00000000-0005-0000-0000-000016000000}"/>
    <cellStyle name="20% - Accent2 2 14" xfId="22" xr:uid="{00000000-0005-0000-0000-000017000000}"/>
    <cellStyle name="20% - Accent2 2 15" xfId="23" xr:uid="{00000000-0005-0000-0000-000018000000}"/>
    <cellStyle name="20% - Accent2 2 2" xfId="24" xr:uid="{00000000-0005-0000-0000-000019000000}"/>
    <cellStyle name="20% - Accent2 2 2 2" xfId="1592" xr:uid="{00000000-0005-0000-0000-00001A000000}"/>
    <cellStyle name="20% - Accent2 2 3" xfId="25" xr:uid="{00000000-0005-0000-0000-00001B000000}"/>
    <cellStyle name="20% - Accent2 2 4" xfId="26" xr:uid="{00000000-0005-0000-0000-00001C000000}"/>
    <cellStyle name="20% - Accent2 2 5" xfId="27" xr:uid="{00000000-0005-0000-0000-00001D000000}"/>
    <cellStyle name="20% - Accent2 2 6" xfId="28" xr:uid="{00000000-0005-0000-0000-00001E000000}"/>
    <cellStyle name="20% - Accent2 2 7" xfId="29" xr:uid="{00000000-0005-0000-0000-00001F000000}"/>
    <cellStyle name="20% - Accent2 2 8" xfId="30" xr:uid="{00000000-0005-0000-0000-000020000000}"/>
    <cellStyle name="20% - Accent2 2 9" xfId="31" xr:uid="{00000000-0005-0000-0000-000021000000}"/>
    <cellStyle name="20% - Accent3 2" xfId="32" xr:uid="{00000000-0005-0000-0000-000022000000}"/>
    <cellStyle name="20% - Accent3 2 10" xfId="33" xr:uid="{00000000-0005-0000-0000-000023000000}"/>
    <cellStyle name="20% - Accent3 2 11" xfId="34" xr:uid="{00000000-0005-0000-0000-000024000000}"/>
    <cellStyle name="20% - Accent3 2 12" xfId="35" xr:uid="{00000000-0005-0000-0000-000025000000}"/>
    <cellStyle name="20% - Accent3 2 13" xfId="36" xr:uid="{00000000-0005-0000-0000-000026000000}"/>
    <cellStyle name="20% - Accent3 2 14" xfId="37" xr:uid="{00000000-0005-0000-0000-000027000000}"/>
    <cellStyle name="20% - Accent3 2 15" xfId="38" xr:uid="{00000000-0005-0000-0000-000028000000}"/>
    <cellStyle name="20% - Accent3 2 2" xfId="39" xr:uid="{00000000-0005-0000-0000-000029000000}"/>
    <cellStyle name="20% - Accent3 2 2 2" xfId="1593" xr:uid="{00000000-0005-0000-0000-00002A000000}"/>
    <cellStyle name="20% - Accent3 2 3" xfId="40" xr:uid="{00000000-0005-0000-0000-00002B000000}"/>
    <cellStyle name="20% - Accent3 2 4" xfId="41" xr:uid="{00000000-0005-0000-0000-00002C000000}"/>
    <cellStyle name="20% - Accent3 2 5" xfId="42" xr:uid="{00000000-0005-0000-0000-00002D000000}"/>
    <cellStyle name="20% - Accent3 2 6" xfId="43" xr:uid="{00000000-0005-0000-0000-00002E000000}"/>
    <cellStyle name="20% - Accent3 2 7" xfId="44" xr:uid="{00000000-0005-0000-0000-00002F000000}"/>
    <cellStyle name="20% - Accent3 2 8" xfId="45" xr:uid="{00000000-0005-0000-0000-000030000000}"/>
    <cellStyle name="20% - Accent3 2 9" xfId="46" xr:uid="{00000000-0005-0000-0000-000031000000}"/>
    <cellStyle name="20% - Accent4 2" xfId="47" xr:uid="{00000000-0005-0000-0000-000032000000}"/>
    <cellStyle name="20% - Accent4 2 10" xfId="48" xr:uid="{00000000-0005-0000-0000-000033000000}"/>
    <cellStyle name="20% - Accent4 2 11" xfId="49" xr:uid="{00000000-0005-0000-0000-000034000000}"/>
    <cellStyle name="20% - Accent4 2 12" xfId="50" xr:uid="{00000000-0005-0000-0000-000035000000}"/>
    <cellStyle name="20% - Accent4 2 13" xfId="51" xr:uid="{00000000-0005-0000-0000-000036000000}"/>
    <cellStyle name="20% - Accent4 2 14" xfId="52" xr:uid="{00000000-0005-0000-0000-000037000000}"/>
    <cellStyle name="20% - Accent4 2 15" xfId="53" xr:uid="{00000000-0005-0000-0000-000038000000}"/>
    <cellStyle name="20% - Accent4 2 2" xfId="54" xr:uid="{00000000-0005-0000-0000-000039000000}"/>
    <cellStyle name="20% - Accent4 2 2 2" xfId="1594" xr:uid="{00000000-0005-0000-0000-00003A000000}"/>
    <cellStyle name="20% - Accent4 2 3" xfId="55" xr:uid="{00000000-0005-0000-0000-00003B000000}"/>
    <cellStyle name="20% - Accent4 2 4" xfId="56" xr:uid="{00000000-0005-0000-0000-00003C000000}"/>
    <cellStyle name="20% - Accent4 2 5" xfId="57" xr:uid="{00000000-0005-0000-0000-00003D000000}"/>
    <cellStyle name="20% - Accent4 2 6" xfId="58" xr:uid="{00000000-0005-0000-0000-00003E000000}"/>
    <cellStyle name="20% - Accent4 2 7" xfId="59" xr:uid="{00000000-0005-0000-0000-00003F000000}"/>
    <cellStyle name="20% - Accent4 2 8" xfId="60" xr:uid="{00000000-0005-0000-0000-000040000000}"/>
    <cellStyle name="20% - Accent4 2 9" xfId="61" xr:uid="{00000000-0005-0000-0000-000041000000}"/>
    <cellStyle name="20% - Accent5 2" xfId="62" xr:uid="{00000000-0005-0000-0000-000042000000}"/>
    <cellStyle name="20% - Accent5 2 10" xfId="63" xr:uid="{00000000-0005-0000-0000-000043000000}"/>
    <cellStyle name="20% - Accent5 2 11" xfId="64" xr:uid="{00000000-0005-0000-0000-000044000000}"/>
    <cellStyle name="20% - Accent5 2 12" xfId="65" xr:uid="{00000000-0005-0000-0000-000045000000}"/>
    <cellStyle name="20% - Accent5 2 13" xfId="66" xr:uid="{00000000-0005-0000-0000-000046000000}"/>
    <cellStyle name="20% - Accent5 2 14" xfId="67" xr:uid="{00000000-0005-0000-0000-000047000000}"/>
    <cellStyle name="20% - Accent5 2 15" xfId="68" xr:uid="{00000000-0005-0000-0000-000048000000}"/>
    <cellStyle name="20% - Accent5 2 2" xfId="69" xr:uid="{00000000-0005-0000-0000-000049000000}"/>
    <cellStyle name="20% - Accent5 2 2 2" xfId="1595" xr:uid="{00000000-0005-0000-0000-00004A000000}"/>
    <cellStyle name="20% - Accent5 2 3" xfId="70" xr:uid="{00000000-0005-0000-0000-00004B000000}"/>
    <cellStyle name="20% - Accent5 2 4" xfId="71" xr:uid="{00000000-0005-0000-0000-00004C000000}"/>
    <cellStyle name="20% - Accent5 2 5" xfId="72" xr:uid="{00000000-0005-0000-0000-00004D000000}"/>
    <cellStyle name="20% - Accent5 2 6" xfId="73" xr:uid="{00000000-0005-0000-0000-00004E000000}"/>
    <cellStyle name="20% - Accent5 2 7" xfId="74" xr:uid="{00000000-0005-0000-0000-00004F000000}"/>
    <cellStyle name="20% - Accent5 2 8" xfId="75" xr:uid="{00000000-0005-0000-0000-000050000000}"/>
    <cellStyle name="20% - Accent5 2 9" xfId="76" xr:uid="{00000000-0005-0000-0000-000051000000}"/>
    <cellStyle name="20% - Accent6 2" xfId="77" xr:uid="{00000000-0005-0000-0000-000052000000}"/>
    <cellStyle name="20% - Accent6 2 10" xfId="78" xr:uid="{00000000-0005-0000-0000-000053000000}"/>
    <cellStyle name="20% - Accent6 2 11" xfId="79" xr:uid="{00000000-0005-0000-0000-000054000000}"/>
    <cellStyle name="20% - Accent6 2 12" xfId="80" xr:uid="{00000000-0005-0000-0000-000055000000}"/>
    <cellStyle name="20% - Accent6 2 13" xfId="81" xr:uid="{00000000-0005-0000-0000-000056000000}"/>
    <cellStyle name="20% - Accent6 2 14" xfId="82" xr:uid="{00000000-0005-0000-0000-000057000000}"/>
    <cellStyle name="20% - Accent6 2 15" xfId="83" xr:uid="{00000000-0005-0000-0000-000058000000}"/>
    <cellStyle name="20% - Accent6 2 2" xfId="84" xr:uid="{00000000-0005-0000-0000-000059000000}"/>
    <cellStyle name="20% - Accent6 2 2 2" xfId="1596" xr:uid="{00000000-0005-0000-0000-00005A000000}"/>
    <cellStyle name="20% - Accent6 2 3" xfId="85" xr:uid="{00000000-0005-0000-0000-00005B000000}"/>
    <cellStyle name="20% - Accent6 2 4" xfId="86" xr:uid="{00000000-0005-0000-0000-00005C000000}"/>
    <cellStyle name="20% - Accent6 2 5" xfId="87" xr:uid="{00000000-0005-0000-0000-00005D000000}"/>
    <cellStyle name="20% - Accent6 2 6" xfId="88" xr:uid="{00000000-0005-0000-0000-00005E000000}"/>
    <cellStyle name="20% - Accent6 2 7" xfId="89" xr:uid="{00000000-0005-0000-0000-00005F000000}"/>
    <cellStyle name="20% - Accent6 2 8" xfId="90" xr:uid="{00000000-0005-0000-0000-000060000000}"/>
    <cellStyle name="20% - Accent6 2 9" xfId="91" xr:uid="{00000000-0005-0000-0000-000061000000}"/>
    <cellStyle name="20% - Akzent1" xfId="92" xr:uid="{00000000-0005-0000-0000-000062000000}"/>
    <cellStyle name="20% - Akzent2" xfId="93" xr:uid="{00000000-0005-0000-0000-000063000000}"/>
    <cellStyle name="20% - Akzent3" xfId="94" xr:uid="{00000000-0005-0000-0000-000064000000}"/>
    <cellStyle name="20% - Akzent4" xfId="95" xr:uid="{00000000-0005-0000-0000-000065000000}"/>
    <cellStyle name="20% - Akzent5" xfId="96" xr:uid="{00000000-0005-0000-0000-000066000000}"/>
    <cellStyle name="20% - Akzent6" xfId="97" xr:uid="{00000000-0005-0000-0000-000067000000}"/>
    <cellStyle name="40% - Accent1 2" xfId="98" xr:uid="{00000000-0005-0000-0000-000068000000}"/>
    <cellStyle name="40% - Accent1 2 10" xfId="99" xr:uid="{00000000-0005-0000-0000-000069000000}"/>
    <cellStyle name="40% - Accent1 2 11" xfId="100" xr:uid="{00000000-0005-0000-0000-00006A000000}"/>
    <cellStyle name="40% - Accent1 2 12" xfId="101" xr:uid="{00000000-0005-0000-0000-00006B000000}"/>
    <cellStyle name="40% - Accent1 2 13" xfId="102" xr:uid="{00000000-0005-0000-0000-00006C000000}"/>
    <cellStyle name="40% - Accent1 2 14" xfId="103" xr:uid="{00000000-0005-0000-0000-00006D000000}"/>
    <cellStyle name="40% - Accent1 2 15" xfId="104" xr:uid="{00000000-0005-0000-0000-00006E000000}"/>
    <cellStyle name="40% - Accent1 2 2" xfId="105" xr:uid="{00000000-0005-0000-0000-00006F000000}"/>
    <cellStyle name="40% - Accent1 2 2 2" xfId="1597" xr:uid="{00000000-0005-0000-0000-000070000000}"/>
    <cellStyle name="40% - Accent1 2 3" xfId="106" xr:uid="{00000000-0005-0000-0000-000071000000}"/>
    <cellStyle name="40% - Accent1 2 4" xfId="107" xr:uid="{00000000-0005-0000-0000-000072000000}"/>
    <cellStyle name="40% - Accent1 2 5" xfId="108" xr:uid="{00000000-0005-0000-0000-000073000000}"/>
    <cellStyle name="40% - Accent1 2 6" xfId="109" xr:uid="{00000000-0005-0000-0000-000074000000}"/>
    <cellStyle name="40% - Accent1 2 7" xfId="110" xr:uid="{00000000-0005-0000-0000-000075000000}"/>
    <cellStyle name="40% - Accent1 2 8" xfId="111" xr:uid="{00000000-0005-0000-0000-000076000000}"/>
    <cellStyle name="40% - Accent1 2 9" xfId="112" xr:uid="{00000000-0005-0000-0000-000077000000}"/>
    <cellStyle name="40% - Accent2 2" xfId="113" xr:uid="{00000000-0005-0000-0000-000078000000}"/>
    <cellStyle name="40% - Accent2 2 10" xfId="114" xr:uid="{00000000-0005-0000-0000-000079000000}"/>
    <cellStyle name="40% - Accent2 2 11" xfId="115" xr:uid="{00000000-0005-0000-0000-00007A000000}"/>
    <cellStyle name="40% - Accent2 2 12" xfId="116" xr:uid="{00000000-0005-0000-0000-00007B000000}"/>
    <cellStyle name="40% - Accent2 2 13" xfId="117" xr:uid="{00000000-0005-0000-0000-00007C000000}"/>
    <cellStyle name="40% - Accent2 2 14" xfId="118" xr:uid="{00000000-0005-0000-0000-00007D000000}"/>
    <cellStyle name="40% - Accent2 2 15" xfId="119" xr:uid="{00000000-0005-0000-0000-00007E000000}"/>
    <cellStyle name="40% - Accent2 2 2" xfId="120" xr:uid="{00000000-0005-0000-0000-00007F000000}"/>
    <cellStyle name="40% - Accent2 2 2 2" xfId="1598" xr:uid="{00000000-0005-0000-0000-000080000000}"/>
    <cellStyle name="40% - Accent2 2 3" xfId="121" xr:uid="{00000000-0005-0000-0000-000081000000}"/>
    <cellStyle name="40% - Accent2 2 4" xfId="122" xr:uid="{00000000-0005-0000-0000-000082000000}"/>
    <cellStyle name="40% - Accent2 2 5" xfId="123" xr:uid="{00000000-0005-0000-0000-000083000000}"/>
    <cellStyle name="40% - Accent2 2 6" xfId="124" xr:uid="{00000000-0005-0000-0000-000084000000}"/>
    <cellStyle name="40% - Accent2 2 7" xfId="125" xr:uid="{00000000-0005-0000-0000-000085000000}"/>
    <cellStyle name="40% - Accent2 2 8" xfId="126" xr:uid="{00000000-0005-0000-0000-000086000000}"/>
    <cellStyle name="40% - Accent2 2 9" xfId="127" xr:uid="{00000000-0005-0000-0000-000087000000}"/>
    <cellStyle name="40% - Accent3 2" xfId="128" xr:uid="{00000000-0005-0000-0000-000088000000}"/>
    <cellStyle name="40% - Accent3 2 10" xfId="129" xr:uid="{00000000-0005-0000-0000-000089000000}"/>
    <cellStyle name="40% - Accent3 2 11" xfId="130" xr:uid="{00000000-0005-0000-0000-00008A000000}"/>
    <cellStyle name="40% - Accent3 2 12" xfId="131" xr:uid="{00000000-0005-0000-0000-00008B000000}"/>
    <cellStyle name="40% - Accent3 2 13" xfId="132" xr:uid="{00000000-0005-0000-0000-00008C000000}"/>
    <cellStyle name="40% - Accent3 2 14" xfId="133" xr:uid="{00000000-0005-0000-0000-00008D000000}"/>
    <cellStyle name="40% - Accent3 2 15" xfId="134" xr:uid="{00000000-0005-0000-0000-00008E000000}"/>
    <cellStyle name="40% - Accent3 2 2" xfId="135" xr:uid="{00000000-0005-0000-0000-00008F000000}"/>
    <cellStyle name="40% - Accent3 2 2 2" xfId="1599" xr:uid="{00000000-0005-0000-0000-000090000000}"/>
    <cellStyle name="40% - Accent3 2 3" xfId="136" xr:uid="{00000000-0005-0000-0000-000091000000}"/>
    <cellStyle name="40% - Accent3 2 4" xfId="137" xr:uid="{00000000-0005-0000-0000-000092000000}"/>
    <cellStyle name="40% - Accent3 2 5" xfId="138" xr:uid="{00000000-0005-0000-0000-000093000000}"/>
    <cellStyle name="40% - Accent3 2 6" xfId="139" xr:uid="{00000000-0005-0000-0000-000094000000}"/>
    <cellStyle name="40% - Accent3 2 7" xfId="140" xr:uid="{00000000-0005-0000-0000-000095000000}"/>
    <cellStyle name="40% - Accent3 2 8" xfId="141" xr:uid="{00000000-0005-0000-0000-000096000000}"/>
    <cellStyle name="40% - Accent3 2 9" xfId="142" xr:uid="{00000000-0005-0000-0000-000097000000}"/>
    <cellStyle name="40% - Accent4 2" xfId="143" xr:uid="{00000000-0005-0000-0000-000098000000}"/>
    <cellStyle name="40% - Accent4 2 10" xfId="144" xr:uid="{00000000-0005-0000-0000-000099000000}"/>
    <cellStyle name="40% - Accent4 2 11" xfId="145" xr:uid="{00000000-0005-0000-0000-00009A000000}"/>
    <cellStyle name="40% - Accent4 2 12" xfId="146" xr:uid="{00000000-0005-0000-0000-00009B000000}"/>
    <cellStyle name="40% - Accent4 2 13" xfId="147" xr:uid="{00000000-0005-0000-0000-00009C000000}"/>
    <cellStyle name="40% - Accent4 2 14" xfId="148" xr:uid="{00000000-0005-0000-0000-00009D000000}"/>
    <cellStyle name="40% - Accent4 2 15" xfId="149" xr:uid="{00000000-0005-0000-0000-00009E000000}"/>
    <cellStyle name="40% - Accent4 2 2" xfId="150" xr:uid="{00000000-0005-0000-0000-00009F000000}"/>
    <cellStyle name="40% - Accent4 2 2 2" xfId="1600" xr:uid="{00000000-0005-0000-0000-0000A0000000}"/>
    <cellStyle name="40% - Accent4 2 3" xfId="151" xr:uid="{00000000-0005-0000-0000-0000A1000000}"/>
    <cellStyle name="40% - Accent4 2 4" xfId="152" xr:uid="{00000000-0005-0000-0000-0000A2000000}"/>
    <cellStyle name="40% - Accent4 2 5" xfId="153" xr:uid="{00000000-0005-0000-0000-0000A3000000}"/>
    <cellStyle name="40% - Accent4 2 6" xfId="154" xr:uid="{00000000-0005-0000-0000-0000A4000000}"/>
    <cellStyle name="40% - Accent4 2 7" xfId="155" xr:uid="{00000000-0005-0000-0000-0000A5000000}"/>
    <cellStyle name="40% - Accent4 2 8" xfId="156" xr:uid="{00000000-0005-0000-0000-0000A6000000}"/>
    <cellStyle name="40% - Accent4 2 9" xfId="157" xr:uid="{00000000-0005-0000-0000-0000A7000000}"/>
    <cellStyle name="40% - Accent5 2" xfId="158" xr:uid="{00000000-0005-0000-0000-0000A8000000}"/>
    <cellStyle name="40% - Accent5 2 10" xfId="159" xr:uid="{00000000-0005-0000-0000-0000A9000000}"/>
    <cellStyle name="40% - Accent5 2 11" xfId="160" xr:uid="{00000000-0005-0000-0000-0000AA000000}"/>
    <cellStyle name="40% - Accent5 2 12" xfId="161" xr:uid="{00000000-0005-0000-0000-0000AB000000}"/>
    <cellStyle name="40% - Accent5 2 13" xfId="162" xr:uid="{00000000-0005-0000-0000-0000AC000000}"/>
    <cellStyle name="40% - Accent5 2 14" xfId="163" xr:uid="{00000000-0005-0000-0000-0000AD000000}"/>
    <cellStyle name="40% - Accent5 2 15" xfId="164" xr:uid="{00000000-0005-0000-0000-0000AE000000}"/>
    <cellStyle name="40% - Accent5 2 2" xfId="165" xr:uid="{00000000-0005-0000-0000-0000AF000000}"/>
    <cellStyle name="40% - Accent5 2 2 2" xfId="1601" xr:uid="{00000000-0005-0000-0000-0000B0000000}"/>
    <cellStyle name="40% - Accent5 2 3" xfId="166" xr:uid="{00000000-0005-0000-0000-0000B1000000}"/>
    <cellStyle name="40% - Accent5 2 4" xfId="167" xr:uid="{00000000-0005-0000-0000-0000B2000000}"/>
    <cellStyle name="40% - Accent5 2 5" xfId="168" xr:uid="{00000000-0005-0000-0000-0000B3000000}"/>
    <cellStyle name="40% - Accent5 2 6" xfId="169" xr:uid="{00000000-0005-0000-0000-0000B4000000}"/>
    <cellStyle name="40% - Accent5 2 7" xfId="170" xr:uid="{00000000-0005-0000-0000-0000B5000000}"/>
    <cellStyle name="40% - Accent5 2 8" xfId="171" xr:uid="{00000000-0005-0000-0000-0000B6000000}"/>
    <cellStyle name="40% - Accent5 2 9" xfId="172" xr:uid="{00000000-0005-0000-0000-0000B7000000}"/>
    <cellStyle name="40% - Accent6 2" xfId="173" xr:uid="{00000000-0005-0000-0000-0000B8000000}"/>
    <cellStyle name="40% - Accent6 2 10" xfId="174" xr:uid="{00000000-0005-0000-0000-0000B9000000}"/>
    <cellStyle name="40% - Accent6 2 11" xfId="175" xr:uid="{00000000-0005-0000-0000-0000BA000000}"/>
    <cellStyle name="40% - Accent6 2 12" xfId="176" xr:uid="{00000000-0005-0000-0000-0000BB000000}"/>
    <cellStyle name="40% - Accent6 2 13" xfId="177" xr:uid="{00000000-0005-0000-0000-0000BC000000}"/>
    <cellStyle name="40% - Accent6 2 14" xfId="178" xr:uid="{00000000-0005-0000-0000-0000BD000000}"/>
    <cellStyle name="40% - Accent6 2 15" xfId="179" xr:uid="{00000000-0005-0000-0000-0000BE000000}"/>
    <cellStyle name="40% - Accent6 2 2" xfId="180" xr:uid="{00000000-0005-0000-0000-0000BF000000}"/>
    <cellStyle name="40% - Accent6 2 2 2" xfId="1602" xr:uid="{00000000-0005-0000-0000-0000C0000000}"/>
    <cellStyle name="40% - Accent6 2 3" xfId="181" xr:uid="{00000000-0005-0000-0000-0000C1000000}"/>
    <cellStyle name="40% - Accent6 2 4" xfId="182" xr:uid="{00000000-0005-0000-0000-0000C2000000}"/>
    <cellStyle name="40% - Accent6 2 5" xfId="183" xr:uid="{00000000-0005-0000-0000-0000C3000000}"/>
    <cellStyle name="40% - Accent6 2 6" xfId="184" xr:uid="{00000000-0005-0000-0000-0000C4000000}"/>
    <cellStyle name="40% - Accent6 2 7" xfId="185" xr:uid="{00000000-0005-0000-0000-0000C5000000}"/>
    <cellStyle name="40% - Accent6 2 8" xfId="186" xr:uid="{00000000-0005-0000-0000-0000C6000000}"/>
    <cellStyle name="40% - Accent6 2 9" xfId="187" xr:uid="{00000000-0005-0000-0000-0000C7000000}"/>
    <cellStyle name="40% - Akzent1" xfId="188" xr:uid="{00000000-0005-0000-0000-0000C8000000}"/>
    <cellStyle name="40% - Akzent2" xfId="189" xr:uid="{00000000-0005-0000-0000-0000C9000000}"/>
    <cellStyle name="40% - Akzent3" xfId="190" xr:uid="{00000000-0005-0000-0000-0000CA000000}"/>
    <cellStyle name="40% - Akzent4" xfId="191" xr:uid="{00000000-0005-0000-0000-0000CB000000}"/>
    <cellStyle name="40% - Akzent5" xfId="192" xr:uid="{00000000-0005-0000-0000-0000CC000000}"/>
    <cellStyle name="40% - Akzent6" xfId="193" xr:uid="{00000000-0005-0000-0000-0000CD000000}"/>
    <cellStyle name="60% - Accent1 2" xfId="194" xr:uid="{00000000-0005-0000-0000-0000CE000000}"/>
    <cellStyle name="60% - Accent1 2 10" xfId="195" xr:uid="{00000000-0005-0000-0000-0000CF000000}"/>
    <cellStyle name="60% - Accent1 2 11" xfId="196" xr:uid="{00000000-0005-0000-0000-0000D0000000}"/>
    <cellStyle name="60% - Accent1 2 12" xfId="197" xr:uid="{00000000-0005-0000-0000-0000D1000000}"/>
    <cellStyle name="60% - Accent1 2 13" xfId="198" xr:uid="{00000000-0005-0000-0000-0000D2000000}"/>
    <cellStyle name="60% - Accent1 2 14" xfId="199" xr:uid="{00000000-0005-0000-0000-0000D3000000}"/>
    <cellStyle name="60% - Accent1 2 15" xfId="200" xr:uid="{00000000-0005-0000-0000-0000D4000000}"/>
    <cellStyle name="60% - Accent1 2 2" xfId="201" xr:uid="{00000000-0005-0000-0000-0000D5000000}"/>
    <cellStyle name="60% - Accent1 2 2 2" xfId="1603" xr:uid="{00000000-0005-0000-0000-0000D6000000}"/>
    <cellStyle name="60% - Accent1 2 3" xfId="202" xr:uid="{00000000-0005-0000-0000-0000D7000000}"/>
    <cellStyle name="60% - Accent1 2 4" xfId="203" xr:uid="{00000000-0005-0000-0000-0000D8000000}"/>
    <cellStyle name="60% - Accent1 2 5" xfId="204" xr:uid="{00000000-0005-0000-0000-0000D9000000}"/>
    <cellStyle name="60% - Accent1 2 6" xfId="205" xr:uid="{00000000-0005-0000-0000-0000DA000000}"/>
    <cellStyle name="60% - Accent1 2 7" xfId="206" xr:uid="{00000000-0005-0000-0000-0000DB000000}"/>
    <cellStyle name="60% - Accent1 2 8" xfId="207" xr:uid="{00000000-0005-0000-0000-0000DC000000}"/>
    <cellStyle name="60% - Accent1 2 9" xfId="208" xr:uid="{00000000-0005-0000-0000-0000DD000000}"/>
    <cellStyle name="60% - Accent1 3" xfId="209" xr:uid="{00000000-0005-0000-0000-0000DE000000}"/>
    <cellStyle name="60% - Accent2 2" xfId="210" xr:uid="{00000000-0005-0000-0000-0000DF000000}"/>
    <cellStyle name="60% - Accent2 2 10" xfId="211" xr:uid="{00000000-0005-0000-0000-0000E0000000}"/>
    <cellStyle name="60% - Accent2 2 11" xfId="212" xr:uid="{00000000-0005-0000-0000-0000E1000000}"/>
    <cellStyle name="60% - Accent2 2 12" xfId="213" xr:uid="{00000000-0005-0000-0000-0000E2000000}"/>
    <cellStyle name="60% - Accent2 2 13" xfId="214" xr:uid="{00000000-0005-0000-0000-0000E3000000}"/>
    <cellStyle name="60% - Accent2 2 14" xfId="215" xr:uid="{00000000-0005-0000-0000-0000E4000000}"/>
    <cellStyle name="60% - Accent2 2 15" xfId="216" xr:uid="{00000000-0005-0000-0000-0000E5000000}"/>
    <cellStyle name="60% - Accent2 2 2" xfId="217" xr:uid="{00000000-0005-0000-0000-0000E6000000}"/>
    <cellStyle name="60% - Accent2 2 2 2" xfId="1604" xr:uid="{00000000-0005-0000-0000-0000E7000000}"/>
    <cellStyle name="60% - Accent2 2 3" xfId="218" xr:uid="{00000000-0005-0000-0000-0000E8000000}"/>
    <cellStyle name="60% - Accent2 2 4" xfId="219" xr:uid="{00000000-0005-0000-0000-0000E9000000}"/>
    <cellStyle name="60% - Accent2 2 5" xfId="220" xr:uid="{00000000-0005-0000-0000-0000EA000000}"/>
    <cellStyle name="60% - Accent2 2 6" xfId="221" xr:uid="{00000000-0005-0000-0000-0000EB000000}"/>
    <cellStyle name="60% - Accent2 2 7" xfId="222" xr:uid="{00000000-0005-0000-0000-0000EC000000}"/>
    <cellStyle name="60% - Accent2 2 8" xfId="223" xr:uid="{00000000-0005-0000-0000-0000ED000000}"/>
    <cellStyle name="60% - Accent2 2 9" xfId="224" xr:uid="{00000000-0005-0000-0000-0000EE000000}"/>
    <cellStyle name="60% - Accent3 2" xfId="225" xr:uid="{00000000-0005-0000-0000-0000EF000000}"/>
    <cellStyle name="60% - Accent3 2 10" xfId="226" xr:uid="{00000000-0005-0000-0000-0000F0000000}"/>
    <cellStyle name="60% - Accent3 2 11" xfId="227" xr:uid="{00000000-0005-0000-0000-0000F1000000}"/>
    <cellStyle name="60% - Accent3 2 12" xfId="228" xr:uid="{00000000-0005-0000-0000-0000F2000000}"/>
    <cellStyle name="60% - Accent3 2 13" xfId="229" xr:uid="{00000000-0005-0000-0000-0000F3000000}"/>
    <cellStyle name="60% - Accent3 2 14" xfId="230" xr:uid="{00000000-0005-0000-0000-0000F4000000}"/>
    <cellStyle name="60% - Accent3 2 15" xfId="231" xr:uid="{00000000-0005-0000-0000-0000F5000000}"/>
    <cellStyle name="60% - Accent3 2 2" xfId="232" xr:uid="{00000000-0005-0000-0000-0000F6000000}"/>
    <cellStyle name="60% - Accent3 2 2 2" xfId="1605" xr:uid="{00000000-0005-0000-0000-0000F7000000}"/>
    <cellStyle name="60% - Accent3 2 3" xfId="233" xr:uid="{00000000-0005-0000-0000-0000F8000000}"/>
    <cellStyle name="60% - Accent3 2 4" xfId="234" xr:uid="{00000000-0005-0000-0000-0000F9000000}"/>
    <cellStyle name="60% - Accent3 2 5" xfId="235" xr:uid="{00000000-0005-0000-0000-0000FA000000}"/>
    <cellStyle name="60% - Accent3 2 6" xfId="236" xr:uid="{00000000-0005-0000-0000-0000FB000000}"/>
    <cellStyle name="60% - Accent3 2 7" xfId="237" xr:uid="{00000000-0005-0000-0000-0000FC000000}"/>
    <cellStyle name="60% - Accent3 2 8" xfId="238" xr:uid="{00000000-0005-0000-0000-0000FD000000}"/>
    <cellStyle name="60% - Accent3 2 9" xfId="239" xr:uid="{00000000-0005-0000-0000-0000FE000000}"/>
    <cellStyle name="60% - Accent4 2" xfId="240" xr:uid="{00000000-0005-0000-0000-0000FF000000}"/>
    <cellStyle name="60% - Accent4 2 10" xfId="241" xr:uid="{00000000-0005-0000-0000-000000010000}"/>
    <cellStyle name="60% - Accent4 2 11" xfId="242" xr:uid="{00000000-0005-0000-0000-000001010000}"/>
    <cellStyle name="60% - Accent4 2 12" xfId="243" xr:uid="{00000000-0005-0000-0000-000002010000}"/>
    <cellStyle name="60% - Accent4 2 13" xfId="244" xr:uid="{00000000-0005-0000-0000-000003010000}"/>
    <cellStyle name="60% - Accent4 2 14" xfId="245" xr:uid="{00000000-0005-0000-0000-000004010000}"/>
    <cellStyle name="60% - Accent4 2 15" xfId="246" xr:uid="{00000000-0005-0000-0000-000005010000}"/>
    <cellStyle name="60% - Accent4 2 2" xfId="247" xr:uid="{00000000-0005-0000-0000-000006010000}"/>
    <cellStyle name="60% - Accent4 2 2 2" xfId="1606" xr:uid="{00000000-0005-0000-0000-000007010000}"/>
    <cellStyle name="60% - Accent4 2 3" xfId="248" xr:uid="{00000000-0005-0000-0000-000008010000}"/>
    <cellStyle name="60% - Accent4 2 4" xfId="249" xr:uid="{00000000-0005-0000-0000-000009010000}"/>
    <cellStyle name="60% - Accent4 2 5" xfId="250" xr:uid="{00000000-0005-0000-0000-00000A010000}"/>
    <cellStyle name="60% - Accent4 2 6" xfId="251" xr:uid="{00000000-0005-0000-0000-00000B010000}"/>
    <cellStyle name="60% - Accent4 2 7" xfId="252" xr:uid="{00000000-0005-0000-0000-00000C010000}"/>
    <cellStyle name="60% - Accent4 2 8" xfId="253" xr:uid="{00000000-0005-0000-0000-00000D010000}"/>
    <cellStyle name="60% - Accent4 2 9" xfId="254" xr:uid="{00000000-0005-0000-0000-00000E010000}"/>
    <cellStyle name="60% - Accent5 2" xfId="255" xr:uid="{00000000-0005-0000-0000-00000F010000}"/>
    <cellStyle name="60% - Accent5 2 10" xfId="256" xr:uid="{00000000-0005-0000-0000-000010010000}"/>
    <cellStyle name="60% - Accent5 2 11" xfId="257" xr:uid="{00000000-0005-0000-0000-000011010000}"/>
    <cellStyle name="60% - Accent5 2 12" xfId="258" xr:uid="{00000000-0005-0000-0000-000012010000}"/>
    <cellStyle name="60% - Accent5 2 13" xfId="259" xr:uid="{00000000-0005-0000-0000-000013010000}"/>
    <cellStyle name="60% - Accent5 2 14" xfId="260" xr:uid="{00000000-0005-0000-0000-000014010000}"/>
    <cellStyle name="60% - Accent5 2 15" xfId="261" xr:uid="{00000000-0005-0000-0000-000015010000}"/>
    <cellStyle name="60% - Accent5 2 2" xfId="262" xr:uid="{00000000-0005-0000-0000-000016010000}"/>
    <cellStyle name="60% - Accent5 2 2 2" xfId="1607" xr:uid="{00000000-0005-0000-0000-000017010000}"/>
    <cellStyle name="60% - Accent5 2 3" xfId="263" xr:uid="{00000000-0005-0000-0000-000018010000}"/>
    <cellStyle name="60% - Accent5 2 4" xfId="264" xr:uid="{00000000-0005-0000-0000-000019010000}"/>
    <cellStyle name="60% - Accent5 2 5" xfId="265" xr:uid="{00000000-0005-0000-0000-00001A010000}"/>
    <cellStyle name="60% - Accent5 2 6" xfId="266" xr:uid="{00000000-0005-0000-0000-00001B010000}"/>
    <cellStyle name="60% - Accent5 2 7" xfId="267" xr:uid="{00000000-0005-0000-0000-00001C010000}"/>
    <cellStyle name="60% - Accent5 2 8" xfId="268" xr:uid="{00000000-0005-0000-0000-00001D010000}"/>
    <cellStyle name="60% - Accent5 2 9" xfId="269" xr:uid="{00000000-0005-0000-0000-00001E010000}"/>
    <cellStyle name="60% - Accent6 2" xfId="270" xr:uid="{00000000-0005-0000-0000-00001F010000}"/>
    <cellStyle name="60% - Accent6 2 10" xfId="271" xr:uid="{00000000-0005-0000-0000-000020010000}"/>
    <cellStyle name="60% - Accent6 2 11" xfId="272" xr:uid="{00000000-0005-0000-0000-000021010000}"/>
    <cellStyle name="60% - Accent6 2 12" xfId="273" xr:uid="{00000000-0005-0000-0000-000022010000}"/>
    <cellStyle name="60% - Accent6 2 13" xfId="274" xr:uid="{00000000-0005-0000-0000-000023010000}"/>
    <cellStyle name="60% - Accent6 2 14" xfId="275" xr:uid="{00000000-0005-0000-0000-000024010000}"/>
    <cellStyle name="60% - Accent6 2 15" xfId="276" xr:uid="{00000000-0005-0000-0000-000025010000}"/>
    <cellStyle name="60% - Accent6 2 2" xfId="277" xr:uid="{00000000-0005-0000-0000-000026010000}"/>
    <cellStyle name="60% - Accent6 2 2 2" xfId="1608" xr:uid="{00000000-0005-0000-0000-000027010000}"/>
    <cellStyle name="60% - Accent6 2 3" xfId="278" xr:uid="{00000000-0005-0000-0000-000028010000}"/>
    <cellStyle name="60% - Accent6 2 4" xfId="279" xr:uid="{00000000-0005-0000-0000-000029010000}"/>
    <cellStyle name="60% - Accent6 2 5" xfId="280" xr:uid="{00000000-0005-0000-0000-00002A010000}"/>
    <cellStyle name="60% - Accent6 2 6" xfId="281" xr:uid="{00000000-0005-0000-0000-00002B010000}"/>
    <cellStyle name="60% - Accent6 2 7" xfId="282" xr:uid="{00000000-0005-0000-0000-00002C010000}"/>
    <cellStyle name="60% - Accent6 2 8" xfId="283" xr:uid="{00000000-0005-0000-0000-00002D010000}"/>
    <cellStyle name="60% - Accent6 2 9" xfId="284" xr:uid="{00000000-0005-0000-0000-00002E010000}"/>
    <cellStyle name="60% - Akzent1" xfId="285" xr:uid="{00000000-0005-0000-0000-00002F010000}"/>
    <cellStyle name="60% - Akzent2" xfId="286" xr:uid="{00000000-0005-0000-0000-000030010000}"/>
    <cellStyle name="60% - Akzent3" xfId="287" xr:uid="{00000000-0005-0000-0000-000031010000}"/>
    <cellStyle name="60% - Akzent4" xfId="288" xr:uid="{00000000-0005-0000-0000-000032010000}"/>
    <cellStyle name="60% - Akzent5" xfId="289" xr:uid="{00000000-0005-0000-0000-000033010000}"/>
    <cellStyle name="60% - Akzent6" xfId="290" xr:uid="{00000000-0005-0000-0000-000034010000}"/>
    <cellStyle name="Accent1 2" xfId="291" xr:uid="{00000000-0005-0000-0000-000035010000}"/>
    <cellStyle name="Accent1 2 10" xfId="292" xr:uid="{00000000-0005-0000-0000-000036010000}"/>
    <cellStyle name="Accent1 2 11" xfId="293" xr:uid="{00000000-0005-0000-0000-000037010000}"/>
    <cellStyle name="Accent1 2 12" xfId="294" xr:uid="{00000000-0005-0000-0000-000038010000}"/>
    <cellStyle name="Accent1 2 13" xfId="295" xr:uid="{00000000-0005-0000-0000-000039010000}"/>
    <cellStyle name="Accent1 2 14" xfId="296" xr:uid="{00000000-0005-0000-0000-00003A010000}"/>
    <cellStyle name="Accent1 2 15" xfId="297" xr:uid="{00000000-0005-0000-0000-00003B010000}"/>
    <cellStyle name="Accent1 2 2" xfId="298" xr:uid="{00000000-0005-0000-0000-00003C010000}"/>
    <cellStyle name="Accent1 2 2 2" xfId="1609" xr:uid="{00000000-0005-0000-0000-00003D010000}"/>
    <cellStyle name="Accent1 2 3" xfId="299" xr:uid="{00000000-0005-0000-0000-00003E010000}"/>
    <cellStyle name="Accent1 2 4" xfId="300" xr:uid="{00000000-0005-0000-0000-00003F010000}"/>
    <cellStyle name="Accent1 2 5" xfId="301" xr:uid="{00000000-0005-0000-0000-000040010000}"/>
    <cellStyle name="Accent1 2 6" xfId="302" xr:uid="{00000000-0005-0000-0000-000041010000}"/>
    <cellStyle name="Accent1 2 7" xfId="303" xr:uid="{00000000-0005-0000-0000-000042010000}"/>
    <cellStyle name="Accent1 2 8" xfId="304" xr:uid="{00000000-0005-0000-0000-000043010000}"/>
    <cellStyle name="Accent1 2 9" xfId="305" xr:uid="{00000000-0005-0000-0000-000044010000}"/>
    <cellStyle name="Accent1 3" xfId="306" xr:uid="{00000000-0005-0000-0000-000045010000}"/>
    <cellStyle name="Accent2 2" xfId="307" xr:uid="{00000000-0005-0000-0000-000047010000}"/>
    <cellStyle name="Accent2 2 10" xfId="308" xr:uid="{00000000-0005-0000-0000-000048010000}"/>
    <cellStyle name="Accent2 2 11" xfId="309" xr:uid="{00000000-0005-0000-0000-000049010000}"/>
    <cellStyle name="Accent2 2 12" xfId="310" xr:uid="{00000000-0005-0000-0000-00004A010000}"/>
    <cellStyle name="Accent2 2 13" xfId="311" xr:uid="{00000000-0005-0000-0000-00004B010000}"/>
    <cellStyle name="Accent2 2 14" xfId="312" xr:uid="{00000000-0005-0000-0000-00004C010000}"/>
    <cellStyle name="Accent2 2 15" xfId="313" xr:uid="{00000000-0005-0000-0000-00004D010000}"/>
    <cellStyle name="Accent2 2 2" xfId="314" xr:uid="{00000000-0005-0000-0000-00004E010000}"/>
    <cellStyle name="Accent2 2 2 2" xfId="1610" xr:uid="{00000000-0005-0000-0000-00004F010000}"/>
    <cellStyle name="Accent2 2 3" xfId="315" xr:uid="{00000000-0005-0000-0000-000050010000}"/>
    <cellStyle name="Accent2 2 4" xfId="316" xr:uid="{00000000-0005-0000-0000-000051010000}"/>
    <cellStyle name="Accent2 2 5" xfId="317" xr:uid="{00000000-0005-0000-0000-000052010000}"/>
    <cellStyle name="Accent2 2 6" xfId="318" xr:uid="{00000000-0005-0000-0000-000053010000}"/>
    <cellStyle name="Accent2 2 7" xfId="319" xr:uid="{00000000-0005-0000-0000-000054010000}"/>
    <cellStyle name="Accent2 2 8" xfId="320" xr:uid="{00000000-0005-0000-0000-000055010000}"/>
    <cellStyle name="Accent2 2 9" xfId="321" xr:uid="{00000000-0005-0000-0000-000056010000}"/>
    <cellStyle name="Accent3 2" xfId="322" xr:uid="{00000000-0005-0000-0000-000057010000}"/>
    <cellStyle name="Accent3 2 10" xfId="323" xr:uid="{00000000-0005-0000-0000-000058010000}"/>
    <cellStyle name="Accent3 2 11" xfId="324" xr:uid="{00000000-0005-0000-0000-000059010000}"/>
    <cellStyle name="Accent3 2 12" xfId="325" xr:uid="{00000000-0005-0000-0000-00005A010000}"/>
    <cellStyle name="Accent3 2 13" xfId="326" xr:uid="{00000000-0005-0000-0000-00005B010000}"/>
    <cellStyle name="Accent3 2 14" xfId="327" xr:uid="{00000000-0005-0000-0000-00005C010000}"/>
    <cellStyle name="Accent3 2 15" xfId="328" xr:uid="{00000000-0005-0000-0000-00005D010000}"/>
    <cellStyle name="Accent3 2 2" xfId="329" xr:uid="{00000000-0005-0000-0000-00005E010000}"/>
    <cellStyle name="Accent3 2 2 2" xfId="1611" xr:uid="{00000000-0005-0000-0000-00005F010000}"/>
    <cellStyle name="Accent3 2 3" xfId="330" xr:uid="{00000000-0005-0000-0000-000060010000}"/>
    <cellStyle name="Accent3 2 4" xfId="331" xr:uid="{00000000-0005-0000-0000-000061010000}"/>
    <cellStyle name="Accent3 2 5" xfId="332" xr:uid="{00000000-0005-0000-0000-000062010000}"/>
    <cellStyle name="Accent3 2 6" xfId="333" xr:uid="{00000000-0005-0000-0000-000063010000}"/>
    <cellStyle name="Accent3 2 7" xfId="334" xr:uid="{00000000-0005-0000-0000-000064010000}"/>
    <cellStyle name="Accent3 2 8" xfId="335" xr:uid="{00000000-0005-0000-0000-000065010000}"/>
    <cellStyle name="Accent3 2 9" xfId="336" xr:uid="{00000000-0005-0000-0000-000066010000}"/>
    <cellStyle name="Accent4 2" xfId="337" xr:uid="{00000000-0005-0000-0000-000067010000}"/>
    <cellStyle name="Accent4 2 10" xfId="338" xr:uid="{00000000-0005-0000-0000-000068010000}"/>
    <cellStyle name="Accent4 2 11" xfId="339" xr:uid="{00000000-0005-0000-0000-000069010000}"/>
    <cellStyle name="Accent4 2 12" xfId="340" xr:uid="{00000000-0005-0000-0000-00006A010000}"/>
    <cellStyle name="Accent4 2 13" xfId="341" xr:uid="{00000000-0005-0000-0000-00006B010000}"/>
    <cellStyle name="Accent4 2 14" xfId="342" xr:uid="{00000000-0005-0000-0000-00006C010000}"/>
    <cellStyle name="Accent4 2 15" xfId="343" xr:uid="{00000000-0005-0000-0000-00006D010000}"/>
    <cellStyle name="Accent4 2 2" xfId="344" xr:uid="{00000000-0005-0000-0000-00006E010000}"/>
    <cellStyle name="Accent4 2 2 2" xfId="1612" xr:uid="{00000000-0005-0000-0000-00006F010000}"/>
    <cellStyle name="Accent4 2 3" xfId="345" xr:uid="{00000000-0005-0000-0000-000070010000}"/>
    <cellStyle name="Accent4 2 4" xfId="346" xr:uid="{00000000-0005-0000-0000-000071010000}"/>
    <cellStyle name="Accent4 2 5" xfId="347" xr:uid="{00000000-0005-0000-0000-000072010000}"/>
    <cellStyle name="Accent4 2 6" xfId="348" xr:uid="{00000000-0005-0000-0000-000073010000}"/>
    <cellStyle name="Accent4 2 7" xfId="349" xr:uid="{00000000-0005-0000-0000-000074010000}"/>
    <cellStyle name="Accent4 2 8" xfId="350" xr:uid="{00000000-0005-0000-0000-000075010000}"/>
    <cellStyle name="Accent4 2 9" xfId="351" xr:uid="{00000000-0005-0000-0000-000076010000}"/>
    <cellStyle name="Accent5 2" xfId="352" xr:uid="{00000000-0005-0000-0000-000077010000}"/>
    <cellStyle name="Accent5 2 10" xfId="353" xr:uid="{00000000-0005-0000-0000-000078010000}"/>
    <cellStyle name="Accent5 2 11" xfId="354" xr:uid="{00000000-0005-0000-0000-000079010000}"/>
    <cellStyle name="Accent5 2 12" xfId="355" xr:uid="{00000000-0005-0000-0000-00007A010000}"/>
    <cellStyle name="Accent5 2 13" xfId="356" xr:uid="{00000000-0005-0000-0000-00007B010000}"/>
    <cellStyle name="Accent5 2 14" xfId="357" xr:uid="{00000000-0005-0000-0000-00007C010000}"/>
    <cellStyle name="Accent5 2 15" xfId="358" xr:uid="{00000000-0005-0000-0000-00007D010000}"/>
    <cellStyle name="Accent5 2 2" xfId="359" xr:uid="{00000000-0005-0000-0000-00007E010000}"/>
    <cellStyle name="Accent5 2 2 2" xfId="1613" xr:uid="{00000000-0005-0000-0000-00007F010000}"/>
    <cellStyle name="Accent5 2 3" xfId="360" xr:uid="{00000000-0005-0000-0000-000080010000}"/>
    <cellStyle name="Accent5 2 4" xfId="361" xr:uid="{00000000-0005-0000-0000-000081010000}"/>
    <cellStyle name="Accent5 2 5" xfId="362" xr:uid="{00000000-0005-0000-0000-000082010000}"/>
    <cellStyle name="Accent5 2 6" xfId="363" xr:uid="{00000000-0005-0000-0000-000083010000}"/>
    <cellStyle name="Accent5 2 7" xfId="364" xr:uid="{00000000-0005-0000-0000-000084010000}"/>
    <cellStyle name="Accent5 2 8" xfId="365" xr:uid="{00000000-0005-0000-0000-000085010000}"/>
    <cellStyle name="Accent5 2 9" xfId="366" xr:uid="{00000000-0005-0000-0000-000086010000}"/>
    <cellStyle name="Accent6 2" xfId="367" xr:uid="{00000000-0005-0000-0000-000087010000}"/>
    <cellStyle name="Accent6 2 10" xfId="368" xr:uid="{00000000-0005-0000-0000-000088010000}"/>
    <cellStyle name="Accent6 2 11" xfId="369" xr:uid="{00000000-0005-0000-0000-000089010000}"/>
    <cellStyle name="Accent6 2 12" xfId="370" xr:uid="{00000000-0005-0000-0000-00008A010000}"/>
    <cellStyle name="Accent6 2 13" xfId="371" xr:uid="{00000000-0005-0000-0000-00008B010000}"/>
    <cellStyle name="Accent6 2 14" xfId="372" xr:uid="{00000000-0005-0000-0000-00008C010000}"/>
    <cellStyle name="Accent6 2 15" xfId="373" xr:uid="{00000000-0005-0000-0000-00008D010000}"/>
    <cellStyle name="Accent6 2 2" xfId="374" xr:uid="{00000000-0005-0000-0000-00008E010000}"/>
    <cellStyle name="Accent6 2 2 2" xfId="1614" xr:uid="{00000000-0005-0000-0000-00008F010000}"/>
    <cellStyle name="Accent6 2 3" xfId="375" xr:uid="{00000000-0005-0000-0000-000090010000}"/>
    <cellStyle name="Accent6 2 4" xfId="376" xr:uid="{00000000-0005-0000-0000-000091010000}"/>
    <cellStyle name="Accent6 2 5" xfId="377" xr:uid="{00000000-0005-0000-0000-000092010000}"/>
    <cellStyle name="Accent6 2 6" xfId="378" xr:uid="{00000000-0005-0000-0000-000093010000}"/>
    <cellStyle name="Accent6 2 7" xfId="379" xr:uid="{00000000-0005-0000-0000-000094010000}"/>
    <cellStyle name="Accent6 2 8" xfId="380" xr:uid="{00000000-0005-0000-0000-000095010000}"/>
    <cellStyle name="Accent6 2 9" xfId="381" xr:uid="{00000000-0005-0000-0000-000096010000}"/>
    <cellStyle name="Akzent1" xfId="382" xr:uid="{00000000-0005-0000-0000-000097010000}"/>
    <cellStyle name="Akzent2" xfId="383" xr:uid="{00000000-0005-0000-0000-000098010000}"/>
    <cellStyle name="Akzent3" xfId="384" xr:uid="{00000000-0005-0000-0000-000099010000}"/>
    <cellStyle name="Akzent4" xfId="385" xr:uid="{00000000-0005-0000-0000-00009A010000}"/>
    <cellStyle name="Akzent5" xfId="386" xr:uid="{00000000-0005-0000-0000-00009B010000}"/>
    <cellStyle name="Akzent6" xfId="387" xr:uid="{00000000-0005-0000-0000-00009C010000}"/>
    <cellStyle name="Ausgabe" xfId="388" xr:uid="{00000000-0005-0000-0000-00009D010000}"/>
    <cellStyle name="Bad 2" xfId="389" xr:uid="{00000000-0005-0000-0000-00009E010000}"/>
    <cellStyle name="Bad 2 10" xfId="390" xr:uid="{00000000-0005-0000-0000-00009F010000}"/>
    <cellStyle name="Bad 2 11" xfId="391" xr:uid="{00000000-0005-0000-0000-0000A0010000}"/>
    <cellStyle name="Bad 2 12" xfId="392" xr:uid="{00000000-0005-0000-0000-0000A1010000}"/>
    <cellStyle name="Bad 2 13" xfId="393" xr:uid="{00000000-0005-0000-0000-0000A2010000}"/>
    <cellStyle name="Bad 2 14" xfId="394" xr:uid="{00000000-0005-0000-0000-0000A3010000}"/>
    <cellStyle name="Bad 2 15" xfId="395" xr:uid="{00000000-0005-0000-0000-0000A4010000}"/>
    <cellStyle name="Bad 2 2" xfId="396" xr:uid="{00000000-0005-0000-0000-0000A5010000}"/>
    <cellStyle name="Bad 2 2 2" xfId="1615" xr:uid="{00000000-0005-0000-0000-0000A6010000}"/>
    <cellStyle name="Bad 2 3" xfId="397" xr:uid="{00000000-0005-0000-0000-0000A7010000}"/>
    <cellStyle name="Bad 2 4" xfId="398" xr:uid="{00000000-0005-0000-0000-0000A8010000}"/>
    <cellStyle name="Bad 2 5" xfId="399" xr:uid="{00000000-0005-0000-0000-0000A9010000}"/>
    <cellStyle name="Bad 2 6" xfId="400" xr:uid="{00000000-0005-0000-0000-0000AA010000}"/>
    <cellStyle name="Bad 2 7" xfId="401" xr:uid="{00000000-0005-0000-0000-0000AB010000}"/>
    <cellStyle name="Bad 2 8" xfId="402" xr:uid="{00000000-0005-0000-0000-0000AC010000}"/>
    <cellStyle name="Bad 2 9" xfId="403" xr:uid="{00000000-0005-0000-0000-0000AD010000}"/>
    <cellStyle name="Berechnung" xfId="404" xr:uid="{00000000-0005-0000-0000-0000AE010000}"/>
    <cellStyle name="Calculation 2" xfId="405" xr:uid="{00000000-0005-0000-0000-0000AF010000}"/>
    <cellStyle name="Calculation 2 10" xfId="406" xr:uid="{00000000-0005-0000-0000-0000B0010000}"/>
    <cellStyle name="Calculation 2 11" xfId="407" xr:uid="{00000000-0005-0000-0000-0000B1010000}"/>
    <cellStyle name="Calculation 2 12" xfId="408" xr:uid="{00000000-0005-0000-0000-0000B2010000}"/>
    <cellStyle name="Calculation 2 13" xfId="409" xr:uid="{00000000-0005-0000-0000-0000B3010000}"/>
    <cellStyle name="Calculation 2 14" xfId="410" xr:uid="{00000000-0005-0000-0000-0000B4010000}"/>
    <cellStyle name="Calculation 2 15" xfId="411" xr:uid="{00000000-0005-0000-0000-0000B5010000}"/>
    <cellStyle name="Calculation 2 2" xfId="412" xr:uid="{00000000-0005-0000-0000-0000B6010000}"/>
    <cellStyle name="Calculation 2 2 2" xfId="1616" xr:uid="{00000000-0005-0000-0000-0000B7010000}"/>
    <cellStyle name="Calculation 2 3" xfId="413" xr:uid="{00000000-0005-0000-0000-0000B8010000}"/>
    <cellStyle name="Calculation 2 4" xfId="414" xr:uid="{00000000-0005-0000-0000-0000B9010000}"/>
    <cellStyle name="Calculation 2 5" xfId="415" xr:uid="{00000000-0005-0000-0000-0000BA010000}"/>
    <cellStyle name="Calculation 2 6" xfId="416" xr:uid="{00000000-0005-0000-0000-0000BB010000}"/>
    <cellStyle name="Calculation 2 7" xfId="417" xr:uid="{00000000-0005-0000-0000-0000BC010000}"/>
    <cellStyle name="Calculation 2 8" xfId="418" xr:uid="{00000000-0005-0000-0000-0000BD010000}"/>
    <cellStyle name="Calculation 2 9" xfId="419" xr:uid="{00000000-0005-0000-0000-0000BE010000}"/>
    <cellStyle name="Calculation 3" xfId="1617" xr:uid="{00000000-0005-0000-0000-0000BF010000}"/>
    <cellStyle name="Calculation 3 2" xfId="1618" xr:uid="{00000000-0005-0000-0000-0000C0010000}"/>
    <cellStyle name="Calculation 4" xfId="1619" xr:uid="{00000000-0005-0000-0000-0000C1010000}"/>
    <cellStyle name="Check Cell 2" xfId="420" xr:uid="{00000000-0005-0000-0000-0000C2010000}"/>
    <cellStyle name="Check Cell 2 10" xfId="421" xr:uid="{00000000-0005-0000-0000-0000C3010000}"/>
    <cellStyle name="Check Cell 2 11" xfId="422" xr:uid="{00000000-0005-0000-0000-0000C4010000}"/>
    <cellStyle name="Check Cell 2 12" xfId="423" xr:uid="{00000000-0005-0000-0000-0000C5010000}"/>
    <cellStyle name="Check Cell 2 13" xfId="424" xr:uid="{00000000-0005-0000-0000-0000C6010000}"/>
    <cellStyle name="Check Cell 2 14" xfId="425" xr:uid="{00000000-0005-0000-0000-0000C7010000}"/>
    <cellStyle name="Check Cell 2 15" xfId="426" xr:uid="{00000000-0005-0000-0000-0000C8010000}"/>
    <cellStyle name="Check Cell 2 2" xfId="427" xr:uid="{00000000-0005-0000-0000-0000C9010000}"/>
    <cellStyle name="Check Cell 2 2 2" xfId="1620" xr:uid="{00000000-0005-0000-0000-0000CA010000}"/>
    <cellStyle name="Check Cell 2 3" xfId="428" xr:uid="{00000000-0005-0000-0000-0000CB010000}"/>
    <cellStyle name="Check Cell 2 4" xfId="429" xr:uid="{00000000-0005-0000-0000-0000CC010000}"/>
    <cellStyle name="Check Cell 2 5" xfId="430" xr:uid="{00000000-0005-0000-0000-0000CD010000}"/>
    <cellStyle name="Check Cell 2 6" xfId="431" xr:uid="{00000000-0005-0000-0000-0000CE010000}"/>
    <cellStyle name="Check Cell 2 7" xfId="432" xr:uid="{00000000-0005-0000-0000-0000CF010000}"/>
    <cellStyle name="Check Cell 2 8" xfId="433" xr:uid="{00000000-0005-0000-0000-0000D0010000}"/>
    <cellStyle name="Check Cell 2 9" xfId="434" xr:uid="{00000000-0005-0000-0000-0000D1010000}"/>
    <cellStyle name="Comma" xfId="2463" builtinId="3"/>
    <cellStyle name="Comma 2" xfId="435" xr:uid="{00000000-0005-0000-0000-0000D3010000}"/>
    <cellStyle name="Comma 2 10" xfId="2247" xr:uid="{00000000-0005-0000-0000-0000D4010000}"/>
    <cellStyle name="Comma 2 11" xfId="2139" xr:uid="{00000000-0005-0000-0000-0000D5010000}"/>
    <cellStyle name="Comma 2 12" xfId="1621" xr:uid="{00000000-0005-0000-0000-0000D6010000}"/>
    <cellStyle name="Comma 2 2" xfId="436" xr:uid="{00000000-0005-0000-0000-0000D7010000}"/>
    <cellStyle name="Comma 2 2 10" xfId="1623" xr:uid="{00000000-0005-0000-0000-0000D8010000}"/>
    <cellStyle name="Comma 2 2 10 2" xfId="2032" xr:uid="{00000000-0005-0000-0000-0000D9010000}"/>
    <cellStyle name="Comma 2 2 10 2 2" xfId="2356" xr:uid="{00000000-0005-0000-0000-0000DA010000}"/>
    <cellStyle name="Comma 2 2 10 3" xfId="2248" xr:uid="{00000000-0005-0000-0000-0000DB010000}"/>
    <cellStyle name="Comma 2 2 10 4" xfId="2140" xr:uid="{00000000-0005-0000-0000-0000DC010000}"/>
    <cellStyle name="Comma 2 2 11" xfId="1979" xr:uid="{00000000-0005-0000-0000-0000DD010000}"/>
    <cellStyle name="Comma 2 2 11 2" xfId="2087" xr:uid="{00000000-0005-0000-0000-0000DE010000}"/>
    <cellStyle name="Comma 2 2 11 2 2" xfId="2411" xr:uid="{00000000-0005-0000-0000-0000DF010000}"/>
    <cellStyle name="Comma 2 2 11 3" xfId="2303" xr:uid="{00000000-0005-0000-0000-0000E0010000}"/>
    <cellStyle name="Comma 2 2 11 4" xfId="2195" xr:uid="{00000000-0005-0000-0000-0000E1010000}"/>
    <cellStyle name="Comma 2 2 12" xfId="1622" xr:uid="{00000000-0005-0000-0000-0000E2010000}"/>
    <cellStyle name="Comma 2 2 2" xfId="437" xr:uid="{00000000-0005-0000-0000-0000E3010000}"/>
    <cellStyle name="Comma 2 2 2 2" xfId="438" xr:uid="{00000000-0005-0000-0000-0000E4010000}"/>
    <cellStyle name="Comma 2 2 2 2 2" xfId="1626" xr:uid="{00000000-0005-0000-0000-0000E5010000}"/>
    <cellStyle name="Comma 2 2 2 2 2 2" xfId="2018" xr:uid="{00000000-0005-0000-0000-0000E6010000}"/>
    <cellStyle name="Comma 2 2 2 2 2 2 2" xfId="2126" xr:uid="{00000000-0005-0000-0000-0000E7010000}"/>
    <cellStyle name="Comma 2 2 2 2 2 2 2 2" xfId="2450" xr:uid="{00000000-0005-0000-0000-0000E8010000}"/>
    <cellStyle name="Comma 2 2 2 2 2 2 3" xfId="2342" xr:uid="{00000000-0005-0000-0000-0000E9010000}"/>
    <cellStyle name="Comma 2 2 2 2 2 2 4" xfId="2234" xr:uid="{00000000-0005-0000-0000-0000EA010000}"/>
    <cellStyle name="Comma 2 2 2 2 2 3" xfId="2034" xr:uid="{00000000-0005-0000-0000-0000EB010000}"/>
    <cellStyle name="Comma 2 2 2 2 2 3 2" xfId="2358" xr:uid="{00000000-0005-0000-0000-0000EC010000}"/>
    <cellStyle name="Comma 2 2 2 2 2 4" xfId="2250" xr:uid="{00000000-0005-0000-0000-0000ED010000}"/>
    <cellStyle name="Comma 2 2 2 2 2 5" xfId="2142" xr:uid="{00000000-0005-0000-0000-0000EE010000}"/>
    <cellStyle name="Comma 2 2 2 2 3" xfId="1989" xr:uid="{00000000-0005-0000-0000-0000EF010000}"/>
    <cellStyle name="Comma 2 2 2 2 3 2" xfId="2097" xr:uid="{00000000-0005-0000-0000-0000F0010000}"/>
    <cellStyle name="Comma 2 2 2 2 3 2 2" xfId="2421" xr:uid="{00000000-0005-0000-0000-0000F1010000}"/>
    <cellStyle name="Comma 2 2 2 2 3 3" xfId="2313" xr:uid="{00000000-0005-0000-0000-0000F2010000}"/>
    <cellStyle name="Comma 2 2 2 2 3 4" xfId="2205" xr:uid="{00000000-0005-0000-0000-0000F3010000}"/>
    <cellStyle name="Comma 2 2 2 2 4" xfId="2033" xr:uid="{00000000-0005-0000-0000-0000F4010000}"/>
    <cellStyle name="Comma 2 2 2 2 4 2" xfId="2357" xr:uid="{00000000-0005-0000-0000-0000F5010000}"/>
    <cellStyle name="Comma 2 2 2 2 5" xfId="2249" xr:uid="{00000000-0005-0000-0000-0000F6010000}"/>
    <cellStyle name="Comma 2 2 2 2 6" xfId="2141" xr:uid="{00000000-0005-0000-0000-0000F7010000}"/>
    <cellStyle name="Comma 2 2 2 2 7" xfId="1625" xr:uid="{00000000-0005-0000-0000-0000F8010000}"/>
    <cellStyle name="Comma 2 2 2 3" xfId="1627" xr:uid="{00000000-0005-0000-0000-0000F9010000}"/>
    <cellStyle name="Comma 2 2 2 3 2" xfId="2009" xr:uid="{00000000-0005-0000-0000-0000FA010000}"/>
    <cellStyle name="Comma 2 2 2 3 2 2" xfId="2117" xr:uid="{00000000-0005-0000-0000-0000FB010000}"/>
    <cellStyle name="Comma 2 2 2 3 2 2 2" xfId="2441" xr:uid="{00000000-0005-0000-0000-0000FC010000}"/>
    <cellStyle name="Comma 2 2 2 3 2 3" xfId="2333" xr:uid="{00000000-0005-0000-0000-0000FD010000}"/>
    <cellStyle name="Comma 2 2 2 3 2 4" xfId="2225" xr:uid="{00000000-0005-0000-0000-0000FE010000}"/>
    <cellStyle name="Comma 2 2 2 3 3" xfId="2035" xr:uid="{00000000-0005-0000-0000-0000FF010000}"/>
    <cellStyle name="Comma 2 2 2 3 3 2" xfId="2359" xr:uid="{00000000-0005-0000-0000-000000020000}"/>
    <cellStyle name="Comma 2 2 2 3 4" xfId="2251" xr:uid="{00000000-0005-0000-0000-000001020000}"/>
    <cellStyle name="Comma 2 2 2 3 5" xfId="2143" xr:uid="{00000000-0005-0000-0000-000002020000}"/>
    <cellStyle name="Comma 2 2 2 4" xfId="1628" xr:uid="{00000000-0005-0000-0000-000003020000}"/>
    <cellStyle name="Comma 2 2 2 4 2" xfId="2005" xr:uid="{00000000-0005-0000-0000-000004020000}"/>
    <cellStyle name="Comma 2 2 2 4 2 2" xfId="2113" xr:uid="{00000000-0005-0000-0000-000005020000}"/>
    <cellStyle name="Comma 2 2 2 4 2 2 2" xfId="2437" xr:uid="{00000000-0005-0000-0000-000006020000}"/>
    <cellStyle name="Comma 2 2 2 4 2 3" xfId="2329" xr:uid="{00000000-0005-0000-0000-000007020000}"/>
    <cellStyle name="Comma 2 2 2 4 2 4" xfId="2221" xr:uid="{00000000-0005-0000-0000-000008020000}"/>
    <cellStyle name="Comma 2 2 2 4 3" xfId="2036" xr:uid="{00000000-0005-0000-0000-000009020000}"/>
    <cellStyle name="Comma 2 2 2 4 3 2" xfId="2360" xr:uid="{00000000-0005-0000-0000-00000A020000}"/>
    <cellStyle name="Comma 2 2 2 4 4" xfId="2252" xr:uid="{00000000-0005-0000-0000-00000B020000}"/>
    <cellStyle name="Comma 2 2 2 4 5" xfId="2144" xr:uid="{00000000-0005-0000-0000-00000C020000}"/>
    <cellStyle name="Comma 2 2 2 5" xfId="1629" xr:uid="{00000000-0005-0000-0000-00000D020000}"/>
    <cellStyle name="Comma 2 2 2 5 2" xfId="1999" xr:uid="{00000000-0005-0000-0000-00000E020000}"/>
    <cellStyle name="Comma 2 2 2 5 2 2" xfId="2107" xr:uid="{00000000-0005-0000-0000-00000F020000}"/>
    <cellStyle name="Comma 2 2 2 5 2 2 2" xfId="2431" xr:uid="{00000000-0005-0000-0000-000010020000}"/>
    <cellStyle name="Comma 2 2 2 5 2 3" xfId="2323" xr:uid="{00000000-0005-0000-0000-000011020000}"/>
    <cellStyle name="Comma 2 2 2 5 2 4" xfId="2215" xr:uid="{00000000-0005-0000-0000-000012020000}"/>
    <cellStyle name="Comma 2 2 2 5 3" xfId="2037" xr:uid="{00000000-0005-0000-0000-000013020000}"/>
    <cellStyle name="Comma 2 2 2 5 3 2" xfId="2361" xr:uid="{00000000-0005-0000-0000-000014020000}"/>
    <cellStyle name="Comma 2 2 2 5 4" xfId="2253" xr:uid="{00000000-0005-0000-0000-000015020000}"/>
    <cellStyle name="Comma 2 2 2 5 5" xfId="2145" xr:uid="{00000000-0005-0000-0000-000016020000}"/>
    <cellStyle name="Comma 2 2 2 6" xfId="1630" xr:uid="{00000000-0005-0000-0000-000017020000}"/>
    <cellStyle name="Comma 2 2 2 6 2" xfId="2023" xr:uid="{00000000-0005-0000-0000-000018020000}"/>
    <cellStyle name="Comma 2 2 2 6 2 2" xfId="2131" xr:uid="{00000000-0005-0000-0000-000019020000}"/>
    <cellStyle name="Comma 2 2 2 6 2 2 2" xfId="2455" xr:uid="{00000000-0005-0000-0000-00001A020000}"/>
    <cellStyle name="Comma 2 2 2 6 2 3" xfId="2347" xr:uid="{00000000-0005-0000-0000-00001B020000}"/>
    <cellStyle name="Comma 2 2 2 6 2 4" xfId="2239" xr:uid="{00000000-0005-0000-0000-00001C020000}"/>
    <cellStyle name="Comma 2 2 2 6 3" xfId="2038" xr:uid="{00000000-0005-0000-0000-00001D020000}"/>
    <cellStyle name="Comma 2 2 2 6 3 2" xfId="2362" xr:uid="{00000000-0005-0000-0000-00001E020000}"/>
    <cellStyle name="Comma 2 2 2 6 4" xfId="2254" xr:uid="{00000000-0005-0000-0000-00001F020000}"/>
    <cellStyle name="Comma 2 2 2 6 5" xfId="2146" xr:uid="{00000000-0005-0000-0000-000020020000}"/>
    <cellStyle name="Comma 2 2 2 7" xfId="1631" xr:uid="{00000000-0005-0000-0000-000021020000}"/>
    <cellStyle name="Comma 2 2 2 7 2" xfId="2039" xr:uid="{00000000-0005-0000-0000-000022020000}"/>
    <cellStyle name="Comma 2 2 2 7 2 2" xfId="2363" xr:uid="{00000000-0005-0000-0000-000023020000}"/>
    <cellStyle name="Comma 2 2 2 7 3" xfId="2255" xr:uid="{00000000-0005-0000-0000-000024020000}"/>
    <cellStyle name="Comma 2 2 2 7 4" xfId="2147" xr:uid="{00000000-0005-0000-0000-000025020000}"/>
    <cellStyle name="Comma 2 2 2 8" xfId="1980" xr:uid="{00000000-0005-0000-0000-000026020000}"/>
    <cellStyle name="Comma 2 2 2 8 2" xfId="2088" xr:uid="{00000000-0005-0000-0000-000027020000}"/>
    <cellStyle name="Comma 2 2 2 8 2 2" xfId="2412" xr:uid="{00000000-0005-0000-0000-000028020000}"/>
    <cellStyle name="Comma 2 2 2 8 3" xfId="2304" xr:uid="{00000000-0005-0000-0000-000029020000}"/>
    <cellStyle name="Comma 2 2 2 8 4" xfId="2196" xr:uid="{00000000-0005-0000-0000-00002A020000}"/>
    <cellStyle name="Comma 2 2 2 9" xfId="1624" xr:uid="{00000000-0005-0000-0000-00002B020000}"/>
    <cellStyle name="Comma 2 2 3" xfId="439" xr:uid="{00000000-0005-0000-0000-00002C020000}"/>
    <cellStyle name="Comma 2 2 3 2" xfId="440" xr:uid="{00000000-0005-0000-0000-00002D020000}"/>
    <cellStyle name="Comma 2 2 3 2 2" xfId="2010" xr:uid="{00000000-0005-0000-0000-00002E020000}"/>
    <cellStyle name="Comma 2 2 3 2 2 2" xfId="2118" xr:uid="{00000000-0005-0000-0000-00002F020000}"/>
    <cellStyle name="Comma 2 2 3 2 2 2 2" xfId="2442" xr:uid="{00000000-0005-0000-0000-000030020000}"/>
    <cellStyle name="Comma 2 2 3 2 2 3" xfId="2334" xr:uid="{00000000-0005-0000-0000-000031020000}"/>
    <cellStyle name="Comma 2 2 3 2 2 4" xfId="2226" xr:uid="{00000000-0005-0000-0000-000032020000}"/>
    <cellStyle name="Comma 2 2 3 2 3" xfId="2041" xr:uid="{00000000-0005-0000-0000-000033020000}"/>
    <cellStyle name="Comma 2 2 3 2 3 2" xfId="2365" xr:uid="{00000000-0005-0000-0000-000034020000}"/>
    <cellStyle name="Comma 2 2 3 2 4" xfId="2257" xr:uid="{00000000-0005-0000-0000-000035020000}"/>
    <cellStyle name="Comma 2 2 3 2 5" xfId="2149" xr:uid="{00000000-0005-0000-0000-000036020000}"/>
    <cellStyle name="Comma 2 2 3 2 6" xfId="1633" xr:uid="{00000000-0005-0000-0000-000037020000}"/>
    <cellStyle name="Comma 2 2 3 3" xfId="1634" xr:uid="{00000000-0005-0000-0000-000038020000}"/>
    <cellStyle name="Comma 2 2 3 3 2" xfId="1998" xr:uid="{00000000-0005-0000-0000-000039020000}"/>
    <cellStyle name="Comma 2 2 3 3 2 2" xfId="2106" xr:uid="{00000000-0005-0000-0000-00003A020000}"/>
    <cellStyle name="Comma 2 2 3 3 2 2 2" xfId="2430" xr:uid="{00000000-0005-0000-0000-00003B020000}"/>
    <cellStyle name="Comma 2 2 3 3 2 3" xfId="2322" xr:uid="{00000000-0005-0000-0000-00003C020000}"/>
    <cellStyle name="Comma 2 2 3 3 2 4" xfId="2214" xr:uid="{00000000-0005-0000-0000-00003D020000}"/>
    <cellStyle name="Comma 2 2 3 3 3" xfId="2042" xr:uid="{00000000-0005-0000-0000-00003E020000}"/>
    <cellStyle name="Comma 2 2 3 3 3 2" xfId="2366" xr:uid="{00000000-0005-0000-0000-00003F020000}"/>
    <cellStyle name="Comma 2 2 3 3 4" xfId="2258" xr:uid="{00000000-0005-0000-0000-000040020000}"/>
    <cellStyle name="Comma 2 2 3 3 5" xfId="2150" xr:uid="{00000000-0005-0000-0000-000041020000}"/>
    <cellStyle name="Comma 2 2 3 4" xfId="1635" xr:uid="{00000000-0005-0000-0000-000042020000}"/>
    <cellStyle name="Comma 2 2 3 4 2" xfId="2024" xr:uid="{00000000-0005-0000-0000-000043020000}"/>
    <cellStyle name="Comma 2 2 3 4 2 2" xfId="2132" xr:uid="{00000000-0005-0000-0000-000044020000}"/>
    <cellStyle name="Comma 2 2 3 4 2 2 2" xfId="2456" xr:uid="{00000000-0005-0000-0000-000045020000}"/>
    <cellStyle name="Comma 2 2 3 4 2 3" xfId="2348" xr:uid="{00000000-0005-0000-0000-000046020000}"/>
    <cellStyle name="Comma 2 2 3 4 2 4" xfId="2240" xr:uid="{00000000-0005-0000-0000-000047020000}"/>
    <cellStyle name="Comma 2 2 3 4 3" xfId="2043" xr:uid="{00000000-0005-0000-0000-000048020000}"/>
    <cellStyle name="Comma 2 2 3 4 3 2" xfId="2367" xr:uid="{00000000-0005-0000-0000-000049020000}"/>
    <cellStyle name="Comma 2 2 3 4 4" xfId="2259" xr:uid="{00000000-0005-0000-0000-00004A020000}"/>
    <cellStyle name="Comma 2 2 3 4 5" xfId="2151" xr:uid="{00000000-0005-0000-0000-00004B020000}"/>
    <cellStyle name="Comma 2 2 3 5" xfId="1981" xr:uid="{00000000-0005-0000-0000-00004C020000}"/>
    <cellStyle name="Comma 2 2 3 5 2" xfId="2089" xr:uid="{00000000-0005-0000-0000-00004D020000}"/>
    <cellStyle name="Comma 2 2 3 5 2 2" xfId="2413" xr:uid="{00000000-0005-0000-0000-00004E020000}"/>
    <cellStyle name="Comma 2 2 3 5 3" xfId="2305" xr:uid="{00000000-0005-0000-0000-00004F020000}"/>
    <cellStyle name="Comma 2 2 3 5 4" xfId="2197" xr:uid="{00000000-0005-0000-0000-000050020000}"/>
    <cellStyle name="Comma 2 2 3 6" xfId="2040" xr:uid="{00000000-0005-0000-0000-000051020000}"/>
    <cellStyle name="Comma 2 2 3 6 2" xfId="2364" xr:uid="{00000000-0005-0000-0000-000052020000}"/>
    <cellStyle name="Comma 2 2 3 7" xfId="2256" xr:uid="{00000000-0005-0000-0000-000053020000}"/>
    <cellStyle name="Comma 2 2 3 8" xfId="2148" xr:uid="{00000000-0005-0000-0000-000054020000}"/>
    <cellStyle name="Comma 2 2 3 9" xfId="1632" xr:uid="{00000000-0005-0000-0000-000055020000}"/>
    <cellStyle name="Comma 2 2 4" xfId="441" xr:uid="{00000000-0005-0000-0000-000056020000}"/>
    <cellStyle name="Comma 2 2 4 2" xfId="1637" xr:uid="{00000000-0005-0000-0000-000057020000}"/>
    <cellStyle name="Comma 2 2 4 2 2" xfId="2011" xr:uid="{00000000-0005-0000-0000-000058020000}"/>
    <cellStyle name="Comma 2 2 4 2 2 2" xfId="2119" xr:uid="{00000000-0005-0000-0000-000059020000}"/>
    <cellStyle name="Comma 2 2 4 2 2 2 2" xfId="2443" xr:uid="{00000000-0005-0000-0000-00005A020000}"/>
    <cellStyle name="Comma 2 2 4 2 2 3" xfId="2335" xr:uid="{00000000-0005-0000-0000-00005B020000}"/>
    <cellStyle name="Comma 2 2 4 2 2 4" xfId="2227" xr:uid="{00000000-0005-0000-0000-00005C020000}"/>
    <cellStyle name="Comma 2 2 4 2 3" xfId="2045" xr:uid="{00000000-0005-0000-0000-00005D020000}"/>
    <cellStyle name="Comma 2 2 4 2 3 2" xfId="2369" xr:uid="{00000000-0005-0000-0000-00005E020000}"/>
    <cellStyle name="Comma 2 2 4 2 4" xfId="2261" xr:uid="{00000000-0005-0000-0000-00005F020000}"/>
    <cellStyle name="Comma 2 2 4 2 5" xfId="2153" xr:uid="{00000000-0005-0000-0000-000060020000}"/>
    <cellStyle name="Comma 2 2 4 3" xfId="1638" xr:uid="{00000000-0005-0000-0000-000061020000}"/>
    <cellStyle name="Comma 2 2 4 3 2" xfId="2002" xr:uid="{00000000-0005-0000-0000-000062020000}"/>
    <cellStyle name="Comma 2 2 4 3 2 2" xfId="2110" xr:uid="{00000000-0005-0000-0000-000063020000}"/>
    <cellStyle name="Comma 2 2 4 3 2 2 2" xfId="2434" xr:uid="{00000000-0005-0000-0000-000064020000}"/>
    <cellStyle name="Comma 2 2 4 3 2 3" xfId="2326" xr:uid="{00000000-0005-0000-0000-000065020000}"/>
    <cellStyle name="Comma 2 2 4 3 2 4" xfId="2218" xr:uid="{00000000-0005-0000-0000-000066020000}"/>
    <cellStyle name="Comma 2 2 4 3 3" xfId="2046" xr:uid="{00000000-0005-0000-0000-000067020000}"/>
    <cellStyle name="Comma 2 2 4 3 3 2" xfId="2370" xr:uid="{00000000-0005-0000-0000-000068020000}"/>
    <cellStyle name="Comma 2 2 4 3 4" xfId="2262" xr:uid="{00000000-0005-0000-0000-000069020000}"/>
    <cellStyle name="Comma 2 2 4 3 5" xfId="2154" xr:uid="{00000000-0005-0000-0000-00006A020000}"/>
    <cellStyle name="Comma 2 2 4 4" xfId="1639" xr:uid="{00000000-0005-0000-0000-00006B020000}"/>
    <cellStyle name="Comma 2 2 4 4 2" xfId="2025" xr:uid="{00000000-0005-0000-0000-00006C020000}"/>
    <cellStyle name="Comma 2 2 4 4 2 2" xfId="2133" xr:uid="{00000000-0005-0000-0000-00006D020000}"/>
    <cellStyle name="Comma 2 2 4 4 2 2 2" xfId="2457" xr:uid="{00000000-0005-0000-0000-00006E020000}"/>
    <cellStyle name="Comma 2 2 4 4 2 3" xfId="2349" xr:uid="{00000000-0005-0000-0000-00006F020000}"/>
    <cellStyle name="Comma 2 2 4 4 2 4" xfId="2241" xr:uid="{00000000-0005-0000-0000-000070020000}"/>
    <cellStyle name="Comma 2 2 4 4 3" xfId="2047" xr:uid="{00000000-0005-0000-0000-000071020000}"/>
    <cellStyle name="Comma 2 2 4 4 3 2" xfId="2371" xr:uid="{00000000-0005-0000-0000-000072020000}"/>
    <cellStyle name="Comma 2 2 4 4 4" xfId="2263" xr:uid="{00000000-0005-0000-0000-000073020000}"/>
    <cellStyle name="Comma 2 2 4 4 5" xfId="2155" xr:uid="{00000000-0005-0000-0000-000074020000}"/>
    <cellStyle name="Comma 2 2 4 5" xfId="1982" xr:uid="{00000000-0005-0000-0000-000075020000}"/>
    <cellStyle name="Comma 2 2 4 5 2" xfId="2090" xr:uid="{00000000-0005-0000-0000-000076020000}"/>
    <cellStyle name="Comma 2 2 4 5 2 2" xfId="2414" xr:uid="{00000000-0005-0000-0000-000077020000}"/>
    <cellStyle name="Comma 2 2 4 5 3" xfId="2306" xr:uid="{00000000-0005-0000-0000-000078020000}"/>
    <cellStyle name="Comma 2 2 4 5 4" xfId="2198" xr:uid="{00000000-0005-0000-0000-000079020000}"/>
    <cellStyle name="Comma 2 2 4 6" xfId="2044" xr:uid="{00000000-0005-0000-0000-00007A020000}"/>
    <cellStyle name="Comma 2 2 4 6 2" xfId="2368" xr:uid="{00000000-0005-0000-0000-00007B020000}"/>
    <cellStyle name="Comma 2 2 4 7" xfId="2260" xr:uid="{00000000-0005-0000-0000-00007C020000}"/>
    <cellStyle name="Comma 2 2 4 8" xfId="2152" xr:uid="{00000000-0005-0000-0000-00007D020000}"/>
    <cellStyle name="Comma 2 2 4 9" xfId="1636" xr:uid="{00000000-0005-0000-0000-00007E020000}"/>
    <cellStyle name="Comma 2 2 5" xfId="442" xr:uid="{00000000-0005-0000-0000-00007F020000}"/>
    <cellStyle name="Comma 2 2 5 2" xfId="1641" xr:uid="{00000000-0005-0000-0000-000080020000}"/>
    <cellStyle name="Comma 2 2 5 2 2" xfId="2017" xr:uid="{00000000-0005-0000-0000-000081020000}"/>
    <cellStyle name="Comma 2 2 5 2 2 2" xfId="2125" xr:uid="{00000000-0005-0000-0000-000082020000}"/>
    <cellStyle name="Comma 2 2 5 2 2 2 2" xfId="2449" xr:uid="{00000000-0005-0000-0000-000083020000}"/>
    <cellStyle name="Comma 2 2 5 2 2 3" xfId="2341" xr:uid="{00000000-0005-0000-0000-000084020000}"/>
    <cellStyle name="Comma 2 2 5 2 2 4" xfId="2233" xr:uid="{00000000-0005-0000-0000-000085020000}"/>
    <cellStyle name="Comma 2 2 5 2 3" xfId="2049" xr:uid="{00000000-0005-0000-0000-000086020000}"/>
    <cellStyle name="Comma 2 2 5 2 3 2" xfId="2373" xr:uid="{00000000-0005-0000-0000-000087020000}"/>
    <cellStyle name="Comma 2 2 5 2 4" xfId="2265" xr:uid="{00000000-0005-0000-0000-000088020000}"/>
    <cellStyle name="Comma 2 2 5 2 5" xfId="2157" xr:uid="{00000000-0005-0000-0000-000089020000}"/>
    <cellStyle name="Comma 2 2 5 3" xfId="1988" xr:uid="{00000000-0005-0000-0000-00008A020000}"/>
    <cellStyle name="Comma 2 2 5 3 2" xfId="2096" xr:uid="{00000000-0005-0000-0000-00008B020000}"/>
    <cellStyle name="Comma 2 2 5 3 2 2" xfId="2420" xr:uid="{00000000-0005-0000-0000-00008C020000}"/>
    <cellStyle name="Comma 2 2 5 3 3" xfId="2312" xr:uid="{00000000-0005-0000-0000-00008D020000}"/>
    <cellStyle name="Comma 2 2 5 3 4" xfId="2204" xr:uid="{00000000-0005-0000-0000-00008E020000}"/>
    <cellStyle name="Comma 2 2 5 4" xfId="2048" xr:uid="{00000000-0005-0000-0000-00008F020000}"/>
    <cellStyle name="Comma 2 2 5 4 2" xfId="2372" xr:uid="{00000000-0005-0000-0000-000090020000}"/>
    <cellStyle name="Comma 2 2 5 5" xfId="2264" xr:uid="{00000000-0005-0000-0000-000091020000}"/>
    <cellStyle name="Comma 2 2 5 6" xfId="2156" xr:uid="{00000000-0005-0000-0000-000092020000}"/>
    <cellStyle name="Comma 2 2 5 7" xfId="1640" xr:uid="{00000000-0005-0000-0000-000093020000}"/>
    <cellStyle name="Comma 2 2 6" xfId="1642" xr:uid="{00000000-0005-0000-0000-000094020000}"/>
    <cellStyle name="Comma 2 2 6 2" xfId="2008" xr:uid="{00000000-0005-0000-0000-000095020000}"/>
    <cellStyle name="Comma 2 2 6 2 2" xfId="2116" xr:uid="{00000000-0005-0000-0000-000096020000}"/>
    <cellStyle name="Comma 2 2 6 2 2 2" xfId="2440" xr:uid="{00000000-0005-0000-0000-000097020000}"/>
    <cellStyle name="Comma 2 2 6 2 3" xfId="2332" xr:uid="{00000000-0005-0000-0000-000098020000}"/>
    <cellStyle name="Comma 2 2 6 2 4" xfId="2224" xr:uid="{00000000-0005-0000-0000-000099020000}"/>
    <cellStyle name="Comma 2 2 6 3" xfId="2050" xr:uid="{00000000-0005-0000-0000-00009A020000}"/>
    <cellStyle name="Comma 2 2 6 3 2" xfId="2374" xr:uid="{00000000-0005-0000-0000-00009B020000}"/>
    <cellStyle name="Comma 2 2 6 4" xfId="2266" xr:uid="{00000000-0005-0000-0000-00009C020000}"/>
    <cellStyle name="Comma 2 2 6 5" xfId="2158" xr:uid="{00000000-0005-0000-0000-00009D020000}"/>
    <cellStyle name="Comma 2 2 7" xfId="1643" xr:uid="{00000000-0005-0000-0000-00009E020000}"/>
    <cellStyle name="Comma 2 2 7 2" xfId="2006" xr:uid="{00000000-0005-0000-0000-00009F020000}"/>
    <cellStyle name="Comma 2 2 7 2 2" xfId="2114" xr:uid="{00000000-0005-0000-0000-0000A0020000}"/>
    <cellStyle name="Comma 2 2 7 2 2 2" xfId="2438" xr:uid="{00000000-0005-0000-0000-0000A1020000}"/>
    <cellStyle name="Comma 2 2 7 2 3" xfId="2330" xr:uid="{00000000-0005-0000-0000-0000A2020000}"/>
    <cellStyle name="Comma 2 2 7 2 4" xfId="2222" xr:uid="{00000000-0005-0000-0000-0000A3020000}"/>
    <cellStyle name="Comma 2 2 7 3" xfId="2051" xr:uid="{00000000-0005-0000-0000-0000A4020000}"/>
    <cellStyle name="Comma 2 2 7 3 2" xfId="2375" xr:uid="{00000000-0005-0000-0000-0000A5020000}"/>
    <cellStyle name="Comma 2 2 7 4" xfId="2267" xr:uid="{00000000-0005-0000-0000-0000A6020000}"/>
    <cellStyle name="Comma 2 2 7 5" xfId="2159" xr:uid="{00000000-0005-0000-0000-0000A7020000}"/>
    <cellStyle name="Comma 2 2 8" xfId="1644" xr:uid="{00000000-0005-0000-0000-0000A8020000}"/>
    <cellStyle name="Comma 2 2 8 2" xfId="1993" xr:uid="{00000000-0005-0000-0000-0000A9020000}"/>
    <cellStyle name="Comma 2 2 8 2 2" xfId="2101" xr:uid="{00000000-0005-0000-0000-0000AA020000}"/>
    <cellStyle name="Comma 2 2 8 2 2 2" xfId="2425" xr:uid="{00000000-0005-0000-0000-0000AB020000}"/>
    <cellStyle name="Comma 2 2 8 2 3" xfId="2317" xr:uid="{00000000-0005-0000-0000-0000AC020000}"/>
    <cellStyle name="Comma 2 2 8 2 4" xfId="2209" xr:uid="{00000000-0005-0000-0000-0000AD020000}"/>
    <cellStyle name="Comma 2 2 8 3" xfId="2052" xr:uid="{00000000-0005-0000-0000-0000AE020000}"/>
    <cellStyle name="Comma 2 2 8 3 2" xfId="2376" xr:uid="{00000000-0005-0000-0000-0000AF020000}"/>
    <cellStyle name="Comma 2 2 8 4" xfId="2268" xr:uid="{00000000-0005-0000-0000-0000B0020000}"/>
    <cellStyle name="Comma 2 2 8 5" xfId="2160" xr:uid="{00000000-0005-0000-0000-0000B1020000}"/>
    <cellStyle name="Comma 2 2 9" xfId="1645" xr:uid="{00000000-0005-0000-0000-0000B2020000}"/>
    <cellStyle name="Comma 2 2 9 2" xfId="2022" xr:uid="{00000000-0005-0000-0000-0000B3020000}"/>
    <cellStyle name="Comma 2 2 9 2 2" xfId="2130" xr:uid="{00000000-0005-0000-0000-0000B4020000}"/>
    <cellStyle name="Comma 2 2 9 2 2 2" xfId="2454" xr:uid="{00000000-0005-0000-0000-0000B5020000}"/>
    <cellStyle name="Comma 2 2 9 2 3" xfId="2346" xr:uid="{00000000-0005-0000-0000-0000B6020000}"/>
    <cellStyle name="Comma 2 2 9 2 4" xfId="2238" xr:uid="{00000000-0005-0000-0000-0000B7020000}"/>
    <cellStyle name="Comma 2 2 9 3" xfId="2053" xr:uid="{00000000-0005-0000-0000-0000B8020000}"/>
    <cellStyle name="Comma 2 2 9 3 2" xfId="2377" xr:uid="{00000000-0005-0000-0000-0000B9020000}"/>
    <cellStyle name="Comma 2 2 9 4" xfId="2269" xr:uid="{00000000-0005-0000-0000-0000BA020000}"/>
    <cellStyle name="Comma 2 2 9 5" xfId="2161" xr:uid="{00000000-0005-0000-0000-0000BB020000}"/>
    <cellStyle name="Comma 2 3" xfId="443" xr:uid="{00000000-0005-0000-0000-0000BC020000}"/>
    <cellStyle name="Comma 2 3 10" xfId="2054" xr:uid="{00000000-0005-0000-0000-0000BD020000}"/>
    <cellStyle name="Comma 2 3 10 2" xfId="2378" xr:uid="{00000000-0005-0000-0000-0000BE020000}"/>
    <cellStyle name="Comma 2 3 11" xfId="2270" xr:uid="{00000000-0005-0000-0000-0000BF020000}"/>
    <cellStyle name="Comma 2 3 12" xfId="2162" xr:uid="{00000000-0005-0000-0000-0000C0020000}"/>
    <cellStyle name="Comma 2 3 13" xfId="1646" xr:uid="{00000000-0005-0000-0000-0000C1020000}"/>
    <cellStyle name="Comma 2 3 2" xfId="444" xr:uid="{00000000-0005-0000-0000-0000C2020000}"/>
    <cellStyle name="Comma 2 3 2 10" xfId="2163" xr:uid="{00000000-0005-0000-0000-0000C3020000}"/>
    <cellStyle name="Comma 2 3 2 11" xfId="1647" xr:uid="{00000000-0005-0000-0000-0000C4020000}"/>
    <cellStyle name="Comma 2 3 2 2" xfId="445" xr:uid="{00000000-0005-0000-0000-0000C5020000}"/>
    <cellStyle name="Comma 2 3 2 2 2" xfId="1649" xr:uid="{00000000-0005-0000-0000-0000C6020000}"/>
    <cellStyle name="Comma 2 3 2 2 2 2" xfId="2020" xr:uid="{00000000-0005-0000-0000-0000C7020000}"/>
    <cellStyle name="Comma 2 3 2 2 2 2 2" xfId="2128" xr:uid="{00000000-0005-0000-0000-0000C8020000}"/>
    <cellStyle name="Comma 2 3 2 2 2 2 2 2" xfId="2452" xr:uid="{00000000-0005-0000-0000-0000C9020000}"/>
    <cellStyle name="Comma 2 3 2 2 2 2 3" xfId="2344" xr:uid="{00000000-0005-0000-0000-0000CA020000}"/>
    <cellStyle name="Comma 2 3 2 2 2 2 4" xfId="2236" xr:uid="{00000000-0005-0000-0000-0000CB020000}"/>
    <cellStyle name="Comma 2 3 2 2 2 3" xfId="2057" xr:uid="{00000000-0005-0000-0000-0000CC020000}"/>
    <cellStyle name="Comma 2 3 2 2 2 3 2" xfId="2381" xr:uid="{00000000-0005-0000-0000-0000CD020000}"/>
    <cellStyle name="Comma 2 3 2 2 2 4" xfId="2273" xr:uid="{00000000-0005-0000-0000-0000CE020000}"/>
    <cellStyle name="Comma 2 3 2 2 2 5" xfId="2165" xr:uid="{00000000-0005-0000-0000-0000CF020000}"/>
    <cellStyle name="Comma 2 3 2 2 3" xfId="1650" xr:uid="{00000000-0005-0000-0000-0000D0020000}"/>
    <cellStyle name="Comma 2 3 2 2 3 2" xfId="2001" xr:uid="{00000000-0005-0000-0000-0000D1020000}"/>
    <cellStyle name="Comma 2 3 2 2 3 2 2" xfId="2109" xr:uid="{00000000-0005-0000-0000-0000D2020000}"/>
    <cellStyle name="Comma 2 3 2 2 3 2 2 2" xfId="2433" xr:uid="{00000000-0005-0000-0000-0000D3020000}"/>
    <cellStyle name="Comma 2 3 2 2 3 2 3" xfId="2325" xr:uid="{00000000-0005-0000-0000-0000D4020000}"/>
    <cellStyle name="Comma 2 3 2 2 3 2 4" xfId="2217" xr:uid="{00000000-0005-0000-0000-0000D5020000}"/>
    <cellStyle name="Comma 2 3 2 2 3 3" xfId="2058" xr:uid="{00000000-0005-0000-0000-0000D6020000}"/>
    <cellStyle name="Comma 2 3 2 2 3 3 2" xfId="2382" xr:uid="{00000000-0005-0000-0000-0000D7020000}"/>
    <cellStyle name="Comma 2 3 2 2 3 4" xfId="2274" xr:uid="{00000000-0005-0000-0000-0000D8020000}"/>
    <cellStyle name="Comma 2 3 2 2 3 5" xfId="2166" xr:uid="{00000000-0005-0000-0000-0000D9020000}"/>
    <cellStyle name="Comma 2 3 2 2 4" xfId="1991" xr:uid="{00000000-0005-0000-0000-0000DA020000}"/>
    <cellStyle name="Comma 2 3 2 2 4 2" xfId="2099" xr:uid="{00000000-0005-0000-0000-0000DB020000}"/>
    <cellStyle name="Comma 2 3 2 2 4 2 2" xfId="2423" xr:uid="{00000000-0005-0000-0000-0000DC020000}"/>
    <cellStyle name="Comma 2 3 2 2 4 3" xfId="2315" xr:uid="{00000000-0005-0000-0000-0000DD020000}"/>
    <cellStyle name="Comma 2 3 2 2 4 4" xfId="2207" xr:uid="{00000000-0005-0000-0000-0000DE020000}"/>
    <cellStyle name="Comma 2 3 2 2 5" xfId="2056" xr:uid="{00000000-0005-0000-0000-0000DF020000}"/>
    <cellStyle name="Comma 2 3 2 2 5 2" xfId="2380" xr:uid="{00000000-0005-0000-0000-0000E0020000}"/>
    <cellStyle name="Comma 2 3 2 2 6" xfId="2272" xr:uid="{00000000-0005-0000-0000-0000E1020000}"/>
    <cellStyle name="Comma 2 3 2 2 7" xfId="2164" xr:uid="{00000000-0005-0000-0000-0000E2020000}"/>
    <cellStyle name="Comma 2 3 2 2 8" xfId="1648" xr:uid="{00000000-0005-0000-0000-0000E3020000}"/>
    <cellStyle name="Comma 2 3 2 3" xfId="1651" xr:uid="{00000000-0005-0000-0000-0000E4020000}"/>
    <cellStyle name="Comma 2 3 2 3 2" xfId="2013" xr:uid="{00000000-0005-0000-0000-0000E5020000}"/>
    <cellStyle name="Comma 2 3 2 3 2 2" xfId="2121" xr:uid="{00000000-0005-0000-0000-0000E6020000}"/>
    <cellStyle name="Comma 2 3 2 3 2 2 2" xfId="2445" xr:uid="{00000000-0005-0000-0000-0000E7020000}"/>
    <cellStyle name="Comma 2 3 2 3 2 3" xfId="2337" xr:uid="{00000000-0005-0000-0000-0000E8020000}"/>
    <cellStyle name="Comma 2 3 2 3 2 4" xfId="2229" xr:uid="{00000000-0005-0000-0000-0000E9020000}"/>
    <cellStyle name="Comma 2 3 2 3 3" xfId="2059" xr:uid="{00000000-0005-0000-0000-0000EA020000}"/>
    <cellStyle name="Comma 2 3 2 3 3 2" xfId="2383" xr:uid="{00000000-0005-0000-0000-0000EB020000}"/>
    <cellStyle name="Comma 2 3 2 3 4" xfId="2275" xr:uid="{00000000-0005-0000-0000-0000EC020000}"/>
    <cellStyle name="Comma 2 3 2 3 5" xfId="2167" xr:uid="{00000000-0005-0000-0000-0000ED020000}"/>
    <cellStyle name="Comma 2 3 2 4" xfId="1652" xr:uid="{00000000-0005-0000-0000-0000EE020000}"/>
    <cellStyle name="Comma 2 3 2 4 2" xfId="2003" xr:uid="{00000000-0005-0000-0000-0000EF020000}"/>
    <cellStyle name="Comma 2 3 2 4 2 2" xfId="2111" xr:uid="{00000000-0005-0000-0000-0000F0020000}"/>
    <cellStyle name="Comma 2 3 2 4 2 2 2" xfId="2435" xr:uid="{00000000-0005-0000-0000-0000F1020000}"/>
    <cellStyle name="Comma 2 3 2 4 2 3" xfId="2327" xr:uid="{00000000-0005-0000-0000-0000F2020000}"/>
    <cellStyle name="Comma 2 3 2 4 2 4" xfId="2219" xr:uid="{00000000-0005-0000-0000-0000F3020000}"/>
    <cellStyle name="Comma 2 3 2 4 3" xfId="2060" xr:uid="{00000000-0005-0000-0000-0000F4020000}"/>
    <cellStyle name="Comma 2 3 2 4 3 2" xfId="2384" xr:uid="{00000000-0005-0000-0000-0000F5020000}"/>
    <cellStyle name="Comma 2 3 2 4 4" xfId="2276" xr:uid="{00000000-0005-0000-0000-0000F6020000}"/>
    <cellStyle name="Comma 2 3 2 4 5" xfId="2168" xr:uid="{00000000-0005-0000-0000-0000F7020000}"/>
    <cellStyle name="Comma 2 3 2 5" xfId="1653" xr:uid="{00000000-0005-0000-0000-0000F8020000}"/>
    <cellStyle name="Comma 2 3 2 5 2" xfId="1995" xr:uid="{00000000-0005-0000-0000-0000F9020000}"/>
    <cellStyle name="Comma 2 3 2 5 2 2" xfId="2103" xr:uid="{00000000-0005-0000-0000-0000FA020000}"/>
    <cellStyle name="Comma 2 3 2 5 2 2 2" xfId="2427" xr:uid="{00000000-0005-0000-0000-0000FB020000}"/>
    <cellStyle name="Comma 2 3 2 5 2 3" xfId="2319" xr:uid="{00000000-0005-0000-0000-0000FC020000}"/>
    <cellStyle name="Comma 2 3 2 5 2 4" xfId="2211" xr:uid="{00000000-0005-0000-0000-0000FD020000}"/>
    <cellStyle name="Comma 2 3 2 5 3" xfId="2061" xr:uid="{00000000-0005-0000-0000-0000FE020000}"/>
    <cellStyle name="Comma 2 3 2 5 3 2" xfId="2385" xr:uid="{00000000-0005-0000-0000-0000FF020000}"/>
    <cellStyle name="Comma 2 3 2 5 4" xfId="2277" xr:uid="{00000000-0005-0000-0000-000000030000}"/>
    <cellStyle name="Comma 2 3 2 5 5" xfId="2169" xr:uid="{00000000-0005-0000-0000-000001030000}"/>
    <cellStyle name="Comma 2 3 2 6" xfId="1654" xr:uid="{00000000-0005-0000-0000-000002030000}"/>
    <cellStyle name="Comma 2 3 2 6 2" xfId="2027" xr:uid="{00000000-0005-0000-0000-000003030000}"/>
    <cellStyle name="Comma 2 3 2 6 2 2" xfId="2135" xr:uid="{00000000-0005-0000-0000-000004030000}"/>
    <cellStyle name="Comma 2 3 2 6 2 2 2" xfId="2459" xr:uid="{00000000-0005-0000-0000-000005030000}"/>
    <cellStyle name="Comma 2 3 2 6 2 3" xfId="2351" xr:uid="{00000000-0005-0000-0000-000006030000}"/>
    <cellStyle name="Comma 2 3 2 6 2 4" xfId="2243" xr:uid="{00000000-0005-0000-0000-000007030000}"/>
    <cellStyle name="Comma 2 3 2 6 3" xfId="2062" xr:uid="{00000000-0005-0000-0000-000008030000}"/>
    <cellStyle name="Comma 2 3 2 6 3 2" xfId="2386" xr:uid="{00000000-0005-0000-0000-000009030000}"/>
    <cellStyle name="Comma 2 3 2 6 4" xfId="2278" xr:uid="{00000000-0005-0000-0000-00000A030000}"/>
    <cellStyle name="Comma 2 3 2 6 5" xfId="2170" xr:uid="{00000000-0005-0000-0000-00000B030000}"/>
    <cellStyle name="Comma 2 3 2 7" xfId="1984" xr:uid="{00000000-0005-0000-0000-00000C030000}"/>
    <cellStyle name="Comma 2 3 2 7 2" xfId="2092" xr:uid="{00000000-0005-0000-0000-00000D030000}"/>
    <cellStyle name="Comma 2 3 2 7 2 2" xfId="2416" xr:uid="{00000000-0005-0000-0000-00000E030000}"/>
    <cellStyle name="Comma 2 3 2 7 3" xfId="2308" xr:uid="{00000000-0005-0000-0000-00000F030000}"/>
    <cellStyle name="Comma 2 3 2 7 4" xfId="2200" xr:uid="{00000000-0005-0000-0000-000010030000}"/>
    <cellStyle name="Comma 2 3 2 8" xfId="2055" xr:uid="{00000000-0005-0000-0000-000011030000}"/>
    <cellStyle name="Comma 2 3 2 8 2" xfId="2379" xr:uid="{00000000-0005-0000-0000-000012030000}"/>
    <cellStyle name="Comma 2 3 2 9" xfId="2271" xr:uid="{00000000-0005-0000-0000-000013030000}"/>
    <cellStyle name="Comma 2 3 3" xfId="446" xr:uid="{00000000-0005-0000-0000-000014030000}"/>
    <cellStyle name="Comma 2 3 3 2" xfId="1656" xr:uid="{00000000-0005-0000-0000-000015030000}"/>
    <cellStyle name="Comma 2 3 3 2 2" xfId="2019" xr:uid="{00000000-0005-0000-0000-000016030000}"/>
    <cellStyle name="Comma 2 3 3 2 2 2" xfId="2127" xr:uid="{00000000-0005-0000-0000-000017030000}"/>
    <cellStyle name="Comma 2 3 3 2 2 2 2" xfId="2451" xr:uid="{00000000-0005-0000-0000-000018030000}"/>
    <cellStyle name="Comma 2 3 3 2 2 3" xfId="2343" xr:uid="{00000000-0005-0000-0000-000019030000}"/>
    <cellStyle name="Comma 2 3 3 2 2 4" xfId="2235" xr:uid="{00000000-0005-0000-0000-00001A030000}"/>
    <cellStyle name="Comma 2 3 3 2 3" xfId="2064" xr:uid="{00000000-0005-0000-0000-00001B030000}"/>
    <cellStyle name="Comma 2 3 3 2 3 2" xfId="2388" xr:uid="{00000000-0005-0000-0000-00001C030000}"/>
    <cellStyle name="Comma 2 3 3 2 4" xfId="2280" xr:uid="{00000000-0005-0000-0000-00001D030000}"/>
    <cellStyle name="Comma 2 3 3 2 5" xfId="2172" xr:uid="{00000000-0005-0000-0000-00001E030000}"/>
    <cellStyle name="Comma 2 3 3 3" xfId="1657" xr:uid="{00000000-0005-0000-0000-00001F030000}"/>
    <cellStyle name="Comma 2 3 3 3 2" xfId="2000" xr:uid="{00000000-0005-0000-0000-000020030000}"/>
    <cellStyle name="Comma 2 3 3 3 2 2" xfId="2108" xr:uid="{00000000-0005-0000-0000-000021030000}"/>
    <cellStyle name="Comma 2 3 3 3 2 2 2" xfId="2432" xr:uid="{00000000-0005-0000-0000-000022030000}"/>
    <cellStyle name="Comma 2 3 3 3 2 3" xfId="2324" xr:uid="{00000000-0005-0000-0000-000023030000}"/>
    <cellStyle name="Comma 2 3 3 3 2 4" xfId="2216" xr:uid="{00000000-0005-0000-0000-000024030000}"/>
    <cellStyle name="Comma 2 3 3 3 3" xfId="2065" xr:uid="{00000000-0005-0000-0000-000025030000}"/>
    <cellStyle name="Comma 2 3 3 3 3 2" xfId="2389" xr:uid="{00000000-0005-0000-0000-000026030000}"/>
    <cellStyle name="Comma 2 3 3 3 4" xfId="2281" xr:uid="{00000000-0005-0000-0000-000027030000}"/>
    <cellStyle name="Comma 2 3 3 3 5" xfId="2173" xr:uid="{00000000-0005-0000-0000-000028030000}"/>
    <cellStyle name="Comma 2 3 3 4" xfId="1990" xr:uid="{00000000-0005-0000-0000-000029030000}"/>
    <cellStyle name="Comma 2 3 3 4 2" xfId="2098" xr:uid="{00000000-0005-0000-0000-00002A030000}"/>
    <cellStyle name="Comma 2 3 3 4 2 2" xfId="2422" xr:uid="{00000000-0005-0000-0000-00002B030000}"/>
    <cellStyle name="Comma 2 3 3 4 3" xfId="2314" xr:uid="{00000000-0005-0000-0000-00002C030000}"/>
    <cellStyle name="Comma 2 3 3 4 4" xfId="2206" xr:uid="{00000000-0005-0000-0000-00002D030000}"/>
    <cellStyle name="Comma 2 3 3 5" xfId="2063" xr:uid="{00000000-0005-0000-0000-00002E030000}"/>
    <cellStyle name="Comma 2 3 3 5 2" xfId="2387" xr:uid="{00000000-0005-0000-0000-00002F030000}"/>
    <cellStyle name="Comma 2 3 3 6" xfId="2279" xr:uid="{00000000-0005-0000-0000-000030030000}"/>
    <cellStyle name="Comma 2 3 3 7" xfId="2171" xr:uid="{00000000-0005-0000-0000-000031030000}"/>
    <cellStyle name="Comma 2 3 3 8" xfId="1655" xr:uid="{00000000-0005-0000-0000-000032030000}"/>
    <cellStyle name="Comma 2 3 4" xfId="1658" xr:uid="{00000000-0005-0000-0000-000033030000}"/>
    <cellStyle name="Comma 2 3 5" xfId="1659" xr:uid="{00000000-0005-0000-0000-000034030000}"/>
    <cellStyle name="Comma 2 3 5 2" xfId="2012" xr:uid="{00000000-0005-0000-0000-000035030000}"/>
    <cellStyle name="Comma 2 3 5 2 2" xfId="2120" xr:uid="{00000000-0005-0000-0000-000036030000}"/>
    <cellStyle name="Comma 2 3 5 2 2 2" xfId="2444" xr:uid="{00000000-0005-0000-0000-000037030000}"/>
    <cellStyle name="Comma 2 3 5 2 3" xfId="2336" xr:uid="{00000000-0005-0000-0000-000038030000}"/>
    <cellStyle name="Comma 2 3 5 2 4" xfId="2228" xr:uid="{00000000-0005-0000-0000-000039030000}"/>
    <cellStyle name="Comma 2 3 5 3" xfId="2066" xr:uid="{00000000-0005-0000-0000-00003A030000}"/>
    <cellStyle name="Comma 2 3 5 3 2" xfId="2390" xr:uid="{00000000-0005-0000-0000-00003B030000}"/>
    <cellStyle name="Comma 2 3 5 4" xfId="2282" xr:uid="{00000000-0005-0000-0000-00003C030000}"/>
    <cellStyle name="Comma 2 3 5 5" xfId="2174" xr:uid="{00000000-0005-0000-0000-00003D030000}"/>
    <cellStyle name="Comma 2 3 6" xfId="1660" xr:uid="{00000000-0005-0000-0000-00003E030000}"/>
    <cellStyle name="Comma 2 3 6 2" xfId="2004" xr:uid="{00000000-0005-0000-0000-00003F030000}"/>
    <cellStyle name="Comma 2 3 6 2 2" xfId="2112" xr:uid="{00000000-0005-0000-0000-000040030000}"/>
    <cellStyle name="Comma 2 3 6 2 2 2" xfId="2436" xr:uid="{00000000-0005-0000-0000-000041030000}"/>
    <cellStyle name="Comma 2 3 6 2 3" xfId="2328" xr:uid="{00000000-0005-0000-0000-000042030000}"/>
    <cellStyle name="Comma 2 3 6 2 4" xfId="2220" xr:uid="{00000000-0005-0000-0000-000043030000}"/>
    <cellStyle name="Comma 2 3 6 3" xfId="2067" xr:uid="{00000000-0005-0000-0000-000044030000}"/>
    <cellStyle name="Comma 2 3 6 3 2" xfId="2391" xr:uid="{00000000-0005-0000-0000-000045030000}"/>
    <cellStyle name="Comma 2 3 6 4" xfId="2283" xr:uid="{00000000-0005-0000-0000-000046030000}"/>
    <cellStyle name="Comma 2 3 6 5" xfId="2175" xr:uid="{00000000-0005-0000-0000-000047030000}"/>
    <cellStyle name="Comma 2 3 7" xfId="1661" xr:uid="{00000000-0005-0000-0000-000048030000}"/>
    <cellStyle name="Comma 2 3 7 2" xfId="1994" xr:uid="{00000000-0005-0000-0000-000049030000}"/>
    <cellStyle name="Comma 2 3 7 2 2" xfId="2102" xr:uid="{00000000-0005-0000-0000-00004A030000}"/>
    <cellStyle name="Comma 2 3 7 2 2 2" xfId="2426" xr:uid="{00000000-0005-0000-0000-00004B030000}"/>
    <cellStyle name="Comma 2 3 7 2 3" xfId="2318" xr:uid="{00000000-0005-0000-0000-00004C030000}"/>
    <cellStyle name="Comma 2 3 7 2 4" xfId="2210" xr:uid="{00000000-0005-0000-0000-00004D030000}"/>
    <cellStyle name="Comma 2 3 7 3" xfId="2068" xr:uid="{00000000-0005-0000-0000-00004E030000}"/>
    <cellStyle name="Comma 2 3 7 3 2" xfId="2392" xr:uid="{00000000-0005-0000-0000-00004F030000}"/>
    <cellStyle name="Comma 2 3 7 4" xfId="2284" xr:uid="{00000000-0005-0000-0000-000050030000}"/>
    <cellStyle name="Comma 2 3 7 5" xfId="2176" xr:uid="{00000000-0005-0000-0000-000051030000}"/>
    <cellStyle name="Comma 2 3 8" xfId="1662" xr:uid="{00000000-0005-0000-0000-000052030000}"/>
    <cellStyle name="Comma 2 3 8 2" xfId="2026" xr:uid="{00000000-0005-0000-0000-000053030000}"/>
    <cellStyle name="Comma 2 3 8 2 2" xfId="2134" xr:uid="{00000000-0005-0000-0000-000054030000}"/>
    <cellStyle name="Comma 2 3 8 2 2 2" xfId="2458" xr:uid="{00000000-0005-0000-0000-000055030000}"/>
    <cellStyle name="Comma 2 3 8 2 3" xfId="2350" xr:uid="{00000000-0005-0000-0000-000056030000}"/>
    <cellStyle name="Comma 2 3 8 2 4" xfId="2242" xr:uid="{00000000-0005-0000-0000-000057030000}"/>
    <cellStyle name="Comma 2 3 8 3" xfId="2069" xr:uid="{00000000-0005-0000-0000-000058030000}"/>
    <cellStyle name="Comma 2 3 8 3 2" xfId="2393" xr:uid="{00000000-0005-0000-0000-000059030000}"/>
    <cellStyle name="Comma 2 3 8 4" xfId="2285" xr:uid="{00000000-0005-0000-0000-00005A030000}"/>
    <cellStyle name="Comma 2 3 8 5" xfId="2177" xr:uid="{00000000-0005-0000-0000-00005B030000}"/>
    <cellStyle name="Comma 2 3 9" xfId="1983" xr:uid="{00000000-0005-0000-0000-00005C030000}"/>
    <cellStyle name="Comma 2 3 9 2" xfId="2091" xr:uid="{00000000-0005-0000-0000-00005D030000}"/>
    <cellStyle name="Comma 2 3 9 2 2" xfId="2415" xr:uid="{00000000-0005-0000-0000-00005E030000}"/>
    <cellStyle name="Comma 2 3 9 3" xfId="2307" xr:uid="{00000000-0005-0000-0000-00005F030000}"/>
    <cellStyle name="Comma 2 3 9 4" xfId="2199" xr:uid="{00000000-0005-0000-0000-000060030000}"/>
    <cellStyle name="Comma 2 4" xfId="1663" xr:uid="{00000000-0005-0000-0000-000061030000}"/>
    <cellStyle name="Comma 2 5" xfId="1664" xr:uid="{00000000-0005-0000-0000-000062030000}"/>
    <cellStyle name="Comma 2 5 2" xfId="2007" xr:uid="{00000000-0005-0000-0000-000063030000}"/>
    <cellStyle name="Comma 2 5 2 2" xfId="2115" xr:uid="{00000000-0005-0000-0000-000064030000}"/>
    <cellStyle name="Comma 2 5 2 2 2" xfId="2439" xr:uid="{00000000-0005-0000-0000-000065030000}"/>
    <cellStyle name="Comma 2 5 2 3" xfId="2331" xr:uid="{00000000-0005-0000-0000-000066030000}"/>
    <cellStyle name="Comma 2 5 2 4" xfId="2223" xr:uid="{00000000-0005-0000-0000-000067030000}"/>
    <cellStyle name="Comma 2 5 3" xfId="2070" xr:uid="{00000000-0005-0000-0000-000068030000}"/>
    <cellStyle name="Comma 2 5 3 2" xfId="2394" xr:uid="{00000000-0005-0000-0000-000069030000}"/>
    <cellStyle name="Comma 2 5 4" xfId="2286" xr:uid="{00000000-0005-0000-0000-00006A030000}"/>
    <cellStyle name="Comma 2 5 5" xfId="2178" xr:uid="{00000000-0005-0000-0000-00006B030000}"/>
    <cellStyle name="Comma 2 6" xfId="1665" xr:uid="{00000000-0005-0000-0000-00006C030000}"/>
    <cellStyle name="Comma 2 6 2" xfId="1992" xr:uid="{00000000-0005-0000-0000-00006D030000}"/>
    <cellStyle name="Comma 2 6 2 2" xfId="2100" xr:uid="{00000000-0005-0000-0000-00006E030000}"/>
    <cellStyle name="Comma 2 6 2 2 2" xfId="2424" xr:uid="{00000000-0005-0000-0000-00006F030000}"/>
    <cellStyle name="Comma 2 6 2 3" xfId="2316" xr:uid="{00000000-0005-0000-0000-000070030000}"/>
    <cellStyle name="Comma 2 6 2 4" xfId="2208" xr:uid="{00000000-0005-0000-0000-000071030000}"/>
    <cellStyle name="Comma 2 6 3" xfId="2071" xr:uid="{00000000-0005-0000-0000-000072030000}"/>
    <cellStyle name="Comma 2 6 3 2" xfId="2395" xr:uid="{00000000-0005-0000-0000-000073030000}"/>
    <cellStyle name="Comma 2 6 4" xfId="2287" xr:uid="{00000000-0005-0000-0000-000074030000}"/>
    <cellStyle name="Comma 2 6 5" xfId="2179" xr:uid="{00000000-0005-0000-0000-000075030000}"/>
    <cellStyle name="Comma 2 7" xfId="1666" xr:uid="{00000000-0005-0000-0000-000076030000}"/>
    <cellStyle name="Comma 2 7 2" xfId="2021" xr:uid="{00000000-0005-0000-0000-000077030000}"/>
    <cellStyle name="Comma 2 7 2 2" xfId="2129" xr:uid="{00000000-0005-0000-0000-000078030000}"/>
    <cellStyle name="Comma 2 7 2 2 2" xfId="2453" xr:uid="{00000000-0005-0000-0000-000079030000}"/>
    <cellStyle name="Comma 2 7 2 3" xfId="2345" xr:uid="{00000000-0005-0000-0000-00007A030000}"/>
    <cellStyle name="Comma 2 7 2 4" xfId="2237" xr:uid="{00000000-0005-0000-0000-00007B030000}"/>
    <cellStyle name="Comma 2 7 3" xfId="2072" xr:uid="{00000000-0005-0000-0000-00007C030000}"/>
    <cellStyle name="Comma 2 7 3 2" xfId="2396" xr:uid="{00000000-0005-0000-0000-00007D030000}"/>
    <cellStyle name="Comma 2 7 4" xfId="2288" xr:uid="{00000000-0005-0000-0000-00007E030000}"/>
    <cellStyle name="Comma 2 7 5" xfId="2180" xr:uid="{00000000-0005-0000-0000-00007F030000}"/>
    <cellStyle name="Comma 2 8" xfId="1667" xr:uid="{00000000-0005-0000-0000-000080030000}"/>
    <cellStyle name="Comma 2 8 2" xfId="1978" xr:uid="{00000000-0005-0000-0000-000081030000}"/>
    <cellStyle name="Comma 2 8 2 2" xfId="2086" xr:uid="{00000000-0005-0000-0000-000082030000}"/>
    <cellStyle name="Comma 2 8 2 2 2" xfId="2410" xr:uid="{00000000-0005-0000-0000-000083030000}"/>
    <cellStyle name="Comma 2 8 2 3" xfId="2302" xr:uid="{00000000-0005-0000-0000-000084030000}"/>
    <cellStyle name="Comma 2 8 2 4" xfId="2194" xr:uid="{00000000-0005-0000-0000-000085030000}"/>
    <cellStyle name="Comma 2 8 3" xfId="2073" xr:uid="{00000000-0005-0000-0000-000086030000}"/>
    <cellStyle name="Comma 2 8 3 2" xfId="2397" xr:uid="{00000000-0005-0000-0000-000087030000}"/>
    <cellStyle name="Comma 2 8 4" xfId="2289" xr:uid="{00000000-0005-0000-0000-000088030000}"/>
    <cellStyle name="Comma 2 8 5" xfId="2181" xr:uid="{00000000-0005-0000-0000-000089030000}"/>
    <cellStyle name="Comma 2 9" xfId="2031" xr:uid="{00000000-0005-0000-0000-00008A030000}"/>
    <cellStyle name="Comma 2 9 2" xfId="2355" xr:uid="{00000000-0005-0000-0000-00008B030000}"/>
    <cellStyle name="Comma 3" xfId="447" xr:uid="{00000000-0005-0000-0000-00008C030000}"/>
    <cellStyle name="Comma 3 2" xfId="448" xr:uid="{00000000-0005-0000-0000-00008D030000}"/>
    <cellStyle name="Comma 3 2 2" xfId="449" xr:uid="{00000000-0005-0000-0000-00008E030000}"/>
    <cellStyle name="Comma 3 2 2 2" xfId="450" xr:uid="{00000000-0005-0000-0000-00008F030000}"/>
    <cellStyle name="Comma 3 2 3" xfId="451" xr:uid="{00000000-0005-0000-0000-000090030000}"/>
    <cellStyle name="Comma 3 2 4" xfId="1669" xr:uid="{00000000-0005-0000-0000-000091030000}"/>
    <cellStyle name="Comma 3 2 4 2" xfId="1997" xr:uid="{00000000-0005-0000-0000-000092030000}"/>
    <cellStyle name="Comma 3 2 4 2 2" xfId="2105" xr:uid="{00000000-0005-0000-0000-000093030000}"/>
    <cellStyle name="Comma 3 2 4 2 2 2" xfId="2429" xr:uid="{00000000-0005-0000-0000-000094030000}"/>
    <cellStyle name="Comma 3 2 4 2 3" xfId="2321" xr:uid="{00000000-0005-0000-0000-000095030000}"/>
    <cellStyle name="Comma 3 2 4 2 4" xfId="2213" xr:uid="{00000000-0005-0000-0000-000096030000}"/>
    <cellStyle name="Comma 3 2 4 3" xfId="2074" xr:uid="{00000000-0005-0000-0000-000097030000}"/>
    <cellStyle name="Comma 3 2 4 3 2" xfId="2398" xr:uid="{00000000-0005-0000-0000-000098030000}"/>
    <cellStyle name="Comma 3 2 4 4" xfId="2290" xr:uid="{00000000-0005-0000-0000-000099030000}"/>
    <cellStyle name="Comma 3 2 4 5" xfId="2182" xr:uid="{00000000-0005-0000-0000-00009A030000}"/>
    <cellStyle name="Comma 3 3" xfId="452" xr:uid="{00000000-0005-0000-0000-00009B030000}"/>
    <cellStyle name="Comma 3 3 2" xfId="453" xr:uid="{00000000-0005-0000-0000-00009C030000}"/>
    <cellStyle name="Comma 3 3 3" xfId="1670" xr:uid="{00000000-0005-0000-0000-00009D030000}"/>
    <cellStyle name="Comma 3 4" xfId="454" xr:uid="{00000000-0005-0000-0000-00009E030000}"/>
    <cellStyle name="Comma 3 4 2" xfId="455" xr:uid="{00000000-0005-0000-0000-00009F030000}"/>
    <cellStyle name="Comma 3 5" xfId="456" xr:uid="{00000000-0005-0000-0000-0000A0030000}"/>
    <cellStyle name="Comma 3 6" xfId="1671" xr:uid="{00000000-0005-0000-0000-0000A1030000}"/>
    <cellStyle name="Comma 3 6 2" xfId="1996" xr:uid="{00000000-0005-0000-0000-0000A2030000}"/>
    <cellStyle name="Comma 3 6 2 2" xfId="2104" xr:uid="{00000000-0005-0000-0000-0000A3030000}"/>
    <cellStyle name="Comma 3 6 2 2 2" xfId="2428" xr:uid="{00000000-0005-0000-0000-0000A4030000}"/>
    <cellStyle name="Comma 3 6 2 3" xfId="2320" xr:uid="{00000000-0005-0000-0000-0000A5030000}"/>
    <cellStyle name="Comma 3 6 2 4" xfId="2212" xr:uid="{00000000-0005-0000-0000-0000A6030000}"/>
    <cellStyle name="Comma 3 6 3" xfId="2075" xr:uid="{00000000-0005-0000-0000-0000A7030000}"/>
    <cellStyle name="Comma 3 6 3 2" xfId="2399" xr:uid="{00000000-0005-0000-0000-0000A8030000}"/>
    <cellStyle name="Comma 3 6 4" xfId="2291" xr:uid="{00000000-0005-0000-0000-0000A9030000}"/>
    <cellStyle name="Comma 3 6 5" xfId="2183" xr:uid="{00000000-0005-0000-0000-0000AA030000}"/>
    <cellStyle name="Comma 3 7" xfId="1672" xr:uid="{00000000-0005-0000-0000-0000AB030000}"/>
    <cellStyle name="Comma 3 8" xfId="1668" xr:uid="{00000000-0005-0000-0000-0000AC030000}"/>
    <cellStyle name="Comma 4" xfId="457" xr:uid="{00000000-0005-0000-0000-0000AD030000}"/>
    <cellStyle name="Comma 4 2" xfId="458" xr:uid="{00000000-0005-0000-0000-0000AE030000}"/>
    <cellStyle name="Comma 4 2 2" xfId="459" xr:uid="{00000000-0005-0000-0000-0000AF030000}"/>
    <cellStyle name="Comma 4 2 2 2" xfId="2015" xr:uid="{00000000-0005-0000-0000-0000B0030000}"/>
    <cellStyle name="Comma 4 2 2 2 2" xfId="2123" xr:uid="{00000000-0005-0000-0000-0000B1030000}"/>
    <cellStyle name="Comma 4 2 2 2 2 2" xfId="2447" xr:uid="{00000000-0005-0000-0000-0000B2030000}"/>
    <cellStyle name="Comma 4 2 2 2 3" xfId="2339" xr:uid="{00000000-0005-0000-0000-0000B3030000}"/>
    <cellStyle name="Comma 4 2 2 2 4" xfId="2231" xr:uid="{00000000-0005-0000-0000-0000B4030000}"/>
    <cellStyle name="Comma 4 2 2 3" xfId="2078" xr:uid="{00000000-0005-0000-0000-0000B5030000}"/>
    <cellStyle name="Comma 4 2 2 3 2" xfId="2402" xr:uid="{00000000-0005-0000-0000-0000B6030000}"/>
    <cellStyle name="Comma 4 2 2 4" xfId="2294" xr:uid="{00000000-0005-0000-0000-0000B7030000}"/>
    <cellStyle name="Comma 4 2 2 5" xfId="2186" xr:uid="{00000000-0005-0000-0000-0000B8030000}"/>
    <cellStyle name="Comma 4 2 2 6" xfId="1675" xr:uid="{00000000-0005-0000-0000-0000B9030000}"/>
    <cellStyle name="Comma 4 2 3" xfId="1676" xr:uid="{00000000-0005-0000-0000-0000BA030000}"/>
    <cellStyle name="Comma 4 2 3 2" xfId="2029" xr:uid="{00000000-0005-0000-0000-0000BB030000}"/>
    <cellStyle name="Comma 4 2 3 2 2" xfId="2137" xr:uid="{00000000-0005-0000-0000-0000BC030000}"/>
    <cellStyle name="Comma 4 2 3 2 2 2" xfId="2461" xr:uid="{00000000-0005-0000-0000-0000BD030000}"/>
    <cellStyle name="Comma 4 2 3 2 3" xfId="2353" xr:uid="{00000000-0005-0000-0000-0000BE030000}"/>
    <cellStyle name="Comma 4 2 3 2 4" xfId="2245" xr:uid="{00000000-0005-0000-0000-0000BF030000}"/>
    <cellStyle name="Comma 4 2 3 3" xfId="2079" xr:uid="{00000000-0005-0000-0000-0000C0030000}"/>
    <cellStyle name="Comma 4 2 3 3 2" xfId="2403" xr:uid="{00000000-0005-0000-0000-0000C1030000}"/>
    <cellStyle name="Comma 4 2 3 4" xfId="2295" xr:uid="{00000000-0005-0000-0000-0000C2030000}"/>
    <cellStyle name="Comma 4 2 3 5" xfId="2187" xr:uid="{00000000-0005-0000-0000-0000C3030000}"/>
    <cellStyle name="Comma 4 2 4" xfId="1986" xr:uid="{00000000-0005-0000-0000-0000C4030000}"/>
    <cellStyle name="Comma 4 2 4 2" xfId="2094" xr:uid="{00000000-0005-0000-0000-0000C5030000}"/>
    <cellStyle name="Comma 4 2 4 2 2" xfId="2418" xr:uid="{00000000-0005-0000-0000-0000C6030000}"/>
    <cellStyle name="Comma 4 2 4 3" xfId="2310" xr:uid="{00000000-0005-0000-0000-0000C7030000}"/>
    <cellStyle name="Comma 4 2 4 4" xfId="2202" xr:uid="{00000000-0005-0000-0000-0000C8030000}"/>
    <cellStyle name="Comma 4 2 5" xfId="2077" xr:uid="{00000000-0005-0000-0000-0000C9030000}"/>
    <cellStyle name="Comma 4 2 5 2" xfId="2401" xr:uid="{00000000-0005-0000-0000-0000CA030000}"/>
    <cellStyle name="Comma 4 2 6" xfId="2293" xr:uid="{00000000-0005-0000-0000-0000CB030000}"/>
    <cellStyle name="Comma 4 2 7" xfId="2185" xr:uid="{00000000-0005-0000-0000-0000CC030000}"/>
    <cellStyle name="Comma 4 2 8" xfId="1674" xr:uid="{00000000-0005-0000-0000-0000CD030000}"/>
    <cellStyle name="Comma 4 3" xfId="460" xr:uid="{00000000-0005-0000-0000-0000CE030000}"/>
    <cellStyle name="Comma 4 3 2" xfId="2014" xr:uid="{00000000-0005-0000-0000-0000CF030000}"/>
    <cellStyle name="Comma 4 3 2 2" xfId="2122" xr:uid="{00000000-0005-0000-0000-0000D0030000}"/>
    <cellStyle name="Comma 4 3 2 2 2" xfId="2446" xr:uid="{00000000-0005-0000-0000-0000D1030000}"/>
    <cellStyle name="Comma 4 3 2 3" xfId="2338" xr:uid="{00000000-0005-0000-0000-0000D2030000}"/>
    <cellStyle name="Comma 4 3 2 4" xfId="2230" xr:uid="{00000000-0005-0000-0000-0000D3030000}"/>
    <cellStyle name="Comma 4 3 3" xfId="2080" xr:uid="{00000000-0005-0000-0000-0000D4030000}"/>
    <cellStyle name="Comma 4 3 3 2" xfId="2404" xr:uid="{00000000-0005-0000-0000-0000D5030000}"/>
    <cellStyle name="Comma 4 3 4" xfId="2296" xr:uid="{00000000-0005-0000-0000-0000D6030000}"/>
    <cellStyle name="Comma 4 3 5" xfId="2188" xr:uid="{00000000-0005-0000-0000-0000D7030000}"/>
    <cellStyle name="Comma 4 3 6" xfId="1677" xr:uid="{00000000-0005-0000-0000-0000D8030000}"/>
    <cellStyle name="Comma 4 4" xfId="1678" xr:uid="{00000000-0005-0000-0000-0000D9030000}"/>
    <cellStyle name="Comma 4 4 2" xfId="2028" xr:uid="{00000000-0005-0000-0000-0000DA030000}"/>
    <cellStyle name="Comma 4 4 2 2" xfId="2136" xr:uid="{00000000-0005-0000-0000-0000DB030000}"/>
    <cellStyle name="Comma 4 4 2 2 2" xfId="2460" xr:uid="{00000000-0005-0000-0000-0000DC030000}"/>
    <cellStyle name="Comma 4 4 2 3" xfId="2352" xr:uid="{00000000-0005-0000-0000-0000DD030000}"/>
    <cellStyle name="Comma 4 4 2 4" xfId="2244" xr:uid="{00000000-0005-0000-0000-0000DE030000}"/>
    <cellStyle name="Comma 4 4 3" xfId="2081" xr:uid="{00000000-0005-0000-0000-0000DF030000}"/>
    <cellStyle name="Comma 4 4 3 2" xfId="2405" xr:uid="{00000000-0005-0000-0000-0000E0030000}"/>
    <cellStyle name="Comma 4 4 4" xfId="2297" xr:uid="{00000000-0005-0000-0000-0000E1030000}"/>
    <cellStyle name="Comma 4 4 5" xfId="2189" xr:uid="{00000000-0005-0000-0000-0000E2030000}"/>
    <cellStyle name="Comma 4 5" xfId="1985" xr:uid="{00000000-0005-0000-0000-0000E3030000}"/>
    <cellStyle name="Comma 4 5 2" xfId="2093" xr:uid="{00000000-0005-0000-0000-0000E4030000}"/>
    <cellStyle name="Comma 4 5 2 2" xfId="2417" xr:uid="{00000000-0005-0000-0000-0000E5030000}"/>
    <cellStyle name="Comma 4 5 3" xfId="2309" xr:uid="{00000000-0005-0000-0000-0000E6030000}"/>
    <cellStyle name="Comma 4 5 4" xfId="2201" xr:uid="{00000000-0005-0000-0000-0000E7030000}"/>
    <cellStyle name="Comma 4 6" xfId="2076" xr:uid="{00000000-0005-0000-0000-0000E8030000}"/>
    <cellStyle name="Comma 4 6 2" xfId="2400" xr:uid="{00000000-0005-0000-0000-0000E9030000}"/>
    <cellStyle name="Comma 4 7" xfId="2292" xr:uid="{00000000-0005-0000-0000-0000EA030000}"/>
    <cellStyle name="Comma 4 8" xfId="2184" xr:uid="{00000000-0005-0000-0000-0000EB030000}"/>
    <cellStyle name="Comma 4 9" xfId="1673" xr:uid="{00000000-0005-0000-0000-0000EC030000}"/>
    <cellStyle name="Comma 5" xfId="461" xr:uid="{00000000-0005-0000-0000-0000ED030000}"/>
    <cellStyle name="Comma 5 2" xfId="462" xr:uid="{00000000-0005-0000-0000-0000EE030000}"/>
    <cellStyle name="Comma 5 2 2" xfId="2016" xr:uid="{00000000-0005-0000-0000-0000EF030000}"/>
    <cellStyle name="Comma 5 2 2 2" xfId="2124" xr:uid="{00000000-0005-0000-0000-0000F0030000}"/>
    <cellStyle name="Comma 5 2 2 2 2" xfId="2448" xr:uid="{00000000-0005-0000-0000-0000F1030000}"/>
    <cellStyle name="Comma 5 2 2 3" xfId="2340" xr:uid="{00000000-0005-0000-0000-0000F2030000}"/>
    <cellStyle name="Comma 5 2 2 4" xfId="2232" xr:uid="{00000000-0005-0000-0000-0000F3030000}"/>
    <cellStyle name="Comma 5 2 3" xfId="2083" xr:uid="{00000000-0005-0000-0000-0000F4030000}"/>
    <cellStyle name="Comma 5 2 3 2" xfId="2407" xr:uid="{00000000-0005-0000-0000-0000F5030000}"/>
    <cellStyle name="Comma 5 2 4" xfId="2299" xr:uid="{00000000-0005-0000-0000-0000F6030000}"/>
    <cellStyle name="Comma 5 2 5" xfId="2191" xr:uid="{00000000-0005-0000-0000-0000F7030000}"/>
    <cellStyle name="Comma 5 2 6" xfId="1680" xr:uid="{00000000-0005-0000-0000-0000F8030000}"/>
    <cellStyle name="Comma 5 3" xfId="1681" xr:uid="{00000000-0005-0000-0000-0000F9030000}"/>
    <cellStyle name="Comma 5 3 2" xfId="2030" xr:uid="{00000000-0005-0000-0000-0000FA030000}"/>
    <cellStyle name="Comma 5 3 2 2" xfId="2138" xr:uid="{00000000-0005-0000-0000-0000FB030000}"/>
    <cellStyle name="Comma 5 3 2 2 2" xfId="2462" xr:uid="{00000000-0005-0000-0000-0000FC030000}"/>
    <cellStyle name="Comma 5 3 2 3" xfId="2354" xr:uid="{00000000-0005-0000-0000-0000FD030000}"/>
    <cellStyle name="Comma 5 3 2 4" xfId="2246" xr:uid="{00000000-0005-0000-0000-0000FE030000}"/>
    <cellStyle name="Comma 5 3 3" xfId="2084" xr:uid="{00000000-0005-0000-0000-0000FF030000}"/>
    <cellStyle name="Comma 5 3 3 2" xfId="2408" xr:uid="{00000000-0005-0000-0000-000000040000}"/>
    <cellStyle name="Comma 5 3 4" xfId="2300" xr:uid="{00000000-0005-0000-0000-000001040000}"/>
    <cellStyle name="Comma 5 3 5" xfId="2192" xr:uid="{00000000-0005-0000-0000-000002040000}"/>
    <cellStyle name="Comma 5 4" xfId="1987" xr:uid="{00000000-0005-0000-0000-000003040000}"/>
    <cellStyle name="Comma 5 4 2" xfId="2095" xr:uid="{00000000-0005-0000-0000-000004040000}"/>
    <cellStyle name="Comma 5 4 2 2" xfId="2419" xr:uid="{00000000-0005-0000-0000-000005040000}"/>
    <cellStyle name="Comma 5 4 3" xfId="2311" xr:uid="{00000000-0005-0000-0000-000006040000}"/>
    <cellStyle name="Comma 5 4 4" xfId="2203" xr:uid="{00000000-0005-0000-0000-000007040000}"/>
    <cellStyle name="Comma 5 5" xfId="2082" xr:uid="{00000000-0005-0000-0000-000008040000}"/>
    <cellStyle name="Comma 5 5 2" xfId="2406" xr:uid="{00000000-0005-0000-0000-000009040000}"/>
    <cellStyle name="Comma 5 6" xfId="2298" xr:uid="{00000000-0005-0000-0000-00000A040000}"/>
    <cellStyle name="Comma 5 7" xfId="2190" xr:uid="{00000000-0005-0000-0000-00000B040000}"/>
    <cellStyle name="Comma 5 8" xfId="1679" xr:uid="{00000000-0005-0000-0000-00000C040000}"/>
    <cellStyle name="Comma 6" xfId="1682" xr:uid="{00000000-0005-0000-0000-00000D040000}"/>
    <cellStyle name="Comma 6 2" xfId="2085" xr:uid="{00000000-0005-0000-0000-00000E040000}"/>
    <cellStyle name="Comma 6 2 2" xfId="2409" xr:uid="{00000000-0005-0000-0000-00000F040000}"/>
    <cellStyle name="Comma 6 3" xfId="2301" xr:uid="{00000000-0005-0000-0000-000010040000}"/>
    <cellStyle name="Comma 6 4" xfId="2193" xr:uid="{00000000-0005-0000-0000-000011040000}"/>
    <cellStyle name="Eingabe" xfId="463" xr:uid="{00000000-0005-0000-0000-000012040000}"/>
    <cellStyle name="Ergebnis" xfId="464" xr:uid="{00000000-0005-0000-0000-000013040000}"/>
    <cellStyle name="Erklärender Text" xfId="465" xr:uid="{00000000-0005-0000-0000-000014040000}"/>
    <cellStyle name="Euro" xfId="466" xr:uid="{00000000-0005-0000-0000-000015040000}"/>
    <cellStyle name="Euro 2" xfId="467" xr:uid="{00000000-0005-0000-0000-000016040000}"/>
    <cellStyle name="Euro 2 2" xfId="468" xr:uid="{00000000-0005-0000-0000-000017040000}"/>
    <cellStyle name="Euro 2 2 2" xfId="469" xr:uid="{00000000-0005-0000-0000-000018040000}"/>
    <cellStyle name="Euro 2 2 3" xfId="1685" xr:uid="{00000000-0005-0000-0000-000019040000}"/>
    <cellStyle name="Euro 2 3" xfId="470" xr:uid="{00000000-0005-0000-0000-00001A040000}"/>
    <cellStyle name="Euro 2 3 2" xfId="471" xr:uid="{00000000-0005-0000-0000-00001B040000}"/>
    <cellStyle name="Euro 2 4" xfId="472" xr:uid="{00000000-0005-0000-0000-00001C040000}"/>
    <cellStyle name="Euro 2 4 2" xfId="473" xr:uid="{00000000-0005-0000-0000-00001D040000}"/>
    <cellStyle name="Euro 2 5" xfId="474" xr:uid="{00000000-0005-0000-0000-00001E040000}"/>
    <cellStyle name="Euro 2 6" xfId="1686" xr:uid="{00000000-0005-0000-0000-00001F040000}"/>
    <cellStyle name="Euro 2 7" xfId="1687" xr:uid="{00000000-0005-0000-0000-000020040000}"/>
    <cellStyle name="Euro 2 8" xfId="1684" xr:uid="{00000000-0005-0000-0000-000021040000}"/>
    <cellStyle name="Euro 3" xfId="475" xr:uid="{00000000-0005-0000-0000-000022040000}"/>
    <cellStyle name="Euro 3 2" xfId="476" xr:uid="{00000000-0005-0000-0000-000023040000}"/>
    <cellStyle name="Euro 3 3" xfId="1688" xr:uid="{00000000-0005-0000-0000-000024040000}"/>
    <cellStyle name="Euro 4" xfId="477" xr:uid="{00000000-0005-0000-0000-000025040000}"/>
    <cellStyle name="Euro 4 2" xfId="478" xr:uid="{00000000-0005-0000-0000-000026040000}"/>
    <cellStyle name="Euro 4 3" xfId="1689" xr:uid="{00000000-0005-0000-0000-000027040000}"/>
    <cellStyle name="Euro 5" xfId="479" xr:uid="{00000000-0005-0000-0000-000028040000}"/>
    <cellStyle name="Euro 5 2" xfId="480" xr:uid="{00000000-0005-0000-0000-000029040000}"/>
    <cellStyle name="Euro 5 3" xfId="1690" xr:uid="{00000000-0005-0000-0000-00002A040000}"/>
    <cellStyle name="Euro 6" xfId="481" xr:uid="{00000000-0005-0000-0000-00002B040000}"/>
    <cellStyle name="Euro 6 2" xfId="482" xr:uid="{00000000-0005-0000-0000-00002C040000}"/>
    <cellStyle name="Euro 7" xfId="483" xr:uid="{00000000-0005-0000-0000-00002D040000}"/>
    <cellStyle name="Euro 8" xfId="1691" xr:uid="{00000000-0005-0000-0000-00002E040000}"/>
    <cellStyle name="Euro 9" xfId="1683" xr:uid="{00000000-0005-0000-0000-00002F040000}"/>
    <cellStyle name="Explanatory Text 2" xfId="484" xr:uid="{00000000-0005-0000-0000-000030040000}"/>
    <cellStyle name="Explanatory Text 2 10" xfId="485" xr:uid="{00000000-0005-0000-0000-000031040000}"/>
    <cellStyle name="Explanatory Text 2 11" xfId="486" xr:uid="{00000000-0005-0000-0000-000032040000}"/>
    <cellStyle name="Explanatory Text 2 12" xfId="487" xr:uid="{00000000-0005-0000-0000-000033040000}"/>
    <cellStyle name="Explanatory Text 2 13" xfId="488" xr:uid="{00000000-0005-0000-0000-000034040000}"/>
    <cellStyle name="Explanatory Text 2 14" xfId="489" xr:uid="{00000000-0005-0000-0000-000035040000}"/>
    <cellStyle name="Explanatory Text 2 15" xfId="490" xr:uid="{00000000-0005-0000-0000-000036040000}"/>
    <cellStyle name="Explanatory Text 2 2" xfId="491" xr:uid="{00000000-0005-0000-0000-000037040000}"/>
    <cellStyle name="Explanatory Text 2 2 2" xfId="1692" xr:uid="{00000000-0005-0000-0000-000038040000}"/>
    <cellStyle name="Explanatory Text 2 3" xfId="492" xr:uid="{00000000-0005-0000-0000-000039040000}"/>
    <cellStyle name="Explanatory Text 2 4" xfId="493" xr:uid="{00000000-0005-0000-0000-00003A040000}"/>
    <cellStyle name="Explanatory Text 2 5" xfId="494" xr:uid="{00000000-0005-0000-0000-00003B040000}"/>
    <cellStyle name="Explanatory Text 2 6" xfId="495" xr:uid="{00000000-0005-0000-0000-00003C040000}"/>
    <cellStyle name="Explanatory Text 2 7" xfId="496" xr:uid="{00000000-0005-0000-0000-00003D040000}"/>
    <cellStyle name="Explanatory Text 2 8" xfId="497" xr:uid="{00000000-0005-0000-0000-00003E040000}"/>
    <cellStyle name="Explanatory Text 2 9" xfId="498" xr:uid="{00000000-0005-0000-0000-00003F040000}"/>
    <cellStyle name="Float" xfId="499" xr:uid="{00000000-0005-0000-0000-000040040000}"/>
    <cellStyle name="Float 2" xfId="500" xr:uid="{00000000-0005-0000-0000-000041040000}"/>
    <cellStyle name="Float 3" xfId="501" xr:uid="{00000000-0005-0000-0000-000042040000}"/>
    <cellStyle name="Float 3 2" xfId="502" xr:uid="{00000000-0005-0000-0000-000043040000}"/>
    <cellStyle name="Float 3 2 2" xfId="503" xr:uid="{00000000-0005-0000-0000-000044040000}"/>
    <cellStyle name="Float 3 3" xfId="504" xr:uid="{00000000-0005-0000-0000-000045040000}"/>
    <cellStyle name="Float 4" xfId="505" xr:uid="{00000000-0005-0000-0000-000046040000}"/>
    <cellStyle name="Float 4 2" xfId="506" xr:uid="{00000000-0005-0000-0000-000047040000}"/>
    <cellStyle name="Float 5" xfId="507" xr:uid="{00000000-0005-0000-0000-000048040000}"/>
    <cellStyle name="Float 5 2" xfId="508" xr:uid="{00000000-0005-0000-0000-000049040000}"/>
    <cellStyle name="Float 6" xfId="509" xr:uid="{00000000-0005-0000-0000-00004A040000}"/>
    <cellStyle name="Float 6 2" xfId="510" xr:uid="{00000000-0005-0000-0000-00004B040000}"/>
    <cellStyle name="Good 2" xfId="511" xr:uid="{00000000-0005-0000-0000-00004D040000}"/>
    <cellStyle name="Good 2 10" xfId="512" xr:uid="{00000000-0005-0000-0000-00004E040000}"/>
    <cellStyle name="Good 2 11" xfId="513" xr:uid="{00000000-0005-0000-0000-00004F040000}"/>
    <cellStyle name="Good 2 12" xfId="514" xr:uid="{00000000-0005-0000-0000-000050040000}"/>
    <cellStyle name="Good 2 13" xfId="515" xr:uid="{00000000-0005-0000-0000-000051040000}"/>
    <cellStyle name="Good 2 14" xfId="516" xr:uid="{00000000-0005-0000-0000-000052040000}"/>
    <cellStyle name="Good 2 15" xfId="517" xr:uid="{00000000-0005-0000-0000-000053040000}"/>
    <cellStyle name="Good 2 16" xfId="518" xr:uid="{00000000-0005-0000-0000-000054040000}"/>
    <cellStyle name="Good 2 17" xfId="519" xr:uid="{00000000-0005-0000-0000-000055040000}"/>
    <cellStyle name="Good 2 2" xfId="520" xr:uid="{00000000-0005-0000-0000-000056040000}"/>
    <cellStyle name="Good 2 2 2" xfId="1693" xr:uid="{00000000-0005-0000-0000-000057040000}"/>
    <cellStyle name="Good 2 3" xfId="521" xr:uid="{00000000-0005-0000-0000-000058040000}"/>
    <cellStyle name="Good 2 4" xfId="522" xr:uid="{00000000-0005-0000-0000-000059040000}"/>
    <cellStyle name="Good 2 5" xfId="523" xr:uid="{00000000-0005-0000-0000-00005A040000}"/>
    <cellStyle name="Good 2 6" xfId="524" xr:uid="{00000000-0005-0000-0000-00005B040000}"/>
    <cellStyle name="Good 2 7" xfId="525" xr:uid="{00000000-0005-0000-0000-00005C040000}"/>
    <cellStyle name="Good 2 8" xfId="526" xr:uid="{00000000-0005-0000-0000-00005D040000}"/>
    <cellStyle name="Good 2 9" xfId="527" xr:uid="{00000000-0005-0000-0000-00005E040000}"/>
    <cellStyle name="Gut" xfId="528" xr:uid="{00000000-0005-0000-0000-00005F040000}"/>
    <cellStyle name="Heading 1 2" xfId="529" xr:uid="{00000000-0005-0000-0000-000060040000}"/>
    <cellStyle name="Heading 1 2 10" xfId="530" xr:uid="{00000000-0005-0000-0000-000061040000}"/>
    <cellStyle name="Heading 1 2 11" xfId="531" xr:uid="{00000000-0005-0000-0000-000062040000}"/>
    <cellStyle name="Heading 1 2 12" xfId="532" xr:uid="{00000000-0005-0000-0000-000063040000}"/>
    <cellStyle name="Heading 1 2 13" xfId="533" xr:uid="{00000000-0005-0000-0000-000064040000}"/>
    <cellStyle name="Heading 1 2 14" xfId="534" xr:uid="{00000000-0005-0000-0000-000065040000}"/>
    <cellStyle name="Heading 1 2 15" xfId="535" xr:uid="{00000000-0005-0000-0000-000066040000}"/>
    <cellStyle name="Heading 1 2 2" xfId="536" xr:uid="{00000000-0005-0000-0000-000067040000}"/>
    <cellStyle name="Heading 1 2 2 2" xfId="1694" xr:uid="{00000000-0005-0000-0000-000068040000}"/>
    <cellStyle name="Heading 1 2 3" xfId="537" xr:uid="{00000000-0005-0000-0000-000069040000}"/>
    <cellStyle name="Heading 1 2 4" xfId="538" xr:uid="{00000000-0005-0000-0000-00006A040000}"/>
    <cellStyle name="Heading 1 2 5" xfId="539" xr:uid="{00000000-0005-0000-0000-00006B040000}"/>
    <cellStyle name="Heading 1 2 6" xfId="540" xr:uid="{00000000-0005-0000-0000-00006C040000}"/>
    <cellStyle name="Heading 1 2 7" xfId="541" xr:uid="{00000000-0005-0000-0000-00006D040000}"/>
    <cellStyle name="Heading 1 2 8" xfId="542" xr:uid="{00000000-0005-0000-0000-00006E040000}"/>
    <cellStyle name="Heading 1 2 9" xfId="543" xr:uid="{00000000-0005-0000-0000-00006F040000}"/>
    <cellStyle name="Heading 2 2" xfId="544" xr:uid="{00000000-0005-0000-0000-000070040000}"/>
    <cellStyle name="Heading 2 2 10" xfId="545" xr:uid="{00000000-0005-0000-0000-000071040000}"/>
    <cellStyle name="Heading 2 2 11" xfId="546" xr:uid="{00000000-0005-0000-0000-000072040000}"/>
    <cellStyle name="Heading 2 2 12" xfId="547" xr:uid="{00000000-0005-0000-0000-000073040000}"/>
    <cellStyle name="Heading 2 2 13" xfId="548" xr:uid="{00000000-0005-0000-0000-000074040000}"/>
    <cellStyle name="Heading 2 2 14" xfId="549" xr:uid="{00000000-0005-0000-0000-000075040000}"/>
    <cellStyle name="Heading 2 2 15" xfId="550" xr:uid="{00000000-0005-0000-0000-000076040000}"/>
    <cellStyle name="Heading 2 2 2" xfId="551" xr:uid="{00000000-0005-0000-0000-000077040000}"/>
    <cellStyle name="Heading 2 2 2 2" xfId="1695" xr:uid="{00000000-0005-0000-0000-000078040000}"/>
    <cellStyle name="Heading 2 2 3" xfId="552" xr:uid="{00000000-0005-0000-0000-000079040000}"/>
    <cellStyle name="Heading 2 2 4" xfId="553" xr:uid="{00000000-0005-0000-0000-00007A040000}"/>
    <cellStyle name="Heading 2 2 5" xfId="554" xr:uid="{00000000-0005-0000-0000-00007B040000}"/>
    <cellStyle name="Heading 2 2 6" xfId="555" xr:uid="{00000000-0005-0000-0000-00007C040000}"/>
    <cellStyle name="Heading 2 2 7" xfId="556" xr:uid="{00000000-0005-0000-0000-00007D040000}"/>
    <cellStyle name="Heading 2 2 8" xfId="557" xr:uid="{00000000-0005-0000-0000-00007E040000}"/>
    <cellStyle name="Heading 2 2 9" xfId="558" xr:uid="{00000000-0005-0000-0000-00007F040000}"/>
    <cellStyle name="Heading 3 2" xfId="559" xr:uid="{00000000-0005-0000-0000-000080040000}"/>
    <cellStyle name="Heading 3 2 10" xfId="560" xr:uid="{00000000-0005-0000-0000-000081040000}"/>
    <cellStyle name="Heading 3 2 11" xfId="561" xr:uid="{00000000-0005-0000-0000-000082040000}"/>
    <cellStyle name="Heading 3 2 12" xfId="562" xr:uid="{00000000-0005-0000-0000-000083040000}"/>
    <cellStyle name="Heading 3 2 13" xfId="563" xr:uid="{00000000-0005-0000-0000-000084040000}"/>
    <cellStyle name="Heading 3 2 14" xfId="564" xr:uid="{00000000-0005-0000-0000-000085040000}"/>
    <cellStyle name="Heading 3 2 15" xfId="565" xr:uid="{00000000-0005-0000-0000-000086040000}"/>
    <cellStyle name="Heading 3 2 2" xfId="566" xr:uid="{00000000-0005-0000-0000-000087040000}"/>
    <cellStyle name="Heading 3 2 2 2" xfId="1696" xr:uid="{00000000-0005-0000-0000-000088040000}"/>
    <cellStyle name="Heading 3 2 3" xfId="567" xr:uid="{00000000-0005-0000-0000-000089040000}"/>
    <cellStyle name="Heading 3 2 4" xfId="568" xr:uid="{00000000-0005-0000-0000-00008A040000}"/>
    <cellStyle name="Heading 3 2 5" xfId="569" xr:uid="{00000000-0005-0000-0000-00008B040000}"/>
    <cellStyle name="Heading 3 2 6" xfId="570" xr:uid="{00000000-0005-0000-0000-00008C040000}"/>
    <cellStyle name="Heading 3 2 7" xfId="571" xr:uid="{00000000-0005-0000-0000-00008D040000}"/>
    <cellStyle name="Heading 3 2 8" xfId="572" xr:uid="{00000000-0005-0000-0000-00008E040000}"/>
    <cellStyle name="Heading 3 2 9" xfId="573" xr:uid="{00000000-0005-0000-0000-00008F040000}"/>
    <cellStyle name="Heading 4 2" xfId="574" xr:uid="{00000000-0005-0000-0000-000090040000}"/>
    <cellStyle name="Heading 4 2 10" xfId="575" xr:uid="{00000000-0005-0000-0000-000091040000}"/>
    <cellStyle name="Heading 4 2 11" xfId="576" xr:uid="{00000000-0005-0000-0000-000092040000}"/>
    <cellStyle name="Heading 4 2 12" xfId="577" xr:uid="{00000000-0005-0000-0000-000093040000}"/>
    <cellStyle name="Heading 4 2 13" xfId="578" xr:uid="{00000000-0005-0000-0000-000094040000}"/>
    <cellStyle name="Heading 4 2 14" xfId="579" xr:uid="{00000000-0005-0000-0000-000095040000}"/>
    <cellStyle name="Heading 4 2 15" xfId="580" xr:uid="{00000000-0005-0000-0000-000096040000}"/>
    <cellStyle name="Heading 4 2 2" xfId="581" xr:uid="{00000000-0005-0000-0000-000097040000}"/>
    <cellStyle name="Heading 4 2 2 2" xfId="1697" xr:uid="{00000000-0005-0000-0000-000098040000}"/>
    <cellStyle name="Heading 4 2 3" xfId="582" xr:uid="{00000000-0005-0000-0000-000099040000}"/>
    <cellStyle name="Heading 4 2 4" xfId="583" xr:uid="{00000000-0005-0000-0000-00009A040000}"/>
    <cellStyle name="Heading 4 2 5" xfId="584" xr:uid="{00000000-0005-0000-0000-00009B040000}"/>
    <cellStyle name="Heading 4 2 6" xfId="585" xr:uid="{00000000-0005-0000-0000-00009C040000}"/>
    <cellStyle name="Heading 4 2 7" xfId="586" xr:uid="{00000000-0005-0000-0000-00009D040000}"/>
    <cellStyle name="Heading 4 2 8" xfId="587" xr:uid="{00000000-0005-0000-0000-00009E040000}"/>
    <cellStyle name="Heading 4 2 9" xfId="588" xr:uid="{00000000-0005-0000-0000-00009F040000}"/>
    <cellStyle name="Hyperlink 2" xfId="1698" xr:uid="{00000000-0005-0000-0000-0000A0040000}"/>
    <cellStyle name="Hyperlink 2 2" xfId="1699" xr:uid="{00000000-0005-0000-0000-0000A1040000}"/>
    <cellStyle name="Input 2" xfId="589" xr:uid="{00000000-0005-0000-0000-0000A2040000}"/>
    <cellStyle name="Input 2 10" xfId="590" xr:uid="{00000000-0005-0000-0000-0000A3040000}"/>
    <cellStyle name="Input 2 11" xfId="591" xr:uid="{00000000-0005-0000-0000-0000A4040000}"/>
    <cellStyle name="Input 2 12" xfId="592" xr:uid="{00000000-0005-0000-0000-0000A5040000}"/>
    <cellStyle name="Input 2 13" xfId="593" xr:uid="{00000000-0005-0000-0000-0000A6040000}"/>
    <cellStyle name="Input 2 14" xfId="594" xr:uid="{00000000-0005-0000-0000-0000A7040000}"/>
    <cellStyle name="Input 2 15" xfId="595" xr:uid="{00000000-0005-0000-0000-0000A8040000}"/>
    <cellStyle name="Input 2 2" xfId="596" xr:uid="{00000000-0005-0000-0000-0000A9040000}"/>
    <cellStyle name="Input 2 2 2" xfId="1700" xr:uid="{00000000-0005-0000-0000-0000AA040000}"/>
    <cellStyle name="Input 2 3" xfId="597" xr:uid="{00000000-0005-0000-0000-0000AB040000}"/>
    <cellStyle name="Input 2 3 2" xfId="1701" xr:uid="{00000000-0005-0000-0000-0000AC040000}"/>
    <cellStyle name="Input 2 4" xfId="598" xr:uid="{00000000-0005-0000-0000-0000AD040000}"/>
    <cellStyle name="Input 2 5" xfId="599" xr:uid="{00000000-0005-0000-0000-0000AE040000}"/>
    <cellStyle name="Input 2 6" xfId="600" xr:uid="{00000000-0005-0000-0000-0000AF040000}"/>
    <cellStyle name="Input 2 7" xfId="601" xr:uid="{00000000-0005-0000-0000-0000B0040000}"/>
    <cellStyle name="Input 2 8" xfId="602" xr:uid="{00000000-0005-0000-0000-0000B1040000}"/>
    <cellStyle name="Input 2 9" xfId="603" xr:uid="{00000000-0005-0000-0000-0000B2040000}"/>
    <cellStyle name="Input 3" xfId="1702" xr:uid="{00000000-0005-0000-0000-0000B3040000}"/>
    <cellStyle name="Input 3 2" xfId="1703" xr:uid="{00000000-0005-0000-0000-0000B4040000}"/>
    <cellStyle name="Input 4" xfId="1704" xr:uid="{00000000-0005-0000-0000-0000B5040000}"/>
    <cellStyle name="Linked Cell 2" xfId="604" xr:uid="{00000000-0005-0000-0000-0000B6040000}"/>
    <cellStyle name="Linked Cell 2 10" xfId="605" xr:uid="{00000000-0005-0000-0000-0000B7040000}"/>
    <cellStyle name="Linked Cell 2 11" xfId="606" xr:uid="{00000000-0005-0000-0000-0000B8040000}"/>
    <cellStyle name="Linked Cell 2 12" xfId="607" xr:uid="{00000000-0005-0000-0000-0000B9040000}"/>
    <cellStyle name="Linked Cell 2 13" xfId="608" xr:uid="{00000000-0005-0000-0000-0000BA040000}"/>
    <cellStyle name="Linked Cell 2 14" xfId="609" xr:uid="{00000000-0005-0000-0000-0000BB040000}"/>
    <cellStyle name="Linked Cell 2 15" xfId="610" xr:uid="{00000000-0005-0000-0000-0000BC040000}"/>
    <cellStyle name="Linked Cell 2 2" xfId="611" xr:uid="{00000000-0005-0000-0000-0000BD040000}"/>
    <cellStyle name="Linked Cell 2 2 2" xfId="1705" xr:uid="{00000000-0005-0000-0000-0000BE040000}"/>
    <cellStyle name="Linked Cell 2 3" xfId="612" xr:uid="{00000000-0005-0000-0000-0000BF040000}"/>
    <cellStyle name="Linked Cell 2 4" xfId="613" xr:uid="{00000000-0005-0000-0000-0000C0040000}"/>
    <cellStyle name="Linked Cell 2 5" xfId="614" xr:uid="{00000000-0005-0000-0000-0000C1040000}"/>
    <cellStyle name="Linked Cell 2 6" xfId="615" xr:uid="{00000000-0005-0000-0000-0000C2040000}"/>
    <cellStyle name="Linked Cell 2 7" xfId="616" xr:uid="{00000000-0005-0000-0000-0000C3040000}"/>
    <cellStyle name="Linked Cell 2 8" xfId="617" xr:uid="{00000000-0005-0000-0000-0000C4040000}"/>
    <cellStyle name="Linked Cell 2 9" xfId="618" xr:uid="{00000000-0005-0000-0000-0000C5040000}"/>
    <cellStyle name="Neutral 2" xfId="619" xr:uid="{00000000-0005-0000-0000-0000C6040000}"/>
    <cellStyle name="Neutral 2 10" xfId="620" xr:uid="{00000000-0005-0000-0000-0000C7040000}"/>
    <cellStyle name="Neutral 2 11" xfId="621" xr:uid="{00000000-0005-0000-0000-0000C8040000}"/>
    <cellStyle name="Neutral 2 12" xfId="622" xr:uid="{00000000-0005-0000-0000-0000C9040000}"/>
    <cellStyle name="Neutral 2 13" xfId="623" xr:uid="{00000000-0005-0000-0000-0000CA040000}"/>
    <cellStyle name="Neutral 2 14" xfId="624" xr:uid="{00000000-0005-0000-0000-0000CB040000}"/>
    <cellStyle name="Neutral 2 15" xfId="625" xr:uid="{00000000-0005-0000-0000-0000CC040000}"/>
    <cellStyle name="Neutral 2 2" xfId="626" xr:uid="{00000000-0005-0000-0000-0000CD040000}"/>
    <cellStyle name="Neutral 2 2 2" xfId="1706" xr:uid="{00000000-0005-0000-0000-0000CE040000}"/>
    <cellStyle name="Neutral 2 3" xfId="627" xr:uid="{00000000-0005-0000-0000-0000CF040000}"/>
    <cellStyle name="Neutral 2 4" xfId="628" xr:uid="{00000000-0005-0000-0000-0000D0040000}"/>
    <cellStyle name="Neutral 2 5" xfId="629" xr:uid="{00000000-0005-0000-0000-0000D1040000}"/>
    <cellStyle name="Neutral 2 6" xfId="630" xr:uid="{00000000-0005-0000-0000-0000D2040000}"/>
    <cellStyle name="Neutral 2 7" xfId="631" xr:uid="{00000000-0005-0000-0000-0000D3040000}"/>
    <cellStyle name="Neutral 2 8" xfId="632" xr:uid="{00000000-0005-0000-0000-0000D4040000}"/>
    <cellStyle name="Neutral 2 9" xfId="633" xr:uid="{00000000-0005-0000-0000-0000D5040000}"/>
    <cellStyle name="Neutral 3" xfId="1707" xr:uid="{00000000-0005-0000-0000-0000D6040000}"/>
    <cellStyle name="Neutral 3 2" xfId="1708" xr:uid="{00000000-0005-0000-0000-0000D7040000}"/>
    <cellStyle name="Neutral 4" xfId="1709" xr:uid="{00000000-0005-0000-0000-0000D8040000}"/>
    <cellStyle name="Normal" xfId="0" builtinId="0"/>
    <cellStyle name="Normal 10" xfId="634" xr:uid="{00000000-0005-0000-0000-0000DA040000}"/>
    <cellStyle name="Normal 10 2" xfId="1710" xr:uid="{00000000-0005-0000-0000-0000DB040000}"/>
    <cellStyle name="Normal 11" xfId="635" xr:uid="{00000000-0005-0000-0000-0000DC040000}"/>
    <cellStyle name="Normal 11 2" xfId="636" xr:uid="{00000000-0005-0000-0000-0000DD040000}"/>
    <cellStyle name="Normal 11 3" xfId="1711" xr:uid="{00000000-0005-0000-0000-0000DE040000}"/>
    <cellStyle name="Normal 11 4" xfId="1712" xr:uid="{00000000-0005-0000-0000-0000DF040000}"/>
    <cellStyle name="Normal 12" xfId="637" xr:uid="{00000000-0005-0000-0000-0000E0040000}"/>
    <cellStyle name="Normal 12 2" xfId="1713" xr:uid="{00000000-0005-0000-0000-0000E1040000}"/>
    <cellStyle name="Normal 13" xfId="638" xr:uid="{00000000-0005-0000-0000-0000E2040000}"/>
    <cellStyle name="Normal 13 2" xfId="1714" xr:uid="{00000000-0005-0000-0000-0000E3040000}"/>
    <cellStyle name="Normal 2" xfId="639" xr:uid="{00000000-0005-0000-0000-0000E4040000}"/>
    <cellStyle name="Normal 2 10" xfId="640" xr:uid="{00000000-0005-0000-0000-0000E5040000}"/>
    <cellStyle name="Normal 2 10 2" xfId="641" xr:uid="{00000000-0005-0000-0000-0000E6040000}"/>
    <cellStyle name="Normal 2 10 2 2" xfId="1715" xr:uid="{00000000-0005-0000-0000-0000E7040000}"/>
    <cellStyle name="Normal 2 10 3" xfId="1716" xr:uid="{00000000-0005-0000-0000-0000E8040000}"/>
    <cellStyle name="Normal 2 10 4" xfId="1717" xr:uid="{00000000-0005-0000-0000-0000E9040000}"/>
    <cellStyle name="Normal 2 11" xfId="642" xr:uid="{00000000-0005-0000-0000-0000EA040000}"/>
    <cellStyle name="Normal 2 11 2" xfId="643" xr:uid="{00000000-0005-0000-0000-0000EB040000}"/>
    <cellStyle name="Normal 2 11 2 2" xfId="1718" xr:uid="{00000000-0005-0000-0000-0000EC040000}"/>
    <cellStyle name="Normal 2 11 3" xfId="1719" xr:uid="{00000000-0005-0000-0000-0000ED040000}"/>
    <cellStyle name="Normal 2 11 4" xfId="1720" xr:uid="{00000000-0005-0000-0000-0000EE040000}"/>
    <cellStyle name="Normal 2 12" xfId="644" xr:uid="{00000000-0005-0000-0000-0000EF040000}"/>
    <cellStyle name="Normal 2 12 2" xfId="645" xr:uid="{00000000-0005-0000-0000-0000F0040000}"/>
    <cellStyle name="Normal 2 12 2 2" xfId="1721" xr:uid="{00000000-0005-0000-0000-0000F1040000}"/>
    <cellStyle name="Normal 2 12 3" xfId="1722" xr:uid="{00000000-0005-0000-0000-0000F2040000}"/>
    <cellStyle name="Normal 2 12 4" xfId="1723" xr:uid="{00000000-0005-0000-0000-0000F3040000}"/>
    <cellStyle name="Normal 2 13" xfId="646" xr:uid="{00000000-0005-0000-0000-0000F4040000}"/>
    <cellStyle name="Normal 2 13 2" xfId="647" xr:uid="{00000000-0005-0000-0000-0000F5040000}"/>
    <cellStyle name="Normal 2 13 3" xfId="1724" xr:uid="{00000000-0005-0000-0000-0000F6040000}"/>
    <cellStyle name="Normal 2 14" xfId="648" xr:uid="{00000000-0005-0000-0000-0000F7040000}"/>
    <cellStyle name="Normal 2 15" xfId="649" xr:uid="{00000000-0005-0000-0000-0000F8040000}"/>
    <cellStyle name="Normal 2 15 2" xfId="1725" xr:uid="{00000000-0005-0000-0000-0000F9040000}"/>
    <cellStyle name="Normal 2 16" xfId="650" xr:uid="{00000000-0005-0000-0000-0000FA040000}"/>
    <cellStyle name="Normal 2 17" xfId="1726" xr:uid="{00000000-0005-0000-0000-0000FB040000}"/>
    <cellStyle name="Normal 2 18" xfId="1727" xr:uid="{00000000-0005-0000-0000-0000FC040000}"/>
    <cellStyle name="Normal 2 2" xfId="651" xr:uid="{00000000-0005-0000-0000-0000FD040000}"/>
    <cellStyle name="Normal 2 2 2" xfId="652" xr:uid="{00000000-0005-0000-0000-0000FE040000}"/>
    <cellStyle name="Normal 2 2 2 2" xfId="653" xr:uid="{00000000-0005-0000-0000-0000FF040000}"/>
    <cellStyle name="Normal 2 2 2 2 2" xfId="654" xr:uid="{00000000-0005-0000-0000-000000050000}"/>
    <cellStyle name="Normal 2 2 2 2 3" xfId="655" xr:uid="{00000000-0005-0000-0000-000001050000}"/>
    <cellStyle name="Normal 2 2 2 2 4" xfId="656" xr:uid="{00000000-0005-0000-0000-000002050000}"/>
    <cellStyle name="Normal 2 2 2 2 4 2" xfId="1730" xr:uid="{00000000-0005-0000-0000-000003050000}"/>
    <cellStyle name="Normal 2 2 2 2 4 3" xfId="1731" xr:uid="{00000000-0005-0000-0000-000004050000}"/>
    <cellStyle name="Normal 2 2 2 2 5" xfId="1732" xr:uid="{00000000-0005-0000-0000-000005050000}"/>
    <cellStyle name="Normal 2 2 2 2 6" xfId="1733" xr:uid="{00000000-0005-0000-0000-000006050000}"/>
    <cellStyle name="Normal 2 2 2 2 7" xfId="1734" xr:uid="{00000000-0005-0000-0000-000007050000}"/>
    <cellStyle name="Normal 2 2 2 2 8" xfId="1729" xr:uid="{00000000-0005-0000-0000-000008050000}"/>
    <cellStyle name="Normal 2 2 2 3" xfId="657" xr:uid="{00000000-0005-0000-0000-000009050000}"/>
    <cellStyle name="Normal 2 2 2 3 2" xfId="658" xr:uid="{00000000-0005-0000-0000-00000A050000}"/>
    <cellStyle name="Normal 2 2 2 3 2 2" xfId="1735" xr:uid="{00000000-0005-0000-0000-00000B050000}"/>
    <cellStyle name="Normal 2 2 2 3 3" xfId="1736" xr:uid="{00000000-0005-0000-0000-00000C050000}"/>
    <cellStyle name="Normal 2 2 2 3 4" xfId="1737" xr:uid="{00000000-0005-0000-0000-00000D050000}"/>
    <cellStyle name="Normal 2 2 2 4" xfId="1738" xr:uid="{00000000-0005-0000-0000-00000E050000}"/>
    <cellStyle name="Normal 2 2 2 5" xfId="1739" xr:uid="{00000000-0005-0000-0000-00000F050000}"/>
    <cellStyle name="Normal 2 2 2 6" xfId="1740" xr:uid="{00000000-0005-0000-0000-000010050000}"/>
    <cellStyle name="Normal 2 2 2 7" xfId="1741" xr:uid="{00000000-0005-0000-0000-000011050000}"/>
    <cellStyle name="Normal 2 2 2 8" xfId="1728" xr:uid="{00000000-0005-0000-0000-000012050000}"/>
    <cellStyle name="Normal 2 2 3" xfId="659" xr:uid="{00000000-0005-0000-0000-000013050000}"/>
    <cellStyle name="Normal 2 2 3 2" xfId="1743" xr:uid="{00000000-0005-0000-0000-000014050000}"/>
    <cellStyle name="Normal 2 2 3 3" xfId="1744" xr:uid="{00000000-0005-0000-0000-000015050000}"/>
    <cellStyle name="Normal 2 2 3 4" xfId="1745" xr:uid="{00000000-0005-0000-0000-000016050000}"/>
    <cellStyle name="Normal 2 2 3 5" xfId="1746" xr:uid="{00000000-0005-0000-0000-000017050000}"/>
    <cellStyle name="Normal 2 2 3 6" xfId="1742" xr:uid="{00000000-0005-0000-0000-000018050000}"/>
    <cellStyle name="Normal 2 2 4" xfId="660" xr:uid="{00000000-0005-0000-0000-000019050000}"/>
    <cellStyle name="Normal 2 2 4 2" xfId="1747" xr:uid="{00000000-0005-0000-0000-00001A050000}"/>
    <cellStyle name="Normal 2 2 4 3" xfId="1748" xr:uid="{00000000-0005-0000-0000-00001B050000}"/>
    <cellStyle name="Normal 2 2 5" xfId="661" xr:uid="{00000000-0005-0000-0000-00001C050000}"/>
    <cellStyle name="Normal 2 2 6" xfId="662" xr:uid="{00000000-0005-0000-0000-00001D050000}"/>
    <cellStyle name="Normal 2 2 6 2" xfId="1749" xr:uid="{00000000-0005-0000-0000-00001E050000}"/>
    <cellStyle name="Normal 2 2 7" xfId="1750" xr:uid="{00000000-0005-0000-0000-00001F050000}"/>
    <cellStyle name="Normal 2 2 8" xfId="1751" xr:uid="{00000000-0005-0000-0000-000020050000}"/>
    <cellStyle name="Normal 2 3" xfId="663" xr:uid="{00000000-0005-0000-0000-000021050000}"/>
    <cellStyle name="Normal 2 3 2" xfId="664" xr:uid="{00000000-0005-0000-0000-000022050000}"/>
    <cellStyle name="Normal 2 3 2 2" xfId="665" xr:uid="{00000000-0005-0000-0000-000023050000}"/>
    <cellStyle name="Normal 2 3 2 2 2" xfId="666" xr:uid="{00000000-0005-0000-0000-000024050000}"/>
    <cellStyle name="Normal 2 3 2 2 2 2" xfId="1752" xr:uid="{00000000-0005-0000-0000-000025050000}"/>
    <cellStyle name="Normal 2 3 2 2 3" xfId="1753" xr:uid="{00000000-0005-0000-0000-000026050000}"/>
    <cellStyle name="Normal 2 3 2 2 4" xfId="1754" xr:uid="{00000000-0005-0000-0000-000027050000}"/>
    <cellStyle name="Normal 2 3 2 3" xfId="667" xr:uid="{00000000-0005-0000-0000-000028050000}"/>
    <cellStyle name="Normal 2 3 2 3 2" xfId="668" xr:uid="{00000000-0005-0000-0000-000029050000}"/>
    <cellStyle name="Normal 2 3 2 3 2 2" xfId="1755" xr:uid="{00000000-0005-0000-0000-00002A050000}"/>
    <cellStyle name="Normal 2 3 2 3 3" xfId="1756" xr:uid="{00000000-0005-0000-0000-00002B050000}"/>
    <cellStyle name="Normal 2 3 2 3 4" xfId="1757" xr:uid="{00000000-0005-0000-0000-00002C050000}"/>
    <cellStyle name="Normal 2 3 2 4" xfId="669" xr:uid="{00000000-0005-0000-0000-00002D050000}"/>
    <cellStyle name="Normal 2 3 2 4 2" xfId="670" xr:uid="{00000000-0005-0000-0000-00002E050000}"/>
    <cellStyle name="Normal 2 3 2 5" xfId="671" xr:uid="{00000000-0005-0000-0000-00002F050000}"/>
    <cellStyle name="Normal 2 3 2 6" xfId="1758" xr:uid="{00000000-0005-0000-0000-000030050000}"/>
    <cellStyle name="Normal 2 3 2 7" xfId="1759" xr:uid="{00000000-0005-0000-0000-000031050000}"/>
    <cellStyle name="Normal 2 3 2 8" xfId="1760" xr:uid="{00000000-0005-0000-0000-000032050000}"/>
    <cellStyle name="Normal 2 3 2 9" xfId="1761" xr:uid="{00000000-0005-0000-0000-000033050000}"/>
    <cellStyle name="Normal 2 3 3" xfId="672" xr:uid="{00000000-0005-0000-0000-000034050000}"/>
    <cellStyle name="Normal 2 3 3 2" xfId="673" xr:uid="{00000000-0005-0000-0000-000035050000}"/>
    <cellStyle name="Normal 2 3 3 2 2" xfId="674" xr:uid="{00000000-0005-0000-0000-000036050000}"/>
    <cellStyle name="Normal 2 3 3 3" xfId="675" xr:uid="{00000000-0005-0000-0000-000037050000}"/>
    <cellStyle name="Normal 2 3 3 4" xfId="1763" xr:uid="{00000000-0005-0000-0000-000038050000}"/>
    <cellStyle name="Normal 2 3 3 5" xfId="1762" xr:uid="{00000000-0005-0000-0000-000039050000}"/>
    <cellStyle name="Normal 2 3 4" xfId="676" xr:uid="{00000000-0005-0000-0000-00003A050000}"/>
    <cellStyle name="Normal 2 3 4 2" xfId="1764" xr:uid="{00000000-0005-0000-0000-00003B050000}"/>
    <cellStyle name="Normal 2 3 5" xfId="1765" xr:uid="{00000000-0005-0000-0000-00003C050000}"/>
    <cellStyle name="Normal 2 3 6" xfId="1766" xr:uid="{00000000-0005-0000-0000-00003D050000}"/>
    <cellStyle name="Normal 2 4" xfId="677" xr:uid="{00000000-0005-0000-0000-00003E050000}"/>
    <cellStyle name="Normal 2 4 2" xfId="678" xr:uid="{00000000-0005-0000-0000-00003F050000}"/>
    <cellStyle name="Normal 2 4 2 2" xfId="1768" xr:uid="{00000000-0005-0000-0000-000040050000}"/>
    <cellStyle name="Normal 2 4 2 3" xfId="1769" xr:uid="{00000000-0005-0000-0000-000041050000}"/>
    <cellStyle name="Normal 2 4 2 4" xfId="1770" xr:uid="{00000000-0005-0000-0000-000042050000}"/>
    <cellStyle name="Normal 2 4 3" xfId="1771" xr:uid="{00000000-0005-0000-0000-000043050000}"/>
    <cellStyle name="Normal 2 4 3 2" xfId="1772" xr:uid="{00000000-0005-0000-0000-000044050000}"/>
    <cellStyle name="Normal 2 4 3 3" xfId="1773" xr:uid="{00000000-0005-0000-0000-000045050000}"/>
    <cellStyle name="Normal 2 4 4" xfId="1774" xr:uid="{00000000-0005-0000-0000-000046050000}"/>
    <cellStyle name="Normal 2 4 5" xfId="1775" xr:uid="{00000000-0005-0000-0000-000047050000}"/>
    <cellStyle name="Normal 2 4 6" xfId="1776" xr:uid="{00000000-0005-0000-0000-000048050000}"/>
    <cellStyle name="Normal 2 4 7" xfId="1767" xr:uid="{00000000-0005-0000-0000-000049050000}"/>
    <cellStyle name="Normal 2 5" xfId="679" xr:uid="{00000000-0005-0000-0000-00004A050000}"/>
    <cellStyle name="Normal 2 5 2" xfId="680" xr:uid="{00000000-0005-0000-0000-00004B050000}"/>
    <cellStyle name="Normal 2 5 2 2" xfId="1778" xr:uid="{00000000-0005-0000-0000-00004C050000}"/>
    <cellStyle name="Normal 2 5 3" xfId="1779" xr:uid="{00000000-0005-0000-0000-00004D050000}"/>
    <cellStyle name="Normal 2 5 4" xfId="1780" xr:uid="{00000000-0005-0000-0000-00004E050000}"/>
    <cellStyle name="Normal 2 5 5" xfId="1781" xr:uid="{00000000-0005-0000-0000-00004F050000}"/>
    <cellStyle name="Normal 2 5 6" xfId="1782" xr:uid="{00000000-0005-0000-0000-000050050000}"/>
    <cellStyle name="Normal 2 5 7" xfId="1783" xr:uid="{00000000-0005-0000-0000-000051050000}"/>
    <cellStyle name="Normal 2 5 8" xfId="1777" xr:uid="{00000000-0005-0000-0000-000052050000}"/>
    <cellStyle name="Normal 2 6" xfId="681" xr:uid="{00000000-0005-0000-0000-000053050000}"/>
    <cellStyle name="Normal 2 6 2" xfId="682" xr:uid="{00000000-0005-0000-0000-000054050000}"/>
    <cellStyle name="Normal 2 6 2 2" xfId="1786" xr:uid="{00000000-0005-0000-0000-000055050000}"/>
    <cellStyle name="Normal 2 6 2 3" xfId="1787" xr:uid="{00000000-0005-0000-0000-000056050000}"/>
    <cellStyle name="Normal 2 6 2 4" xfId="1785" xr:uid="{00000000-0005-0000-0000-000057050000}"/>
    <cellStyle name="Normal 2 6 3" xfId="1788" xr:uid="{00000000-0005-0000-0000-000058050000}"/>
    <cellStyle name="Normal 2 6 4" xfId="1789" xr:uid="{00000000-0005-0000-0000-000059050000}"/>
    <cellStyle name="Normal 2 6 5" xfId="1790" xr:uid="{00000000-0005-0000-0000-00005A050000}"/>
    <cellStyle name="Normal 2 6 6" xfId="1784" xr:uid="{00000000-0005-0000-0000-00005B050000}"/>
    <cellStyle name="Normal 2 7" xfId="683" xr:uid="{00000000-0005-0000-0000-00005C050000}"/>
    <cellStyle name="Normal 2 7 2" xfId="684" xr:uid="{00000000-0005-0000-0000-00005D050000}"/>
    <cellStyle name="Normal 2 7 2 2" xfId="1791" xr:uid="{00000000-0005-0000-0000-00005E050000}"/>
    <cellStyle name="Normal 2 7 3" xfId="1792" xr:uid="{00000000-0005-0000-0000-00005F050000}"/>
    <cellStyle name="Normal 2 7 4" xfId="1793" xr:uid="{00000000-0005-0000-0000-000060050000}"/>
    <cellStyle name="Normal 2 8" xfId="685" xr:uid="{00000000-0005-0000-0000-000061050000}"/>
    <cellStyle name="Normal 2 8 2" xfId="686" xr:uid="{00000000-0005-0000-0000-000062050000}"/>
    <cellStyle name="Normal 2 8 2 2" xfId="1794" xr:uid="{00000000-0005-0000-0000-000063050000}"/>
    <cellStyle name="Normal 2 8 3" xfId="1795" xr:uid="{00000000-0005-0000-0000-000064050000}"/>
    <cellStyle name="Normal 2 8 4" xfId="1796" xr:uid="{00000000-0005-0000-0000-000065050000}"/>
    <cellStyle name="Normal 2 9" xfId="687" xr:uid="{00000000-0005-0000-0000-000066050000}"/>
    <cellStyle name="Normal 2 9 2" xfId="688" xr:uid="{00000000-0005-0000-0000-000067050000}"/>
    <cellStyle name="Normal 2 9 2 2" xfId="1797" xr:uid="{00000000-0005-0000-0000-000068050000}"/>
    <cellStyle name="Normal 2 9 3" xfId="1798" xr:uid="{00000000-0005-0000-0000-000069050000}"/>
    <cellStyle name="Normal 2 9 4" xfId="1799" xr:uid="{00000000-0005-0000-0000-00006A050000}"/>
    <cellStyle name="Normal 3" xfId="689" xr:uid="{00000000-0005-0000-0000-00006B050000}"/>
    <cellStyle name="Normal 3 10" xfId="690" xr:uid="{00000000-0005-0000-0000-00006C050000}"/>
    <cellStyle name="Normal 3 2" xfId="691" xr:uid="{00000000-0005-0000-0000-00006D050000}"/>
    <cellStyle name="Normal 3 2 2" xfId="692" xr:uid="{00000000-0005-0000-0000-00006E050000}"/>
    <cellStyle name="Normal 3 2 2 2" xfId="1801" xr:uid="{00000000-0005-0000-0000-00006F050000}"/>
    <cellStyle name="Normal 3 2 2 3" xfId="1802" xr:uid="{00000000-0005-0000-0000-000070050000}"/>
    <cellStyle name="Normal 3 2 2 4" xfId="1803" xr:uid="{00000000-0005-0000-0000-000071050000}"/>
    <cellStyle name="Normal 3 2 2 5" xfId="1804" xr:uid="{00000000-0005-0000-0000-000072050000}"/>
    <cellStyle name="Normal 3 2 2 6" xfId="1800" xr:uid="{00000000-0005-0000-0000-000073050000}"/>
    <cellStyle name="Normal 3 2 3" xfId="693" xr:uid="{00000000-0005-0000-0000-000074050000}"/>
    <cellStyle name="Normal 3 2 3 2" xfId="1805" xr:uid="{00000000-0005-0000-0000-000075050000}"/>
    <cellStyle name="Normal 3 2 3 3" xfId="1806" xr:uid="{00000000-0005-0000-0000-000076050000}"/>
    <cellStyle name="Normal 3 2 4" xfId="694" xr:uid="{00000000-0005-0000-0000-000077050000}"/>
    <cellStyle name="Normal 3 2 5" xfId="695" xr:uid="{00000000-0005-0000-0000-000078050000}"/>
    <cellStyle name="Normal 3 2 5 2" xfId="696" xr:uid="{00000000-0005-0000-0000-000079050000}"/>
    <cellStyle name="Normal 3 2 5 3" xfId="1807" xr:uid="{00000000-0005-0000-0000-00007A050000}"/>
    <cellStyle name="Normal 3 2 6" xfId="697" xr:uid="{00000000-0005-0000-0000-00007B050000}"/>
    <cellStyle name="Normal 3 2 7" xfId="698" xr:uid="{00000000-0005-0000-0000-00007C050000}"/>
    <cellStyle name="Normal 3 2 7 2" xfId="1808" xr:uid="{00000000-0005-0000-0000-00007D050000}"/>
    <cellStyle name="Normal 3 2 8" xfId="1809" xr:uid="{00000000-0005-0000-0000-00007E050000}"/>
    <cellStyle name="Normal 3 2 9" xfId="1810" xr:uid="{00000000-0005-0000-0000-00007F050000}"/>
    <cellStyle name="Normal 3 3" xfId="699" xr:uid="{00000000-0005-0000-0000-000080050000}"/>
    <cellStyle name="Normal 3 3 2" xfId="700" xr:uid="{00000000-0005-0000-0000-000081050000}"/>
    <cellStyle name="Normal 3 3 2 2" xfId="1813" xr:uid="{00000000-0005-0000-0000-000082050000}"/>
    <cellStyle name="Normal 3 3 2 3" xfId="1814" xr:uid="{00000000-0005-0000-0000-000083050000}"/>
    <cellStyle name="Normal 3 3 2 4" xfId="1812" xr:uid="{00000000-0005-0000-0000-000084050000}"/>
    <cellStyle name="Normal 3 3 3" xfId="701" xr:uid="{00000000-0005-0000-0000-000085050000}"/>
    <cellStyle name="Normal 3 3 3 2" xfId="1815" xr:uid="{00000000-0005-0000-0000-000086050000}"/>
    <cellStyle name="Normal 3 3 3 3" xfId="1816" xr:uid="{00000000-0005-0000-0000-000087050000}"/>
    <cellStyle name="Normal 3 3 4" xfId="1817" xr:uid="{00000000-0005-0000-0000-000088050000}"/>
    <cellStyle name="Normal 3 3 5" xfId="1818" xr:uid="{00000000-0005-0000-0000-000089050000}"/>
    <cellStyle name="Normal 3 3 6" xfId="1819" xr:uid="{00000000-0005-0000-0000-00008A050000}"/>
    <cellStyle name="Normal 3 3 7" xfId="1820" xr:uid="{00000000-0005-0000-0000-00008B050000}"/>
    <cellStyle name="Normal 3 3 8" xfId="1811" xr:uid="{00000000-0005-0000-0000-00008C050000}"/>
    <cellStyle name="Normal 3 4" xfId="702" xr:uid="{00000000-0005-0000-0000-00008D050000}"/>
    <cellStyle name="Normal 3 4 2" xfId="703" xr:uid="{00000000-0005-0000-0000-00008E050000}"/>
    <cellStyle name="Normal 3 4 2 2" xfId="1822" xr:uid="{00000000-0005-0000-0000-00008F050000}"/>
    <cellStyle name="Normal 3 4 2 3" xfId="1821" xr:uid="{00000000-0005-0000-0000-000090050000}"/>
    <cellStyle name="Normal 3 4 3" xfId="704" xr:uid="{00000000-0005-0000-0000-000091050000}"/>
    <cellStyle name="Normal 3 4 3 2" xfId="1823" xr:uid="{00000000-0005-0000-0000-000092050000}"/>
    <cellStyle name="Normal 3 4 3 3" xfId="1824" xr:uid="{00000000-0005-0000-0000-000093050000}"/>
    <cellStyle name="Normal 3 4 4" xfId="1825" xr:uid="{00000000-0005-0000-0000-000094050000}"/>
    <cellStyle name="Normal 3 5" xfId="705" xr:uid="{00000000-0005-0000-0000-000095050000}"/>
    <cellStyle name="Normal 3 5 2" xfId="706" xr:uid="{00000000-0005-0000-0000-000096050000}"/>
    <cellStyle name="Normal 3 5 3" xfId="1826" xr:uid="{00000000-0005-0000-0000-000097050000}"/>
    <cellStyle name="Normal 3 5 4" xfId="1827" xr:uid="{00000000-0005-0000-0000-000098050000}"/>
    <cellStyle name="Normal 3 6" xfId="707" xr:uid="{00000000-0005-0000-0000-000099050000}"/>
    <cellStyle name="Normal 3 6 2" xfId="1828" xr:uid="{00000000-0005-0000-0000-00009A050000}"/>
    <cellStyle name="Normal 3 6 3" xfId="1829" xr:uid="{00000000-0005-0000-0000-00009B050000}"/>
    <cellStyle name="Normal 3 7" xfId="708" xr:uid="{00000000-0005-0000-0000-00009C050000}"/>
    <cellStyle name="Normal 3 7 2" xfId="1830" xr:uid="{00000000-0005-0000-0000-00009D050000}"/>
    <cellStyle name="Normal 3 7 3" xfId="1831" xr:uid="{00000000-0005-0000-0000-00009E050000}"/>
    <cellStyle name="Normal 3 8" xfId="709" xr:uid="{00000000-0005-0000-0000-00009F050000}"/>
    <cellStyle name="Normal 3 8 2" xfId="1833" xr:uid="{00000000-0005-0000-0000-0000A0050000}"/>
    <cellStyle name="Normal 3 8 3" xfId="1832" xr:uid="{00000000-0005-0000-0000-0000A1050000}"/>
    <cellStyle name="Normal 3 9" xfId="710" xr:uid="{00000000-0005-0000-0000-0000A2050000}"/>
    <cellStyle name="Normal 3 9 2" xfId="1834" xr:uid="{00000000-0005-0000-0000-0000A3050000}"/>
    <cellStyle name="Normal 4" xfId="711" xr:uid="{00000000-0005-0000-0000-0000A4050000}"/>
    <cellStyle name="Normal 4 2" xfId="712" xr:uid="{00000000-0005-0000-0000-0000A5050000}"/>
    <cellStyle name="Normal 4 2 2" xfId="713" xr:uid="{00000000-0005-0000-0000-0000A6050000}"/>
    <cellStyle name="Normal 4 2 2 2" xfId="1835" xr:uid="{00000000-0005-0000-0000-0000A7050000}"/>
    <cellStyle name="Normal 4 2 2 3" xfId="1836" xr:uid="{00000000-0005-0000-0000-0000A8050000}"/>
    <cellStyle name="Normal 4 2 2 4" xfId="1837" xr:uid="{00000000-0005-0000-0000-0000A9050000}"/>
    <cellStyle name="Normal 4 2 3" xfId="714" xr:uid="{00000000-0005-0000-0000-0000AA050000}"/>
    <cellStyle name="Normal 4 2 4" xfId="715" xr:uid="{00000000-0005-0000-0000-0000AB050000}"/>
    <cellStyle name="Normal 4 2 5" xfId="716" xr:uid="{00000000-0005-0000-0000-0000AC050000}"/>
    <cellStyle name="Normal 4 2 5 2" xfId="717" xr:uid="{00000000-0005-0000-0000-0000AD050000}"/>
    <cellStyle name="Normal 4 2 5 3" xfId="1838" xr:uid="{00000000-0005-0000-0000-0000AE050000}"/>
    <cellStyle name="Normal 4 2 6" xfId="718" xr:uid="{00000000-0005-0000-0000-0000AF050000}"/>
    <cellStyle name="Normal 4 2 7" xfId="719" xr:uid="{00000000-0005-0000-0000-0000B0050000}"/>
    <cellStyle name="Normal 4 2 7 2" xfId="1839" xr:uid="{00000000-0005-0000-0000-0000B1050000}"/>
    <cellStyle name="Normal 4 2 8" xfId="720" xr:uid="{00000000-0005-0000-0000-0000B2050000}"/>
    <cellStyle name="Normal 4 3" xfId="721" xr:uid="{00000000-0005-0000-0000-0000B3050000}"/>
    <cellStyle name="Normal 4 3 2" xfId="722" xr:uid="{00000000-0005-0000-0000-0000B4050000}"/>
    <cellStyle name="Normal 4 3 3" xfId="723" xr:uid="{00000000-0005-0000-0000-0000B5050000}"/>
    <cellStyle name="Normal 4 3 3 2" xfId="1841" xr:uid="{00000000-0005-0000-0000-0000B6050000}"/>
    <cellStyle name="Normal 4 3 3 3" xfId="1842" xr:uid="{00000000-0005-0000-0000-0000B7050000}"/>
    <cellStyle name="Normal 4 3 4" xfId="1843" xr:uid="{00000000-0005-0000-0000-0000B8050000}"/>
    <cellStyle name="Normal 4 3 5" xfId="1844" xr:uid="{00000000-0005-0000-0000-0000B9050000}"/>
    <cellStyle name="Normal 4 3 6" xfId="1840" xr:uid="{00000000-0005-0000-0000-0000BA050000}"/>
    <cellStyle name="Normal 4 4" xfId="724" xr:uid="{00000000-0005-0000-0000-0000BB050000}"/>
    <cellStyle name="Normal 4 4 2" xfId="725" xr:uid="{00000000-0005-0000-0000-0000BC050000}"/>
    <cellStyle name="Normal 4 4 3" xfId="726" xr:uid="{00000000-0005-0000-0000-0000BD050000}"/>
    <cellStyle name="Normal 4 5" xfId="727" xr:uid="{00000000-0005-0000-0000-0000BE050000}"/>
    <cellStyle name="Normal 4 5 2" xfId="728" xr:uid="{00000000-0005-0000-0000-0000BF050000}"/>
    <cellStyle name="Normal 4 6" xfId="729" xr:uid="{00000000-0005-0000-0000-0000C0050000}"/>
    <cellStyle name="Normal 4 7" xfId="730" xr:uid="{00000000-0005-0000-0000-0000C1050000}"/>
    <cellStyle name="Normal 4 8" xfId="731" xr:uid="{00000000-0005-0000-0000-0000C2050000}"/>
    <cellStyle name="Normal 4 9" xfId="732" xr:uid="{00000000-0005-0000-0000-0000C3050000}"/>
    <cellStyle name="Normal 4_AFs" xfId="1845" xr:uid="{00000000-0005-0000-0000-0000C4050000}"/>
    <cellStyle name="Normal 5" xfId="733" xr:uid="{00000000-0005-0000-0000-0000C5050000}"/>
    <cellStyle name="Normal 5 10" xfId="1847" xr:uid="{00000000-0005-0000-0000-0000C6050000}"/>
    <cellStyle name="Normal 5 11" xfId="1846" xr:uid="{00000000-0005-0000-0000-0000C7050000}"/>
    <cellStyle name="Normal 5 2" xfId="734" xr:uid="{00000000-0005-0000-0000-0000C8050000}"/>
    <cellStyle name="Normal 5 2 2" xfId="1849" xr:uid="{00000000-0005-0000-0000-0000C9050000}"/>
    <cellStyle name="Normal 5 2 3" xfId="1850" xr:uid="{00000000-0005-0000-0000-0000CA050000}"/>
    <cellStyle name="Normal 5 2 4" xfId="1851" xr:uid="{00000000-0005-0000-0000-0000CB050000}"/>
    <cellStyle name="Normal 5 2 5" xfId="1852" xr:uid="{00000000-0005-0000-0000-0000CC050000}"/>
    <cellStyle name="Normal 5 2 6" xfId="1848" xr:uid="{00000000-0005-0000-0000-0000CD050000}"/>
    <cellStyle name="Normal 5 3" xfId="735" xr:uid="{00000000-0005-0000-0000-0000CE050000}"/>
    <cellStyle name="Normal 5 3 2" xfId="736" xr:uid="{00000000-0005-0000-0000-0000CF050000}"/>
    <cellStyle name="Normal 5 3 2 2" xfId="1854" xr:uid="{00000000-0005-0000-0000-0000D0050000}"/>
    <cellStyle name="Normal 5 3 3" xfId="1855" xr:uid="{00000000-0005-0000-0000-0000D1050000}"/>
    <cellStyle name="Normal 5 3 4" xfId="1856" xr:uid="{00000000-0005-0000-0000-0000D2050000}"/>
    <cellStyle name="Normal 5 3 5" xfId="1857" xr:uid="{00000000-0005-0000-0000-0000D3050000}"/>
    <cellStyle name="Normal 5 3 6" xfId="1853" xr:uid="{00000000-0005-0000-0000-0000D4050000}"/>
    <cellStyle name="Normal 5 4" xfId="737" xr:uid="{00000000-0005-0000-0000-0000D5050000}"/>
    <cellStyle name="Normal 5 4 2" xfId="1858" xr:uid="{00000000-0005-0000-0000-0000D6050000}"/>
    <cellStyle name="Normal 5 4 3" xfId="1859" xr:uid="{00000000-0005-0000-0000-0000D7050000}"/>
    <cellStyle name="Normal 5 5" xfId="738" xr:uid="{00000000-0005-0000-0000-0000D8050000}"/>
    <cellStyle name="Normal 5 5 2" xfId="1860" xr:uid="{00000000-0005-0000-0000-0000D9050000}"/>
    <cellStyle name="Normal 5 6" xfId="739" xr:uid="{00000000-0005-0000-0000-0000DA050000}"/>
    <cellStyle name="Normal 5 6 2" xfId="1861" xr:uid="{00000000-0005-0000-0000-0000DB050000}"/>
    <cellStyle name="Normal 5 7" xfId="1862" xr:uid="{00000000-0005-0000-0000-0000DC050000}"/>
    <cellStyle name="Normal 5 8" xfId="1863" xr:uid="{00000000-0005-0000-0000-0000DD050000}"/>
    <cellStyle name="Normal 5 9" xfId="1864" xr:uid="{00000000-0005-0000-0000-0000DE050000}"/>
    <cellStyle name="Normal 6" xfId="1865" xr:uid="{00000000-0005-0000-0000-0000DF050000}"/>
    <cellStyle name="Normal 6 2" xfId="740" xr:uid="{00000000-0005-0000-0000-0000E0050000}"/>
    <cellStyle name="Normal 6 2 2" xfId="741" xr:uid="{00000000-0005-0000-0000-0000E1050000}"/>
    <cellStyle name="Normal 6 2 2 2" xfId="742" xr:uid="{00000000-0005-0000-0000-0000E2050000}"/>
    <cellStyle name="Normal 6 2 2 3" xfId="1866" xr:uid="{00000000-0005-0000-0000-0000E3050000}"/>
    <cellStyle name="Normal 6 2 2 4" xfId="1867" xr:uid="{00000000-0005-0000-0000-0000E4050000}"/>
    <cellStyle name="Normal 6 2 3" xfId="743" xr:uid="{00000000-0005-0000-0000-0000E5050000}"/>
    <cellStyle name="Normal 6 2 4" xfId="744" xr:uid="{00000000-0005-0000-0000-0000E6050000}"/>
    <cellStyle name="Normal 6 2 4 2" xfId="1868" xr:uid="{00000000-0005-0000-0000-0000E7050000}"/>
    <cellStyle name="Normal 6 2 5" xfId="1869" xr:uid="{00000000-0005-0000-0000-0000E8050000}"/>
    <cellStyle name="Normal 6 2 6" xfId="1870" xr:uid="{00000000-0005-0000-0000-0000E9050000}"/>
    <cellStyle name="Normal 6 3" xfId="745" xr:uid="{00000000-0005-0000-0000-0000EA050000}"/>
    <cellStyle name="Normal 6 3 2" xfId="746" xr:uid="{00000000-0005-0000-0000-0000EB050000}"/>
    <cellStyle name="Normal 6 4" xfId="747" xr:uid="{00000000-0005-0000-0000-0000EC050000}"/>
    <cellStyle name="Normal 6 4 2" xfId="748" xr:uid="{00000000-0005-0000-0000-0000ED050000}"/>
    <cellStyle name="Normal 6 4 3" xfId="1871" xr:uid="{00000000-0005-0000-0000-0000EE050000}"/>
    <cellStyle name="Normal 6 5" xfId="749" xr:uid="{00000000-0005-0000-0000-0000EF050000}"/>
    <cellStyle name="Normal 6 6" xfId="750" xr:uid="{00000000-0005-0000-0000-0000F0050000}"/>
    <cellStyle name="Normal 6 7" xfId="1872" xr:uid="{00000000-0005-0000-0000-0000F1050000}"/>
    <cellStyle name="Normal 6 8" xfId="1873" xr:uid="{00000000-0005-0000-0000-0000F2050000}"/>
    <cellStyle name="Normal 7" xfId="1874" xr:uid="{00000000-0005-0000-0000-0000F3050000}"/>
    <cellStyle name="Normal 7 2" xfId="751" xr:uid="{00000000-0005-0000-0000-0000F4050000}"/>
    <cellStyle name="Normal 7 2 2" xfId="1875" xr:uid="{00000000-0005-0000-0000-0000F5050000}"/>
    <cellStyle name="Normal 7 2 3" xfId="1876" xr:uid="{00000000-0005-0000-0000-0000F6050000}"/>
    <cellStyle name="Normal 7 3" xfId="752" xr:uid="{00000000-0005-0000-0000-0000F7050000}"/>
    <cellStyle name="Normal 8" xfId="753" xr:uid="{00000000-0005-0000-0000-0000F8050000}"/>
    <cellStyle name="Normal 8 2" xfId="754" xr:uid="{00000000-0005-0000-0000-0000F9050000}"/>
    <cellStyle name="Normal 8 2 2" xfId="1877" xr:uid="{00000000-0005-0000-0000-0000FA050000}"/>
    <cellStyle name="Normal 9" xfId="755" xr:uid="{00000000-0005-0000-0000-0000FB050000}"/>
    <cellStyle name="Normal 9 2" xfId="756" xr:uid="{00000000-0005-0000-0000-0000FC050000}"/>
    <cellStyle name="Normal 9 2 2" xfId="1879" xr:uid="{00000000-0005-0000-0000-0000FD050000}"/>
    <cellStyle name="Normal 9 3" xfId="1880" xr:uid="{00000000-0005-0000-0000-0000FE050000}"/>
    <cellStyle name="Normal 9 4" xfId="1881" xr:uid="{00000000-0005-0000-0000-0000FF050000}"/>
    <cellStyle name="Normal 9 5" xfId="1882" xr:uid="{00000000-0005-0000-0000-000000060000}"/>
    <cellStyle name="Normal 9 6" xfId="1883" xr:uid="{00000000-0005-0000-0000-000001060000}"/>
    <cellStyle name="Normal 9 7" xfId="1884" xr:uid="{00000000-0005-0000-0000-000002060000}"/>
    <cellStyle name="Normal 9 8" xfId="1885" xr:uid="{00000000-0005-0000-0000-000003060000}"/>
    <cellStyle name="Normal 9 9" xfId="1878" xr:uid="{00000000-0005-0000-0000-000004060000}"/>
    <cellStyle name="Normale_B2020" xfId="757" xr:uid="{00000000-0005-0000-0000-000005060000}"/>
    <cellStyle name="Not_Provided" xfId="758" xr:uid="{00000000-0005-0000-0000-000006060000}"/>
    <cellStyle name="Note 2" xfId="759" xr:uid="{00000000-0005-0000-0000-000007060000}"/>
    <cellStyle name="Note 2 10" xfId="760" xr:uid="{00000000-0005-0000-0000-000008060000}"/>
    <cellStyle name="Note 2 11" xfId="761" xr:uid="{00000000-0005-0000-0000-000009060000}"/>
    <cellStyle name="Note 2 12" xfId="762" xr:uid="{00000000-0005-0000-0000-00000A060000}"/>
    <cellStyle name="Note 2 13" xfId="763" xr:uid="{00000000-0005-0000-0000-00000B060000}"/>
    <cellStyle name="Note 2 14" xfId="764" xr:uid="{00000000-0005-0000-0000-00000C060000}"/>
    <cellStyle name="Note 2 15" xfId="765" xr:uid="{00000000-0005-0000-0000-00000D060000}"/>
    <cellStyle name="Note 2 16" xfId="1886" xr:uid="{00000000-0005-0000-0000-00000E060000}"/>
    <cellStyle name="Note 2 17" xfId="1887" xr:uid="{00000000-0005-0000-0000-00000F060000}"/>
    <cellStyle name="Note 2 2" xfId="766" xr:uid="{00000000-0005-0000-0000-000010060000}"/>
    <cellStyle name="Note 2 2 2" xfId="1888" xr:uid="{00000000-0005-0000-0000-000011060000}"/>
    <cellStyle name="Note 2 2 3" xfId="1889" xr:uid="{00000000-0005-0000-0000-000012060000}"/>
    <cellStyle name="Note 2 2 4" xfId="1890" xr:uid="{00000000-0005-0000-0000-000013060000}"/>
    <cellStyle name="Note 2 3" xfId="767" xr:uid="{00000000-0005-0000-0000-000014060000}"/>
    <cellStyle name="Note 2 4" xfId="768" xr:uid="{00000000-0005-0000-0000-000015060000}"/>
    <cellStyle name="Note 2 5" xfId="769" xr:uid="{00000000-0005-0000-0000-000016060000}"/>
    <cellStyle name="Note 2 6" xfId="770" xr:uid="{00000000-0005-0000-0000-000017060000}"/>
    <cellStyle name="Note 2 7" xfId="771" xr:uid="{00000000-0005-0000-0000-000018060000}"/>
    <cellStyle name="Note 2 8" xfId="772" xr:uid="{00000000-0005-0000-0000-000019060000}"/>
    <cellStyle name="Note 2 9" xfId="773" xr:uid="{00000000-0005-0000-0000-00001A060000}"/>
    <cellStyle name="Notiz" xfId="774" xr:uid="{00000000-0005-0000-0000-00001B060000}"/>
    <cellStyle name="Notiz 2" xfId="775" xr:uid="{00000000-0005-0000-0000-00001C060000}"/>
    <cellStyle name="Notiz 3" xfId="776" xr:uid="{00000000-0005-0000-0000-00001D060000}"/>
    <cellStyle name="Notiz 3 2" xfId="777" xr:uid="{00000000-0005-0000-0000-00001E060000}"/>
    <cellStyle name="Notiz 3 2 2" xfId="778" xr:uid="{00000000-0005-0000-0000-00001F060000}"/>
    <cellStyle name="Notiz 3 3" xfId="779" xr:uid="{00000000-0005-0000-0000-000020060000}"/>
    <cellStyle name="Notiz 4" xfId="780" xr:uid="{00000000-0005-0000-0000-000021060000}"/>
    <cellStyle name="Notiz 4 2" xfId="781" xr:uid="{00000000-0005-0000-0000-000022060000}"/>
    <cellStyle name="Notiz 5" xfId="782" xr:uid="{00000000-0005-0000-0000-000023060000}"/>
    <cellStyle name="Notiz 5 2" xfId="783" xr:uid="{00000000-0005-0000-0000-000024060000}"/>
    <cellStyle name="Notiz 6" xfId="784" xr:uid="{00000000-0005-0000-0000-000025060000}"/>
    <cellStyle name="Nuovo" xfId="1891" xr:uid="{00000000-0005-0000-0000-000026060000}"/>
    <cellStyle name="Nuovo 2" xfId="1892" xr:uid="{00000000-0005-0000-0000-000027060000}"/>
    <cellStyle name="Nuovo 2 2" xfId="1893" xr:uid="{00000000-0005-0000-0000-000028060000}"/>
    <cellStyle name="Nuovo 3" xfId="1894" xr:uid="{00000000-0005-0000-0000-000029060000}"/>
    <cellStyle name="Output 2" xfId="785" xr:uid="{00000000-0005-0000-0000-00002A060000}"/>
    <cellStyle name="Output 2 10" xfId="786" xr:uid="{00000000-0005-0000-0000-00002B060000}"/>
    <cellStyle name="Output 2 11" xfId="787" xr:uid="{00000000-0005-0000-0000-00002C060000}"/>
    <cellStyle name="Output 2 12" xfId="788" xr:uid="{00000000-0005-0000-0000-00002D060000}"/>
    <cellStyle name="Output 2 13" xfId="789" xr:uid="{00000000-0005-0000-0000-00002E060000}"/>
    <cellStyle name="Output 2 14" xfId="790" xr:uid="{00000000-0005-0000-0000-00002F060000}"/>
    <cellStyle name="Output 2 15" xfId="791" xr:uid="{00000000-0005-0000-0000-000030060000}"/>
    <cellStyle name="Output 2 2" xfId="792" xr:uid="{00000000-0005-0000-0000-000031060000}"/>
    <cellStyle name="Output 2 2 2" xfId="1895" xr:uid="{00000000-0005-0000-0000-000032060000}"/>
    <cellStyle name="Output 2 3" xfId="793" xr:uid="{00000000-0005-0000-0000-000033060000}"/>
    <cellStyle name="Output 2 4" xfId="794" xr:uid="{00000000-0005-0000-0000-000034060000}"/>
    <cellStyle name="Output 2 5" xfId="795" xr:uid="{00000000-0005-0000-0000-000035060000}"/>
    <cellStyle name="Output 2 6" xfId="796" xr:uid="{00000000-0005-0000-0000-000036060000}"/>
    <cellStyle name="Output 2 7" xfId="797" xr:uid="{00000000-0005-0000-0000-000037060000}"/>
    <cellStyle name="Output 2 8" xfId="798" xr:uid="{00000000-0005-0000-0000-000038060000}"/>
    <cellStyle name="Output 2 9" xfId="799" xr:uid="{00000000-0005-0000-0000-000039060000}"/>
    <cellStyle name="Percent 2" xfId="800" xr:uid="{00000000-0005-0000-0000-00003A060000}"/>
    <cellStyle name="Percent 2 2" xfId="801" xr:uid="{00000000-0005-0000-0000-00003B060000}"/>
    <cellStyle name="Percent 2 2 2" xfId="802" xr:uid="{00000000-0005-0000-0000-00003C060000}"/>
    <cellStyle name="Percent 2 2 2 2" xfId="803" xr:uid="{00000000-0005-0000-0000-00003D060000}"/>
    <cellStyle name="Percent 2 2 2 3" xfId="804" xr:uid="{00000000-0005-0000-0000-00003E060000}"/>
    <cellStyle name="Percent 2 2 2 3 2" xfId="805" xr:uid="{00000000-0005-0000-0000-00003F060000}"/>
    <cellStyle name="Percent 2 2 2 4" xfId="1896" xr:uid="{00000000-0005-0000-0000-000040060000}"/>
    <cellStyle name="Percent 2 2 2 5" xfId="1897" xr:uid="{00000000-0005-0000-0000-000041060000}"/>
    <cellStyle name="Percent 2 2 3" xfId="806" xr:uid="{00000000-0005-0000-0000-000042060000}"/>
    <cellStyle name="Percent 2 2 3 2" xfId="1899" xr:uid="{00000000-0005-0000-0000-000043060000}"/>
    <cellStyle name="Percent 2 2 3 3" xfId="1900" xr:uid="{00000000-0005-0000-0000-000044060000}"/>
    <cellStyle name="Percent 2 2 3 4" xfId="1898" xr:uid="{00000000-0005-0000-0000-000045060000}"/>
    <cellStyle name="Percent 2 2 4" xfId="807" xr:uid="{00000000-0005-0000-0000-000046060000}"/>
    <cellStyle name="Percent 2 2 4 2" xfId="808" xr:uid="{00000000-0005-0000-0000-000047060000}"/>
    <cellStyle name="Percent 2 2 5" xfId="1901" xr:uid="{00000000-0005-0000-0000-000048060000}"/>
    <cellStyle name="Percent 2 2 6" xfId="1902" xr:uid="{00000000-0005-0000-0000-000049060000}"/>
    <cellStyle name="Percent 2 3" xfId="809" xr:uid="{00000000-0005-0000-0000-00004A060000}"/>
    <cellStyle name="Percent 2 3 2" xfId="810" xr:uid="{00000000-0005-0000-0000-00004B060000}"/>
    <cellStyle name="Percent 2 3 2 2" xfId="1904" xr:uid="{00000000-0005-0000-0000-00004C060000}"/>
    <cellStyle name="Percent 2 3 2 3" xfId="1905" xr:uid="{00000000-0005-0000-0000-00004D060000}"/>
    <cellStyle name="Percent 2 3 2 4" xfId="1903" xr:uid="{00000000-0005-0000-0000-00004E060000}"/>
    <cellStyle name="Percent 2 3 3" xfId="811" xr:uid="{00000000-0005-0000-0000-00004F060000}"/>
    <cellStyle name="Percent 2 3 3 2" xfId="812" xr:uid="{00000000-0005-0000-0000-000050060000}"/>
    <cellStyle name="Percent 2 3 4" xfId="1906" xr:uid="{00000000-0005-0000-0000-000051060000}"/>
    <cellStyle name="Percent 2 3 5" xfId="1907" xr:uid="{00000000-0005-0000-0000-000052060000}"/>
    <cellStyle name="Percent 2 4" xfId="813" xr:uid="{00000000-0005-0000-0000-000053060000}"/>
    <cellStyle name="Percent 2 4 2" xfId="814" xr:uid="{00000000-0005-0000-0000-000054060000}"/>
    <cellStyle name="Percent 2 4 2 2" xfId="1908" xr:uid="{00000000-0005-0000-0000-000055060000}"/>
    <cellStyle name="Percent 2 4 2 3" xfId="1909" xr:uid="{00000000-0005-0000-0000-000056060000}"/>
    <cellStyle name="Percent 2 4 3" xfId="1910" xr:uid="{00000000-0005-0000-0000-000057060000}"/>
    <cellStyle name="Percent 2 5" xfId="815" xr:uid="{00000000-0005-0000-0000-000058060000}"/>
    <cellStyle name="Percent 2 5 2" xfId="1911" xr:uid="{00000000-0005-0000-0000-000059060000}"/>
    <cellStyle name="Percent 2 6" xfId="1912" xr:uid="{00000000-0005-0000-0000-00005A060000}"/>
    <cellStyle name="Percent 2 6 2" xfId="1913" xr:uid="{00000000-0005-0000-0000-00005B060000}"/>
    <cellStyle name="Percent 2 7" xfId="1914" xr:uid="{00000000-0005-0000-0000-00005C060000}"/>
    <cellStyle name="Percent 2 7 2" xfId="1915" xr:uid="{00000000-0005-0000-0000-00005D060000}"/>
    <cellStyle name="Percent 2 8" xfId="1916" xr:uid="{00000000-0005-0000-0000-00005E060000}"/>
    <cellStyle name="Percent 2 8 2" xfId="1917" xr:uid="{00000000-0005-0000-0000-00005F060000}"/>
    <cellStyle name="Percent 2 9" xfId="1918" xr:uid="{00000000-0005-0000-0000-000060060000}"/>
    <cellStyle name="Percent 3" xfId="816" xr:uid="{00000000-0005-0000-0000-000061060000}"/>
    <cellStyle name="Percent 3 10" xfId="1919" xr:uid="{00000000-0005-0000-0000-000062060000}"/>
    <cellStyle name="Percent 3 2" xfId="817" xr:uid="{00000000-0005-0000-0000-000063060000}"/>
    <cellStyle name="Percent 3 2 2" xfId="818" xr:uid="{00000000-0005-0000-0000-000064060000}"/>
    <cellStyle name="Percent 3 2 2 2" xfId="819" xr:uid="{00000000-0005-0000-0000-000065060000}"/>
    <cellStyle name="Percent 3 2 3" xfId="820" xr:uid="{00000000-0005-0000-0000-000066060000}"/>
    <cellStyle name="Percent 3 2 3 2" xfId="1921" xr:uid="{00000000-0005-0000-0000-000067060000}"/>
    <cellStyle name="Percent 3 2 3 3" xfId="1922" xr:uid="{00000000-0005-0000-0000-000068060000}"/>
    <cellStyle name="Percent 3 2 3 4" xfId="1923" xr:uid="{00000000-0005-0000-0000-000069060000}"/>
    <cellStyle name="Percent 3 2 3 5" xfId="1920" xr:uid="{00000000-0005-0000-0000-00006A060000}"/>
    <cellStyle name="Percent 3 2 4" xfId="821" xr:uid="{00000000-0005-0000-0000-00006B060000}"/>
    <cellStyle name="Percent 3 2 4 2" xfId="822" xr:uid="{00000000-0005-0000-0000-00006C060000}"/>
    <cellStyle name="Percent 3 2 5" xfId="1924" xr:uid="{00000000-0005-0000-0000-00006D060000}"/>
    <cellStyle name="Percent 3 3" xfId="823" xr:uid="{00000000-0005-0000-0000-00006E060000}"/>
    <cellStyle name="Percent 3 3 2" xfId="824" xr:uid="{00000000-0005-0000-0000-00006F060000}"/>
    <cellStyle name="Percent 3 3 2 2" xfId="1926" xr:uid="{00000000-0005-0000-0000-000070060000}"/>
    <cellStyle name="Percent 3 3 2 3" xfId="1927" xr:uid="{00000000-0005-0000-0000-000071060000}"/>
    <cellStyle name="Percent 3 3 2 4" xfId="1925" xr:uid="{00000000-0005-0000-0000-000072060000}"/>
    <cellStyle name="Percent 3 3 3" xfId="825" xr:uid="{00000000-0005-0000-0000-000073060000}"/>
    <cellStyle name="Percent 3 3 3 2" xfId="826" xr:uid="{00000000-0005-0000-0000-000074060000}"/>
    <cellStyle name="Percent 3 3 4" xfId="1928" xr:uid="{00000000-0005-0000-0000-000075060000}"/>
    <cellStyle name="Percent 3 3 5" xfId="1929" xr:uid="{00000000-0005-0000-0000-000076060000}"/>
    <cellStyle name="Percent 3 4" xfId="827" xr:uid="{00000000-0005-0000-0000-000077060000}"/>
    <cellStyle name="Percent 3 4 2" xfId="828" xr:uid="{00000000-0005-0000-0000-000078060000}"/>
    <cellStyle name="Percent 3 4 2 2" xfId="1931" xr:uid="{00000000-0005-0000-0000-000079060000}"/>
    <cellStyle name="Percent 3 4 2 3" xfId="1932" xr:uid="{00000000-0005-0000-0000-00007A060000}"/>
    <cellStyle name="Percent 3 4 2 4" xfId="1930" xr:uid="{00000000-0005-0000-0000-00007B060000}"/>
    <cellStyle name="Percent 3 4 3" xfId="829" xr:uid="{00000000-0005-0000-0000-00007C060000}"/>
    <cellStyle name="Percent 3 4 3 2" xfId="830" xr:uid="{00000000-0005-0000-0000-00007D060000}"/>
    <cellStyle name="Percent 3 4 4" xfId="1933" xr:uid="{00000000-0005-0000-0000-00007E060000}"/>
    <cellStyle name="Percent 3 4 5" xfId="1934" xr:uid="{00000000-0005-0000-0000-00007F060000}"/>
    <cellStyle name="Percent 3 5" xfId="831" xr:uid="{00000000-0005-0000-0000-000080060000}"/>
    <cellStyle name="Percent 3 5 2" xfId="832" xr:uid="{00000000-0005-0000-0000-000081060000}"/>
    <cellStyle name="Percent 3 6" xfId="833" xr:uid="{00000000-0005-0000-0000-000082060000}"/>
    <cellStyle name="Percent 3 6 2" xfId="834" xr:uid="{00000000-0005-0000-0000-000083060000}"/>
    <cellStyle name="Percent 3 7" xfId="835" xr:uid="{00000000-0005-0000-0000-000084060000}"/>
    <cellStyle name="Percent 3 7 2" xfId="1935" xr:uid="{00000000-0005-0000-0000-000085060000}"/>
    <cellStyle name="Percent 3 7 2 2" xfId="1936" xr:uid="{00000000-0005-0000-0000-000086060000}"/>
    <cellStyle name="Percent 3 7 2 3" xfId="1937" xr:uid="{00000000-0005-0000-0000-000087060000}"/>
    <cellStyle name="Percent 3 7 3" xfId="1938" xr:uid="{00000000-0005-0000-0000-000088060000}"/>
    <cellStyle name="Percent 3 7 4" xfId="1939" xr:uid="{00000000-0005-0000-0000-000089060000}"/>
    <cellStyle name="Percent 3 8" xfId="836" xr:uid="{00000000-0005-0000-0000-00008A060000}"/>
    <cellStyle name="Percent 3 8 2" xfId="1940" xr:uid="{00000000-0005-0000-0000-00008B060000}"/>
    <cellStyle name="Percent 3 9" xfId="1941" xr:uid="{00000000-0005-0000-0000-00008C060000}"/>
    <cellStyle name="Percent 4" xfId="837" xr:uid="{00000000-0005-0000-0000-00008D060000}"/>
    <cellStyle name="Percent 4 2" xfId="838" xr:uid="{00000000-0005-0000-0000-00008E060000}"/>
    <cellStyle name="Percent 4 2 2" xfId="839" xr:uid="{00000000-0005-0000-0000-00008F060000}"/>
    <cellStyle name="Percent 4 2 2 2" xfId="1943" xr:uid="{00000000-0005-0000-0000-000090060000}"/>
    <cellStyle name="Percent 4 2 3" xfId="1944" xr:uid="{00000000-0005-0000-0000-000091060000}"/>
    <cellStyle name="Percent 4 2 4" xfId="1945" xr:uid="{00000000-0005-0000-0000-000092060000}"/>
    <cellStyle name="Percent 4 2 5" xfId="1946" xr:uid="{00000000-0005-0000-0000-000093060000}"/>
    <cellStyle name="Percent 4 2 6" xfId="1947" xr:uid="{00000000-0005-0000-0000-000094060000}"/>
    <cellStyle name="Percent 4 2 7" xfId="1942" xr:uid="{00000000-0005-0000-0000-000095060000}"/>
    <cellStyle name="Percent 4 3" xfId="840" xr:uid="{00000000-0005-0000-0000-000096060000}"/>
    <cellStyle name="Percent 4 3 2" xfId="1948" xr:uid="{00000000-0005-0000-0000-000097060000}"/>
    <cellStyle name="Percent 4 3 3" xfId="1949" xr:uid="{00000000-0005-0000-0000-000098060000}"/>
    <cellStyle name="Percent 4 4" xfId="841" xr:uid="{00000000-0005-0000-0000-000099060000}"/>
    <cellStyle name="Percent 4 4 2" xfId="842" xr:uid="{00000000-0005-0000-0000-00009A060000}"/>
    <cellStyle name="Percent 4 4 3" xfId="1950" xr:uid="{00000000-0005-0000-0000-00009B060000}"/>
    <cellStyle name="Percent 4 5" xfId="843" xr:uid="{00000000-0005-0000-0000-00009C060000}"/>
    <cellStyle name="Percent 4 6" xfId="1951" xr:uid="{00000000-0005-0000-0000-00009D060000}"/>
    <cellStyle name="Percent 4 7" xfId="1952" xr:uid="{00000000-0005-0000-0000-00009E060000}"/>
    <cellStyle name="Percent 4 8" xfId="1953" xr:uid="{00000000-0005-0000-0000-00009F060000}"/>
    <cellStyle name="Percent 5" xfId="844" xr:uid="{00000000-0005-0000-0000-0000A0060000}"/>
    <cellStyle name="Percent 5 2" xfId="845" xr:uid="{00000000-0005-0000-0000-0000A1060000}"/>
    <cellStyle name="Percent 5 2 2" xfId="846" xr:uid="{00000000-0005-0000-0000-0000A2060000}"/>
    <cellStyle name="Percent 5 3" xfId="847" xr:uid="{00000000-0005-0000-0000-0000A3060000}"/>
    <cellStyle name="Percent 5 3 2" xfId="1954" xr:uid="{00000000-0005-0000-0000-0000A4060000}"/>
    <cellStyle name="Percent 5 4" xfId="1955" xr:uid="{00000000-0005-0000-0000-0000A5060000}"/>
    <cellStyle name="Percent 5 5" xfId="1956" xr:uid="{00000000-0005-0000-0000-0000A6060000}"/>
    <cellStyle name="Percent 5 6" xfId="1957" xr:uid="{00000000-0005-0000-0000-0000A7060000}"/>
    <cellStyle name="Percent 6" xfId="848" xr:uid="{00000000-0005-0000-0000-0000A8060000}"/>
    <cellStyle name="Percent 6 2" xfId="1958" xr:uid="{00000000-0005-0000-0000-0000A9060000}"/>
    <cellStyle name="Percent 6 3" xfId="1959" xr:uid="{00000000-0005-0000-0000-0000AA060000}"/>
    <cellStyle name="Percent 6 4" xfId="1960" xr:uid="{00000000-0005-0000-0000-0000AB060000}"/>
    <cellStyle name="Percent 7" xfId="849" xr:uid="{00000000-0005-0000-0000-0000AC060000}"/>
    <cellStyle name="Percent 7 2" xfId="850" xr:uid="{00000000-0005-0000-0000-0000AD060000}"/>
    <cellStyle name="Percent 8" xfId="851" xr:uid="{00000000-0005-0000-0000-0000AE060000}"/>
    <cellStyle name="Percent 8 2" xfId="1961" xr:uid="{00000000-0005-0000-0000-0000AF060000}"/>
    <cellStyle name="Pilkku_Layo9704" xfId="852" xr:uid="{00000000-0005-0000-0000-0000B0060000}"/>
    <cellStyle name="Pyör. luku_Layo9704" xfId="853" xr:uid="{00000000-0005-0000-0000-0000B1060000}"/>
    <cellStyle name="Pyör. valuutta_Layo9704" xfId="854" xr:uid="{00000000-0005-0000-0000-0000B2060000}"/>
    <cellStyle name="Schlecht" xfId="855" xr:uid="{00000000-0005-0000-0000-0000B3060000}"/>
    <cellStyle name="Standard_Sce_D_Extraction" xfId="856" xr:uid="{00000000-0005-0000-0000-0000B4060000}"/>
    <cellStyle name="Style 103" xfId="857" xr:uid="{00000000-0005-0000-0000-0000B5060000}"/>
    <cellStyle name="Style 103 2" xfId="858" xr:uid="{00000000-0005-0000-0000-0000B6060000}"/>
    <cellStyle name="Style 103 3" xfId="859" xr:uid="{00000000-0005-0000-0000-0000B7060000}"/>
    <cellStyle name="Style 103 3 2" xfId="860" xr:uid="{00000000-0005-0000-0000-0000B8060000}"/>
    <cellStyle name="Style 103 3 2 2" xfId="861" xr:uid="{00000000-0005-0000-0000-0000B9060000}"/>
    <cellStyle name="Style 103 3 3" xfId="862" xr:uid="{00000000-0005-0000-0000-0000BA060000}"/>
    <cellStyle name="Style 103 4" xfId="863" xr:uid="{00000000-0005-0000-0000-0000BB060000}"/>
    <cellStyle name="Style 103 4 2" xfId="864" xr:uid="{00000000-0005-0000-0000-0000BC060000}"/>
    <cellStyle name="Style 103 5" xfId="865" xr:uid="{00000000-0005-0000-0000-0000BD060000}"/>
    <cellStyle name="Style 103 5 2" xfId="866" xr:uid="{00000000-0005-0000-0000-0000BE060000}"/>
    <cellStyle name="Style 103 6" xfId="867" xr:uid="{00000000-0005-0000-0000-0000BF060000}"/>
    <cellStyle name="Style 104" xfId="868" xr:uid="{00000000-0005-0000-0000-0000C0060000}"/>
    <cellStyle name="Style 104 2" xfId="869" xr:uid="{00000000-0005-0000-0000-0000C1060000}"/>
    <cellStyle name="Style 104 3" xfId="870" xr:uid="{00000000-0005-0000-0000-0000C2060000}"/>
    <cellStyle name="Style 104 3 2" xfId="871" xr:uid="{00000000-0005-0000-0000-0000C3060000}"/>
    <cellStyle name="Style 104 3 2 2" xfId="872" xr:uid="{00000000-0005-0000-0000-0000C4060000}"/>
    <cellStyle name="Style 104 3 3" xfId="873" xr:uid="{00000000-0005-0000-0000-0000C5060000}"/>
    <cellStyle name="Style 104 4" xfId="874" xr:uid="{00000000-0005-0000-0000-0000C6060000}"/>
    <cellStyle name="Style 104 4 2" xfId="875" xr:uid="{00000000-0005-0000-0000-0000C7060000}"/>
    <cellStyle name="Style 104 5" xfId="876" xr:uid="{00000000-0005-0000-0000-0000C8060000}"/>
    <cellStyle name="Style 104 5 2" xfId="877" xr:uid="{00000000-0005-0000-0000-0000C9060000}"/>
    <cellStyle name="Style 104 6" xfId="878" xr:uid="{00000000-0005-0000-0000-0000CA060000}"/>
    <cellStyle name="Style 105" xfId="879" xr:uid="{00000000-0005-0000-0000-0000CB060000}"/>
    <cellStyle name="Style 105 2" xfId="880" xr:uid="{00000000-0005-0000-0000-0000CC060000}"/>
    <cellStyle name="Style 105 3" xfId="881" xr:uid="{00000000-0005-0000-0000-0000CD060000}"/>
    <cellStyle name="Style 105 4" xfId="882" xr:uid="{00000000-0005-0000-0000-0000CE060000}"/>
    <cellStyle name="Style 105 4 2" xfId="883" xr:uid="{00000000-0005-0000-0000-0000CF060000}"/>
    <cellStyle name="Style 106" xfId="884" xr:uid="{00000000-0005-0000-0000-0000D0060000}"/>
    <cellStyle name="Style 106 2" xfId="885" xr:uid="{00000000-0005-0000-0000-0000D1060000}"/>
    <cellStyle name="Style 106 3" xfId="886" xr:uid="{00000000-0005-0000-0000-0000D2060000}"/>
    <cellStyle name="Style 106 4" xfId="887" xr:uid="{00000000-0005-0000-0000-0000D3060000}"/>
    <cellStyle name="Style 106 4 2" xfId="888" xr:uid="{00000000-0005-0000-0000-0000D4060000}"/>
    <cellStyle name="Style 107" xfId="889" xr:uid="{00000000-0005-0000-0000-0000D5060000}"/>
    <cellStyle name="Style 107 2" xfId="890" xr:uid="{00000000-0005-0000-0000-0000D6060000}"/>
    <cellStyle name="Style 107 3" xfId="891" xr:uid="{00000000-0005-0000-0000-0000D7060000}"/>
    <cellStyle name="Style 107 4" xfId="892" xr:uid="{00000000-0005-0000-0000-0000D8060000}"/>
    <cellStyle name="Style 107 4 2" xfId="893" xr:uid="{00000000-0005-0000-0000-0000D9060000}"/>
    <cellStyle name="Style 108" xfId="894" xr:uid="{00000000-0005-0000-0000-0000DA060000}"/>
    <cellStyle name="Style 108 2" xfId="895" xr:uid="{00000000-0005-0000-0000-0000DB060000}"/>
    <cellStyle name="Style 108 3" xfId="896" xr:uid="{00000000-0005-0000-0000-0000DC060000}"/>
    <cellStyle name="Style 108 3 2" xfId="897" xr:uid="{00000000-0005-0000-0000-0000DD060000}"/>
    <cellStyle name="Style 108 3 2 2" xfId="898" xr:uid="{00000000-0005-0000-0000-0000DE060000}"/>
    <cellStyle name="Style 108 3 3" xfId="899" xr:uid="{00000000-0005-0000-0000-0000DF060000}"/>
    <cellStyle name="Style 108 4" xfId="900" xr:uid="{00000000-0005-0000-0000-0000E0060000}"/>
    <cellStyle name="Style 108 4 2" xfId="901" xr:uid="{00000000-0005-0000-0000-0000E1060000}"/>
    <cellStyle name="Style 108 5" xfId="902" xr:uid="{00000000-0005-0000-0000-0000E2060000}"/>
    <cellStyle name="Style 108 5 2" xfId="903" xr:uid="{00000000-0005-0000-0000-0000E3060000}"/>
    <cellStyle name="Style 108 6" xfId="904" xr:uid="{00000000-0005-0000-0000-0000E4060000}"/>
    <cellStyle name="Style 109" xfId="905" xr:uid="{00000000-0005-0000-0000-0000E5060000}"/>
    <cellStyle name="Style 109 2" xfId="906" xr:uid="{00000000-0005-0000-0000-0000E6060000}"/>
    <cellStyle name="Style 109 3" xfId="907" xr:uid="{00000000-0005-0000-0000-0000E7060000}"/>
    <cellStyle name="Style 109 4" xfId="908" xr:uid="{00000000-0005-0000-0000-0000E8060000}"/>
    <cellStyle name="Style 109 4 2" xfId="909" xr:uid="{00000000-0005-0000-0000-0000E9060000}"/>
    <cellStyle name="Style 110" xfId="910" xr:uid="{00000000-0005-0000-0000-0000EA060000}"/>
    <cellStyle name="Style 110 2" xfId="911" xr:uid="{00000000-0005-0000-0000-0000EB060000}"/>
    <cellStyle name="Style 110 3" xfId="912" xr:uid="{00000000-0005-0000-0000-0000EC060000}"/>
    <cellStyle name="Style 110 4" xfId="913" xr:uid="{00000000-0005-0000-0000-0000ED060000}"/>
    <cellStyle name="Style 110 4 2" xfId="914" xr:uid="{00000000-0005-0000-0000-0000EE060000}"/>
    <cellStyle name="Style 114" xfId="915" xr:uid="{00000000-0005-0000-0000-0000EF060000}"/>
    <cellStyle name="Style 114 2" xfId="916" xr:uid="{00000000-0005-0000-0000-0000F0060000}"/>
    <cellStyle name="Style 114 3" xfId="917" xr:uid="{00000000-0005-0000-0000-0000F1060000}"/>
    <cellStyle name="Style 114 3 2" xfId="918" xr:uid="{00000000-0005-0000-0000-0000F2060000}"/>
    <cellStyle name="Style 114 3 2 2" xfId="919" xr:uid="{00000000-0005-0000-0000-0000F3060000}"/>
    <cellStyle name="Style 114 3 3" xfId="920" xr:uid="{00000000-0005-0000-0000-0000F4060000}"/>
    <cellStyle name="Style 114 4" xfId="921" xr:uid="{00000000-0005-0000-0000-0000F5060000}"/>
    <cellStyle name="Style 114 4 2" xfId="922" xr:uid="{00000000-0005-0000-0000-0000F6060000}"/>
    <cellStyle name="Style 114 5" xfId="923" xr:uid="{00000000-0005-0000-0000-0000F7060000}"/>
    <cellStyle name="Style 114 5 2" xfId="924" xr:uid="{00000000-0005-0000-0000-0000F8060000}"/>
    <cellStyle name="Style 114 6" xfId="925" xr:uid="{00000000-0005-0000-0000-0000F9060000}"/>
    <cellStyle name="Style 115" xfId="926" xr:uid="{00000000-0005-0000-0000-0000FA060000}"/>
    <cellStyle name="Style 115 2" xfId="927" xr:uid="{00000000-0005-0000-0000-0000FB060000}"/>
    <cellStyle name="Style 115 3" xfId="928" xr:uid="{00000000-0005-0000-0000-0000FC060000}"/>
    <cellStyle name="Style 115 3 2" xfId="929" xr:uid="{00000000-0005-0000-0000-0000FD060000}"/>
    <cellStyle name="Style 115 3 2 2" xfId="930" xr:uid="{00000000-0005-0000-0000-0000FE060000}"/>
    <cellStyle name="Style 115 3 3" xfId="931" xr:uid="{00000000-0005-0000-0000-0000FF060000}"/>
    <cellStyle name="Style 115 4" xfId="932" xr:uid="{00000000-0005-0000-0000-000000070000}"/>
    <cellStyle name="Style 115 4 2" xfId="933" xr:uid="{00000000-0005-0000-0000-000001070000}"/>
    <cellStyle name="Style 115 5" xfId="934" xr:uid="{00000000-0005-0000-0000-000002070000}"/>
    <cellStyle name="Style 115 5 2" xfId="935" xr:uid="{00000000-0005-0000-0000-000003070000}"/>
    <cellStyle name="Style 115 6" xfId="936" xr:uid="{00000000-0005-0000-0000-000004070000}"/>
    <cellStyle name="Style 116" xfId="937" xr:uid="{00000000-0005-0000-0000-000005070000}"/>
    <cellStyle name="Style 116 2" xfId="938" xr:uid="{00000000-0005-0000-0000-000006070000}"/>
    <cellStyle name="Style 116 3" xfId="939" xr:uid="{00000000-0005-0000-0000-000007070000}"/>
    <cellStyle name="Style 116 4" xfId="940" xr:uid="{00000000-0005-0000-0000-000008070000}"/>
    <cellStyle name="Style 116 4 2" xfId="941" xr:uid="{00000000-0005-0000-0000-000009070000}"/>
    <cellStyle name="Style 117" xfId="942" xr:uid="{00000000-0005-0000-0000-00000A070000}"/>
    <cellStyle name="Style 117 2" xfId="943" xr:uid="{00000000-0005-0000-0000-00000B070000}"/>
    <cellStyle name="Style 117 3" xfId="944" xr:uid="{00000000-0005-0000-0000-00000C070000}"/>
    <cellStyle name="Style 117 4" xfId="945" xr:uid="{00000000-0005-0000-0000-00000D070000}"/>
    <cellStyle name="Style 117 4 2" xfId="946" xr:uid="{00000000-0005-0000-0000-00000E070000}"/>
    <cellStyle name="Style 118" xfId="947" xr:uid="{00000000-0005-0000-0000-00000F070000}"/>
    <cellStyle name="Style 118 2" xfId="948" xr:uid="{00000000-0005-0000-0000-000010070000}"/>
    <cellStyle name="Style 118 3" xfId="949" xr:uid="{00000000-0005-0000-0000-000011070000}"/>
    <cellStyle name="Style 118 4" xfId="950" xr:uid="{00000000-0005-0000-0000-000012070000}"/>
    <cellStyle name="Style 118 4 2" xfId="951" xr:uid="{00000000-0005-0000-0000-000013070000}"/>
    <cellStyle name="Style 119" xfId="952" xr:uid="{00000000-0005-0000-0000-000014070000}"/>
    <cellStyle name="Style 119 2" xfId="953" xr:uid="{00000000-0005-0000-0000-000015070000}"/>
    <cellStyle name="Style 119 3" xfId="954" xr:uid="{00000000-0005-0000-0000-000016070000}"/>
    <cellStyle name="Style 119 3 2" xfId="955" xr:uid="{00000000-0005-0000-0000-000017070000}"/>
    <cellStyle name="Style 119 3 2 2" xfId="956" xr:uid="{00000000-0005-0000-0000-000018070000}"/>
    <cellStyle name="Style 119 3 3" xfId="957" xr:uid="{00000000-0005-0000-0000-000019070000}"/>
    <cellStyle name="Style 119 4" xfId="958" xr:uid="{00000000-0005-0000-0000-00001A070000}"/>
    <cellStyle name="Style 119 4 2" xfId="959" xr:uid="{00000000-0005-0000-0000-00001B070000}"/>
    <cellStyle name="Style 119 5" xfId="960" xr:uid="{00000000-0005-0000-0000-00001C070000}"/>
    <cellStyle name="Style 119 5 2" xfId="961" xr:uid="{00000000-0005-0000-0000-00001D070000}"/>
    <cellStyle name="Style 119 6" xfId="962" xr:uid="{00000000-0005-0000-0000-00001E070000}"/>
    <cellStyle name="Style 120" xfId="963" xr:uid="{00000000-0005-0000-0000-00001F070000}"/>
    <cellStyle name="Style 120 2" xfId="964" xr:uid="{00000000-0005-0000-0000-000020070000}"/>
    <cellStyle name="Style 120 3" xfId="965" xr:uid="{00000000-0005-0000-0000-000021070000}"/>
    <cellStyle name="Style 120 4" xfId="966" xr:uid="{00000000-0005-0000-0000-000022070000}"/>
    <cellStyle name="Style 120 4 2" xfId="967" xr:uid="{00000000-0005-0000-0000-000023070000}"/>
    <cellStyle name="Style 121" xfId="968" xr:uid="{00000000-0005-0000-0000-000024070000}"/>
    <cellStyle name="Style 121 2" xfId="969" xr:uid="{00000000-0005-0000-0000-000025070000}"/>
    <cellStyle name="Style 121 3" xfId="970" xr:uid="{00000000-0005-0000-0000-000026070000}"/>
    <cellStyle name="Style 121 4" xfId="971" xr:uid="{00000000-0005-0000-0000-000027070000}"/>
    <cellStyle name="Style 121 4 2" xfId="972" xr:uid="{00000000-0005-0000-0000-000028070000}"/>
    <cellStyle name="Style 126" xfId="973" xr:uid="{00000000-0005-0000-0000-000029070000}"/>
    <cellStyle name="Style 126 2" xfId="974" xr:uid="{00000000-0005-0000-0000-00002A070000}"/>
    <cellStyle name="Style 126 3" xfId="975" xr:uid="{00000000-0005-0000-0000-00002B070000}"/>
    <cellStyle name="Style 126 3 2" xfId="976" xr:uid="{00000000-0005-0000-0000-00002C070000}"/>
    <cellStyle name="Style 126 3 2 2" xfId="977" xr:uid="{00000000-0005-0000-0000-00002D070000}"/>
    <cellStyle name="Style 126 3 3" xfId="978" xr:uid="{00000000-0005-0000-0000-00002E070000}"/>
    <cellStyle name="Style 126 4" xfId="979" xr:uid="{00000000-0005-0000-0000-00002F070000}"/>
    <cellStyle name="Style 126 4 2" xfId="980" xr:uid="{00000000-0005-0000-0000-000030070000}"/>
    <cellStyle name="Style 126 5" xfId="981" xr:uid="{00000000-0005-0000-0000-000031070000}"/>
    <cellStyle name="Style 126 5 2" xfId="982" xr:uid="{00000000-0005-0000-0000-000032070000}"/>
    <cellStyle name="Style 126 6" xfId="983" xr:uid="{00000000-0005-0000-0000-000033070000}"/>
    <cellStyle name="Style 127" xfId="984" xr:uid="{00000000-0005-0000-0000-000034070000}"/>
    <cellStyle name="Style 127 2" xfId="985" xr:uid="{00000000-0005-0000-0000-000035070000}"/>
    <cellStyle name="Style 127 3" xfId="986" xr:uid="{00000000-0005-0000-0000-000036070000}"/>
    <cellStyle name="Style 127 4" xfId="987" xr:uid="{00000000-0005-0000-0000-000037070000}"/>
    <cellStyle name="Style 127 4 2" xfId="988" xr:uid="{00000000-0005-0000-0000-000038070000}"/>
    <cellStyle name="Style 128" xfId="989" xr:uid="{00000000-0005-0000-0000-000039070000}"/>
    <cellStyle name="Style 128 2" xfId="990" xr:uid="{00000000-0005-0000-0000-00003A070000}"/>
    <cellStyle name="Style 128 3" xfId="991" xr:uid="{00000000-0005-0000-0000-00003B070000}"/>
    <cellStyle name="Style 128 4" xfId="992" xr:uid="{00000000-0005-0000-0000-00003C070000}"/>
    <cellStyle name="Style 128 4 2" xfId="993" xr:uid="{00000000-0005-0000-0000-00003D070000}"/>
    <cellStyle name="Style 129" xfId="994" xr:uid="{00000000-0005-0000-0000-00003E070000}"/>
    <cellStyle name="Style 129 2" xfId="995" xr:uid="{00000000-0005-0000-0000-00003F070000}"/>
    <cellStyle name="Style 129 3" xfId="996" xr:uid="{00000000-0005-0000-0000-000040070000}"/>
    <cellStyle name="Style 129 4" xfId="997" xr:uid="{00000000-0005-0000-0000-000041070000}"/>
    <cellStyle name="Style 129 4 2" xfId="998" xr:uid="{00000000-0005-0000-0000-000042070000}"/>
    <cellStyle name="Style 130" xfId="999" xr:uid="{00000000-0005-0000-0000-000043070000}"/>
    <cellStyle name="Style 130 2" xfId="1000" xr:uid="{00000000-0005-0000-0000-000044070000}"/>
    <cellStyle name="Style 130 3" xfId="1001" xr:uid="{00000000-0005-0000-0000-000045070000}"/>
    <cellStyle name="Style 130 3 2" xfId="1002" xr:uid="{00000000-0005-0000-0000-000046070000}"/>
    <cellStyle name="Style 130 3 2 2" xfId="1003" xr:uid="{00000000-0005-0000-0000-000047070000}"/>
    <cellStyle name="Style 130 3 3" xfId="1004" xr:uid="{00000000-0005-0000-0000-000048070000}"/>
    <cellStyle name="Style 130 4" xfId="1005" xr:uid="{00000000-0005-0000-0000-000049070000}"/>
    <cellStyle name="Style 130 4 2" xfId="1006" xr:uid="{00000000-0005-0000-0000-00004A070000}"/>
    <cellStyle name="Style 130 5" xfId="1007" xr:uid="{00000000-0005-0000-0000-00004B070000}"/>
    <cellStyle name="Style 130 5 2" xfId="1008" xr:uid="{00000000-0005-0000-0000-00004C070000}"/>
    <cellStyle name="Style 130 6" xfId="1009" xr:uid="{00000000-0005-0000-0000-00004D070000}"/>
    <cellStyle name="Style 131" xfId="1010" xr:uid="{00000000-0005-0000-0000-00004E070000}"/>
    <cellStyle name="Style 131 2" xfId="1011" xr:uid="{00000000-0005-0000-0000-00004F070000}"/>
    <cellStyle name="Style 131 3" xfId="1012" xr:uid="{00000000-0005-0000-0000-000050070000}"/>
    <cellStyle name="Style 131 4" xfId="1013" xr:uid="{00000000-0005-0000-0000-000051070000}"/>
    <cellStyle name="Style 131 4 2" xfId="1014" xr:uid="{00000000-0005-0000-0000-000052070000}"/>
    <cellStyle name="Style 132" xfId="1015" xr:uid="{00000000-0005-0000-0000-000053070000}"/>
    <cellStyle name="Style 132 2" xfId="1016" xr:uid="{00000000-0005-0000-0000-000054070000}"/>
    <cellStyle name="Style 132 3" xfId="1017" xr:uid="{00000000-0005-0000-0000-000055070000}"/>
    <cellStyle name="Style 132 4" xfId="1018" xr:uid="{00000000-0005-0000-0000-000056070000}"/>
    <cellStyle name="Style 132 4 2" xfId="1019" xr:uid="{00000000-0005-0000-0000-000057070000}"/>
    <cellStyle name="Style 137" xfId="1020" xr:uid="{00000000-0005-0000-0000-000058070000}"/>
    <cellStyle name="Style 137 2" xfId="1021" xr:uid="{00000000-0005-0000-0000-000059070000}"/>
    <cellStyle name="Style 137 3" xfId="1022" xr:uid="{00000000-0005-0000-0000-00005A070000}"/>
    <cellStyle name="Style 137 3 2" xfId="1023" xr:uid="{00000000-0005-0000-0000-00005B070000}"/>
    <cellStyle name="Style 137 3 2 2" xfId="1024" xr:uid="{00000000-0005-0000-0000-00005C070000}"/>
    <cellStyle name="Style 137 3 3" xfId="1025" xr:uid="{00000000-0005-0000-0000-00005D070000}"/>
    <cellStyle name="Style 137 4" xfId="1026" xr:uid="{00000000-0005-0000-0000-00005E070000}"/>
    <cellStyle name="Style 137 4 2" xfId="1027" xr:uid="{00000000-0005-0000-0000-00005F070000}"/>
    <cellStyle name="Style 137 5" xfId="1028" xr:uid="{00000000-0005-0000-0000-000060070000}"/>
    <cellStyle name="Style 137 5 2" xfId="1029" xr:uid="{00000000-0005-0000-0000-000061070000}"/>
    <cellStyle name="Style 137 6" xfId="1030" xr:uid="{00000000-0005-0000-0000-000062070000}"/>
    <cellStyle name="Style 138" xfId="1031" xr:uid="{00000000-0005-0000-0000-000063070000}"/>
    <cellStyle name="Style 138 2" xfId="1032" xr:uid="{00000000-0005-0000-0000-000064070000}"/>
    <cellStyle name="Style 138 3" xfId="1033" xr:uid="{00000000-0005-0000-0000-000065070000}"/>
    <cellStyle name="Style 138 4" xfId="1034" xr:uid="{00000000-0005-0000-0000-000066070000}"/>
    <cellStyle name="Style 138 4 2" xfId="1035" xr:uid="{00000000-0005-0000-0000-000067070000}"/>
    <cellStyle name="Style 139" xfId="1036" xr:uid="{00000000-0005-0000-0000-000068070000}"/>
    <cellStyle name="Style 139 2" xfId="1037" xr:uid="{00000000-0005-0000-0000-000069070000}"/>
    <cellStyle name="Style 139 3" xfId="1038" xr:uid="{00000000-0005-0000-0000-00006A070000}"/>
    <cellStyle name="Style 139 4" xfId="1039" xr:uid="{00000000-0005-0000-0000-00006B070000}"/>
    <cellStyle name="Style 139 4 2" xfId="1040" xr:uid="{00000000-0005-0000-0000-00006C070000}"/>
    <cellStyle name="Style 140" xfId="1041" xr:uid="{00000000-0005-0000-0000-00006D070000}"/>
    <cellStyle name="Style 140 2" xfId="1042" xr:uid="{00000000-0005-0000-0000-00006E070000}"/>
    <cellStyle name="Style 140 3" xfId="1043" xr:uid="{00000000-0005-0000-0000-00006F070000}"/>
    <cellStyle name="Style 140 4" xfId="1044" xr:uid="{00000000-0005-0000-0000-000070070000}"/>
    <cellStyle name="Style 140 4 2" xfId="1045" xr:uid="{00000000-0005-0000-0000-000071070000}"/>
    <cellStyle name="Style 141" xfId="1046" xr:uid="{00000000-0005-0000-0000-000072070000}"/>
    <cellStyle name="Style 141 2" xfId="1047" xr:uid="{00000000-0005-0000-0000-000073070000}"/>
    <cellStyle name="Style 141 3" xfId="1048" xr:uid="{00000000-0005-0000-0000-000074070000}"/>
    <cellStyle name="Style 141 3 2" xfId="1049" xr:uid="{00000000-0005-0000-0000-000075070000}"/>
    <cellStyle name="Style 141 3 2 2" xfId="1050" xr:uid="{00000000-0005-0000-0000-000076070000}"/>
    <cellStyle name="Style 141 3 3" xfId="1051" xr:uid="{00000000-0005-0000-0000-000077070000}"/>
    <cellStyle name="Style 141 4" xfId="1052" xr:uid="{00000000-0005-0000-0000-000078070000}"/>
    <cellStyle name="Style 141 4 2" xfId="1053" xr:uid="{00000000-0005-0000-0000-000079070000}"/>
    <cellStyle name="Style 141 5" xfId="1054" xr:uid="{00000000-0005-0000-0000-00007A070000}"/>
    <cellStyle name="Style 141 5 2" xfId="1055" xr:uid="{00000000-0005-0000-0000-00007B070000}"/>
    <cellStyle name="Style 141 6" xfId="1056" xr:uid="{00000000-0005-0000-0000-00007C070000}"/>
    <cellStyle name="Style 142" xfId="1057" xr:uid="{00000000-0005-0000-0000-00007D070000}"/>
    <cellStyle name="Style 142 2" xfId="1058" xr:uid="{00000000-0005-0000-0000-00007E070000}"/>
    <cellStyle name="Style 142 3" xfId="1059" xr:uid="{00000000-0005-0000-0000-00007F070000}"/>
    <cellStyle name="Style 142 4" xfId="1060" xr:uid="{00000000-0005-0000-0000-000080070000}"/>
    <cellStyle name="Style 142 4 2" xfId="1061" xr:uid="{00000000-0005-0000-0000-000081070000}"/>
    <cellStyle name="Style 143" xfId="1062" xr:uid="{00000000-0005-0000-0000-000082070000}"/>
    <cellStyle name="Style 143 2" xfId="1063" xr:uid="{00000000-0005-0000-0000-000083070000}"/>
    <cellStyle name="Style 143 3" xfId="1064" xr:uid="{00000000-0005-0000-0000-000084070000}"/>
    <cellStyle name="Style 143 4" xfId="1065" xr:uid="{00000000-0005-0000-0000-000085070000}"/>
    <cellStyle name="Style 143 4 2" xfId="1066" xr:uid="{00000000-0005-0000-0000-000086070000}"/>
    <cellStyle name="Style 148" xfId="1067" xr:uid="{00000000-0005-0000-0000-000087070000}"/>
    <cellStyle name="Style 148 2" xfId="1068" xr:uid="{00000000-0005-0000-0000-000088070000}"/>
    <cellStyle name="Style 148 3" xfId="1069" xr:uid="{00000000-0005-0000-0000-000089070000}"/>
    <cellStyle name="Style 148 3 2" xfId="1070" xr:uid="{00000000-0005-0000-0000-00008A070000}"/>
    <cellStyle name="Style 148 3 2 2" xfId="1071" xr:uid="{00000000-0005-0000-0000-00008B070000}"/>
    <cellStyle name="Style 148 3 3" xfId="1072" xr:uid="{00000000-0005-0000-0000-00008C070000}"/>
    <cellStyle name="Style 148 4" xfId="1073" xr:uid="{00000000-0005-0000-0000-00008D070000}"/>
    <cellStyle name="Style 148 4 2" xfId="1074" xr:uid="{00000000-0005-0000-0000-00008E070000}"/>
    <cellStyle name="Style 148 5" xfId="1075" xr:uid="{00000000-0005-0000-0000-00008F070000}"/>
    <cellStyle name="Style 148 5 2" xfId="1076" xr:uid="{00000000-0005-0000-0000-000090070000}"/>
    <cellStyle name="Style 148 6" xfId="1077" xr:uid="{00000000-0005-0000-0000-000091070000}"/>
    <cellStyle name="Style 149" xfId="1078" xr:uid="{00000000-0005-0000-0000-000092070000}"/>
    <cellStyle name="Style 149 2" xfId="1079" xr:uid="{00000000-0005-0000-0000-000093070000}"/>
    <cellStyle name="Style 149 3" xfId="1080" xr:uid="{00000000-0005-0000-0000-000094070000}"/>
    <cellStyle name="Style 149 4" xfId="1081" xr:uid="{00000000-0005-0000-0000-000095070000}"/>
    <cellStyle name="Style 149 4 2" xfId="1082" xr:uid="{00000000-0005-0000-0000-000096070000}"/>
    <cellStyle name="Style 150" xfId="1083" xr:uid="{00000000-0005-0000-0000-000097070000}"/>
    <cellStyle name="Style 150 2" xfId="1084" xr:uid="{00000000-0005-0000-0000-000098070000}"/>
    <cellStyle name="Style 150 3" xfId="1085" xr:uid="{00000000-0005-0000-0000-000099070000}"/>
    <cellStyle name="Style 150 4" xfId="1086" xr:uid="{00000000-0005-0000-0000-00009A070000}"/>
    <cellStyle name="Style 150 4 2" xfId="1087" xr:uid="{00000000-0005-0000-0000-00009B070000}"/>
    <cellStyle name="Style 151" xfId="1088" xr:uid="{00000000-0005-0000-0000-00009C070000}"/>
    <cellStyle name="Style 151 2" xfId="1089" xr:uid="{00000000-0005-0000-0000-00009D070000}"/>
    <cellStyle name="Style 151 3" xfId="1090" xr:uid="{00000000-0005-0000-0000-00009E070000}"/>
    <cellStyle name="Style 151 4" xfId="1091" xr:uid="{00000000-0005-0000-0000-00009F070000}"/>
    <cellStyle name="Style 151 4 2" xfId="1092" xr:uid="{00000000-0005-0000-0000-0000A0070000}"/>
    <cellStyle name="Style 152" xfId="1093" xr:uid="{00000000-0005-0000-0000-0000A1070000}"/>
    <cellStyle name="Style 152 2" xfId="1094" xr:uid="{00000000-0005-0000-0000-0000A2070000}"/>
    <cellStyle name="Style 152 3" xfId="1095" xr:uid="{00000000-0005-0000-0000-0000A3070000}"/>
    <cellStyle name="Style 152 3 2" xfId="1096" xr:uid="{00000000-0005-0000-0000-0000A4070000}"/>
    <cellStyle name="Style 152 3 2 2" xfId="1097" xr:uid="{00000000-0005-0000-0000-0000A5070000}"/>
    <cellStyle name="Style 152 3 3" xfId="1098" xr:uid="{00000000-0005-0000-0000-0000A6070000}"/>
    <cellStyle name="Style 152 4" xfId="1099" xr:uid="{00000000-0005-0000-0000-0000A7070000}"/>
    <cellStyle name="Style 152 4 2" xfId="1100" xr:uid="{00000000-0005-0000-0000-0000A8070000}"/>
    <cellStyle name="Style 152 5" xfId="1101" xr:uid="{00000000-0005-0000-0000-0000A9070000}"/>
    <cellStyle name="Style 152 5 2" xfId="1102" xr:uid="{00000000-0005-0000-0000-0000AA070000}"/>
    <cellStyle name="Style 152 6" xfId="1103" xr:uid="{00000000-0005-0000-0000-0000AB070000}"/>
    <cellStyle name="Style 153" xfId="1104" xr:uid="{00000000-0005-0000-0000-0000AC070000}"/>
    <cellStyle name="Style 153 2" xfId="1105" xr:uid="{00000000-0005-0000-0000-0000AD070000}"/>
    <cellStyle name="Style 153 3" xfId="1106" xr:uid="{00000000-0005-0000-0000-0000AE070000}"/>
    <cellStyle name="Style 153 4" xfId="1107" xr:uid="{00000000-0005-0000-0000-0000AF070000}"/>
    <cellStyle name="Style 153 4 2" xfId="1108" xr:uid="{00000000-0005-0000-0000-0000B0070000}"/>
    <cellStyle name="Style 154" xfId="1109" xr:uid="{00000000-0005-0000-0000-0000B1070000}"/>
    <cellStyle name="Style 154 2" xfId="1110" xr:uid="{00000000-0005-0000-0000-0000B2070000}"/>
    <cellStyle name="Style 154 3" xfId="1111" xr:uid="{00000000-0005-0000-0000-0000B3070000}"/>
    <cellStyle name="Style 154 4" xfId="1112" xr:uid="{00000000-0005-0000-0000-0000B4070000}"/>
    <cellStyle name="Style 154 4 2" xfId="1113" xr:uid="{00000000-0005-0000-0000-0000B5070000}"/>
    <cellStyle name="Style 159" xfId="1114" xr:uid="{00000000-0005-0000-0000-0000B6070000}"/>
    <cellStyle name="Style 159 2" xfId="1115" xr:uid="{00000000-0005-0000-0000-0000B7070000}"/>
    <cellStyle name="Style 159 3" xfId="1116" xr:uid="{00000000-0005-0000-0000-0000B8070000}"/>
    <cellStyle name="Style 159 3 2" xfId="1117" xr:uid="{00000000-0005-0000-0000-0000B9070000}"/>
    <cellStyle name="Style 159 3 2 2" xfId="1118" xr:uid="{00000000-0005-0000-0000-0000BA070000}"/>
    <cellStyle name="Style 159 3 3" xfId="1119" xr:uid="{00000000-0005-0000-0000-0000BB070000}"/>
    <cellStyle name="Style 159 4" xfId="1120" xr:uid="{00000000-0005-0000-0000-0000BC070000}"/>
    <cellStyle name="Style 159 4 2" xfId="1121" xr:uid="{00000000-0005-0000-0000-0000BD070000}"/>
    <cellStyle name="Style 159 5" xfId="1122" xr:uid="{00000000-0005-0000-0000-0000BE070000}"/>
    <cellStyle name="Style 159 5 2" xfId="1123" xr:uid="{00000000-0005-0000-0000-0000BF070000}"/>
    <cellStyle name="Style 159 6" xfId="1124" xr:uid="{00000000-0005-0000-0000-0000C0070000}"/>
    <cellStyle name="Style 160" xfId="1125" xr:uid="{00000000-0005-0000-0000-0000C1070000}"/>
    <cellStyle name="Style 160 2" xfId="1126" xr:uid="{00000000-0005-0000-0000-0000C2070000}"/>
    <cellStyle name="Style 160 3" xfId="1127" xr:uid="{00000000-0005-0000-0000-0000C3070000}"/>
    <cellStyle name="Style 160 4" xfId="1128" xr:uid="{00000000-0005-0000-0000-0000C4070000}"/>
    <cellStyle name="Style 160 4 2" xfId="1129" xr:uid="{00000000-0005-0000-0000-0000C5070000}"/>
    <cellStyle name="Style 161" xfId="1130" xr:uid="{00000000-0005-0000-0000-0000C6070000}"/>
    <cellStyle name="Style 161 2" xfId="1131" xr:uid="{00000000-0005-0000-0000-0000C7070000}"/>
    <cellStyle name="Style 161 3" xfId="1132" xr:uid="{00000000-0005-0000-0000-0000C8070000}"/>
    <cellStyle name="Style 161 4" xfId="1133" xr:uid="{00000000-0005-0000-0000-0000C9070000}"/>
    <cellStyle name="Style 161 4 2" xfId="1134" xr:uid="{00000000-0005-0000-0000-0000CA070000}"/>
    <cellStyle name="Style 162" xfId="1135" xr:uid="{00000000-0005-0000-0000-0000CB070000}"/>
    <cellStyle name="Style 162 2" xfId="1136" xr:uid="{00000000-0005-0000-0000-0000CC070000}"/>
    <cellStyle name="Style 162 3" xfId="1137" xr:uid="{00000000-0005-0000-0000-0000CD070000}"/>
    <cellStyle name="Style 162 4" xfId="1138" xr:uid="{00000000-0005-0000-0000-0000CE070000}"/>
    <cellStyle name="Style 162 4 2" xfId="1139" xr:uid="{00000000-0005-0000-0000-0000CF070000}"/>
    <cellStyle name="Style 163" xfId="1140" xr:uid="{00000000-0005-0000-0000-0000D0070000}"/>
    <cellStyle name="Style 163 2" xfId="1141" xr:uid="{00000000-0005-0000-0000-0000D1070000}"/>
    <cellStyle name="Style 163 3" xfId="1142" xr:uid="{00000000-0005-0000-0000-0000D2070000}"/>
    <cellStyle name="Style 163 3 2" xfId="1143" xr:uid="{00000000-0005-0000-0000-0000D3070000}"/>
    <cellStyle name="Style 163 3 2 2" xfId="1144" xr:uid="{00000000-0005-0000-0000-0000D4070000}"/>
    <cellStyle name="Style 163 3 3" xfId="1145" xr:uid="{00000000-0005-0000-0000-0000D5070000}"/>
    <cellStyle name="Style 163 4" xfId="1146" xr:uid="{00000000-0005-0000-0000-0000D6070000}"/>
    <cellStyle name="Style 163 4 2" xfId="1147" xr:uid="{00000000-0005-0000-0000-0000D7070000}"/>
    <cellStyle name="Style 163 5" xfId="1148" xr:uid="{00000000-0005-0000-0000-0000D8070000}"/>
    <cellStyle name="Style 163 5 2" xfId="1149" xr:uid="{00000000-0005-0000-0000-0000D9070000}"/>
    <cellStyle name="Style 163 6" xfId="1150" xr:uid="{00000000-0005-0000-0000-0000DA070000}"/>
    <cellStyle name="Style 164" xfId="1151" xr:uid="{00000000-0005-0000-0000-0000DB070000}"/>
    <cellStyle name="Style 164 2" xfId="1152" xr:uid="{00000000-0005-0000-0000-0000DC070000}"/>
    <cellStyle name="Style 164 3" xfId="1153" xr:uid="{00000000-0005-0000-0000-0000DD070000}"/>
    <cellStyle name="Style 164 4" xfId="1154" xr:uid="{00000000-0005-0000-0000-0000DE070000}"/>
    <cellStyle name="Style 164 4 2" xfId="1155" xr:uid="{00000000-0005-0000-0000-0000DF070000}"/>
    <cellStyle name="Style 165" xfId="1156" xr:uid="{00000000-0005-0000-0000-0000E0070000}"/>
    <cellStyle name="Style 165 2" xfId="1157" xr:uid="{00000000-0005-0000-0000-0000E1070000}"/>
    <cellStyle name="Style 165 3" xfId="1158" xr:uid="{00000000-0005-0000-0000-0000E2070000}"/>
    <cellStyle name="Style 165 4" xfId="1159" xr:uid="{00000000-0005-0000-0000-0000E3070000}"/>
    <cellStyle name="Style 165 4 2" xfId="1160" xr:uid="{00000000-0005-0000-0000-0000E4070000}"/>
    <cellStyle name="Style 21" xfId="1161" xr:uid="{00000000-0005-0000-0000-0000E5070000}"/>
    <cellStyle name="Style 21 2" xfId="1162" xr:uid="{00000000-0005-0000-0000-0000E6070000}"/>
    <cellStyle name="Style 21 2 2" xfId="1962" xr:uid="{00000000-0005-0000-0000-0000E7070000}"/>
    <cellStyle name="Style 21 2 3" xfId="1963" xr:uid="{00000000-0005-0000-0000-0000E8070000}"/>
    <cellStyle name="Style 21 3" xfId="1163" xr:uid="{00000000-0005-0000-0000-0000E9070000}"/>
    <cellStyle name="Style 21 3 2" xfId="1164" xr:uid="{00000000-0005-0000-0000-0000EA070000}"/>
    <cellStyle name="Style 21 3 2 2" xfId="1165" xr:uid="{00000000-0005-0000-0000-0000EB070000}"/>
    <cellStyle name="Style 21 3 3" xfId="1166" xr:uid="{00000000-0005-0000-0000-0000EC070000}"/>
    <cellStyle name="Style 21 4" xfId="1167" xr:uid="{00000000-0005-0000-0000-0000ED070000}"/>
    <cellStyle name="Style 21 4 2" xfId="1168" xr:uid="{00000000-0005-0000-0000-0000EE070000}"/>
    <cellStyle name="Style 21 5" xfId="1169" xr:uid="{00000000-0005-0000-0000-0000EF070000}"/>
    <cellStyle name="Style 21 5 2" xfId="1170" xr:uid="{00000000-0005-0000-0000-0000F0070000}"/>
    <cellStyle name="Style 21 6" xfId="1171" xr:uid="{00000000-0005-0000-0000-0000F1070000}"/>
    <cellStyle name="Style 21 7" xfId="1172" xr:uid="{00000000-0005-0000-0000-0000F2070000}"/>
    <cellStyle name="Style 21 7 2" xfId="1173" xr:uid="{00000000-0005-0000-0000-0000F3070000}"/>
    <cellStyle name="Style 22" xfId="1174" xr:uid="{00000000-0005-0000-0000-0000F4070000}"/>
    <cellStyle name="Style 22 2" xfId="1175" xr:uid="{00000000-0005-0000-0000-0000F5070000}"/>
    <cellStyle name="Style 22 2 2" xfId="1964" xr:uid="{00000000-0005-0000-0000-0000F6070000}"/>
    <cellStyle name="Style 22 2 3" xfId="1965" xr:uid="{00000000-0005-0000-0000-0000F7070000}"/>
    <cellStyle name="Style 22 3" xfId="1176" xr:uid="{00000000-0005-0000-0000-0000F8070000}"/>
    <cellStyle name="Style 22 4" xfId="1177" xr:uid="{00000000-0005-0000-0000-0000F9070000}"/>
    <cellStyle name="Style 22 4 2" xfId="1178" xr:uid="{00000000-0005-0000-0000-0000FA070000}"/>
    <cellStyle name="Style 22 5" xfId="1179" xr:uid="{00000000-0005-0000-0000-0000FB070000}"/>
    <cellStyle name="Style 23" xfId="1180" xr:uid="{00000000-0005-0000-0000-0000FC070000}"/>
    <cellStyle name="Style 23 2" xfId="1181" xr:uid="{00000000-0005-0000-0000-0000FD070000}"/>
    <cellStyle name="Style 23 2 2" xfId="1966" xr:uid="{00000000-0005-0000-0000-0000FE070000}"/>
    <cellStyle name="Style 23 2 3" xfId="1967" xr:uid="{00000000-0005-0000-0000-0000FF070000}"/>
    <cellStyle name="Style 23 3" xfId="1182" xr:uid="{00000000-0005-0000-0000-000000080000}"/>
    <cellStyle name="Style 23 4" xfId="1183" xr:uid="{00000000-0005-0000-0000-000001080000}"/>
    <cellStyle name="Style 23 4 2" xfId="1184" xr:uid="{00000000-0005-0000-0000-000002080000}"/>
    <cellStyle name="Style 23 5" xfId="1185" xr:uid="{00000000-0005-0000-0000-000003080000}"/>
    <cellStyle name="Style 24" xfId="1186" xr:uid="{00000000-0005-0000-0000-000004080000}"/>
    <cellStyle name="Style 24 2" xfId="1187" xr:uid="{00000000-0005-0000-0000-000005080000}"/>
    <cellStyle name="Style 24 2 2" xfId="1968" xr:uid="{00000000-0005-0000-0000-000006080000}"/>
    <cellStyle name="Style 24 2 3" xfId="1969" xr:uid="{00000000-0005-0000-0000-000007080000}"/>
    <cellStyle name="Style 24 3" xfId="1188" xr:uid="{00000000-0005-0000-0000-000008080000}"/>
    <cellStyle name="Style 24 4" xfId="1189" xr:uid="{00000000-0005-0000-0000-000009080000}"/>
    <cellStyle name="Style 24 4 2" xfId="1190" xr:uid="{00000000-0005-0000-0000-00000A080000}"/>
    <cellStyle name="Style 24 5" xfId="1191" xr:uid="{00000000-0005-0000-0000-00000B080000}"/>
    <cellStyle name="Style 25" xfId="1192" xr:uid="{00000000-0005-0000-0000-00000C080000}"/>
    <cellStyle name="Style 25 2" xfId="1193" xr:uid="{00000000-0005-0000-0000-00000D080000}"/>
    <cellStyle name="Style 25 2 2" xfId="1970" xr:uid="{00000000-0005-0000-0000-00000E080000}"/>
    <cellStyle name="Style 25 2 3" xfId="1971" xr:uid="{00000000-0005-0000-0000-00000F080000}"/>
    <cellStyle name="Style 25 3" xfId="1194" xr:uid="{00000000-0005-0000-0000-000010080000}"/>
    <cellStyle name="Style 25 3 2" xfId="1195" xr:uid="{00000000-0005-0000-0000-000011080000}"/>
    <cellStyle name="Style 25 3 2 2" xfId="1196" xr:uid="{00000000-0005-0000-0000-000012080000}"/>
    <cellStyle name="Style 25 3 3" xfId="1197" xr:uid="{00000000-0005-0000-0000-000013080000}"/>
    <cellStyle name="Style 25 4" xfId="1198" xr:uid="{00000000-0005-0000-0000-000014080000}"/>
    <cellStyle name="Style 25 4 2" xfId="1199" xr:uid="{00000000-0005-0000-0000-000015080000}"/>
    <cellStyle name="Style 25 5" xfId="1200" xr:uid="{00000000-0005-0000-0000-000016080000}"/>
    <cellStyle name="Style 25 5 2" xfId="1201" xr:uid="{00000000-0005-0000-0000-000017080000}"/>
    <cellStyle name="Style 25 6" xfId="1202" xr:uid="{00000000-0005-0000-0000-000018080000}"/>
    <cellStyle name="Style 25 6 2" xfId="1203" xr:uid="{00000000-0005-0000-0000-000019080000}"/>
    <cellStyle name="Style 26" xfId="1204" xr:uid="{00000000-0005-0000-0000-00001A080000}"/>
    <cellStyle name="Style 26 2" xfId="1205" xr:uid="{00000000-0005-0000-0000-00001B080000}"/>
    <cellStyle name="Style 26 2 2" xfId="1972" xr:uid="{00000000-0005-0000-0000-00001C080000}"/>
    <cellStyle name="Style 26 2 3" xfId="1973" xr:uid="{00000000-0005-0000-0000-00001D080000}"/>
    <cellStyle name="Style 26 3" xfId="1206" xr:uid="{00000000-0005-0000-0000-00001E080000}"/>
    <cellStyle name="Style 26 4" xfId="1207" xr:uid="{00000000-0005-0000-0000-00001F080000}"/>
    <cellStyle name="Style 26 4 2" xfId="1208" xr:uid="{00000000-0005-0000-0000-000020080000}"/>
    <cellStyle name="Style 26 5" xfId="1209" xr:uid="{00000000-0005-0000-0000-000021080000}"/>
    <cellStyle name="Style 27" xfId="1210" xr:uid="{00000000-0005-0000-0000-000022080000}"/>
    <cellStyle name="Style 27 2" xfId="1211" xr:uid="{00000000-0005-0000-0000-000023080000}"/>
    <cellStyle name="Style 27 3" xfId="1212" xr:uid="{00000000-0005-0000-0000-000024080000}"/>
    <cellStyle name="Style 27 4" xfId="1213" xr:uid="{00000000-0005-0000-0000-000025080000}"/>
    <cellStyle name="Style 27 4 2" xfId="1214" xr:uid="{00000000-0005-0000-0000-000026080000}"/>
    <cellStyle name="Style 35" xfId="1215" xr:uid="{00000000-0005-0000-0000-000027080000}"/>
    <cellStyle name="Style 35 2" xfId="1216" xr:uid="{00000000-0005-0000-0000-000028080000}"/>
    <cellStyle name="Style 35 3" xfId="1217" xr:uid="{00000000-0005-0000-0000-000029080000}"/>
    <cellStyle name="Style 35 3 2" xfId="1218" xr:uid="{00000000-0005-0000-0000-00002A080000}"/>
    <cellStyle name="Style 35 3 2 2" xfId="1219" xr:uid="{00000000-0005-0000-0000-00002B080000}"/>
    <cellStyle name="Style 35 3 3" xfId="1220" xr:uid="{00000000-0005-0000-0000-00002C080000}"/>
    <cellStyle name="Style 35 4" xfId="1221" xr:uid="{00000000-0005-0000-0000-00002D080000}"/>
    <cellStyle name="Style 35 4 2" xfId="1222" xr:uid="{00000000-0005-0000-0000-00002E080000}"/>
    <cellStyle name="Style 35 5" xfId="1223" xr:uid="{00000000-0005-0000-0000-00002F080000}"/>
    <cellStyle name="Style 35 5 2" xfId="1224" xr:uid="{00000000-0005-0000-0000-000030080000}"/>
    <cellStyle name="Style 35 6" xfId="1225" xr:uid="{00000000-0005-0000-0000-000031080000}"/>
    <cellStyle name="Style 36" xfId="1226" xr:uid="{00000000-0005-0000-0000-000032080000}"/>
    <cellStyle name="Style 36 2" xfId="1227" xr:uid="{00000000-0005-0000-0000-000033080000}"/>
    <cellStyle name="Style 36 3" xfId="1228" xr:uid="{00000000-0005-0000-0000-000034080000}"/>
    <cellStyle name="Style 36 4" xfId="1229" xr:uid="{00000000-0005-0000-0000-000035080000}"/>
    <cellStyle name="Style 36 4 2" xfId="1230" xr:uid="{00000000-0005-0000-0000-000036080000}"/>
    <cellStyle name="Style 37" xfId="1231" xr:uid="{00000000-0005-0000-0000-000037080000}"/>
    <cellStyle name="Style 37 2" xfId="1232" xr:uid="{00000000-0005-0000-0000-000038080000}"/>
    <cellStyle name="Style 37 3" xfId="1233" xr:uid="{00000000-0005-0000-0000-000039080000}"/>
    <cellStyle name="Style 37 4" xfId="1234" xr:uid="{00000000-0005-0000-0000-00003A080000}"/>
    <cellStyle name="Style 37 4 2" xfId="1235" xr:uid="{00000000-0005-0000-0000-00003B080000}"/>
    <cellStyle name="Style 38" xfId="1236" xr:uid="{00000000-0005-0000-0000-00003C080000}"/>
    <cellStyle name="Style 38 2" xfId="1237" xr:uid="{00000000-0005-0000-0000-00003D080000}"/>
    <cellStyle name="Style 38 3" xfId="1238" xr:uid="{00000000-0005-0000-0000-00003E080000}"/>
    <cellStyle name="Style 38 4" xfId="1239" xr:uid="{00000000-0005-0000-0000-00003F080000}"/>
    <cellStyle name="Style 38 4 2" xfId="1240" xr:uid="{00000000-0005-0000-0000-000040080000}"/>
    <cellStyle name="Style 39" xfId="1241" xr:uid="{00000000-0005-0000-0000-000041080000}"/>
    <cellStyle name="Style 39 2" xfId="1242" xr:uid="{00000000-0005-0000-0000-000042080000}"/>
    <cellStyle name="Style 39 3" xfId="1243" xr:uid="{00000000-0005-0000-0000-000043080000}"/>
    <cellStyle name="Style 39 3 2" xfId="1244" xr:uid="{00000000-0005-0000-0000-000044080000}"/>
    <cellStyle name="Style 39 3 2 2" xfId="1245" xr:uid="{00000000-0005-0000-0000-000045080000}"/>
    <cellStyle name="Style 39 3 3" xfId="1246" xr:uid="{00000000-0005-0000-0000-000046080000}"/>
    <cellStyle name="Style 39 4" xfId="1247" xr:uid="{00000000-0005-0000-0000-000047080000}"/>
    <cellStyle name="Style 39 4 2" xfId="1248" xr:uid="{00000000-0005-0000-0000-000048080000}"/>
    <cellStyle name="Style 39 5" xfId="1249" xr:uid="{00000000-0005-0000-0000-000049080000}"/>
    <cellStyle name="Style 39 5 2" xfId="1250" xr:uid="{00000000-0005-0000-0000-00004A080000}"/>
    <cellStyle name="Style 39 6" xfId="1251" xr:uid="{00000000-0005-0000-0000-00004B080000}"/>
    <cellStyle name="Style 40" xfId="1252" xr:uid="{00000000-0005-0000-0000-00004C080000}"/>
    <cellStyle name="Style 40 2" xfId="1253" xr:uid="{00000000-0005-0000-0000-00004D080000}"/>
    <cellStyle name="Style 40 3" xfId="1254" xr:uid="{00000000-0005-0000-0000-00004E080000}"/>
    <cellStyle name="Style 40 4" xfId="1255" xr:uid="{00000000-0005-0000-0000-00004F080000}"/>
    <cellStyle name="Style 40 4 2" xfId="1256" xr:uid="{00000000-0005-0000-0000-000050080000}"/>
    <cellStyle name="Style 41" xfId="1257" xr:uid="{00000000-0005-0000-0000-000051080000}"/>
    <cellStyle name="Style 41 2" xfId="1258" xr:uid="{00000000-0005-0000-0000-000052080000}"/>
    <cellStyle name="Style 41 3" xfId="1259" xr:uid="{00000000-0005-0000-0000-000053080000}"/>
    <cellStyle name="Style 41 4" xfId="1260" xr:uid="{00000000-0005-0000-0000-000054080000}"/>
    <cellStyle name="Style 41 4 2" xfId="1261" xr:uid="{00000000-0005-0000-0000-000055080000}"/>
    <cellStyle name="Style 46" xfId="1262" xr:uid="{00000000-0005-0000-0000-000056080000}"/>
    <cellStyle name="Style 46 2" xfId="1263" xr:uid="{00000000-0005-0000-0000-000057080000}"/>
    <cellStyle name="Style 46 3" xfId="1264" xr:uid="{00000000-0005-0000-0000-000058080000}"/>
    <cellStyle name="Style 46 3 2" xfId="1265" xr:uid="{00000000-0005-0000-0000-000059080000}"/>
    <cellStyle name="Style 46 3 2 2" xfId="1266" xr:uid="{00000000-0005-0000-0000-00005A080000}"/>
    <cellStyle name="Style 46 3 3" xfId="1267" xr:uid="{00000000-0005-0000-0000-00005B080000}"/>
    <cellStyle name="Style 46 4" xfId="1268" xr:uid="{00000000-0005-0000-0000-00005C080000}"/>
    <cellStyle name="Style 46 4 2" xfId="1269" xr:uid="{00000000-0005-0000-0000-00005D080000}"/>
    <cellStyle name="Style 46 5" xfId="1270" xr:uid="{00000000-0005-0000-0000-00005E080000}"/>
    <cellStyle name="Style 46 5 2" xfId="1271" xr:uid="{00000000-0005-0000-0000-00005F080000}"/>
    <cellStyle name="Style 46 6" xfId="1272" xr:uid="{00000000-0005-0000-0000-000060080000}"/>
    <cellStyle name="Style 47" xfId="1273" xr:uid="{00000000-0005-0000-0000-000061080000}"/>
    <cellStyle name="Style 47 2" xfId="1274" xr:uid="{00000000-0005-0000-0000-000062080000}"/>
    <cellStyle name="Style 47 3" xfId="1275" xr:uid="{00000000-0005-0000-0000-000063080000}"/>
    <cellStyle name="Style 47 4" xfId="1276" xr:uid="{00000000-0005-0000-0000-000064080000}"/>
    <cellStyle name="Style 47 4 2" xfId="1277" xr:uid="{00000000-0005-0000-0000-000065080000}"/>
    <cellStyle name="Style 48" xfId="1278" xr:uid="{00000000-0005-0000-0000-000066080000}"/>
    <cellStyle name="Style 48 2" xfId="1279" xr:uid="{00000000-0005-0000-0000-000067080000}"/>
    <cellStyle name="Style 48 3" xfId="1280" xr:uid="{00000000-0005-0000-0000-000068080000}"/>
    <cellStyle name="Style 48 4" xfId="1281" xr:uid="{00000000-0005-0000-0000-000069080000}"/>
    <cellStyle name="Style 48 4 2" xfId="1282" xr:uid="{00000000-0005-0000-0000-00006A080000}"/>
    <cellStyle name="Style 49" xfId="1283" xr:uid="{00000000-0005-0000-0000-00006B080000}"/>
    <cellStyle name="Style 49 2" xfId="1284" xr:uid="{00000000-0005-0000-0000-00006C080000}"/>
    <cellStyle name="Style 49 3" xfId="1285" xr:uid="{00000000-0005-0000-0000-00006D080000}"/>
    <cellStyle name="Style 49 4" xfId="1286" xr:uid="{00000000-0005-0000-0000-00006E080000}"/>
    <cellStyle name="Style 49 4 2" xfId="1287" xr:uid="{00000000-0005-0000-0000-00006F080000}"/>
    <cellStyle name="Style 50" xfId="1288" xr:uid="{00000000-0005-0000-0000-000070080000}"/>
    <cellStyle name="Style 50 2" xfId="1289" xr:uid="{00000000-0005-0000-0000-000071080000}"/>
    <cellStyle name="Style 50 3" xfId="1290" xr:uid="{00000000-0005-0000-0000-000072080000}"/>
    <cellStyle name="Style 50 3 2" xfId="1291" xr:uid="{00000000-0005-0000-0000-000073080000}"/>
    <cellStyle name="Style 50 3 2 2" xfId="1292" xr:uid="{00000000-0005-0000-0000-000074080000}"/>
    <cellStyle name="Style 50 3 3" xfId="1293" xr:uid="{00000000-0005-0000-0000-000075080000}"/>
    <cellStyle name="Style 50 4" xfId="1294" xr:uid="{00000000-0005-0000-0000-000076080000}"/>
    <cellStyle name="Style 50 4 2" xfId="1295" xr:uid="{00000000-0005-0000-0000-000077080000}"/>
    <cellStyle name="Style 50 5" xfId="1296" xr:uid="{00000000-0005-0000-0000-000078080000}"/>
    <cellStyle name="Style 50 5 2" xfId="1297" xr:uid="{00000000-0005-0000-0000-000079080000}"/>
    <cellStyle name="Style 50 6" xfId="1298" xr:uid="{00000000-0005-0000-0000-00007A080000}"/>
    <cellStyle name="Style 51" xfId="1299" xr:uid="{00000000-0005-0000-0000-00007B080000}"/>
    <cellStyle name="Style 51 2" xfId="1300" xr:uid="{00000000-0005-0000-0000-00007C080000}"/>
    <cellStyle name="Style 51 3" xfId="1301" xr:uid="{00000000-0005-0000-0000-00007D080000}"/>
    <cellStyle name="Style 51 4" xfId="1302" xr:uid="{00000000-0005-0000-0000-00007E080000}"/>
    <cellStyle name="Style 51 4 2" xfId="1303" xr:uid="{00000000-0005-0000-0000-00007F080000}"/>
    <cellStyle name="Style 52" xfId="1304" xr:uid="{00000000-0005-0000-0000-000080080000}"/>
    <cellStyle name="Style 52 2" xfId="1305" xr:uid="{00000000-0005-0000-0000-000081080000}"/>
    <cellStyle name="Style 52 3" xfId="1306" xr:uid="{00000000-0005-0000-0000-000082080000}"/>
    <cellStyle name="Style 52 4" xfId="1307" xr:uid="{00000000-0005-0000-0000-000083080000}"/>
    <cellStyle name="Style 52 4 2" xfId="1308" xr:uid="{00000000-0005-0000-0000-000084080000}"/>
    <cellStyle name="Style 58" xfId="1309" xr:uid="{00000000-0005-0000-0000-000085080000}"/>
    <cellStyle name="Style 58 2" xfId="1310" xr:uid="{00000000-0005-0000-0000-000086080000}"/>
    <cellStyle name="Style 58 3" xfId="1311" xr:uid="{00000000-0005-0000-0000-000087080000}"/>
    <cellStyle name="Style 58 3 2" xfId="1312" xr:uid="{00000000-0005-0000-0000-000088080000}"/>
    <cellStyle name="Style 58 3 2 2" xfId="1313" xr:uid="{00000000-0005-0000-0000-000089080000}"/>
    <cellStyle name="Style 58 3 3" xfId="1314" xr:uid="{00000000-0005-0000-0000-00008A080000}"/>
    <cellStyle name="Style 58 4" xfId="1315" xr:uid="{00000000-0005-0000-0000-00008B080000}"/>
    <cellStyle name="Style 58 4 2" xfId="1316" xr:uid="{00000000-0005-0000-0000-00008C080000}"/>
    <cellStyle name="Style 58 5" xfId="1317" xr:uid="{00000000-0005-0000-0000-00008D080000}"/>
    <cellStyle name="Style 58 5 2" xfId="1318" xr:uid="{00000000-0005-0000-0000-00008E080000}"/>
    <cellStyle name="Style 58 6" xfId="1319" xr:uid="{00000000-0005-0000-0000-00008F080000}"/>
    <cellStyle name="Style 59" xfId="1320" xr:uid="{00000000-0005-0000-0000-000090080000}"/>
    <cellStyle name="Style 59 2" xfId="1321" xr:uid="{00000000-0005-0000-0000-000091080000}"/>
    <cellStyle name="Style 59 3" xfId="1322" xr:uid="{00000000-0005-0000-0000-000092080000}"/>
    <cellStyle name="Style 59 4" xfId="1323" xr:uid="{00000000-0005-0000-0000-000093080000}"/>
    <cellStyle name="Style 59 4 2" xfId="1324" xr:uid="{00000000-0005-0000-0000-000094080000}"/>
    <cellStyle name="Style 60" xfId="1325" xr:uid="{00000000-0005-0000-0000-000095080000}"/>
    <cellStyle name="Style 60 2" xfId="1326" xr:uid="{00000000-0005-0000-0000-000096080000}"/>
    <cellStyle name="Style 60 3" xfId="1327" xr:uid="{00000000-0005-0000-0000-000097080000}"/>
    <cellStyle name="Style 60 4" xfId="1328" xr:uid="{00000000-0005-0000-0000-000098080000}"/>
    <cellStyle name="Style 60 4 2" xfId="1329" xr:uid="{00000000-0005-0000-0000-000099080000}"/>
    <cellStyle name="Style 61" xfId="1330" xr:uid="{00000000-0005-0000-0000-00009A080000}"/>
    <cellStyle name="Style 61 2" xfId="1331" xr:uid="{00000000-0005-0000-0000-00009B080000}"/>
    <cellStyle name="Style 61 3" xfId="1332" xr:uid="{00000000-0005-0000-0000-00009C080000}"/>
    <cellStyle name="Style 61 4" xfId="1333" xr:uid="{00000000-0005-0000-0000-00009D080000}"/>
    <cellStyle name="Style 61 4 2" xfId="1334" xr:uid="{00000000-0005-0000-0000-00009E080000}"/>
    <cellStyle name="Style 62" xfId="1335" xr:uid="{00000000-0005-0000-0000-00009F080000}"/>
    <cellStyle name="Style 62 2" xfId="1336" xr:uid="{00000000-0005-0000-0000-0000A0080000}"/>
    <cellStyle name="Style 62 3" xfId="1337" xr:uid="{00000000-0005-0000-0000-0000A1080000}"/>
    <cellStyle name="Style 62 3 2" xfId="1338" xr:uid="{00000000-0005-0000-0000-0000A2080000}"/>
    <cellStyle name="Style 62 3 2 2" xfId="1339" xr:uid="{00000000-0005-0000-0000-0000A3080000}"/>
    <cellStyle name="Style 62 3 3" xfId="1340" xr:uid="{00000000-0005-0000-0000-0000A4080000}"/>
    <cellStyle name="Style 62 4" xfId="1341" xr:uid="{00000000-0005-0000-0000-0000A5080000}"/>
    <cellStyle name="Style 62 4 2" xfId="1342" xr:uid="{00000000-0005-0000-0000-0000A6080000}"/>
    <cellStyle name="Style 62 5" xfId="1343" xr:uid="{00000000-0005-0000-0000-0000A7080000}"/>
    <cellStyle name="Style 62 5 2" xfId="1344" xr:uid="{00000000-0005-0000-0000-0000A8080000}"/>
    <cellStyle name="Style 62 6" xfId="1345" xr:uid="{00000000-0005-0000-0000-0000A9080000}"/>
    <cellStyle name="Style 63" xfId="1346" xr:uid="{00000000-0005-0000-0000-0000AA080000}"/>
    <cellStyle name="Style 63 2" xfId="1347" xr:uid="{00000000-0005-0000-0000-0000AB080000}"/>
    <cellStyle name="Style 63 3" xfId="1348" xr:uid="{00000000-0005-0000-0000-0000AC080000}"/>
    <cellStyle name="Style 63 4" xfId="1349" xr:uid="{00000000-0005-0000-0000-0000AD080000}"/>
    <cellStyle name="Style 63 4 2" xfId="1350" xr:uid="{00000000-0005-0000-0000-0000AE080000}"/>
    <cellStyle name="Style 64" xfId="1351" xr:uid="{00000000-0005-0000-0000-0000AF080000}"/>
    <cellStyle name="Style 64 2" xfId="1352" xr:uid="{00000000-0005-0000-0000-0000B0080000}"/>
    <cellStyle name="Style 64 3" xfId="1353" xr:uid="{00000000-0005-0000-0000-0000B1080000}"/>
    <cellStyle name="Style 64 4" xfId="1354" xr:uid="{00000000-0005-0000-0000-0000B2080000}"/>
    <cellStyle name="Style 64 4 2" xfId="1355" xr:uid="{00000000-0005-0000-0000-0000B3080000}"/>
    <cellStyle name="Style 69" xfId="1356" xr:uid="{00000000-0005-0000-0000-0000B4080000}"/>
    <cellStyle name="Style 69 2" xfId="1357" xr:uid="{00000000-0005-0000-0000-0000B5080000}"/>
    <cellStyle name="Style 69 3" xfId="1358" xr:uid="{00000000-0005-0000-0000-0000B6080000}"/>
    <cellStyle name="Style 69 3 2" xfId="1359" xr:uid="{00000000-0005-0000-0000-0000B7080000}"/>
    <cellStyle name="Style 69 3 2 2" xfId="1360" xr:uid="{00000000-0005-0000-0000-0000B8080000}"/>
    <cellStyle name="Style 69 3 3" xfId="1361" xr:uid="{00000000-0005-0000-0000-0000B9080000}"/>
    <cellStyle name="Style 69 4" xfId="1362" xr:uid="{00000000-0005-0000-0000-0000BA080000}"/>
    <cellStyle name="Style 69 4 2" xfId="1363" xr:uid="{00000000-0005-0000-0000-0000BB080000}"/>
    <cellStyle name="Style 69 5" xfId="1364" xr:uid="{00000000-0005-0000-0000-0000BC080000}"/>
    <cellStyle name="Style 69 5 2" xfId="1365" xr:uid="{00000000-0005-0000-0000-0000BD080000}"/>
    <cellStyle name="Style 69 6" xfId="1366" xr:uid="{00000000-0005-0000-0000-0000BE080000}"/>
    <cellStyle name="Style 70" xfId="1367" xr:uid="{00000000-0005-0000-0000-0000BF080000}"/>
    <cellStyle name="Style 70 2" xfId="1368" xr:uid="{00000000-0005-0000-0000-0000C0080000}"/>
    <cellStyle name="Style 70 3" xfId="1369" xr:uid="{00000000-0005-0000-0000-0000C1080000}"/>
    <cellStyle name="Style 70 4" xfId="1370" xr:uid="{00000000-0005-0000-0000-0000C2080000}"/>
    <cellStyle name="Style 70 4 2" xfId="1371" xr:uid="{00000000-0005-0000-0000-0000C3080000}"/>
    <cellStyle name="Style 71" xfId="1372" xr:uid="{00000000-0005-0000-0000-0000C4080000}"/>
    <cellStyle name="Style 71 2" xfId="1373" xr:uid="{00000000-0005-0000-0000-0000C5080000}"/>
    <cellStyle name="Style 71 3" xfId="1374" xr:uid="{00000000-0005-0000-0000-0000C6080000}"/>
    <cellStyle name="Style 71 4" xfId="1375" xr:uid="{00000000-0005-0000-0000-0000C7080000}"/>
    <cellStyle name="Style 71 4 2" xfId="1376" xr:uid="{00000000-0005-0000-0000-0000C8080000}"/>
    <cellStyle name="Style 72" xfId="1377" xr:uid="{00000000-0005-0000-0000-0000C9080000}"/>
    <cellStyle name="Style 72 2" xfId="1378" xr:uid="{00000000-0005-0000-0000-0000CA080000}"/>
    <cellStyle name="Style 72 3" xfId="1379" xr:uid="{00000000-0005-0000-0000-0000CB080000}"/>
    <cellStyle name="Style 72 4" xfId="1380" xr:uid="{00000000-0005-0000-0000-0000CC080000}"/>
    <cellStyle name="Style 72 4 2" xfId="1381" xr:uid="{00000000-0005-0000-0000-0000CD080000}"/>
    <cellStyle name="Style 73" xfId="1382" xr:uid="{00000000-0005-0000-0000-0000CE080000}"/>
    <cellStyle name="Style 73 2" xfId="1383" xr:uid="{00000000-0005-0000-0000-0000CF080000}"/>
    <cellStyle name="Style 73 3" xfId="1384" xr:uid="{00000000-0005-0000-0000-0000D0080000}"/>
    <cellStyle name="Style 73 3 2" xfId="1385" xr:uid="{00000000-0005-0000-0000-0000D1080000}"/>
    <cellStyle name="Style 73 3 2 2" xfId="1386" xr:uid="{00000000-0005-0000-0000-0000D2080000}"/>
    <cellStyle name="Style 73 3 3" xfId="1387" xr:uid="{00000000-0005-0000-0000-0000D3080000}"/>
    <cellStyle name="Style 73 4" xfId="1388" xr:uid="{00000000-0005-0000-0000-0000D4080000}"/>
    <cellStyle name="Style 73 4 2" xfId="1389" xr:uid="{00000000-0005-0000-0000-0000D5080000}"/>
    <cellStyle name="Style 73 5" xfId="1390" xr:uid="{00000000-0005-0000-0000-0000D6080000}"/>
    <cellStyle name="Style 73 5 2" xfId="1391" xr:uid="{00000000-0005-0000-0000-0000D7080000}"/>
    <cellStyle name="Style 73 6" xfId="1392" xr:uid="{00000000-0005-0000-0000-0000D8080000}"/>
    <cellStyle name="Style 74" xfId="1393" xr:uid="{00000000-0005-0000-0000-0000D9080000}"/>
    <cellStyle name="Style 74 2" xfId="1394" xr:uid="{00000000-0005-0000-0000-0000DA080000}"/>
    <cellStyle name="Style 74 3" xfId="1395" xr:uid="{00000000-0005-0000-0000-0000DB080000}"/>
    <cellStyle name="Style 74 4" xfId="1396" xr:uid="{00000000-0005-0000-0000-0000DC080000}"/>
    <cellStyle name="Style 74 4 2" xfId="1397" xr:uid="{00000000-0005-0000-0000-0000DD080000}"/>
    <cellStyle name="Style 75" xfId="1398" xr:uid="{00000000-0005-0000-0000-0000DE080000}"/>
    <cellStyle name="Style 75 2" xfId="1399" xr:uid="{00000000-0005-0000-0000-0000DF080000}"/>
    <cellStyle name="Style 75 3" xfId="1400" xr:uid="{00000000-0005-0000-0000-0000E0080000}"/>
    <cellStyle name="Style 75 4" xfId="1401" xr:uid="{00000000-0005-0000-0000-0000E1080000}"/>
    <cellStyle name="Style 75 4 2" xfId="1402" xr:uid="{00000000-0005-0000-0000-0000E2080000}"/>
    <cellStyle name="Style 80" xfId="1403" xr:uid="{00000000-0005-0000-0000-0000E3080000}"/>
    <cellStyle name="Style 80 2" xfId="1404" xr:uid="{00000000-0005-0000-0000-0000E4080000}"/>
    <cellStyle name="Style 80 3" xfId="1405" xr:uid="{00000000-0005-0000-0000-0000E5080000}"/>
    <cellStyle name="Style 80 3 2" xfId="1406" xr:uid="{00000000-0005-0000-0000-0000E6080000}"/>
    <cellStyle name="Style 80 3 2 2" xfId="1407" xr:uid="{00000000-0005-0000-0000-0000E7080000}"/>
    <cellStyle name="Style 80 3 3" xfId="1408" xr:uid="{00000000-0005-0000-0000-0000E8080000}"/>
    <cellStyle name="Style 80 4" xfId="1409" xr:uid="{00000000-0005-0000-0000-0000E9080000}"/>
    <cellStyle name="Style 80 4 2" xfId="1410" xr:uid="{00000000-0005-0000-0000-0000EA080000}"/>
    <cellStyle name="Style 80 5" xfId="1411" xr:uid="{00000000-0005-0000-0000-0000EB080000}"/>
    <cellStyle name="Style 80 5 2" xfId="1412" xr:uid="{00000000-0005-0000-0000-0000EC080000}"/>
    <cellStyle name="Style 80 6" xfId="1413" xr:uid="{00000000-0005-0000-0000-0000ED080000}"/>
    <cellStyle name="Style 81" xfId="1414" xr:uid="{00000000-0005-0000-0000-0000EE080000}"/>
    <cellStyle name="Style 81 2" xfId="1415" xr:uid="{00000000-0005-0000-0000-0000EF080000}"/>
    <cellStyle name="Style 81 3" xfId="1416" xr:uid="{00000000-0005-0000-0000-0000F0080000}"/>
    <cellStyle name="Style 81 3 2" xfId="1417" xr:uid="{00000000-0005-0000-0000-0000F1080000}"/>
    <cellStyle name="Style 81 3 2 2" xfId="1418" xr:uid="{00000000-0005-0000-0000-0000F2080000}"/>
    <cellStyle name="Style 81 3 3" xfId="1419" xr:uid="{00000000-0005-0000-0000-0000F3080000}"/>
    <cellStyle name="Style 81 4" xfId="1420" xr:uid="{00000000-0005-0000-0000-0000F4080000}"/>
    <cellStyle name="Style 81 4 2" xfId="1421" xr:uid="{00000000-0005-0000-0000-0000F5080000}"/>
    <cellStyle name="Style 81 5" xfId="1422" xr:uid="{00000000-0005-0000-0000-0000F6080000}"/>
    <cellStyle name="Style 81 5 2" xfId="1423" xr:uid="{00000000-0005-0000-0000-0000F7080000}"/>
    <cellStyle name="Style 81 6" xfId="1424" xr:uid="{00000000-0005-0000-0000-0000F8080000}"/>
    <cellStyle name="Style 82" xfId="1425" xr:uid="{00000000-0005-0000-0000-0000F9080000}"/>
    <cellStyle name="Style 82 2" xfId="1426" xr:uid="{00000000-0005-0000-0000-0000FA080000}"/>
    <cellStyle name="Style 82 3" xfId="1427" xr:uid="{00000000-0005-0000-0000-0000FB080000}"/>
    <cellStyle name="Style 82 4" xfId="1428" xr:uid="{00000000-0005-0000-0000-0000FC080000}"/>
    <cellStyle name="Style 82 4 2" xfId="1429" xr:uid="{00000000-0005-0000-0000-0000FD080000}"/>
    <cellStyle name="Style 83" xfId="1430" xr:uid="{00000000-0005-0000-0000-0000FE080000}"/>
    <cellStyle name="Style 83 2" xfId="1431" xr:uid="{00000000-0005-0000-0000-0000FF080000}"/>
    <cellStyle name="Style 83 3" xfId="1432" xr:uid="{00000000-0005-0000-0000-000000090000}"/>
    <cellStyle name="Style 83 4" xfId="1433" xr:uid="{00000000-0005-0000-0000-000001090000}"/>
    <cellStyle name="Style 83 4 2" xfId="1434" xr:uid="{00000000-0005-0000-0000-000002090000}"/>
    <cellStyle name="Style 84" xfId="1435" xr:uid="{00000000-0005-0000-0000-000003090000}"/>
    <cellStyle name="Style 84 2" xfId="1436" xr:uid="{00000000-0005-0000-0000-000004090000}"/>
    <cellStyle name="Style 84 3" xfId="1437" xr:uid="{00000000-0005-0000-0000-000005090000}"/>
    <cellStyle name="Style 84 4" xfId="1438" xr:uid="{00000000-0005-0000-0000-000006090000}"/>
    <cellStyle name="Style 84 4 2" xfId="1439" xr:uid="{00000000-0005-0000-0000-000007090000}"/>
    <cellStyle name="Style 85" xfId="1440" xr:uid="{00000000-0005-0000-0000-000008090000}"/>
    <cellStyle name="Style 85 2" xfId="1441" xr:uid="{00000000-0005-0000-0000-000009090000}"/>
    <cellStyle name="Style 85 3" xfId="1442" xr:uid="{00000000-0005-0000-0000-00000A090000}"/>
    <cellStyle name="Style 85 3 2" xfId="1443" xr:uid="{00000000-0005-0000-0000-00000B090000}"/>
    <cellStyle name="Style 85 3 2 2" xfId="1444" xr:uid="{00000000-0005-0000-0000-00000C090000}"/>
    <cellStyle name="Style 85 3 3" xfId="1445" xr:uid="{00000000-0005-0000-0000-00000D090000}"/>
    <cellStyle name="Style 85 4" xfId="1446" xr:uid="{00000000-0005-0000-0000-00000E090000}"/>
    <cellStyle name="Style 85 4 2" xfId="1447" xr:uid="{00000000-0005-0000-0000-00000F090000}"/>
    <cellStyle name="Style 85 5" xfId="1448" xr:uid="{00000000-0005-0000-0000-000010090000}"/>
    <cellStyle name="Style 85 5 2" xfId="1449" xr:uid="{00000000-0005-0000-0000-000011090000}"/>
    <cellStyle name="Style 85 6" xfId="1450" xr:uid="{00000000-0005-0000-0000-000012090000}"/>
    <cellStyle name="Style 86" xfId="1451" xr:uid="{00000000-0005-0000-0000-000013090000}"/>
    <cellStyle name="Style 86 2" xfId="1452" xr:uid="{00000000-0005-0000-0000-000014090000}"/>
    <cellStyle name="Style 86 3" xfId="1453" xr:uid="{00000000-0005-0000-0000-000015090000}"/>
    <cellStyle name="Style 86 4" xfId="1454" xr:uid="{00000000-0005-0000-0000-000016090000}"/>
    <cellStyle name="Style 86 4 2" xfId="1455" xr:uid="{00000000-0005-0000-0000-000017090000}"/>
    <cellStyle name="Style 87" xfId="1456" xr:uid="{00000000-0005-0000-0000-000018090000}"/>
    <cellStyle name="Style 87 2" xfId="1457" xr:uid="{00000000-0005-0000-0000-000019090000}"/>
    <cellStyle name="Style 87 3" xfId="1458" xr:uid="{00000000-0005-0000-0000-00001A090000}"/>
    <cellStyle name="Style 87 4" xfId="1459" xr:uid="{00000000-0005-0000-0000-00001B090000}"/>
    <cellStyle name="Style 87 4 2" xfId="1460" xr:uid="{00000000-0005-0000-0000-00001C090000}"/>
    <cellStyle name="Style 93" xfId="1461" xr:uid="{00000000-0005-0000-0000-00001D090000}"/>
    <cellStyle name="Style 93 2" xfId="1462" xr:uid="{00000000-0005-0000-0000-00001E090000}"/>
    <cellStyle name="Style 93 3" xfId="1463" xr:uid="{00000000-0005-0000-0000-00001F090000}"/>
    <cellStyle name="Style 93 3 2" xfId="1464" xr:uid="{00000000-0005-0000-0000-000020090000}"/>
    <cellStyle name="Style 93 3 2 2" xfId="1465" xr:uid="{00000000-0005-0000-0000-000021090000}"/>
    <cellStyle name="Style 93 3 3" xfId="1466" xr:uid="{00000000-0005-0000-0000-000022090000}"/>
    <cellStyle name="Style 93 4" xfId="1467" xr:uid="{00000000-0005-0000-0000-000023090000}"/>
    <cellStyle name="Style 93 4 2" xfId="1468" xr:uid="{00000000-0005-0000-0000-000024090000}"/>
    <cellStyle name="Style 93 5" xfId="1469" xr:uid="{00000000-0005-0000-0000-000025090000}"/>
    <cellStyle name="Style 93 5 2" xfId="1470" xr:uid="{00000000-0005-0000-0000-000026090000}"/>
    <cellStyle name="Style 93 6" xfId="1471" xr:uid="{00000000-0005-0000-0000-000027090000}"/>
    <cellStyle name="Style 94" xfId="1472" xr:uid="{00000000-0005-0000-0000-000028090000}"/>
    <cellStyle name="Style 94 2" xfId="1473" xr:uid="{00000000-0005-0000-0000-000029090000}"/>
    <cellStyle name="Style 94 3" xfId="1474" xr:uid="{00000000-0005-0000-0000-00002A090000}"/>
    <cellStyle name="Style 94 4" xfId="1475" xr:uid="{00000000-0005-0000-0000-00002B090000}"/>
    <cellStyle name="Style 94 4 2" xfId="1476" xr:uid="{00000000-0005-0000-0000-00002C090000}"/>
    <cellStyle name="Style 95" xfId="1477" xr:uid="{00000000-0005-0000-0000-00002D090000}"/>
    <cellStyle name="Style 95 2" xfId="1478" xr:uid="{00000000-0005-0000-0000-00002E090000}"/>
    <cellStyle name="Style 95 3" xfId="1479" xr:uid="{00000000-0005-0000-0000-00002F090000}"/>
    <cellStyle name="Style 95 4" xfId="1480" xr:uid="{00000000-0005-0000-0000-000030090000}"/>
    <cellStyle name="Style 95 4 2" xfId="1481" xr:uid="{00000000-0005-0000-0000-000031090000}"/>
    <cellStyle name="Style 96" xfId="1482" xr:uid="{00000000-0005-0000-0000-000032090000}"/>
    <cellStyle name="Style 96 2" xfId="1483" xr:uid="{00000000-0005-0000-0000-000033090000}"/>
    <cellStyle name="Style 96 3" xfId="1484" xr:uid="{00000000-0005-0000-0000-000034090000}"/>
    <cellStyle name="Style 96 4" xfId="1485" xr:uid="{00000000-0005-0000-0000-000035090000}"/>
    <cellStyle name="Style 96 4 2" xfId="1486" xr:uid="{00000000-0005-0000-0000-000036090000}"/>
    <cellStyle name="Style 97" xfId="1487" xr:uid="{00000000-0005-0000-0000-000037090000}"/>
    <cellStyle name="Style 97 2" xfId="1488" xr:uid="{00000000-0005-0000-0000-000038090000}"/>
    <cellStyle name="Style 97 3" xfId="1489" xr:uid="{00000000-0005-0000-0000-000039090000}"/>
    <cellStyle name="Style 97 3 2" xfId="1490" xr:uid="{00000000-0005-0000-0000-00003A090000}"/>
    <cellStyle name="Style 97 3 2 2" xfId="1491" xr:uid="{00000000-0005-0000-0000-00003B090000}"/>
    <cellStyle name="Style 97 3 3" xfId="1492" xr:uid="{00000000-0005-0000-0000-00003C090000}"/>
    <cellStyle name="Style 97 4" xfId="1493" xr:uid="{00000000-0005-0000-0000-00003D090000}"/>
    <cellStyle name="Style 97 4 2" xfId="1494" xr:uid="{00000000-0005-0000-0000-00003E090000}"/>
    <cellStyle name="Style 97 5" xfId="1495" xr:uid="{00000000-0005-0000-0000-00003F090000}"/>
    <cellStyle name="Style 97 5 2" xfId="1496" xr:uid="{00000000-0005-0000-0000-000040090000}"/>
    <cellStyle name="Style 97 6" xfId="1497" xr:uid="{00000000-0005-0000-0000-000041090000}"/>
    <cellStyle name="Style 98" xfId="1498" xr:uid="{00000000-0005-0000-0000-000042090000}"/>
    <cellStyle name="Style 98 2" xfId="1499" xr:uid="{00000000-0005-0000-0000-000043090000}"/>
    <cellStyle name="Style 98 3" xfId="1500" xr:uid="{00000000-0005-0000-0000-000044090000}"/>
    <cellStyle name="Style 98 4" xfId="1501" xr:uid="{00000000-0005-0000-0000-000045090000}"/>
    <cellStyle name="Style 98 4 2" xfId="1502" xr:uid="{00000000-0005-0000-0000-000046090000}"/>
    <cellStyle name="Style 99" xfId="1503" xr:uid="{00000000-0005-0000-0000-000047090000}"/>
    <cellStyle name="Style 99 2" xfId="1504" xr:uid="{00000000-0005-0000-0000-000048090000}"/>
    <cellStyle name="Style 99 3" xfId="1505" xr:uid="{00000000-0005-0000-0000-000049090000}"/>
    <cellStyle name="Style 99 4" xfId="1506" xr:uid="{00000000-0005-0000-0000-00004A090000}"/>
    <cellStyle name="Style 99 4 2" xfId="1507" xr:uid="{00000000-0005-0000-0000-00004B090000}"/>
    <cellStyle name="Title 2" xfId="1508" xr:uid="{00000000-0005-0000-0000-00004C090000}"/>
    <cellStyle name="Title 2 10" xfId="1509" xr:uid="{00000000-0005-0000-0000-00004D090000}"/>
    <cellStyle name="Title 2 11" xfId="1510" xr:uid="{00000000-0005-0000-0000-00004E090000}"/>
    <cellStyle name="Title 2 12" xfId="1511" xr:uid="{00000000-0005-0000-0000-00004F090000}"/>
    <cellStyle name="Title 2 13" xfId="1512" xr:uid="{00000000-0005-0000-0000-000050090000}"/>
    <cellStyle name="Title 2 14" xfId="1513" xr:uid="{00000000-0005-0000-0000-000051090000}"/>
    <cellStyle name="Title 2 15" xfId="1514" xr:uid="{00000000-0005-0000-0000-000052090000}"/>
    <cellStyle name="Title 2 2" xfId="1515" xr:uid="{00000000-0005-0000-0000-000053090000}"/>
    <cellStyle name="Title 2 2 2" xfId="1974" xr:uid="{00000000-0005-0000-0000-000054090000}"/>
    <cellStyle name="Title 2 3" xfId="1516" xr:uid="{00000000-0005-0000-0000-000055090000}"/>
    <cellStyle name="Title 2 4" xfId="1517" xr:uid="{00000000-0005-0000-0000-000056090000}"/>
    <cellStyle name="Title 2 5" xfId="1518" xr:uid="{00000000-0005-0000-0000-000057090000}"/>
    <cellStyle name="Title 2 6" xfId="1519" xr:uid="{00000000-0005-0000-0000-000058090000}"/>
    <cellStyle name="Title 2 7" xfId="1520" xr:uid="{00000000-0005-0000-0000-000059090000}"/>
    <cellStyle name="Title 2 8" xfId="1521" xr:uid="{00000000-0005-0000-0000-00005A090000}"/>
    <cellStyle name="Title 2 9" xfId="1522" xr:uid="{00000000-0005-0000-0000-00005B090000}"/>
    <cellStyle name="Total 2" xfId="1523" xr:uid="{00000000-0005-0000-0000-00005C090000}"/>
    <cellStyle name="Total 2 10" xfId="1524" xr:uid="{00000000-0005-0000-0000-00005D090000}"/>
    <cellStyle name="Total 2 11" xfId="1525" xr:uid="{00000000-0005-0000-0000-00005E090000}"/>
    <cellStyle name="Total 2 12" xfId="1526" xr:uid="{00000000-0005-0000-0000-00005F090000}"/>
    <cellStyle name="Total 2 13" xfId="1527" xr:uid="{00000000-0005-0000-0000-000060090000}"/>
    <cellStyle name="Total 2 14" xfId="1528" xr:uid="{00000000-0005-0000-0000-000061090000}"/>
    <cellStyle name="Total 2 15" xfId="1529" xr:uid="{00000000-0005-0000-0000-000062090000}"/>
    <cellStyle name="Total 2 2" xfId="1530" xr:uid="{00000000-0005-0000-0000-000063090000}"/>
    <cellStyle name="Total 2 2 2" xfId="1975" xr:uid="{00000000-0005-0000-0000-000064090000}"/>
    <cellStyle name="Total 2 3" xfId="1531" xr:uid="{00000000-0005-0000-0000-000065090000}"/>
    <cellStyle name="Total 2 4" xfId="1532" xr:uid="{00000000-0005-0000-0000-000066090000}"/>
    <cellStyle name="Total 2 5" xfId="1533" xr:uid="{00000000-0005-0000-0000-000067090000}"/>
    <cellStyle name="Total 2 6" xfId="1534" xr:uid="{00000000-0005-0000-0000-000068090000}"/>
    <cellStyle name="Total 2 7" xfId="1535" xr:uid="{00000000-0005-0000-0000-000069090000}"/>
    <cellStyle name="Total 2 8" xfId="1536" xr:uid="{00000000-0005-0000-0000-00006A090000}"/>
    <cellStyle name="Total 2 9" xfId="1537" xr:uid="{00000000-0005-0000-0000-00006B090000}"/>
    <cellStyle name="Überschrift" xfId="1538" xr:uid="{00000000-0005-0000-0000-00006C090000}"/>
    <cellStyle name="Überschrift 1" xfId="1539" xr:uid="{00000000-0005-0000-0000-00006D090000}"/>
    <cellStyle name="Überschrift 2" xfId="1540" xr:uid="{00000000-0005-0000-0000-00006E090000}"/>
    <cellStyle name="Überschrift 3" xfId="1541" xr:uid="{00000000-0005-0000-0000-00006F090000}"/>
    <cellStyle name="Überschrift 4" xfId="1542" xr:uid="{00000000-0005-0000-0000-000070090000}"/>
    <cellStyle name="Valuutta_Layo9704" xfId="1543" xr:uid="{00000000-0005-0000-0000-000071090000}"/>
    <cellStyle name="Verknüpfte Zelle" xfId="1544" xr:uid="{00000000-0005-0000-0000-000072090000}"/>
    <cellStyle name="Warnender Text" xfId="1545" xr:uid="{00000000-0005-0000-0000-000073090000}"/>
    <cellStyle name="Warning Text 2" xfId="1546" xr:uid="{00000000-0005-0000-0000-000074090000}"/>
    <cellStyle name="Warning Text 2 10" xfId="1547" xr:uid="{00000000-0005-0000-0000-000075090000}"/>
    <cellStyle name="Warning Text 2 11" xfId="1548" xr:uid="{00000000-0005-0000-0000-000076090000}"/>
    <cellStyle name="Warning Text 2 12" xfId="1549" xr:uid="{00000000-0005-0000-0000-000077090000}"/>
    <cellStyle name="Warning Text 2 13" xfId="1550" xr:uid="{00000000-0005-0000-0000-000078090000}"/>
    <cellStyle name="Warning Text 2 14" xfId="1551" xr:uid="{00000000-0005-0000-0000-000079090000}"/>
    <cellStyle name="Warning Text 2 15" xfId="1552" xr:uid="{00000000-0005-0000-0000-00007A090000}"/>
    <cellStyle name="Warning Text 2 2" xfId="1553" xr:uid="{00000000-0005-0000-0000-00007B090000}"/>
    <cellStyle name="Warning Text 2 2 2" xfId="1976" xr:uid="{00000000-0005-0000-0000-00007C090000}"/>
    <cellStyle name="Warning Text 2 3" xfId="1554" xr:uid="{00000000-0005-0000-0000-00007D090000}"/>
    <cellStyle name="Warning Text 2 4" xfId="1555" xr:uid="{00000000-0005-0000-0000-00007E090000}"/>
    <cellStyle name="Warning Text 2 5" xfId="1556" xr:uid="{00000000-0005-0000-0000-00007F090000}"/>
    <cellStyle name="Warning Text 2 6" xfId="1557" xr:uid="{00000000-0005-0000-0000-000080090000}"/>
    <cellStyle name="Warning Text 2 7" xfId="1558" xr:uid="{00000000-0005-0000-0000-000081090000}"/>
    <cellStyle name="Warning Text 2 8" xfId="1559" xr:uid="{00000000-0005-0000-0000-000082090000}"/>
    <cellStyle name="Warning Text 2 9" xfId="1560" xr:uid="{00000000-0005-0000-0000-000083090000}"/>
    <cellStyle name="Zelle überprüfen" xfId="1561" xr:uid="{00000000-0005-0000-0000-000084090000}"/>
    <cellStyle name="Βασικό_ΚΑΤΑΝΑΛΩΣΗ ΕΝΕΡΓΕΙΑΣ 94-04" xfId="1977" xr:uid="{00000000-0005-0000-0000-000085090000}"/>
    <cellStyle name="Κανονικό 3" xfId="1562" xr:uid="{00000000-0005-0000-0000-000086090000}"/>
    <cellStyle name="Κανονικό 3 2" xfId="1563" xr:uid="{00000000-0005-0000-0000-000087090000}"/>
    <cellStyle name="Κανονικό 3 2 2" xfId="1564" xr:uid="{00000000-0005-0000-0000-000088090000}"/>
    <cellStyle name="Κανονικό 3 3" xfId="1565" xr:uid="{00000000-0005-0000-0000-000089090000}"/>
    <cellStyle name="Ουδέτερο 2 2" xfId="1566" xr:uid="{00000000-0005-0000-0000-00008A090000}"/>
    <cellStyle name="Ουδέτερο 2 3" xfId="1567" xr:uid="{00000000-0005-0000-0000-00008B090000}"/>
    <cellStyle name="Ουδέτερο 2 4" xfId="1568" xr:uid="{00000000-0005-0000-0000-00008C090000}"/>
    <cellStyle name="Ουδέτερο 2 5" xfId="1569" xr:uid="{00000000-0005-0000-0000-00008D090000}"/>
    <cellStyle name="Ουδέτερο 3 10" xfId="1570" xr:uid="{00000000-0005-0000-0000-00008E090000}"/>
    <cellStyle name="Ουδέτερο 3 11" xfId="1571" xr:uid="{00000000-0005-0000-0000-00008F090000}"/>
    <cellStyle name="Ουδέτερο 3 2" xfId="1572" xr:uid="{00000000-0005-0000-0000-000090090000}"/>
    <cellStyle name="Ουδέτερο 3 3" xfId="1573" xr:uid="{00000000-0005-0000-0000-000091090000}"/>
    <cellStyle name="Ουδέτερο 3 4" xfId="1574" xr:uid="{00000000-0005-0000-0000-000092090000}"/>
    <cellStyle name="Ουδέτερο 3 5" xfId="1575" xr:uid="{00000000-0005-0000-0000-000093090000}"/>
    <cellStyle name="Ουδέτερο 3 6" xfId="1576" xr:uid="{00000000-0005-0000-0000-000094090000}"/>
    <cellStyle name="Ουδέτερο 3 7" xfId="1577" xr:uid="{00000000-0005-0000-0000-000095090000}"/>
    <cellStyle name="Ουδέτερο 3 8" xfId="1578" xr:uid="{00000000-0005-0000-0000-000096090000}"/>
    <cellStyle name="Ουδέτερο 3 9" xfId="1579" xr:uid="{00000000-0005-0000-0000-000097090000}"/>
    <cellStyle name="Ουδέτερο 4 10" xfId="1580" xr:uid="{00000000-0005-0000-0000-000098090000}"/>
    <cellStyle name="Ουδέτερο 4 11" xfId="1581" xr:uid="{00000000-0005-0000-0000-000099090000}"/>
    <cellStyle name="Ουδέτερο 4 2" xfId="1582" xr:uid="{00000000-0005-0000-0000-00009A090000}"/>
    <cellStyle name="Ουδέτερο 4 3" xfId="1583" xr:uid="{00000000-0005-0000-0000-00009B090000}"/>
    <cellStyle name="Ουδέτερο 4 4" xfId="1584" xr:uid="{00000000-0005-0000-0000-00009C090000}"/>
    <cellStyle name="Ουδέτερο 4 5" xfId="1585" xr:uid="{00000000-0005-0000-0000-00009D090000}"/>
    <cellStyle name="Ουδέτερο 4 6" xfId="1586" xr:uid="{00000000-0005-0000-0000-00009E090000}"/>
    <cellStyle name="Ουδέτερο 4 7" xfId="1587" xr:uid="{00000000-0005-0000-0000-00009F090000}"/>
    <cellStyle name="Ουδέτερο 4 8" xfId="1588" xr:uid="{00000000-0005-0000-0000-0000A0090000}"/>
    <cellStyle name="Ουδέτερο 4 9" xfId="1589" xr:uid="{00000000-0005-0000-0000-0000A1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1306286</xdr:colOff>
      <xdr:row>4</xdr:row>
      <xdr:rowOff>13607</xdr:rowOff>
    </xdr:from>
    <xdr:to>
      <xdr:col>12</xdr:col>
      <xdr:colOff>149678</xdr:colOff>
      <xdr:row>49</xdr:row>
      <xdr:rowOff>176893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714C841-F284-4E19-8A39-A38850022DC8}"/>
            </a:ext>
          </a:extLst>
        </xdr:cNvPr>
        <xdr:cNvSpPr/>
      </xdr:nvSpPr>
      <xdr:spPr>
        <a:xfrm>
          <a:off x="12817929" y="775607"/>
          <a:ext cx="353785" cy="81642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598715</xdr:colOff>
      <xdr:row>55</xdr:row>
      <xdr:rowOff>176893</xdr:rowOff>
    </xdr:from>
    <xdr:to>
      <xdr:col>22</xdr:col>
      <xdr:colOff>299358</xdr:colOff>
      <xdr:row>67</xdr:row>
      <xdr:rowOff>176892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E3BA84C-352B-4D04-947A-5BB6FAE5C721}"/>
            </a:ext>
          </a:extLst>
        </xdr:cNvPr>
        <xdr:cNvSpPr/>
      </xdr:nvSpPr>
      <xdr:spPr>
        <a:xfrm>
          <a:off x="19131644" y="10082893"/>
          <a:ext cx="312964" cy="2285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612320</xdr:colOff>
      <xdr:row>68</xdr:row>
      <xdr:rowOff>0</xdr:rowOff>
    </xdr:from>
    <xdr:to>
      <xdr:col>22</xdr:col>
      <xdr:colOff>340178</xdr:colOff>
      <xdr:row>76</xdr:row>
      <xdr:rowOff>40822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C805B28-1F7C-4385-A844-6D2B8051BE4C}"/>
            </a:ext>
          </a:extLst>
        </xdr:cNvPr>
        <xdr:cNvSpPr/>
      </xdr:nvSpPr>
      <xdr:spPr>
        <a:xfrm>
          <a:off x="19145249" y="12396107"/>
          <a:ext cx="340179" cy="15784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activeCell="B28" sqref="B28"/>
    </sheetView>
  </sheetViews>
  <sheetFormatPr defaultRowHeight="14.4" x14ac:dyDescent="0.3"/>
  <cols>
    <col min="1" max="1" width="8.88671875" style="4"/>
    <col min="2" max="2" width="20" style="4" customWidth="1"/>
    <col min="3" max="3" width="17.88671875" style="4" customWidth="1"/>
    <col min="4" max="4" width="31.6640625" style="4" bestFit="1" customWidth="1"/>
    <col min="5" max="5" width="17.44140625" style="4" customWidth="1"/>
    <col min="6" max="6" width="13.33203125" style="4" customWidth="1"/>
    <col min="7" max="7" width="16.44140625" style="4" customWidth="1"/>
    <col min="8" max="8" width="16.88671875" style="4" customWidth="1"/>
    <col min="9" max="9" width="15.5546875" style="4" customWidth="1"/>
    <col min="10" max="10" width="14.88671875" style="4" customWidth="1"/>
    <col min="11" max="11" width="14.5546875" style="4" customWidth="1"/>
    <col min="12" max="16384" width="8.88671875" style="4"/>
  </cols>
  <sheetData>
    <row r="1" spans="1:11" x14ac:dyDescent="0.3">
      <c r="A1" s="4" t="s">
        <v>31</v>
      </c>
    </row>
    <row r="3" spans="1:11" x14ac:dyDescent="0.3">
      <c r="B3" s="5" t="s">
        <v>25</v>
      </c>
    </row>
    <row r="4" spans="1:11" x14ac:dyDescent="0.3">
      <c r="B4" s="4" t="s">
        <v>7</v>
      </c>
      <c r="C4" s="4" t="s">
        <v>6</v>
      </c>
      <c r="D4" s="4" t="s">
        <v>2</v>
      </c>
      <c r="E4" s="4" t="s">
        <v>5</v>
      </c>
      <c r="F4" s="4" t="s">
        <v>1</v>
      </c>
      <c r="G4" s="4" t="s">
        <v>49</v>
      </c>
      <c r="H4" s="4" t="s">
        <v>0</v>
      </c>
      <c r="I4" s="4" t="s">
        <v>4</v>
      </c>
      <c r="J4" s="4" t="s">
        <v>3</v>
      </c>
      <c r="K4" s="4" t="s">
        <v>8</v>
      </c>
    </row>
    <row r="5" spans="1:11" x14ac:dyDescent="0.3">
      <c r="D5" s="6" t="s">
        <v>42</v>
      </c>
      <c r="E5" s="4" t="s">
        <v>14</v>
      </c>
      <c r="F5" s="7">
        <v>2017</v>
      </c>
      <c r="G5" s="3">
        <v>1</v>
      </c>
      <c r="H5" s="6"/>
      <c r="J5" s="6"/>
    </row>
    <row r="6" spans="1:11" x14ac:dyDescent="0.3">
      <c r="D6" s="6" t="str">
        <f>D5</f>
        <v>RSD______LI_*</v>
      </c>
      <c r="E6" s="4" t="s">
        <v>15</v>
      </c>
      <c r="F6" s="7"/>
      <c r="G6" s="3">
        <v>1</v>
      </c>
      <c r="H6" s="6"/>
      <c r="J6" s="6"/>
    </row>
    <row r="7" spans="1:11" x14ac:dyDescent="0.3">
      <c r="D7" s="6" t="str">
        <f>D5</f>
        <v>RSD______LI_*</v>
      </c>
      <c r="E7" s="4" t="s">
        <v>16</v>
      </c>
      <c r="F7" s="7">
        <v>2017</v>
      </c>
      <c r="G7" s="3">
        <v>1</v>
      </c>
    </row>
    <row r="10" spans="1:11" x14ac:dyDescent="0.3">
      <c r="B10" s="5" t="s">
        <v>26</v>
      </c>
    </row>
    <row r="11" spans="1:11" x14ac:dyDescent="0.3">
      <c r="B11" s="4" t="s">
        <v>7</v>
      </c>
      <c r="C11" s="4" t="s">
        <v>6</v>
      </c>
      <c r="D11" s="4" t="s">
        <v>2</v>
      </c>
      <c r="E11" s="4" t="s">
        <v>5</v>
      </c>
      <c r="F11" s="4" t="s">
        <v>1</v>
      </c>
      <c r="G11" s="4" t="s">
        <v>49</v>
      </c>
      <c r="H11" s="4" t="s">
        <v>0</v>
      </c>
      <c r="I11" s="4" t="s">
        <v>4</v>
      </c>
      <c r="J11" s="4" t="s">
        <v>3</v>
      </c>
      <c r="K11" s="4" t="s">
        <v>8</v>
      </c>
    </row>
    <row r="12" spans="1:11" x14ac:dyDescent="0.3">
      <c r="D12" s="6" t="s">
        <v>48</v>
      </c>
      <c r="E12" s="4" t="s">
        <v>14</v>
      </c>
      <c r="F12" s="7">
        <v>2017</v>
      </c>
      <c r="G12" s="3">
        <v>1</v>
      </c>
      <c r="H12" s="6"/>
      <c r="J12" s="6"/>
    </row>
    <row r="13" spans="1:11" x14ac:dyDescent="0.3">
      <c r="D13" s="6" t="str">
        <f>D12</f>
        <v>RSD______SH_*,RSD_UMSH_____</v>
      </c>
      <c r="E13" s="4" t="s">
        <v>15</v>
      </c>
      <c r="F13" s="7"/>
      <c r="G13" s="3">
        <v>1</v>
      </c>
      <c r="H13" s="6"/>
      <c r="J13" s="6"/>
    </row>
    <row r="14" spans="1:11" x14ac:dyDescent="0.3">
      <c r="D14" s="6" t="str">
        <f>D12</f>
        <v>RSD______SH_*,RSD_UMSH_____</v>
      </c>
      <c r="E14" s="4" t="s">
        <v>16</v>
      </c>
      <c r="F14" s="7">
        <v>2017</v>
      </c>
      <c r="G14" s="3">
        <v>1</v>
      </c>
    </row>
    <row r="16" spans="1:11" x14ac:dyDescent="0.3">
      <c r="B16" s="5"/>
    </row>
    <row r="17" spans="2:11" x14ac:dyDescent="0.3">
      <c r="B17" s="5" t="s">
        <v>27</v>
      </c>
    </row>
    <row r="18" spans="2:11" x14ac:dyDescent="0.3">
      <c r="B18" s="4" t="s">
        <v>7</v>
      </c>
      <c r="C18" s="4" t="s">
        <v>6</v>
      </c>
      <c r="D18" s="4" t="s">
        <v>2</v>
      </c>
      <c r="E18" s="4" t="s">
        <v>5</v>
      </c>
      <c r="F18" s="4" t="s">
        <v>1</v>
      </c>
      <c r="G18" s="4" t="s">
        <v>49</v>
      </c>
      <c r="H18" s="4" t="s">
        <v>0</v>
      </c>
      <c r="I18" s="4" t="s">
        <v>4</v>
      </c>
      <c r="J18" s="4" t="s">
        <v>3</v>
      </c>
      <c r="K18" s="4" t="s">
        <v>8</v>
      </c>
    </row>
    <row r="19" spans="2:11" x14ac:dyDescent="0.3">
      <c r="D19" s="6" t="s">
        <v>43</v>
      </c>
      <c r="E19" s="4" t="s">
        <v>14</v>
      </c>
      <c r="F19" s="7">
        <v>2017</v>
      </c>
      <c r="G19" s="3">
        <v>1</v>
      </c>
      <c r="H19" s="6"/>
      <c r="J19" s="6"/>
    </row>
    <row r="20" spans="2:11" x14ac:dyDescent="0.3">
      <c r="D20" s="6" t="str">
        <f>D19</f>
        <v>RSD______CK_*</v>
      </c>
      <c r="E20" s="4" t="s">
        <v>15</v>
      </c>
      <c r="F20" s="7"/>
      <c r="G20" s="3">
        <v>1</v>
      </c>
      <c r="H20" s="6"/>
      <c r="J20" s="6"/>
    </row>
    <row r="21" spans="2:11" x14ac:dyDescent="0.3">
      <c r="D21" s="6" t="str">
        <f>D19</f>
        <v>RSD______CK_*</v>
      </c>
      <c r="E21" s="4" t="s">
        <v>16</v>
      </c>
      <c r="F21" s="7">
        <v>2017</v>
      </c>
      <c r="G21" s="3">
        <v>1</v>
      </c>
    </row>
    <row r="22" spans="2:11" x14ac:dyDescent="0.3">
      <c r="D22" s="6"/>
      <c r="G22" s="3"/>
      <c r="H22" s="6"/>
      <c r="I22" s="6"/>
      <c r="J2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1"/>
  <sheetViews>
    <sheetView zoomScale="70" zoomScaleNormal="70" workbookViewId="0">
      <selection activeCell="A47" sqref="A47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33.33203125" bestFit="1" customWidth="1"/>
  </cols>
  <sheetData>
    <row r="1" spans="1:16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49</v>
      </c>
      <c r="P1" s="1" t="s">
        <v>49</v>
      </c>
    </row>
    <row r="2" spans="1:16" x14ac:dyDescent="0.3">
      <c r="A2" t="s">
        <v>114</v>
      </c>
      <c r="B2" t="s">
        <v>16</v>
      </c>
      <c r="C2" t="s">
        <v>148</v>
      </c>
      <c r="D2" t="s">
        <v>116</v>
      </c>
      <c r="E2" t="s">
        <v>17</v>
      </c>
      <c r="F2" t="s">
        <v>116</v>
      </c>
      <c r="G2">
        <v>2017</v>
      </c>
      <c r="H2" t="s">
        <v>116</v>
      </c>
      <c r="I2" t="s">
        <v>116</v>
      </c>
      <c r="J2" t="s">
        <v>116</v>
      </c>
      <c r="K2" t="s">
        <v>116</v>
      </c>
      <c r="L2">
        <v>0.2</v>
      </c>
      <c r="O2" t="str">
        <f t="shared" ref="O2:O33" si="0">B2&amp;C2</f>
        <v>NCAP_AFARSD_APA1_SH_BCO_E01</v>
      </c>
      <c r="P2">
        <f t="shared" ref="P2:P33" si="1">L2</f>
        <v>0.2</v>
      </c>
    </row>
    <row r="3" spans="1:16" x14ac:dyDescent="0.3">
      <c r="A3" t="s">
        <v>114</v>
      </c>
      <c r="B3" t="s">
        <v>16</v>
      </c>
      <c r="C3" t="s">
        <v>149</v>
      </c>
      <c r="D3" t="s">
        <v>116</v>
      </c>
      <c r="E3" t="s">
        <v>17</v>
      </c>
      <c r="F3" t="s">
        <v>116</v>
      </c>
      <c r="G3">
        <v>2017</v>
      </c>
      <c r="H3" t="s">
        <v>116</v>
      </c>
      <c r="I3" t="s">
        <v>116</v>
      </c>
      <c r="J3" t="s">
        <v>116</v>
      </c>
      <c r="K3" t="s">
        <v>116</v>
      </c>
      <c r="L3">
        <v>0.2</v>
      </c>
      <c r="O3" t="str">
        <f t="shared" si="0"/>
        <v>NCAP_AFARSD_APA1_SH_BIC_E01</v>
      </c>
      <c r="P3">
        <f t="shared" si="1"/>
        <v>0.2</v>
      </c>
    </row>
    <row r="4" spans="1:16" x14ac:dyDescent="0.3">
      <c r="A4" t="s">
        <v>114</v>
      </c>
      <c r="B4" t="s">
        <v>16</v>
      </c>
      <c r="C4" t="s">
        <v>150</v>
      </c>
      <c r="D4" t="s">
        <v>116</v>
      </c>
      <c r="E4" t="s">
        <v>17</v>
      </c>
      <c r="F4" t="s">
        <v>116</v>
      </c>
      <c r="G4">
        <v>2017</v>
      </c>
      <c r="H4" t="s">
        <v>116</v>
      </c>
      <c r="I4" t="s">
        <v>116</v>
      </c>
      <c r="J4" t="s">
        <v>116</v>
      </c>
      <c r="K4" t="s">
        <v>116</v>
      </c>
      <c r="L4">
        <v>0.14511705922036899</v>
      </c>
      <c r="O4" t="str">
        <f t="shared" si="0"/>
        <v>NCAP_AFARSD_APA1_SH_DSL_E01</v>
      </c>
      <c r="P4">
        <f t="shared" si="1"/>
        <v>0.14511705922036899</v>
      </c>
    </row>
    <row r="5" spans="1:16" x14ac:dyDescent="0.3">
      <c r="A5" t="s">
        <v>114</v>
      </c>
      <c r="B5" t="s">
        <v>16</v>
      </c>
      <c r="C5" t="s">
        <v>151</v>
      </c>
      <c r="D5" t="s">
        <v>116</v>
      </c>
      <c r="E5" t="s">
        <v>17</v>
      </c>
      <c r="F5" t="s">
        <v>116</v>
      </c>
      <c r="G5">
        <v>2017</v>
      </c>
      <c r="H5" t="s">
        <v>116</v>
      </c>
      <c r="I5" t="s">
        <v>116</v>
      </c>
      <c r="J5" t="s">
        <v>116</v>
      </c>
      <c r="K5" t="s">
        <v>116</v>
      </c>
      <c r="L5">
        <v>0.37004850101193998</v>
      </c>
      <c r="O5" t="str">
        <f t="shared" si="0"/>
        <v>NCAP_AFARSD_APA1_SH_ELC_E01</v>
      </c>
      <c r="P5">
        <f t="shared" si="1"/>
        <v>0.37004850101193998</v>
      </c>
    </row>
    <row r="6" spans="1:16" x14ac:dyDescent="0.3">
      <c r="A6" t="s">
        <v>114</v>
      </c>
      <c r="B6" t="s">
        <v>16</v>
      </c>
      <c r="C6" t="s">
        <v>152</v>
      </c>
      <c r="D6" t="s">
        <v>116</v>
      </c>
      <c r="E6" t="s">
        <v>17</v>
      </c>
      <c r="F6" t="s">
        <v>116</v>
      </c>
      <c r="G6">
        <v>2017</v>
      </c>
      <c r="H6" t="s">
        <v>116</v>
      </c>
      <c r="I6" t="s">
        <v>116</v>
      </c>
      <c r="J6" t="s">
        <v>116</v>
      </c>
      <c r="K6" t="s">
        <v>116</v>
      </c>
      <c r="L6">
        <v>0.18139632402546099</v>
      </c>
      <c r="O6" t="str">
        <f t="shared" si="0"/>
        <v>NCAP_AFARSD_APA1_SH_GAS_E01</v>
      </c>
      <c r="P6">
        <f t="shared" si="1"/>
        <v>0.18139632402546099</v>
      </c>
    </row>
    <row r="7" spans="1:16" x14ac:dyDescent="0.3">
      <c r="A7" t="s">
        <v>114</v>
      </c>
      <c r="B7" t="s">
        <v>16</v>
      </c>
      <c r="C7" t="s">
        <v>153</v>
      </c>
      <c r="D7" t="s">
        <v>116</v>
      </c>
      <c r="E7" t="s">
        <v>17</v>
      </c>
      <c r="F7" t="s">
        <v>116</v>
      </c>
      <c r="G7">
        <v>2017</v>
      </c>
      <c r="H7" t="s">
        <v>116</v>
      </c>
      <c r="I7" t="s">
        <v>116</v>
      </c>
      <c r="J7" t="s">
        <v>116</v>
      </c>
      <c r="K7" t="s">
        <v>116</v>
      </c>
      <c r="L7">
        <v>0.2</v>
      </c>
      <c r="O7" t="str">
        <f t="shared" si="0"/>
        <v>NCAP_AFARSD_APA1_SH_LOG_E01</v>
      </c>
      <c r="P7">
        <f t="shared" si="1"/>
        <v>0.2</v>
      </c>
    </row>
    <row r="8" spans="1:16" x14ac:dyDescent="0.3">
      <c r="A8" t="s">
        <v>114</v>
      </c>
      <c r="B8" t="s">
        <v>16</v>
      </c>
      <c r="C8" t="s">
        <v>154</v>
      </c>
      <c r="D8" t="s">
        <v>116</v>
      </c>
      <c r="E8" t="s">
        <v>17</v>
      </c>
      <c r="F8" t="s">
        <v>116</v>
      </c>
      <c r="G8">
        <v>2017</v>
      </c>
      <c r="H8" t="s">
        <v>116</v>
      </c>
      <c r="I8" t="s">
        <v>116</v>
      </c>
      <c r="J8" t="s">
        <v>116</v>
      </c>
      <c r="K8" t="s">
        <v>116</v>
      </c>
      <c r="L8">
        <v>0.2</v>
      </c>
      <c r="O8" t="str">
        <f t="shared" si="0"/>
        <v>NCAP_AFARSD_APA1_SH_LPG_E01</v>
      </c>
      <c r="P8">
        <f t="shared" si="1"/>
        <v>0.2</v>
      </c>
    </row>
    <row r="9" spans="1:16" x14ac:dyDescent="0.3">
      <c r="A9" t="s">
        <v>114</v>
      </c>
      <c r="B9" t="s">
        <v>16</v>
      </c>
      <c r="C9" t="s">
        <v>155</v>
      </c>
      <c r="D9" t="s">
        <v>116</v>
      </c>
      <c r="E9" t="s">
        <v>17</v>
      </c>
      <c r="F9" t="s">
        <v>116</v>
      </c>
      <c r="G9">
        <v>2017</v>
      </c>
      <c r="H9" t="s">
        <v>116</v>
      </c>
      <c r="I9" t="s">
        <v>116</v>
      </c>
      <c r="J9" t="s">
        <v>116</v>
      </c>
      <c r="K9" t="s">
        <v>116</v>
      </c>
      <c r="L9">
        <v>0.20558250056218899</v>
      </c>
      <c r="O9" t="str">
        <f t="shared" si="0"/>
        <v>NCAP_AFARSD_APA1_SH_LTH_E01</v>
      </c>
      <c r="P9">
        <f t="shared" si="1"/>
        <v>0.20558250056218899</v>
      </c>
    </row>
    <row r="10" spans="1:16" x14ac:dyDescent="0.3">
      <c r="A10" t="s">
        <v>114</v>
      </c>
      <c r="B10" t="s">
        <v>16</v>
      </c>
      <c r="C10" t="s">
        <v>156</v>
      </c>
      <c r="D10" t="s">
        <v>116</v>
      </c>
      <c r="E10" t="s">
        <v>17</v>
      </c>
      <c r="F10" t="s">
        <v>116</v>
      </c>
      <c r="G10">
        <v>2017</v>
      </c>
      <c r="H10" t="s">
        <v>116</v>
      </c>
      <c r="I10" t="s">
        <v>116</v>
      </c>
      <c r="J10" t="s">
        <v>116</v>
      </c>
      <c r="K10" t="s">
        <v>116</v>
      </c>
      <c r="L10">
        <v>0.2</v>
      </c>
      <c r="O10" t="str">
        <f t="shared" si="0"/>
        <v>NCAP_AFARSD_APA2_SH_BCO_E01</v>
      </c>
      <c r="P10">
        <f t="shared" si="1"/>
        <v>0.2</v>
      </c>
    </row>
    <row r="11" spans="1:16" x14ac:dyDescent="0.3">
      <c r="A11" t="s">
        <v>114</v>
      </c>
      <c r="B11" t="s">
        <v>16</v>
      </c>
      <c r="C11" t="s">
        <v>157</v>
      </c>
      <c r="D11" t="s">
        <v>116</v>
      </c>
      <c r="E11" t="s">
        <v>17</v>
      </c>
      <c r="F11" t="s">
        <v>116</v>
      </c>
      <c r="G11">
        <v>2017</v>
      </c>
      <c r="H11" t="s">
        <v>116</v>
      </c>
      <c r="I11" t="s">
        <v>116</v>
      </c>
      <c r="J11" t="s">
        <v>116</v>
      </c>
      <c r="K11" t="s">
        <v>116</v>
      </c>
      <c r="L11">
        <v>0.2</v>
      </c>
      <c r="O11" t="str">
        <f t="shared" si="0"/>
        <v>NCAP_AFARSD_APA2_SH_BIC_E01</v>
      </c>
      <c r="P11">
        <f t="shared" si="1"/>
        <v>0.2</v>
      </c>
    </row>
    <row r="12" spans="1:16" x14ac:dyDescent="0.3">
      <c r="A12" t="s">
        <v>114</v>
      </c>
      <c r="B12" t="s">
        <v>16</v>
      </c>
      <c r="C12" t="s">
        <v>158</v>
      </c>
      <c r="D12" t="s">
        <v>116</v>
      </c>
      <c r="E12" t="s">
        <v>17</v>
      </c>
      <c r="F12" t="s">
        <v>116</v>
      </c>
      <c r="G12">
        <v>2017</v>
      </c>
      <c r="H12" t="s">
        <v>116</v>
      </c>
      <c r="I12" t="s">
        <v>116</v>
      </c>
      <c r="J12" t="s">
        <v>116</v>
      </c>
      <c r="K12" t="s">
        <v>116</v>
      </c>
      <c r="L12">
        <v>0.15772364840918399</v>
      </c>
      <c r="O12" t="str">
        <f t="shared" si="0"/>
        <v>NCAP_AFARSD_APA2_SH_DSL_E01</v>
      </c>
      <c r="P12">
        <f t="shared" si="1"/>
        <v>0.15772364840918399</v>
      </c>
    </row>
    <row r="13" spans="1:16" x14ac:dyDescent="0.3">
      <c r="A13" t="s">
        <v>114</v>
      </c>
      <c r="B13" t="s">
        <v>16</v>
      </c>
      <c r="C13" t="s">
        <v>159</v>
      </c>
      <c r="D13" t="s">
        <v>116</v>
      </c>
      <c r="E13" t="s">
        <v>17</v>
      </c>
      <c r="F13" t="s">
        <v>116</v>
      </c>
      <c r="G13">
        <v>2017</v>
      </c>
      <c r="H13" t="s">
        <v>116</v>
      </c>
      <c r="I13" t="s">
        <v>116</v>
      </c>
      <c r="J13" t="s">
        <v>116</v>
      </c>
      <c r="K13" t="s">
        <v>116</v>
      </c>
      <c r="L13">
        <v>0.32175624275473502</v>
      </c>
      <c r="O13" t="str">
        <f t="shared" si="0"/>
        <v>NCAP_AFARSD_APA2_SH_ELC_E01</v>
      </c>
      <c r="P13">
        <f t="shared" si="1"/>
        <v>0.32175624275473502</v>
      </c>
    </row>
    <row r="14" spans="1:16" x14ac:dyDescent="0.3">
      <c r="A14" t="s">
        <v>114</v>
      </c>
      <c r="B14" t="s">
        <v>16</v>
      </c>
      <c r="C14" t="s">
        <v>160</v>
      </c>
      <c r="D14" t="s">
        <v>116</v>
      </c>
      <c r="E14" t="s">
        <v>17</v>
      </c>
      <c r="F14" t="s">
        <v>116</v>
      </c>
      <c r="G14">
        <v>2017</v>
      </c>
      <c r="H14" t="s">
        <v>116</v>
      </c>
      <c r="I14" t="s">
        <v>116</v>
      </c>
      <c r="J14" t="s">
        <v>116</v>
      </c>
      <c r="K14" t="s">
        <v>116</v>
      </c>
      <c r="L14">
        <v>0.19715456051148</v>
      </c>
      <c r="O14" t="str">
        <f t="shared" si="0"/>
        <v>NCAP_AFARSD_APA2_SH_GAS_E01</v>
      </c>
      <c r="P14">
        <f t="shared" si="1"/>
        <v>0.19715456051148</v>
      </c>
    </row>
    <row r="15" spans="1:16" x14ac:dyDescent="0.3">
      <c r="A15" t="s">
        <v>114</v>
      </c>
      <c r="B15" t="s">
        <v>16</v>
      </c>
      <c r="C15" t="s">
        <v>161</v>
      </c>
      <c r="D15" t="s">
        <v>116</v>
      </c>
      <c r="E15" t="s">
        <v>17</v>
      </c>
      <c r="F15" t="s">
        <v>116</v>
      </c>
      <c r="G15">
        <v>2017</v>
      </c>
      <c r="H15" t="s">
        <v>116</v>
      </c>
      <c r="I15" t="s">
        <v>116</v>
      </c>
      <c r="J15" t="s">
        <v>116</v>
      </c>
      <c r="K15" t="s">
        <v>116</v>
      </c>
      <c r="L15">
        <v>0.2</v>
      </c>
      <c r="O15" t="str">
        <f t="shared" si="0"/>
        <v>NCAP_AFARSD_APA2_SH_LOG_E01</v>
      </c>
      <c r="P15">
        <f t="shared" si="1"/>
        <v>0.2</v>
      </c>
    </row>
    <row r="16" spans="1:16" x14ac:dyDescent="0.3">
      <c r="A16" t="s">
        <v>114</v>
      </c>
      <c r="B16" t="s">
        <v>16</v>
      </c>
      <c r="C16" t="s">
        <v>162</v>
      </c>
      <c r="D16" t="s">
        <v>116</v>
      </c>
      <c r="E16" t="s">
        <v>17</v>
      </c>
      <c r="F16" t="s">
        <v>116</v>
      </c>
      <c r="G16">
        <v>2017</v>
      </c>
      <c r="H16" t="s">
        <v>116</v>
      </c>
      <c r="I16" t="s">
        <v>116</v>
      </c>
      <c r="J16" t="s">
        <v>116</v>
      </c>
      <c r="K16" t="s">
        <v>116</v>
      </c>
      <c r="L16">
        <v>0.2</v>
      </c>
      <c r="O16" t="str">
        <f t="shared" si="0"/>
        <v>NCAP_AFARSD_APA2_SH_LPG_E01</v>
      </c>
      <c r="P16">
        <f t="shared" si="1"/>
        <v>0.2</v>
      </c>
    </row>
    <row r="17" spans="1:16" x14ac:dyDescent="0.3">
      <c r="A17" t="s">
        <v>114</v>
      </c>
      <c r="B17" t="s">
        <v>16</v>
      </c>
      <c r="C17" t="s">
        <v>163</v>
      </c>
      <c r="D17" t="s">
        <v>116</v>
      </c>
      <c r="E17" t="s">
        <v>17</v>
      </c>
      <c r="F17" t="s">
        <v>116</v>
      </c>
      <c r="G17">
        <v>2017</v>
      </c>
      <c r="H17" t="s">
        <v>116</v>
      </c>
      <c r="I17" t="s">
        <v>116</v>
      </c>
      <c r="J17" t="s">
        <v>116</v>
      </c>
      <c r="K17" t="s">
        <v>116</v>
      </c>
      <c r="L17">
        <v>0.22344183524634401</v>
      </c>
      <c r="O17" t="str">
        <f t="shared" si="0"/>
        <v>NCAP_AFARSD_APA2_SH_LTH_E01</v>
      </c>
      <c r="P17">
        <f t="shared" si="1"/>
        <v>0.22344183524634401</v>
      </c>
    </row>
    <row r="18" spans="1:16" x14ac:dyDescent="0.3">
      <c r="A18" t="s">
        <v>114</v>
      </c>
      <c r="B18" t="s">
        <v>16</v>
      </c>
      <c r="C18" t="s">
        <v>164</v>
      </c>
      <c r="D18" t="s">
        <v>116</v>
      </c>
      <c r="E18" t="s">
        <v>17</v>
      </c>
      <c r="F18" t="s">
        <v>116</v>
      </c>
      <c r="G18">
        <v>2017</v>
      </c>
      <c r="H18" t="s">
        <v>116</v>
      </c>
      <c r="I18" t="s">
        <v>116</v>
      </c>
      <c r="J18" t="s">
        <v>116</v>
      </c>
      <c r="K18" t="s">
        <v>116</v>
      </c>
      <c r="L18">
        <v>0.2</v>
      </c>
      <c r="O18" t="str">
        <f t="shared" si="0"/>
        <v>NCAP_AFARSD_APA3_SH_BCO_E01</v>
      </c>
      <c r="P18">
        <f t="shared" si="1"/>
        <v>0.2</v>
      </c>
    </row>
    <row r="19" spans="1:16" x14ac:dyDescent="0.3">
      <c r="A19" t="s">
        <v>114</v>
      </c>
      <c r="B19" t="s">
        <v>16</v>
      </c>
      <c r="C19" t="s">
        <v>165</v>
      </c>
      <c r="D19" t="s">
        <v>116</v>
      </c>
      <c r="E19" t="s">
        <v>17</v>
      </c>
      <c r="F19" t="s">
        <v>116</v>
      </c>
      <c r="G19">
        <v>2017</v>
      </c>
      <c r="H19" t="s">
        <v>116</v>
      </c>
      <c r="I19" t="s">
        <v>116</v>
      </c>
      <c r="J19" t="s">
        <v>116</v>
      </c>
      <c r="K19" t="s">
        <v>116</v>
      </c>
      <c r="L19">
        <v>0.2</v>
      </c>
      <c r="O19" t="str">
        <f t="shared" si="0"/>
        <v>NCAP_AFARSD_APA3_SH_BIC_E01</v>
      </c>
      <c r="P19">
        <f t="shared" si="1"/>
        <v>0.2</v>
      </c>
    </row>
    <row r="20" spans="1:16" x14ac:dyDescent="0.3">
      <c r="A20" t="s">
        <v>114</v>
      </c>
      <c r="B20" t="s">
        <v>16</v>
      </c>
      <c r="C20" t="s">
        <v>166</v>
      </c>
      <c r="D20" t="s">
        <v>116</v>
      </c>
      <c r="E20" t="s">
        <v>17</v>
      </c>
      <c r="F20" t="s">
        <v>116</v>
      </c>
      <c r="G20">
        <v>2017</v>
      </c>
      <c r="H20" t="s">
        <v>116</v>
      </c>
      <c r="I20" t="s">
        <v>116</v>
      </c>
      <c r="J20" t="s">
        <v>116</v>
      </c>
      <c r="K20" t="s">
        <v>116</v>
      </c>
      <c r="L20">
        <v>0.118197734953618</v>
      </c>
      <c r="O20" t="str">
        <f t="shared" si="0"/>
        <v>NCAP_AFARSD_APA3_SH_DSL_E01</v>
      </c>
      <c r="P20">
        <f t="shared" si="1"/>
        <v>0.118197734953618</v>
      </c>
    </row>
    <row r="21" spans="1:16" x14ac:dyDescent="0.3">
      <c r="A21" t="s">
        <v>114</v>
      </c>
      <c r="B21" t="s">
        <v>16</v>
      </c>
      <c r="C21" t="s">
        <v>167</v>
      </c>
      <c r="D21" t="s">
        <v>116</v>
      </c>
      <c r="E21" t="s">
        <v>17</v>
      </c>
      <c r="F21" t="s">
        <v>116</v>
      </c>
      <c r="G21">
        <v>2017</v>
      </c>
      <c r="H21" t="s">
        <v>116</v>
      </c>
      <c r="I21" t="s">
        <v>116</v>
      </c>
      <c r="J21" t="s">
        <v>116</v>
      </c>
      <c r="K21" t="s">
        <v>116</v>
      </c>
      <c r="L21">
        <v>0.35</v>
      </c>
      <c r="O21" t="str">
        <f t="shared" si="0"/>
        <v>NCAP_AFARSD_APA3_SH_ELC_E01</v>
      </c>
      <c r="P21">
        <f t="shared" si="1"/>
        <v>0.35</v>
      </c>
    </row>
    <row r="22" spans="1:16" x14ac:dyDescent="0.3">
      <c r="A22" t="s">
        <v>114</v>
      </c>
      <c r="B22" t="s">
        <v>16</v>
      </c>
      <c r="C22" t="s">
        <v>168</v>
      </c>
      <c r="D22" t="s">
        <v>116</v>
      </c>
      <c r="E22" t="s">
        <v>17</v>
      </c>
      <c r="F22" t="s">
        <v>116</v>
      </c>
      <c r="G22">
        <v>2017</v>
      </c>
      <c r="H22" t="s">
        <v>116</v>
      </c>
      <c r="I22" t="s">
        <v>116</v>
      </c>
      <c r="J22" t="s">
        <v>116</v>
      </c>
      <c r="K22" t="s">
        <v>116</v>
      </c>
      <c r="L22">
        <v>0.14774716869202201</v>
      </c>
      <c r="O22" t="str">
        <f t="shared" si="0"/>
        <v>NCAP_AFARSD_APA3_SH_GAS_E01</v>
      </c>
      <c r="P22">
        <f t="shared" si="1"/>
        <v>0.14774716869202201</v>
      </c>
    </row>
    <row r="23" spans="1:16" x14ac:dyDescent="0.3">
      <c r="A23" t="s">
        <v>114</v>
      </c>
      <c r="B23" t="s">
        <v>16</v>
      </c>
      <c r="C23" t="s">
        <v>169</v>
      </c>
      <c r="D23" t="s">
        <v>116</v>
      </c>
      <c r="E23" t="s">
        <v>17</v>
      </c>
      <c r="F23" t="s">
        <v>116</v>
      </c>
      <c r="G23">
        <v>2017</v>
      </c>
      <c r="H23" t="s">
        <v>116</v>
      </c>
      <c r="I23" t="s">
        <v>116</v>
      </c>
      <c r="J23" t="s">
        <v>116</v>
      </c>
      <c r="K23" t="s">
        <v>116</v>
      </c>
      <c r="L23">
        <v>0.2</v>
      </c>
      <c r="O23" t="str">
        <f t="shared" si="0"/>
        <v>NCAP_AFARSD_APA3_SH_LOG_E01</v>
      </c>
      <c r="P23">
        <f t="shared" si="1"/>
        <v>0.2</v>
      </c>
    </row>
    <row r="24" spans="1:16" x14ac:dyDescent="0.3">
      <c r="A24" t="s">
        <v>114</v>
      </c>
      <c r="B24" t="s">
        <v>16</v>
      </c>
      <c r="C24" t="s">
        <v>170</v>
      </c>
      <c r="D24" t="s">
        <v>116</v>
      </c>
      <c r="E24" t="s">
        <v>17</v>
      </c>
      <c r="F24" t="s">
        <v>116</v>
      </c>
      <c r="G24">
        <v>2017</v>
      </c>
      <c r="H24" t="s">
        <v>116</v>
      </c>
      <c r="I24" t="s">
        <v>116</v>
      </c>
      <c r="J24" t="s">
        <v>116</v>
      </c>
      <c r="K24" t="s">
        <v>116</v>
      </c>
      <c r="L24">
        <v>0.2</v>
      </c>
      <c r="O24" t="str">
        <f t="shared" si="0"/>
        <v>NCAP_AFARSD_APA3_SH_LPG_E01</v>
      </c>
      <c r="P24">
        <f t="shared" si="1"/>
        <v>0.2</v>
      </c>
    </row>
    <row r="25" spans="1:16" x14ac:dyDescent="0.3">
      <c r="A25" t="s">
        <v>114</v>
      </c>
      <c r="B25" t="s">
        <v>16</v>
      </c>
      <c r="C25" t="s">
        <v>171</v>
      </c>
      <c r="D25" t="s">
        <v>116</v>
      </c>
      <c r="E25" t="s">
        <v>17</v>
      </c>
      <c r="F25" t="s">
        <v>116</v>
      </c>
      <c r="G25">
        <v>2017</v>
      </c>
      <c r="H25" t="s">
        <v>116</v>
      </c>
      <c r="I25" t="s">
        <v>116</v>
      </c>
      <c r="J25" t="s">
        <v>116</v>
      </c>
      <c r="K25" t="s">
        <v>116</v>
      </c>
      <c r="L25">
        <v>0.16744679118429201</v>
      </c>
      <c r="O25" t="str">
        <f t="shared" si="0"/>
        <v>NCAP_AFARSD_APA3_SH_LTH_E01</v>
      </c>
      <c r="P25">
        <f t="shared" si="1"/>
        <v>0.16744679118429201</v>
      </c>
    </row>
    <row r="26" spans="1:16" x14ac:dyDescent="0.3">
      <c r="A26" t="s">
        <v>114</v>
      </c>
      <c r="B26" t="s">
        <v>16</v>
      </c>
      <c r="C26" t="s">
        <v>172</v>
      </c>
      <c r="D26" t="s">
        <v>116</v>
      </c>
      <c r="E26" t="s">
        <v>17</v>
      </c>
      <c r="F26" t="s">
        <v>116</v>
      </c>
      <c r="G26">
        <v>2017</v>
      </c>
      <c r="H26" t="s">
        <v>116</v>
      </c>
      <c r="I26" t="s">
        <v>116</v>
      </c>
      <c r="J26" t="s">
        <v>116</v>
      </c>
      <c r="K26" t="s">
        <v>116</v>
      </c>
      <c r="L26">
        <v>0.15</v>
      </c>
      <c r="O26" t="str">
        <f t="shared" si="0"/>
        <v>NCAP_AFARSD_APA4_SH_BCO_E01</v>
      </c>
      <c r="P26">
        <f t="shared" si="1"/>
        <v>0.15</v>
      </c>
    </row>
    <row r="27" spans="1:16" x14ac:dyDescent="0.3">
      <c r="A27" t="s">
        <v>114</v>
      </c>
      <c r="B27" t="s">
        <v>16</v>
      </c>
      <c r="C27" t="s">
        <v>173</v>
      </c>
      <c r="D27" t="s">
        <v>116</v>
      </c>
      <c r="E27" t="s">
        <v>17</v>
      </c>
      <c r="F27" t="s">
        <v>116</v>
      </c>
      <c r="G27">
        <v>2017</v>
      </c>
      <c r="H27" t="s">
        <v>116</v>
      </c>
      <c r="I27" t="s">
        <v>116</v>
      </c>
      <c r="J27" t="s">
        <v>116</v>
      </c>
      <c r="K27" t="s">
        <v>116</v>
      </c>
      <c r="L27">
        <v>0.15</v>
      </c>
      <c r="O27" t="str">
        <f t="shared" si="0"/>
        <v>NCAP_AFARSD_APA4_SH_BIC_E01</v>
      </c>
      <c r="P27">
        <f t="shared" si="1"/>
        <v>0.15</v>
      </c>
    </row>
    <row r="28" spans="1:16" x14ac:dyDescent="0.3">
      <c r="A28" t="s">
        <v>114</v>
      </c>
      <c r="B28" t="s">
        <v>16</v>
      </c>
      <c r="C28" t="s">
        <v>174</v>
      </c>
      <c r="D28" t="s">
        <v>116</v>
      </c>
      <c r="E28" t="s">
        <v>17</v>
      </c>
      <c r="F28" t="s">
        <v>116</v>
      </c>
      <c r="G28">
        <v>2017</v>
      </c>
      <c r="H28" t="s">
        <v>116</v>
      </c>
      <c r="I28" t="s">
        <v>116</v>
      </c>
      <c r="J28" t="s">
        <v>116</v>
      </c>
      <c r="K28" t="s">
        <v>116</v>
      </c>
      <c r="L28">
        <v>0.110034898068804</v>
      </c>
      <c r="O28" t="str">
        <f t="shared" si="0"/>
        <v>NCAP_AFARSD_APA4_SH_DSL_E01</v>
      </c>
      <c r="P28">
        <f t="shared" si="1"/>
        <v>0.110034898068804</v>
      </c>
    </row>
    <row r="29" spans="1:16" x14ac:dyDescent="0.3">
      <c r="A29" t="s">
        <v>114</v>
      </c>
      <c r="B29" t="s">
        <v>16</v>
      </c>
      <c r="C29" t="s">
        <v>175</v>
      </c>
      <c r="D29" t="s">
        <v>116</v>
      </c>
      <c r="E29" t="s">
        <v>17</v>
      </c>
      <c r="F29" t="s">
        <v>116</v>
      </c>
      <c r="G29">
        <v>2017</v>
      </c>
      <c r="H29" t="s">
        <v>116</v>
      </c>
      <c r="I29" t="s">
        <v>116</v>
      </c>
      <c r="J29" t="s">
        <v>116</v>
      </c>
      <c r="K29" t="s">
        <v>116</v>
      </c>
      <c r="L29">
        <v>0.35</v>
      </c>
      <c r="O29" t="str">
        <f t="shared" si="0"/>
        <v>NCAP_AFARSD_APA4_SH_ELC_E01</v>
      </c>
      <c r="P29">
        <f t="shared" si="1"/>
        <v>0.35</v>
      </c>
    </row>
    <row r="30" spans="1:16" x14ac:dyDescent="0.3">
      <c r="A30" t="s">
        <v>114</v>
      </c>
      <c r="B30" t="s">
        <v>16</v>
      </c>
      <c r="C30" t="s">
        <v>176</v>
      </c>
      <c r="D30" t="s">
        <v>116</v>
      </c>
      <c r="E30" t="s">
        <v>17</v>
      </c>
      <c r="F30" t="s">
        <v>116</v>
      </c>
      <c r="G30">
        <v>2017</v>
      </c>
      <c r="H30" t="s">
        <v>116</v>
      </c>
      <c r="I30" t="s">
        <v>116</v>
      </c>
      <c r="J30" t="s">
        <v>116</v>
      </c>
      <c r="K30" t="s">
        <v>116</v>
      </c>
      <c r="L30">
        <v>0.137543622586005</v>
      </c>
      <c r="O30" t="str">
        <f t="shared" si="0"/>
        <v>NCAP_AFARSD_APA4_SH_GAS_E01</v>
      </c>
      <c r="P30">
        <f t="shared" si="1"/>
        <v>0.137543622586005</v>
      </c>
    </row>
    <row r="31" spans="1:16" x14ac:dyDescent="0.3">
      <c r="A31" t="s">
        <v>114</v>
      </c>
      <c r="B31" t="s">
        <v>16</v>
      </c>
      <c r="C31" t="s">
        <v>177</v>
      </c>
      <c r="D31" t="s">
        <v>116</v>
      </c>
      <c r="E31" t="s">
        <v>17</v>
      </c>
      <c r="F31" t="s">
        <v>116</v>
      </c>
      <c r="G31">
        <v>2017</v>
      </c>
      <c r="H31" t="s">
        <v>116</v>
      </c>
      <c r="I31" t="s">
        <v>116</v>
      </c>
      <c r="J31" t="s">
        <v>116</v>
      </c>
      <c r="K31" t="s">
        <v>116</v>
      </c>
      <c r="L31">
        <v>0.15</v>
      </c>
      <c r="O31" t="str">
        <f t="shared" si="0"/>
        <v>NCAP_AFARSD_APA4_SH_LOG_E01</v>
      </c>
      <c r="P31">
        <f t="shared" si="1"/>
        <v>0.15</v>
      </c>
    </row>
    <row r="32" spans="1:16" x14ac:dyDescent="0.3">
      <c r="A32" t="s">
        <v>114</v>
      </c>
      <c r="B32" t="s">
        <v>16</v>
      </c>
      <c r="C32" t="s">
        <v>178</v>
      </c>
      <c r="D32" t="s">
        <v>116</v>
      </c>
      <c r="E32" t="s">
        <v>17</v>
      </c>
      <c r="F32" t="s">
        <v>116</v>
      </c>
      <c r="G32">
        <v>2017</v>
      </c>
      <c r="H32" t="s">
        <v>116</v>
      </c>
      <c r="I32" t="s">
        <v>116</v>
      </c>
      <c r="J32" t="s">
        <v>116</v>
      </c>
      <c r="K32" t="s">
        <v>116</v>
      </c>
      <c r="L32">
        <v>0.15</v>
      </c>
      <c r="O32" t="str">
        <f t="shared" si="0"/>
        <v>NCAP_AFARSD_APA4_SH_LPG_E01</v>
      </c>
      <c r="P32">
        <f t="shared" si="1"/>
        <v>0.15</v>
      </c>
    </row>
    <row r="33" spans="1:16" x14ac:dyDescent="0.3">
      <c r="A33" t="s">
        <v>114</v>
      </c>
      <c r="B33" t="s">
        <v>16</v>
      </c>
      <c r="C33" t="s">
        <v>179</v>
      </c>
      <c r="D33" t="s">
        <v>116</v>
      </c>
      <c r="E33" t="s">
        <v>17</v>
      </c>
      <c r="F33" t="s">
        <v>116</v>
      </c>
      <c r="G33">
        <v>2017</v>
      </c>
      <c r="H33" t="s">
        <v>116</v>
      </c>
      <c r="I33" t="s">
        <v>116</v>
      </c>
      <c r="J33" t="s">
        <v>116</v>
      </c>
      <c r="K33" t="s">
        <v>116</v>
      </c>
      <c r="L33">
        <v>0.15588277226413899</v>
      </c>
      <c r="O33" t="str">
        <f t="shared" si="0"/>
        <v>NCAP_AFARSD_APA4_SH_LTH_E01</v>
      </c>
      <c r="P33">
        <f t="shared" si="1"/>
        <v>0.15588277226413899</v>
      </c>
    </row>
    <row r="34" spans="1:16" x14ac:dyDescent="0.3">
      <c r="A34" t="s">
        <v>114</v>
      </c>
      <c r="B34" t="s">
        <v>16</v>
      </c>
      <c r="C34" t="s">
        <v>180</v>
      </c>
      <c r="D34" t="s">
        <v>116</v>
      </c>
      <c r="E34" t="s">
        <v>17</v>
      </c>
      <c r="F34" t="s">
        <v>116</v>
      </c>
      <c r="G34">
        <v>2017</v>
      </c>
      <c r="H34" t="s">
        <v>116</v>
      </c>
      <c r="I34" t="s">
        <v>116</v>
      </c>
      <c r="J34" t="s">
        <v>116</v>
      </c>
      <c r="K34" t="s">
        <v>116</v>
      </c>
      <c r="L34">
        <v>0.26563009606812599</v>
      </c>
      <c r="O34" t="str">
        <f t="shared" ref="O34:O65" si="2">B34&amp;C34</f>
        <v>NCAP_AFARSD_DTA1_SH_BCO_E01</v>
      </c>
      <c r="P34">
        <f t="shared" ref="P34:P65" si="3">L34</f>
        <v>0.26563009606812599</v>
      </c>
    </row>
    <row r="35" spans="1:16" x14ac:dyDescent="0.3">
      <c r="A35" t="s">
        <v>114</v>
      </c>
      <c r="B35" t="s">
        <v>16</v>
      </c>
      <c r="C35" t="s">
        <v>181</v>
      </c>
      <c r="D35" t="s">
        <v>116</v>
      </c>
      <c r="E35" t="s">
        <v>17</v>
      </c>
      <c r="F35" t="s">
        <v>116</v>
      </c>
      <c r="G35">
        <v>2017</v>
      </c>
      <c r="H35" t="s">
        <v>116</v>
      </c>
      <c r="I35" t="s">
        <v>116</v>
      </c>
      <c r="J35" t="s">
        <v>116</v>
      </c>
      <c r="K35" t="s">
        <v>116</v>
      </c>
      <c r="L35">
        <v>0.241481905516478</v>
      </c>
      <c r="O35" t="str">
        <f t="shared" si="2"/>
        <v>NCAP_AFARSD_DTA1_SH_BIC_E01</v>
      </c>
      <c r="P35">
        <f t="shared" si="3"/>
        <v>0.241481905516478</v>
      </c>
    </row>
    <row r="36" spans="1:16" x14ac:dyDescent="0.3">
      <c r="A36" t="s">
        <v>114</v>
      </c>
      <c r="B36" t="s">
        <v>16</v>
      </c>
      <c r="C36" t="s">
        <v>182</v>
      </c>
      <c r="D36" t="s">
        <v>116</v>
      </c>
      <c r="E36" t="s">
        <v>17</v>
      </c>
      <c r="F36" t="s">
        <v>116</v>
      </c>
      <c r="G36">
        <v>2017</v>
      </c>
      <c r="H36" t="s">
        <v>116</v>
      </c>
      <c r="I36" t="s">
        <v>116</v>
      </c>
      <c r="J36" t="s">
        <v>116</v>
      </c>
      <c r="K36" t="s">
        <v>116</v>
      </c>
      <c r="L36">
        <v>0.25</v>
      </c>
      <c r="O36" t="str">
        <f t="shared" si="2"/>
        <v>NCAP_AFARSD_DTA1_SH_DSL_E01</v>
      </c>
      <c r="P36">
        <f t="shared" si="3"/>
        <v>0.25</v>
      </c>
    </row>
    <row r="37" spans="1:16" x14ac:dyDescent="0.3">
      <c r="A37" t="s">
        <v>114</v>
      </c>
      <c r="B37" t="s">
        <v>16</v>
      </c>
      <c r="C37" t="s">
        <v>183</v>
      </c>
      <c r="D37" t="s">
        <v>116</v>
      </c>
      <c r="E37" t="s">
        <v>17</v>
      </c>
      <c r="F37" t="s">
        <v>116</v>
      </c>
      <c r="G37">
        <v>2017</v>
      </c>
      <c r="H37" t="s">
        <v>116</v>
      </c>
      <c r="I37" t="s">
        <v>116</v>
      </c>
      <c r="J37" t="s">
        <v>116</v>
      </c>
      <c r="K37" t="s">
        <v>116</v>
      </c>
      <c r="L37">
        <v>0.36222285827471701</v>
      </c>
      <c r="O37" t="str">
        <f t="shared" si="2"/>
        <v>NCAP_AFARSD_DTA1_SH_ELC_E01</v>
      </c>
      <c r="P37">
        <f t="shared" si="3"/>
        <v>0.36222285827471701</v>
      </c>
    </row>
    <row r="38" spans="1:16" x14ac:dyDescent="0.3">
      <c r="A38" t="s">
        <v>114</v>
      </c>
      <c r="B38" t="s">
        <v>16</v>
      </c>
      <c r="C38" t="s">
        <v>184</v>
      </c>
      <c r="D38" t="s">
        <v>116</v>
      </c>
      <c r="E38" t="s">
        <v>17</v>
      </c>
      <c r="F38" t="s">
        <v>116</v>
      </c>
      <c r="G38">
        <v>2017</v>
      </c>
      <c r="H38" t="s">
        <v>116</v>
      </c>
      <c r="I38" t="s">
        <v>116</v>
      </c>
      <c r="J38" t="s">
        <v>116</v>
      </c>
      <c r="K38" t="s">
        <v>116</v>
      </c>
      <c r="L38">
        <v>0.36222285827471701</v>
      </c>
      <c r="O38" t="str">
        <f t="shared" si="2"/>
        <v>NCAP_AFARSD_DTA1_SH_GAS_E01</v>
      </c>
      <c r="P38">
        <f t="shared" si="3"/>
        <v>0.36222285827471701</v>
      </c>
    </row>
    <row r="39" spans="1:16" x14ac:dyDescent="0.3">
      <c r="A39" t="s">
        <v>114</v>
      </c>
      <c r="B39" t="s">
        <v>16</v>
      </c>
      <c r="C39" t="s">
        <v>185</v>
      </c>
      <c r="D39" t="s">
        <v>116</v>
      </c>
      <c r="E39" t="s">
        <v>17</v>
      </c>
      <c r="F39" t="s">
        <v>116</v>
      </c>
      <c r="G39">
        <v>2017</v>
      </c>
      <c r="H39" t="s">
        <v>116</v>
      </c>
      <c r="I39" t="s">
        <v>116</v>
      </c>
      <c r="J39" t="s">
        <v>116</v>
      </c>
      <c r="K39" t="s">
        <v>116</v>
      </c>
      <c r="L39">
        <v>0.241481905516478</v>
      </c>
      <c r="O39" t="str">
        <f t="shared" si="2"/>
        <v>NCAP_AFARSD_DTA1_SH_LOG_E01</v>
      </c>
      <c r="P39">
        <f t="shared" si="3"/>
        <v>0.241481905516478</v>
      </c>
    </row>
    <row r="40" spans="1:16" x14ac:dyDescent="0.3">
      <c r="A40" t="s">
        <v>114</v>
      </c>
      <c r="B40" t="s">
        <v>16</v>
      </c>
      <c r="C40" t="s">
        <v>186</v>
      </c>
      <c r="D40" t="s">
        <v>116</v>
      </c>
      <c r="E40" t="s">
        <v>17</v>
      </c>
      <c r="F40" t="s">
        <v>116</v>
      </c>
      <c r="G40">
        <v>2017</v>
      </c>
      <c r="H40" t="s">
        <v>116</v>
      </c>
      <c r="I40" t="s">
        <v>116</v>
      </c>
      <c r="J40" t="s">
        <v>116</v>
      </c>
      <c r="K40" t="s">
        <v>116</v>
      </c>
      <c r="L40">
        <v>0.25</v>
      </c>
      <c r="O40" t="str">
        <f t="shared" si="2"/>
        <v>NCAP_AFARSD_DTA1_SH_LPG_E01</v>
      </c>
      <c r="P40">
        <f t="shared" si="3"/>
        <v>0.25</v>
      </c>
    </row>
    <row r="41" spans="1:16" x14ac:dyDescent="0.3">
      <c r="A41" t="s">
        <v>114</v>
      </c>
      <c r="B41" t="s">
        <v>16</v>
      </c>
      <c r="C41" t="s">
        <v>187</v>
      </c>
      <c r="D41" t="s">
        <v>116</v>
      </c>
      <c r="E41" t="s">
        <v>17</v>
      </c>
      <c r="F41" t="s">
        <v>116</v>
      </c>
      <c r="G41">
        <v>2017</v>
      </c>
      <c r="H41" t="s">
        <v>116</v>
      </c>
      <c r="I41" t="s">
        <v>116</v>
      </c>
      <c r="J41" t="s">
        <v>116</v>
      </c>
      <c r="K41" t="s">
        <v>116</v>
      </c>
      <c r="L41">
        <v>0.41051923937801199</v>
      </c>
      <c r="O41" t="str">
        <f t="shared" si="2"/>
        <v>NCAP_AFARSD_DTA1_SH_LTH_E01</v>
      </c>
      <c r="P41">
        <f t="shared" si="3"/>
        <v>0.41051923937801199</v>
      </c>
    </row>
    <row r="42" spans="1:16" x14ac:dyDescent="0.3">
      <c r="A42" t="s">
        <v>114</v>
      </c>
      <c r="B42" t="s">
        <v>16</v>
      </c>
      <c r="C42" t="s">
        <v>188</v>
      </c>
      <c r="D42" t="s">
        <v>116</v>
      </c>
      <c r="E42" t="s">
        <v>17</v>
      </c>
      <c r="F42" t="s">
        <v>116</v>
      </c>
      <c r="G42">
        <v>2017</v>
      </c>
      <c r="H42" t="s">
        <v>116</v>
      </c>
      <c r="I42" t="s">
        <v>116</v>
      </c>
      <c r="J42" t="s">
        <v>116</v>
      </c>
      <c r="K42" t="s">
        <v>116</v>
      </c>
      <c r="L42">
        <v>0.17979156484393299</v>
      </c>
      <c r="O42" t="str">
        <f t="shared" si="2"/>
        <v>NCAP_AFARSD_DTA2_SH_BCO_E01</v>
      </c>
      <c r="P42">
        <f t="shared" si="3"/>
        <v>0.17979156484393299</v>
      </c>
    </row>
    <row r="43" spans="1:16" x14ac:dyDescent="0.3">
      <c r="A43" t="s">
        <v>114</v>
      </c>
      <c r="B43" t="s">
        <v>16</v>
      </c>
      <c r="C43" t="s">
        <v>189</v>
      </c>
      <c r="D43" t="s">
        <v>116</v>
      </c>
      <c r="E43" t="s">
        <v>17</v>
      </c>
      <c r="F43" t="s">
        <v>116</v>
      </c>
      <c r="G43">
        <v>2017</v>
      </c>
      <c r="H43" t="s">
        <v>116</v>
      </c>
      <c r="I43" t="s">
        <v>116</v>
      </c>
      <c r="J43" t="s">
        <v>116</v>
      </c>
      <c r="K43" t="s">
        <v>116</v>
      </c>
      <c r="L43">
        <v>0.16344687713084799</v>
      </c>
      <c r="O43" t="str">
        <f t="shared" si="2"/>
        <v>NCAP_AFARSD_DTA2_SH_BIC_E01</v>
      </c>
      <c r="P43">
        <f t="shared" si="3"/>
        <v>0.16344687713084799</v>
      </c>
    </row>
    <row r="44" spans="1:16" x14ac:dyDescent="0.3">
      <c r="A44" t="s">
        <v>114</v>
      </c>
      <c r="B44" t="s">
        <v>16</v>
      </c>
      <c r="C44" t="s">
        <v>190</v>
      </c>
      <c r="D44" t="s">
        <v>116</v>
      </c>
      <c r="E44" t="s">
        <v>17</v>
      </c>
      <c r="F44" t="s">
        <v>116</v>
      </c>
      <c r="G44">
        <v>2017</v>
      </c>
      <c r="H44" t="s">
        <v>116</v>
      </c>
      <c r="I44" t="s">
        <v>116</v>
      </c>
      <c r="J44" t="s">
        <v>116</v>
      </c>
      <c r="K44" t="s">
        <v>116</v>
      </c>
      <c r="L44">
        <v>0.2</v>
      </c>
      <c r="O44" t="str">
        <f t="shared" si="2"/>
        <v>NCAP_AFARSD_DTA2_SH_DSL_E01</v>
      </c>
      <c r="P44">
        <f t="shared" si="3"/>
        <v>0.2</v>
      </c>
    </row>
    <row r="45" spans="1:16" x14ac:dyDescent="0.3">
      <c r="A45" t="s">
        <v>114</v>
      </c>
      <c r="B45" t="s">
        <v>16</v>
      </c>
      <c r="C45" t="s">
        <v>191</v>
      </c>
      <c r="D45" t="s">
        <v>116</v>
      </c>
      <c r="E45" t="s">
        <v>17</v>
      </c>
      <c r="F45" t="s">
        <v>116</v>
      </c>
      <c r="G45">
        <v>2017</v>
      </c>
      <c r="H45" t="s">
        <v>116</v>
      </c>
      <c r="I45" t="s">
        <v>116</v>
      </c>
      <c r="J45" t="s">
        <v>116</v>
      </c>
      <c r="K45" t="s">
        <v>116</v>
      </c>
      <c r="L45">
        <v>0.35</v>
      </c>
      <c r="O45" t="str">
        <f t="shared" si="2"/>
        <v>NCAP_AFARSD_DTA2_SH_ELC_E01</v>
      </c>
      <c r="P45">
        <f t="shared" si="3"/>
        <v>0.35</v>
      </c>
    </row>
    <row r="46" spans="1:16" x14ac:dyDescent="0.3">
      <c r="A46" t="s">
        <v>114</v>
      </c>
      <c r="B46" t="s">
        <v>16</v>
      </c>
      <c r="C46" t="s">
        <v>192</v>
      </c>
      <c r="D46" t="s">
        <v>116</v>
      </c>
      <c r="E46" t="s">
        <v>17</v>
      </c>
      <c r="F46" t="s">
        <v>116</v>
      </c>
      <c r="G46">
        <v>2017</v>
      </c>
      <c r="H46" t="s">
        <v>116</v>
      </c>
      <c r="I46" t="s">
        <v>116</v>
      </c>
      <c r="J46" t="s">
        <v>116</v>
      </c>
      <c r="K46" t="s">
        <v>116</v>
      </c>
      <c r="L46">
        <v>0.24517031569627201</v>
      </c>
      <c r="O46" t="str">
        <f t="shared" si="2"/>
        <v>NCAP_AFARSD_DTA2_SH_GAS_E01</v>
      </c>
      <c r="P46">
        <f t="shared" si="3"/>
        <v>0.24517031569627201</v>
      </c>
    </row>
    <row r="47" spans="1:16" x14ac:dyDescent="0.3">
      <c r="A47" t="s">
        <v>114</v>
      </c>
      <c r="B47" t="s">
        <v>16</v>
      </c>
      <c r="C47" t="s">
        <v>193</v>
      </c>
      <c r="D47" t="s">
        <v>116</v>
      </c>
      <c r="E47" t="s">
        <v>17</v>
      </c>
      <c r="F47" t="s">
        <v>116</v>
      </c>
      <c r="G47">
        <v>2017</v>
      </c>
      <c r="H47" t="s">
        <v>116</v>
      </c>
      <c r="I47" t="s">
        <v>116</v>
      </c>
      <c r="J47" t="s">
        <v>116</v>
      </c>
      <c r="K47" t="s">
        <v>116</v>
      </c>
      <c r="L47">
        <v>0.16344687713084799</v>
      </c>
      <c r="O47" t="str">
        <f t="shared" si="2"/>
        <v>NCAP_AFARSD_DTA2_SH_LOG_E01</v>
      </c>
      <c r="P47">
        <f t="shared" si="3"/>
        <v>0.16344687713084799</v>
      </c>
    </row>
    <row r="48" spans="1:16" x14ac:dyDescent="0.3">
      <c r="A48" t="s">
        <v>114</v>
      </c>
      <c r="B48" t="s">
        <v>16</v>
      </c>
      <c r="C48" t="s">
        <v>194</v>
      </c>
      <c r="D48" t="s">
        <v>116</v>
      </c>
      <c r="E48" t="s">
        <v>17</v>
      </c>
      <c r="F48" t="s">
        <v>116</v>
      </c>
      <c r="G48">
        <v>2017</v>
      </c>
      <c r="H48" t="s">
        <v>116</v>
      </c>
      <c r="I48" t="s">
        <v>116</v>
      </c>
      <c r="J48" t="s">
        <v>116</v>
      </c>
      <c r="K48" t="s">
        <v>116</v>
      </c>
      <c r="L48">
        <v>0.2</v>
      </c>
      <c r="O48" t="str">
        <f t="shared" si="2"/>
        <v>NCAP_AFARSD_DTA2_SH_LPG_E01</v>
      </c>
      <c r="P48">
        <f t="shared" si="3"/>
        <v>0.2</v>
      </c>
    </row>
    <row r="49" spans="1:16" x14ac:dyDescent="0.3">
      <c r="A49" t="s">
        <v>114</v>
      </c>
      <c r="B49" t="s">
        <v>16</v>
      </c>
      <c r="C49" t="s">
        <v>195</v>
      </c>
      <c r="D49" t="s">
        <v>116</v>
      </c>
      <c r="E49" t="s">
        <v>17</v>
      </c>
      <c r="F49" t="s">
        <v>116</v>
      </c>
      <c r="G49">
        <v>2017</v>
      </c>
      <c r="H49" t="s">
        <v>116</v>
      </c>
      <c r="I49" t="s">
        <v>116</v>
      </c>
      <c r="J49" t="s">
        <v>116</v>
      </c>
      <c r="K49" t="s">
        <v>116</v>
      </c>
      <c r="L49">
        <v>0.27785969112244202</v>
      </c>
      <c r="O49" t="str">
        <f t="shared" si="2"/>
        <v>NCAP_AFARSD_DTA2_SH_LTH_E01</v>
      </c>
      <c r="P49">
        <f t="shared" si="3"/>
        <v>0.27785969112244202</v>
      </c>
    </row>
    <row r="50" spans="1:16" x14ac:dyDescent="0.3">
      <c r="A50" t="s">
        <v>114</v>
      </c>
      <c r="B50" t="s">
        <v>16</v>
      </c>
      <c r="C50" t="s">
        <v>196</v>
      </c>
      <c r="D50" t="s">
        <v>116</v>
      </c>
      <c r="E50" t="s">
        <v>17</v>
      </c>
      <c r="F50" t="s">
        <v>116</v>
      </c>
      <c r="G50">
        <v>2017</v>
      </c>
      <c r="H50" t="s">
        <v>116</v>
      </c>
      <c r="I50" t="s">
        <v>116</v>
      </c>
      <c r="J50" t="s">
        <v>116</v>
      </c>
      <c r="K50" t="s">
        <v>116</v>
      </c>
      <c r="L50">
        <v>0.2</v>
      </c>
      <c r="O50" t="str">
        <f t="shared" si="2"/>
        <v>NCAP_AFARSD_DTA3_SH_BCO_E01</v>
      </c>
      <c r="P50">
        <f t="shared" si="3"/>
        <v>0.2</v>
      </c>
    </row>
    <row r="51" spans="1:16" x14ac:dyDescent="0.3">
      <c r="A51" t="s">
        <v>114</v>
      </c>
      <c r="B51" t="s">
        <v>16</v>
      </c>
      <c r="C51" t="s">
        <v>197</v>
      </c>
      <c r="D51" t="s">
        <v>116</v>
      </c>
      <c r="E51" t="s">
        <v>17</v>
      </c>
      <c r="F51" t="s">
        <v>116</v>
      </c>
      <c r="G51">
        <v>2017</v>
      </c>
      <c r="H51" t="s">
        <v>116</v>
      </c>
      <c r="I51" t="s">
        <v>116</v>
      </c>
      <c r="J51" t="s">
        <v>116</v>
      </c>
      <c r="K51" t="s">
        <v>116</v>
      </c>
      <c r="L51">
        <v>0.2</v>
      </c>
      <c r="O51" t="str">
        <f t="shared" si="2"/>
        <v>NCAP_AFARSD_DTA3_SH_BIC_E01</v>
      </c>
      <c r="P51">
        <f t="shared" si="3"/>
        <v>0.2</v>
      </c>
    </row>
    <row r="52" spans="1:16" x14ac:dyDescent="0.3">
      <c r="A52" t="s">
        <v>114</v>
      </c>
      <c r="B52" t="s">
        <v>16</v>
      </c>
      <c r="C52" t="s">
        <v>198</v>
      </c>
      <c r="D52" t="s">
        <v>116</v>
      </c>
      <c r="E52" t="s">
        <v>17</v>
      </c>
      <c r="F52" t="s">
        <v>116</v>
      </c>
      <c r="G52">
        <v>2017</v>
      </c>
      <c r="H52" t="s">
        <v>116</v>
      </c>
      <c r="I52" t="s">
        <v>116</v>
      </c>
      <c r="J52" t="s">
        <v>116</v>
      </c>
      <c r="K52" t="s">
        <v>116</v>
      </c>
      <c r="L52">
        <v>0.2</v>
      </c>
      <c r="O52" t="str">
        <f t="shared" si="2"/>
        <v>NCAP_AFARSD_DTA3_SH_DSL_E01</v>
      </c>
      <c r="P52">
        <f t="shared" si="3"/>
        <v>0.2</v>
      </c>
    </row>
    <row r="53" spans="1:16" x14ac:dyDescent="0.3">
      <c r="A53" t="s">
        <v>114</v>
      </c>
      <c r="B53" t="s">
        <v>16</v>
      </c>
      <c r="C53" t="s">
        <v>199</v>
      </c>
      <c r="D53" t="s">
        <v>116</v>
      </c>
      <c r="E53" t="s">
        <v>17</v>
      </c>
      <c r="F53" t="s">
        <v>116</v>
      </c>
      <c r="G53">
        <v>2017</v>
      </c>
      <c r="H53" t="s">
        <v>116</v>
      </c>
      <c r="I53" t="s">
        <v>116</v>
      </c>
      <c r="J53" t="s">
        <v>116</v>
      </c>
      <c r="K53" t="s">
        <v>116</v>
      </c>
      <c r="L53">
        <v>0.35</v>
      </c>
      <c r="O53" t="str">
        <f t="shared" si="2"/>
        <v>NCAP_AFARSD_DTA3_SH_ELC_E01</v>
      </c>
      <c r="P53">
        <f t="shared" si="3"/>
        <v>0.35</v>
      </c>
    </row>
    <row r="54" spans="1:16" x14ac:dyDescent="0.3">
      <c r="A54" t="s">
        <v>114</v>
      </c>
      <c r="B54" t="s">
        <v>16</v>
      </c>
      <c r="C54" t="s">
        <v>200</v>
      </c>
      <c r="D54" t="s">
        <v>116</v>
      </c>
      <c r="E54" t="s">
        <v>17</v>
      </c>
      <c r="F54" t="s">
        <v>116</v>
      </c>
      <c r="G54">
        <v>2017</v>
      </c>
      <c r="H54" t="s">
        <v>116</v>
      </c>
      <c r="I54" t="s">
        <v>116</v>
      </c>
      <c r="J54" t="s">
        <v>116</v>
      </c>
      <c r="K54" t="s">
        <v>116</v>
      </c>
      <c r="L54">
        <v>0.225921881979992</v>
      </c>
      <c r="O54" t="str">
        <f t="shared" si="2"/>
        <v>NCAP_AFARSD_DTA3_SH_GAS_E01</v>
      </c>
      <c r="P54">
        <f t="shared" si="3"/>
        <v>0.225921881979992</v>
      </c>
    </row>
    <row r="55" spans="1:16" x14ac:dyDescent="0.3">
      <c r="A55" t="s">
        <v>114</v>
      </c>
      <c r="B55" t="s">
        <v>16</v>
      </c>
      <c r="C55" t="s">
        <v>201</v>
      </c>
      <c r="D55" t="s">
        <v>116</v>
      </c>
      <c r="E55" t="s">
        <v>17</v>
      </c>
      <c r="F55" t="s">
        <v>116</v>
      </c>
      <c r="G55">
        <v>2017</v>
      </c>
      <c r="H55" t="s">
        <v>116</v>
      </c>
      <c r="I55" t="s">
        <v>116</v>
      </c>
      <c r="J55" t="s">
        <v>116</v>
      </c>
      <c r="K55" t="s">
        <v>116</v>
      </c>
      <c r="L55">
        <v>0.2</v>
      </c>
      <c r="O55" t="str">
        <f t="shared" si="2"/>
        <v>NCAP_AFARSD_DTA3_SH_LOG_E01</v>
      </c>
      <c r="P55">
        <f t="shared" si="3"/>
        <v>0.2</v>
      </c>
    </row>
    <row r="56" spans="1:16" x14ac:dyDescent="0.3">
      <c r="A56" t="s">
        <v>114</v>
      </c>
      <c r="B56" t="s">
        <v>16</v>
      </c>
      <c r="C56" t="s">
        <v>202</v>
      </c>
      <c r="D56" t="s">
        <v>116</v>
      </c>
      <c r="E56" t="s">
        <v>17</v>
      </c>
      <c r="F56" t="s">
        <v>116</v>
      </c>
      <c r="G56">
        <v>2017</v>
      </c>
      <c r="H56" t="s">
        <v>116</v>
      </c>
      <c r="I56" t="s">
        <v>116</v>
      </c>
      <c r="J56" t="s">
        <v>116</v>
      </c>
      <c r="K56" t="s">
        <v>116</v>
      </c>
      <c r="L56">
        <v>0.2</v>
      </c>
      <c r="O56" t="str">
        <f t="shared" si="2"/>
        <v>NCAP_AFARSD_DTA3_SH_LPG_E01</v>
      </c>
      <c r="P56">
        <f t="shared" si="3"/>
        <v>0.2</v>
      </c>
    </row>
    <row r="57" spans="1:16" x14ac:dyDescent="0.3">
      <c r="A57" t="s">
        <v>114</v>
      </c>
      <c r="B57" t="s">
        <v>16</v>
      </c>
      <c r="C57" t="s">
        <v>203</v>
      </c>
      <c r="D57" t="s">
        <v>116</v>
      </c>
      <c r="E57" t="s">
        <v>17</v>
      </c>
      <c r="F57" t="s">
        <v>116</v>
      </c>
      <c r="G57">
        <v>2017</v>
      </c>
      <c r="H57" t="s">
        <v>116</v>
      </c>
      <c r="I57" t="s">
        <v>116</v>
      </c>
      <c r="J57" t="s">
        <v>116</v>
      </c>
      <c r="K57" t="s">
        <v>116</v>
      </c>
      <c r="L57">
        <v>0.25604479957732401</v>
      </c>
      <c r="O57" t="str">
        <f t="shared" si="2"/>
        <v>NCAP_AFARSD_DTA3_SH_LTH_E01</v>
      </c>
      <c r="P57">
        <f t="shared" si="3"/>
        <v>0.25604479957732401</v>
      </c>
    </row>
    <row r="58" spans="1:16" x14ac:dyDescent="0.3">
      <c r="A58" t="s">
        <v>114</v>
      </c>
      <c r="B58" t="s">
        <v>16</v>
      </c>
      <c r="C58" t="s">
        <v>204</v>
      </c>
      <c r="D58" t="s">
        <v>116</v>
      </c>
      <c r="E58" t="s">
        <v>17</v>
      </c>
      <c r="F58" t="s">
        <v>116</v>
      </c>
      <c r="G58">
        <v>2017</v>
      </c>
      <c r="H58" t="s">
        <v>116</v>
      </c>
      <c r="I58" t="s">
        <v>116</v>
      </c>
      <c r="J58" t="s">
        <v>116</v>
      </c>
      <c r="K58" t="s">
        <v>116</v>
      </c>
      <c r="L58">
        <v>0.14192891482464401</v>
      </c>
      <c r="O58" t="str">
        <f t="shared" si="2"/>
        <v>NCAP_AFARSD_DTA4_SH_BCO_E01</v>
      </c>
      <c r="P58">
        <f t="shared" si="3"/>
        <v>0.14192891482464401</v>
      </c>
    </row>
    <row r="59" spans="1:16" x14ac:dyDescent="0.3">
      <c r="A59" t="s">
        <v>114</v>
      </c>
      <c r="B59" t="s">
        <v>16</v>
      </c>
      <c r="C59" t="s">
        <v>205</v>
      </c>
      <c r="D59" t="s">
        <v>116</v>
      </c>
      <c r="E59" t="s">
        <v>17</v>
      </c>
      <c r="F59" t="s">
        <v>116</v>
      </c>
      <c r="G59">
        <v>2017</v>
      </c>
      <c r="H59" t="s">
        <v>116</v>
      </c>
      <c r="I59" t="s">
        <v>116</v>
      </c>
      <c r="J59" t="s">
        <v>116</v>
      </c>
      <c r="K59" t="s">
        <v>116</v>
      </c>
      <c r="L59">
        <v>0.12902628620422199</v>
      </c>
      <c r="O59" t="str">
        <f t="shared" si="2"/>
        <v>NCAP_AFARSD_DTA4_SH_BIC_E01</v>
      </c>
      <c r="P59">
        <f t="shared" si="3"/>
        <v>0.12902628620422199</v>
      </c>
    </row>
    <row r="60" spans="1:16" x14ac:dyDescent="0.3">
      <c r="A60" t="s">
        <v>114</v>
      </c>
      <c r="B60" t="s">
        <v>16</v>
      </c>
      <c r="C60" t="s">
        <v>206</v>
      </c>
      <c r="D60" t="s">
        <v>116</v>
      </c>
      <c r="E60" t="s">
        <v>17</v>
      </c>
      <c r="F60" t="s">
        <v>116</v>
      </c>
      <c r="G60">
        <v>2017</v>
      </c>
      <c r="H60" t="s">
        <v>116</v>
      </c>
      <c r="I60" t="s">
        <v>116</v>
      </c>
      <c r="J60" t="s">
        <v>116</v>
      </c>
      <c r="K60" t="s">
        <v>116</v>
      </c>
      <c r="L60">
        <v>0.15</v>
      </c>
      <c r="O60" t="str">
        <f t="shared" si="2"/>
        <v>NCAP_AFARSD_DTA4_SH_DSL_E01</v>
      </c>
      <c r="P60">
        <f t="shared" si="3"/>
        <v>0.15</v>
      </c>
    </row>
    <row r="61" spans="1:16" x14ac:dyDescent="0.3">
      <c r="A61" t="s">
        <v>114</v>
      </c>
      <c r="B61" t="s">
        <v>16</v>
      </c>
      <c r="C61" t="s">
        <v>207</v>
      </c>
      <c r="D61" t="s">
        <v>116</v>
      </c>
      <c r="E61" t="s">
        <v>17</v>
      </c>
      <c r="F61" t="s">
        <v>116</v>
      </c>
      <c r="G61">
        <v>2017</v>
      </c>
      <c r="H61" t="s">
        <v>116</v>
      </c>
      <c r="I61" t="s">
        <v>116</v>
      </c>
      <c r="J61" t="s">
        <v>116</v>
      </c>
      <c r="K61" t="s">
        <v>116</v>
      </c>
      <c r="L61">
        <v>0.35</v>
      </c>
      <c r="O61" t="str">
        <f t="shared" si="2"/>
        <v>NCAP_AFARSD_DTA4_SH_ELC_E01</v>
      </c>
      <c r="P61">
        <f t="shared" si="3"/>
        <v>0.35</v>
      </c>
    </row>
    <row r="62" spans="1:16" x14ac:dyDescent="0.3">
      <c r="A62" t="s">
        <v>114</v>
      </c>
      <c r="B62" t="s">
        <v>16</v>
      </c>
      <c r="C62" t="s">
        <v>208</v>
      </c>
      <c r="D62" t="s">
        <v>116</v>
      </c>
      <c r="E62" t="s">
        <v>17</v>
      </c>
      <c r="F62" t="s">
        <v>116</v>
      </c>
      <c r="G62">
        <v>2017</v>
      </c>
      <c r="H62" t="s">
        <v>116</v>
      </c>
      <c r="I62" t="s">
        <v>116</v>
      </c>
      <c r="J62" t="s">
        <v>116</v>
      </c>
      <c r="K62" t="s">
        <v>116</v>
      </c>
      <c r="L62">
        <v>0.193539429306332</v>
      </c>
      <c r="O62" t="str">
        <f t="shared" si="2"/>
        <v>NCAP_AFARSD_DTA4_SH_GAS_E01</v>
      </c>
      <c r="P62">
        <f t="shared" si="3"/>
        <v>0.193539429306332</v>
      </c>
    </row>
    <row r="63" spans="1:16" x14ac:dyDescent="0.3">
      <c r="A63" t="s">
        <v>114</v>
      </c>
      <c r="B63" t="s">
        <v>16</v>
      </c>
      <c r="C63" t="s">
        <v>209</v>
      </c>
      <c r="D63" t="s">
        <v>116</v>
      </c>
      <c r="E63" t="s">
        <v>17</v>
      </c>
      <c r="F63" t="s">
        <v>116</v>
      </c>
      <c r="G63">
        <v>2017</v>
      </c>
      <c r="H63" t="s">
        <v>116</v>
      </c>
      <c r="I63" t="s">
        <v>116</v>
      </c>
      <c r="J63" t="s">
        <v>116</v>
      </c>
      <c r="K63" t="s">
        <v>116</v>
      </c>
      <c r="L63">
        <v>0.12902628620422199</v>
      </c>
      <c r="O63" t="str">
        <f t="shared" si="2"/>
        <v>NCAP_AFARSD_DTA4_SH_LOG_E01</v>
      </c>
      <c r="P63">
        <f t="shared" si="3"/>
        <v>0.12902628620422199</v>
      </c>
    </row>
    <row r="64" spans="1:16" x14ac:dyDescent="0.3">
      <c r="A64" t="s">
        <v>114</v>
      </c>
      <c r="B64" t="s">
        <v>16</v>
      </c>
      <c r="C64" t="s">
        <v>210</v>
      </c>
      <c r="D64" t="s">
        <v>116</v>
      </c>
      <c r="E64" t="s">
        <v>17</v>
      </c>
      <c r="F64" t="s">
        <v>116</v>
      </c>
      <c r="G64">
        <v>2017</v>
      </c>
      <c r="H64" t="s">
        <v>116</v>
      </c>
      <c r="I64" t="s">
        <v>116</v>
      </c>
      <c r="J64" t="s">
        <v>116</v>
      </c>
      <c r="K64" t="s">
        <v>116</v>
      </c>
      <c r="L64">
        <v>0.15</v>
      </c>
      <c r="O64" t="str">
        <f t="shared" si="2"/>
        <v>NCAP_AFARSD_DTA4_SH_LPG_E01</v>
      </c>
      <c r="P64">
        <f t="shared" si="3"/>
        <v>0.15</v>
      </c>
    </row>
    <row r="65" spans="1:16" x14ac:dyDescent="0.3">
      <c r="A65" t="s">
        <v>114</v>
      </c>
      <c r="B65" t="s">
        <v>16</v>
      </c>
      <c r="C65" t="s">
        <v>211</v>
      </c>
      <c r="D65" t="s">
        <v>116</v>
      </c>
      <c r="E65" t="s">
        <v>17</v>
      </c>
      <c r="F65" t="s">
        <v>116</v>
      </c>
      <c r="G65">
        <v>2017</v>
      </c>
      <c r="H65" t="s">
        <v>116</v>
      </c>
      <c r="I65" t="s">
        <v>116</v>
      </c>
      <c r="J65" t="s">
        <v>116</v>
      </c>
      <c r="K65" t="s">
        <v>116</v>
      </c>
      <c r="L65">
        <v>0.21934468654717701</v>
      </c>
      <c r="O65" t="str">
        <f t="shared" si="2"/>
        <v>NCAP_AFARSD_DTA4_SH_LTH_E01</v>
      </c>
      <c r="P65">
        <f t="shared" si="3"/>
        <v>0.21934468654717701</v>
      </c>
    </row>
    <row r="66" spans="1:16" x14ac:dyDescent="0.3">
      <c r="A66" t="s">
        <v>114</v>
      </c>
      <c r="B66" t="s">
        <v>15</v>
      </c>
      <c r="C66" t="s">
        <v>148</v>
      </c>
      <c r="D66" t="s">
        <v>116</v>
      </c>
      <c r="E66" t="s">
        <v>116</v>
      </c>
      <c r="F66" t="s">
        <v>116</v>
      </c>
      <c r="H66" t="s">
        <v>116</v>
      </c>
      <c r="I66" t="s">
        <v>116</v>
      </c>
      <c r="J66" t="s">
        <v>116</v>
      </c>
      <c r="K66" t="s">
        <v>116</v>
      </c>
      <c r="L66">
        <v>31.536000000000001</v>
      </c>
      <c r="O66" t="str">
        <f t="shared" ref="O66:O97" si="4">B66&amp;C66</f>
        <v>PRC_CAPACTRSD_APA1_SH_BCO_E01</v>
      </c>
      <c r="P66">
        <f t="shared" ref="P66:P97" si="5">L66</f>
        <v>31.536000000000001</v>
      </c>
    </row>
    <row r="67" spans="1:16" x14ac:dyDescent="0.3">
      <c r="A67" t="s">
        <v>114</v>
      </c>
      <c r="B67" t="s">
        <v>15</v>
      </c>
      <c r="C67" t="s">
        <v>149</v>
      </c>
      <c r="D67" t="s">
        <v>116</v>
      </c>
      <c r="E67" t="s">
        <v>116</v>
      </c>
      <c r="F67" t="s">
        <v>116</v>
      </c>
      <c r="H67" t="s">
        <v>116</v>
      </c>
      <c r="I67" t="s">
        <v>116</v>
      </c>
      <c r="J67" t="s">
        <v>116</v>
      </c>
      <c r="K67" t="s">
        <v>116</v>
      </c>
      <c r="L67">
        <v>31.536000000000001</v>
      </c>
      <c r="O67" t="str">
        <f t="shared" si="4"/>
        <v>PRC_CAPACTRSD_APA1_SH_BIC_E01</v>
      </c>
      <c r="P67">
        <f t="shared" si="5"/>
        <v>31.536000000000001</v>
      </c>
    </row>
    <row r="68" spans="1:16" x14ac:dyDescent="0.3">
      <c r="A68" t="s">
        <v>114</v>
      </c>
      <c r="B68" t="s">
        <v>15</v>
      </c>
      <c r="C68" t="s">
        <v>150</v>
      </c>
      <c r="D68" t="s">
        <v>116</v>
      </c>
      <c r="E68" t="s">
        <v>116</v>
      </c>
      <c r="F68" t="s">
        <v>116</v>
      </c>
      <c r="H68" t="s">
        <v>116</v>
      </c>
      <c r="I68" t="s">
        <v>116</v>
      </c>
      <c r="J68" t="s">
        <v>116</v>
      </c>
      <c r="K68" t="s">
        <v>116</v>
      </c>
      <c r="L68">
        <v>31.536000000000001</v>
      </c>
      <c r="O68" t="str">
        <f t="shared" si="4"/>
        <v>PRC_CAPACTRSD_APA1_SH_DSL_E01</v>
      </c>
      <c r="P68">
        <f t="shared" si="5"/>
        <v>31.536000000000001</v>
      </c>
    </row>
    <row r="69" spans="1:16" x14ac:dyDescent="0.3">
      <c r="A69" t="s">
        <v>114</v>
      </c>
      <c r="B69" t="s">
        <v>15</v>
      </c>
      <c r="C69" t="s">
        <v>151</v>
      </c>
      <c r="D69" t="s">
        <v>116</v>
      </c>
      <c r="E69" t="s">
        <v>116</v>
      </c>
      <c r="F69" t="s">
        <v>116</v>
      </c>
      <c r="H69" t="s">
        <v>116</v>
      </c>
      <c r="I69" t="s">
        <v>116</v>
      </c>
      <c r="J69" t="s">
        <v>116</v>
      </c>
      <c r="K69" t="s">
        <v>116</v>
      </c>
      <c r="L69">
        <v>10.512</v>
      </c>
      <c r="O69" t="str">
        <f t="shared" si="4"/>
        <v>PRC_CAPACTRSD_APA1_SH_ELC_E01</v>
      </c>
      <c r="P69">
        <f t="shared" si="5"/>
        <v>10.512</v>
      </c>
    </row>
    <row r="70" spans="1:16" x14ac:dyDescent="0.3">
      <c r="A70" t="s">
        <v>114</v>
      </c>
      <c r="B70" t="s">
        <v>15</v>
      </c>
      <c r="C70" t="s">
        <v>152</v>
      </c>
      <c r="D70" t="s">
        <v>116</v>
      </c>
      <c r="E70" t="s">
        <v>116</v>
      </c>
      <c r="F70" t="s">
        <v>116</v>
      </c>
      <c r="H70" t="s">
        <v>116</v>
      </c>
      <c r="I70" t="s">
        <v>116</v>
      </c>
      <c r="J70" t="s">
        <v>116</v>
      </c>
      <c r="K70" t="s">
        <v>116</v>
      </c>
      <c r="L70">
        <v>31.536000000000001</v>
      </c>
      <c r="O70" t="str">
        <f t="shared" si="4"/>
        <v>PRC_CAPACTRSD_APA1_SH_GAS_E01</v>
      </c>
      <c r="P70">
        <f t="shared" si="5"/>
        <v>31.536000000000001</v>
      </c>
    </row>
    <row r="71" spans="1:16" x14ac:dyDescent="0.3">
      <c r="A71" t="s">
        <v>114</v>
      </c>
      <c r="B71" t="s">
        <v>15</v>
      </c>
      <c r="C71" t="s">
        <v>153</v>
      </c>
      <c r="D71" t="s">
        <v>116</v>
      </c>
      <c r="E71" t="s">
        <v>116</v>
      </c>
      <c r="F71" t="s">
        <v>116</v>
      </c>
      <c r="H71" t="s">
        <v>116</v>
      </c>
      <c r="I71" t="s">
        <v>116</v>
      </c>
      <c r="J71" t="s">
        <v>116</v>
      </c>
      <c r="K71" t="s">
        <v>116</v>
      </c>
      <c r="L71">
        <v>31.536000000000001</v>
      </c>
      <c r="O71" t="str">
        <f t="shared" si="4"/>
        <v>PRC_CAPACTRSD_APA1_SH_LOG_E01</v>
      </c>
      <c r="P71">
        <f t="shared" si="5"/>
        <v>31.536000000000001</v>
      </c>
    </row>
    <row r="72" spans="1:16" x14ac:dyDescent="0.3">
      <c r="A72" t="s">
        <v>114</v>
      </c>
      <c r="B72" t="s">
        <v>15</v>
      </c>
      <c r="C72" t="s">
        <v>154</v>
      </c>
      <c r="D72" t="s">
        <v>116</v>
      </c>
      <c r="E72" t="s">
        <v>116</v>
      </c>
      <c r="F72" t="s">
        <v>116</v>
      </c>
      <c r="H72" t="s">
        <v>116</v>
      </c>
      <c r="I72" t="s">
        <v>116</v>
      </c>
      <c r="J72" t="s">
        <v>116</v>
      </c>
      <c r="K72" t="s">
        <v>116</v>
      </c>
      <c r="L72">
        <v>31.536000000000001</v>
      </c>
      <c r="O72" t="str">
        <f t="shared" si="4"/>
        <v>PRC_CAPACTRSD_APA1_SH_LPG_E01</v>
      </c>
      <c r="P72">
        <f t="shared" si="5"/>
        <v>31.536000000000001</v>
      </c>
    </row>
    <row r="73" spans="1:16" x14ac:dyDescent="0.3">
      <c r="A73" t="s">
        <v>114</v>
      </c>
      <c r="B73" t="s">
        <v>15</v>
      </c>
      <c r="C73" t="s">
        <v>155</v>
      </c>
      <c r="D73" t="s">
        <v>116</v>
      </c>
      <c r="E73" t="s">
        <v>116</v>
      </c>
      <c r="F73" t="s">
        <v>116</v>
      </c>
      <c r="H73" t="s">
        <v>116</v>
      </c>
      <c r="I73" t="s">
        <v>116</v>
      </c>
      <c r="J73" t="s">
        <v>116</v>
      </c>
      <c r="K73" t="s">
        <v>116</v>
      </c>
      <c r="L73">
        <v>31.536000000000001</v>
      </c>
      <c r="O73" t="str">
        <f t="shared" si="4"/>
        <v>PRC_CAPACTRSD_APA1_SH_LTH_E01</v>
      </c>
      <c r="P73">
        <f t="shared" si="5"/>
        <v>31.536000000000001</v>
      </c>
    </row>
    <row r="74" spans="1:16" x14ac:dyDescent="0.3">
      <c r="A74" t="s">
        <v>114</v>
      </c>
      <c r="B74" t="s">
        <v>15</v>
      </c>
      <c r="C74" t="s">
        <v>156</v>
      </c>
      <c r="D74" t="s">
        <v>116</v>
      </c>
      <c r="E74" t="s">
        <v>116</v>
      </c>
      <c r="F74" t="s">
        <v>116</v>
      </c>
      <c r="H74" t="s">
        <v>116</v>
      </c>
      <c r="I74" t="s">
        <v>116</v>
      </c>
      <c r="J74" t="s">
        <v>116</v>
      </c>
      <c r="K74" t="s">
        <v>116</v>
      </c>
      <c r="L74">
        <v>31.536000000000001</v>
      </c>
      <c r="O74" t="str">
        <f t="shared" si="4"/>
        <v>PRC_CAPACTRSD_APA2_SH_BCO_E01</v>
      </c>
      <c r="P74">
        <f t="shared" si="5"/>
        <v>31.536000000000001</v>
      </c>
    </row>
    <row r="75" spans="1:16" x14ac:dyDescent="0.3">
      <c r="A75" t="s">
        <v>114</v>
      </c>
      <c r="B75" t="s">
        <v>15</v>
      </c>
      <c r="C75" t="s">
        <v>157</v>
      </c>
      <c r="D75" t="s">
        <v>116</v>
      </c>
      <c r="E75" t="s">
        <v>116</v>
      </c>
      <c r="F75" t="s">
        <v>116</v>
      </c>
      <c r="H75" t="s">
        <v>116</v>
      </c>
      <c r="I75" t="s">
        <v>116</v>
      </c>
      <c r="J75" t="s">
        <v>116</v>
      </c>
      <c r="K75" t="s">
        <v>116</v>
      </c>
      <c r="L75">
        <v>31.536000000000001</v>
      </c>
      <c r="O75" t="str">
        <f t="shared" si="4"/>
        <v>PRC_CAPACTRSD_APA2_SH_BIC_E01</v>
      </c>
      <c r="P75">
        <f t="shared" si="5"/>
        <v>31.536000000000001</v>
      </c>
    </row>
    <row r="76" spans="1:16" x14ac:dyDescent="0.3">
      <c r="A76" t="s">
        <v>114</v>
      </c>
      <c r="B76" t="s">
        <v>15</v>
      </c>
      <c r="C76" t="s">
        <v>158</v>
      </c>
      <c r="D76" t="s">
        <v>116</v>
      </c>
      <c r="E76" t="s">
        <v>116</v>
      </c>
      <c r="F76" t="s">
        <v>116</v>
      </c>
      <c r="H76" t="s">
        <v>116</v>
      </c>
      <c r="I76" t="s">
        <v>116</v>
      </c>
      <c r="J76" t="s">
        <v>116</v>
      </c>
      <c r="K76" t="s">
        <v>116</v>
      </c>
      <c r="L76">
        <v>31.536000000000001</v>
      </c>
      <c r="O76" t="str">
        <f t="shared" si="4"/>
        <v>PRC_CAPACTRSD_APA2_SH_DSL_E01</v>
      </c>
      <c r="P76">
        <f t="shared" si="5"/>
        <v>31.536000000000001</v>
      </c>
    </row>
    <row r="77" spans="1:16" x14ac:dyDescent="0.3">
      <c r="A77" t="s">
        <v>114</v>
      </c>
      <c r="B77" t="s">
        <v>15</v>
      </c>
      <c r="C77" t="s">
        <v>159</v>
      </c>
      <c r="D77" t="s">
        <v>116</v>
      </c>
      <c r="E77" t="s">
        <v>116</v>
      </c>
      <c r="F77" t="s">
        <v>116</v>
      </c>
      <c r="H77" t="s">
        <v>116</v>
      </c>
      <c r="I77" t="s">
        <v>116</v>
      </c>
      <c r="J77" t="s">
        <v>116</v>
      </c>
      <c r="K77" t="s">
        <v>116</v>
      </c>
      <c r="L77">
        <v>10.512</v>
      </c>
      <c r="O77" t="str">
        <f t="shared" si="4"/>
        <v>PRC_CAPACTRSD_APA2_SH_ELC_E01</v>
      </c>
      <c r="P77">
        <f t="shared" si="5"/>
        <v>10.512</v>
      </c>
    </row>
    <row r="78" spans="1:16" x14ac:dyDescent="0.3">
      <c r="A78" t="s">
        <v>114</v>
      </c>
      <c r="B78" t="s">
        <v>15</v>
      </c>
      <c r="C78" t="s">
        <v>160</v>
      </c>
      <c r="D78" t="s">
        <v>116</v>
      </c>
      <c r="E78" t="s">
        <v>116</v>
      </c>
      <c r="F78" t="s">
        <v>116</v>
      </c>
      <c r="H78" t="s">
        <v>116</v>
      </c>
      <c r="I78" t="s">
        <v>116</v>
      </c>
      <c r="J78" t="s">
        <v>116</v>
      </c>
      <c r="K78" t="s">
        <v>116</v>
      </c>
      <c r="L78">
        <v>31.536000000000001</v>
      </c>
      <c r="O78" t="str">
        <f t="shared" si="4"/>
        <v>PRC_CAPACTRSD_APA2_SH_GAS_E01</v>
      </c>
      <c r="P78">
        <f t="shared" si="5"/>
        <v>31.536000000000001</v>
      </c>
    </row>
    <row r="79" spans="1:16" x14ac:dyDescent="0.3">
      <c r="A79" t="s">
        <v>114</v>
      </c>
      <c r="B79" t="s">
        <v>15</v>
      </c>
      <c r="C79" t="s">
        <v>161</v>
      </c>
      <c r="D79" t="s">
        <v>116</v>
      </c>
      <c r="E79" t="s">
        <v>116</v>
      </c>
      <c r="F79" t="s">
        <v>116</v>
      </c>
      <c r="H79" t="s">
        <v>116</v>
      </c>
      <c r="I79" t="s">
        <v>116</v>
      </c>
      <c r="J79" t="s">
        <v>116</v>
      </c>
      <c r="K79" t="s">
        <v>116</v>
      </c>
      <c r="L79">
        <v>31.536000000000001</v>
      </c>
      <c r="O79" t="str">
        <f t="shared" si="4"/>
        <v>PRC_CAPACTRSD_APA2_SH_LOG_E01</v>
      </c>
      <c r="P79">
        <f t="shared" si="5"/>
        <v>31.536000000000001</v>
      </c>
    </row>
    <row r="80" spans="1:16" x14ac:dyDescent="0.3">
      <c r="A80" t="s">
        <v>114</v>
      </c>
      <c r="B80" t="s">
        <v>15</v>
      </c>
      <c r="C80" t="s">
        <v>162</v>
      </c>
      <c r="D80" t="s">
        <v>116</v>
      </c>
      <c r="E80" t="s">
        <v>116</v>
      </c>
      <c r="F80" t="s">
        <v>116</v>
      </c>
      <c r="H80" t="s">
        <v>116</v>
      </c>
      <c r="I80" t="s">
        <v>116</v>
      </c>
      <c r="J80" t="s">
        <v>116</v>
      </c>
      <c r="K80" t="s">
        <v>116</v>
      </c>
      <c r="L80">
        <v>31.536000000000001</v>
      </c>
      <c r="O80" t="str">
        <f t="shared" si="4"/>
        <v>PRC_CAPACTRSD_APA2_SH_LPG_E01</v>
      </c>
      <c r="P80">
        <f t="shared" si="5"/>
        <v>31.536000000000001</v>
      </c>
    </row>
    <row r="81" spans="1:16" x14ac:dyDescent="0.3">
      <c r="A81" t="s">
        <v>114</v>
      </c>
      <c r="B81" t="s">
        <v>15</v>
      </c>
      <c r="C81" t="s">
        <v>163</v>
      </c>
      <c r="D81" t="s">
        <v>116</v>
      </c>
      <c r="E81" t="s">
        <v>116</v>
      </c>
      <c r="F81" t="s">
        <v>116</v>
      </c>
      <c r="H81" t="s">
        <v>116</v>
      </c>
      <c r="I81" t="s">
        <v>116</v>
      </c>
      <c r="J81" t="s">
        <v>116</v>
      </c>
      <c r="K81" t="s">
        <v>116</v>
      </c>
      <c r="L81">
        <v>31.536000000000001</v>
      </c>
      <c r="O81" t="str">
        <f t="shared" si="4"/>
        <v>PRC_CAPACTRSD_APA2_SH_LTH_E01</v>
      </c>
      <c r="P81">
        <f t="shared" si="5"/>
        <v>31.536000000000001</v>
      </c>
    </row>
    <row r="82" spans="1:16" x14ac:dyDescent="0.3">
      <c r="A82" t="s">
        <v>114</v>
      </c>
      <c r="B82" t="s">
        <v>15</v>
      </c>
      <c r="C82" t="s">
        <v>164</v>
      </c>
      <c r="D82" t="s">
        <v>116</v>
      </c>
      <c r="E82" t="s">
        <v>116</v>
      </c>
      <c r="F82" t="s">
        <v>116</v>
      </c>
      <c r="H82" t="s">
        <v>116</v>
      </c>
      <c r="I82" t="s">
        <v>116</v>
      </c>
      <c r="J82" t="s">
        <v>116</v>
      </c>
      <c r="K82" t="s">
        <v>116</v>
      </c>
      <c r="L82">
        <v>31.536000000000001</v>
      </c>
      <c r="O82" t="str">
        <f t="shared" si="4"/>
        <v>PRC_CAPACTRSD_APA3_SH_BCO_E01</v>
      </c>
      <c r="P82">
        <f t="shared" si="5"/>
        <v>31.536000000000001</v>
      </c>
    </row>
    <row r="83" spans="1:16" x14ac:dyDescent="0.3">
      <c r="A83" t="s">
        <v>114</v>
      </c>
      <c r="B83" t="s">
        <v>15</v>
      </c>
      <c r="C83" t="s">
        <v>165</v>
      </c>
      <c r="D83" t="s">
        <v>116</v>
      </c>
      <c r="E83" t="s">
        <v>116</v>
      </c>
      <c r="F83" t="s">
        <v>116</v>
      </c>
      <c r="H83" t="s">
        <v>116</v>
      </c>
      <c r="I83" t="s">
        <v>116</v>
      </c>
      <c r="J83" t="s">
        <v>116</v>
      </c>
      <c r="K83" t="s">
        <v>116</v>
      </c>
      <c r="L83">
        <v>31.536000000000001</v>
      </c>
      <c r="O83" t="str">
        <f t="shared" si="4"/>
        <v>PRC_CAPACTRSD_APA3_SH_BIC_E01</v>
      </c>
      <c r="P83">
        <f t="shared" si="5"/>
        <v>31.536000000000001</v>
      </c>
    </row>
    <row r="84" spans="1:16" x14ac:dyDescent="0.3">
      <c r="A84" t="s">
        <v>114</v>
      </c>
      <c r="B84" t="s">
        <v>15</v>
      </c>
      <c r="C84" t="s">
        <v>166</v>
      </c>
      <c r="D84" t="s">
        <v>116</v>
      </c>
      <c r="E84" t="s">
        <v>116</v>
      </c>
      <c r="F84" t="s">
        <v>116</v>
      </c>
      <c r="H84" t="s">
        <v>116</v>
      </c>
      <c r="I84" t="s">
        <v>116</v>
      </c>
      <c r="J84" t="s">
        <v>116</v>
      </c>
      <c r="K84" t="s">
        <v>116</v>
      </c>
      <c r="L84">
        <v>31.536000000000001</v>
      </c>
      <c r="O84" t="str">
        <f t="shared" si="4"/>
        <v>PRC_CAPACTRSD_APA3_SH_DSL_E01</v>
      </c>
      <c r="P84">
        <f t="shared" si="5"/>
        <v>31.536000000000001</v>
      </c>
    </row>
    <row r="85" spans="1:16" x14ac:dyDescent="0.3">
      <c r="A85" t="s">
        <v>114</v>
      </c>
      <c r="B85" t="s">
        <v>15</v>
      </c>
      <c r="C85" t="s">
        <v>167</v>
      </c>
      <c r="D85" t="s">
        <v>116</v>
      </c>
      <c r="E85" t="s">
        <v>116</v>
      </c>
      <c r="F85" t="s">
        <v>116</v>
      </c>
      <c r="H85" t="s">
        <v>116</v>
      </c>
      <c r="I85" t="s">
        <v>116</v>
      </c>
      <c r="J85" t="s">
        <v>116</v>
      </c>
      <c r="K85" t="s">
        <v>116</v>
      </c>
      <c r="L85">
        <v>10.512</v>
      </c>
      <c r="O85" t="str">
        <f t="shared" si="4"/>
        <v>PRC_CAPACTRSD_APA3_SH_ELC_E01</v>
      </c>
      <c r="P85">
        <f t="shared" si="5"/>
        <v>10.512</v>
      </c>
    </row>
    <row r="86" spans="1:16" x14ac:dyDescent="0.3">
      <c r="A86" t="s">
        <v>114</v>
      </c>
      <c r="B86" t="s">
        <v>15</v>
      </c>
      <c r="C86" t="s">
        <v>168</v>
      </c>
      <c r="D86" t="s">
        <v>116</v>
      </c>
      <c r="E86" t="s">
        <v>116</v>
      </c>
      <c r="F86" t="s">
        <v>116</v>
      </c>
      <c r="H86" t="s">
        <v>116</v>
      </c>
      <c r="I86" t="s">
        <v>116</v>
      </c>
      <c r="J86" t="s">
        <v>116</v>
      </c>
      <c r="K86" t="s">
        <v>116</v>
      </c>
      <c r="L86">
        <v>31.536000000000001</v>
      </c>
      <c r="O86" t="str">
        <f t="shared" si="4"/>
        <v>PRC_CAPACTRSD_APA3_SH_GAS_E01</v>
      </c>
      <c r="P86">
        <f t="shared" si="5"/>
        <v>31.536000000000001</v>
      </c>
    </row>
    <row r="87" spans="1:16" x14ac:dyDescent="0.3">
      <c r="A87" t="s">
        <v>114</v>
      </c>
      <c r="B87" t="s">
        <v>15</v>
      </c>
      <c r="C87" t="s">
        <v>169</v>
      </c>
      <c r="D87" t="s">
        <v>116</v>
      </c>
      <c r="E87" t="s">
        <v>116</v>
      </c>
      <c r="F87" t="s">
        <v>116</v>
      </c>
      <c r="H87" t="s">
        <v>116</v>
      </c>
      <c r="I87" t="s">
        <v>116</v>
      </c>
      <c r="J87" t="s">
        <v>116</v>
      </c>
      <c r="K87" t="s">
        <v>116</v>
      </c>
      <c r="L87">
        <v>31.536000000000001</v>
      </c>
      <c r="O87" t="str">
        <f t="shared" si="4"/>
        <v>PRC_CAPACTRSD_APA3_SH_LOG_E01</v>
      </c>
      <c r="P87">
        <f t="shared" si="5"/>
        <v>31.536000000000001</v>
      </c>
    </row>
    <row r="88" spans="1:16" x14ac:dyDescent="0.3">
      <c r="A88" t="s">
        <v>114</v>
      </c>
      <c r="B88" t="s">
        <v>15</v>
      </c>
      <c r="C88" t="s">
        <v>170</v>
      </c>
      <c r="D88" t="s">
        <v>116</v>
      </c>
      <c r="E88" t="s">
        <v>116</v>
      </c>
      <c r="F88" t="s">
        <v>116</v>
      </c>
      <c r="H88" t="s">
        <v>116</v>
      </c>
      <c r="I88" t="s">
        <v>116</v>
      </c>
      <c r="J88" t="s">
        <v>116</v>
      </c>
      <c r="K88" t="s">
        <v>116</v>
      </c>
      <c r="L88">
        <v>31.536000000000001</v>
      </c>
      <c r="O88" t="str">
        <f t="shared" si="4"/>
        <v>PRC_CAPACTRSD_APA3_SH_LPG_E01</v>
      </c>
      <c r="P88">
        <f t="shared" si="5"/>
        <v>31.536000000000001</v>
      </c>
    </row>
    <row r="89" spans="1:16" x14ac:dyDescent="0.3">
      <c r="A89" t="s">
        <v>114</v>
      </c>
      <c r="B89" t="s">
        <v>15</v>
      </c>
      <c r="C89" t="s">
        <v>171</v>
      </c>
      <c r="D89" t="s">
        <v>116</v>
      </c>
      <c r="E89" t="s">
        <v>116</v>
      </c>
      <c r="F89" t="s">
        <v>116</v>
      </c>
      <c r="H89" t="s">
        <v>116</v>
      </c>
      <c r="I89" t="s">
        <v>116</v>
      </c>
      <c r="J89" t="s">
        <v>116</v>
      </c>
      <c r="K89" t="s">
        <v>116</v>
      </c>
      <c r="L89">
        <v>31.536000000000001</v>
      </c>
      <c r="O89" t="str">
        <f t="shared" si="4"/>
        <v>PRC_CAPACTRSD_APA3_SH_LTH_E01</v>
      </c>
      <c r="P89">
        <f t="shared" si="5"/>
        <v>31.536000000000001</v>
      </c>
    </row>
    <row r="90" spans="1:16" x14ac:dyDescent="0.3">
      <c r="A90" t="s">
        <v>114</v>
      </c>
      <c r="B90" t="s">
        <v>15</v>
      </c>
      <c r="C90" t="s">
        <v>172</v>
      </c>
      <c r="D90" t="s">
        <v>116</v>
      </c>
      <c r="E90" t="s">
        <v>116</v>
      </c>
      <c r="F90" t="s">
        <v>116</v>
      </c>
      <c r="H90" t="s">
        <v>116</v>
      </c>
      <c r="I90" t="s">
        <v>116</v>
      </c>
      <c r="J90" t="s">
        <v>116</v>
      </c>
      <c r="K90" t="s">
        <v>116</v>
      </c>
      <c r="L90">
        <v>31.536000000000001</v>
      </c>
      <c r="O90" t="str">
        <f t="shared" si="4"/>
        <v>PRC_CAPACTRSD_APA4_SH_BCO_E01</v>
      </c>
      <c r="P90">
        <f t="shared" si="5"/>
        <v>31.536000000000001</v>
      </c>
    </row>
    <row r="91" spans="1:16" x14ac:dyDescent="0.3">
      <c r="A91" t="s">
        <v>114</v>
      </c>
      <c r="B91" t="s">
        <v>15</v>
      </c>
      <c r="C91" t="s">
        <v>173</v>
      </c>
      <c r="D91" t="s">
        <v>116</v>
      </c>
      <c r="E91" t="s">
        <v>116</v>
      </c>
      <c r="F91" t="s">
        <v>116</v>
      </c>
      <c r="H91" t="s">
        <v>116</v>
      </c>
      <c r="I91" t="s">
        <v>116</v>
      </c>
      <c r="J91" t="s">
        <v>116</v>
      </c>
      <c r="K91" t="s">
        <v>116</v>
      </c>
      <c r="L91">
        <v>31.536000000000001</v>
      </c>
      <c r="O91" t="str">
        <f t="shared" si="4"/>
        <v>PRC_CAPACTRSD_APA4_SH_BIC_E01</v>
      </c>
      <c r="P91">
        <f t="shared" si="5"/>
        <v>31.536000000000001</v>
      </c>
    </row>
    <row r="92" spans="1:16" x14ac:dyDescent="0.3">
      <c r="A92" t="s">
        <v>114</v>
      </c>
      <c r="B92" t="s">
        <v>15</v>
      </c>
      <c r="C92" t="s">
        <v>174</v>
      </c>
      <c r="D92" t="s">
        <v>116</v>
      </c>
      <c r="E92" t="s">
        <v>116</v>
      </c>
      <c r="F92" t="s">
        <v>116</v>
      </c>
      <c r="H92" t="s">
        <v>116</v>
      </c>
      <c r="I92" t="s">
        <v>116</v>
      </c>
      <c r="J92" t="s">
        <v>116</v>
      </c>
      <c r="K92" t="s">
        <v>116</v>
      </c>
      <c r="L92">
        <v>31.536000000000001</v>
      </c>
      <c r="O92" t="str">
        <f t="shared" si="4"/>
        <v>PRC_CAPACTRSD_APA4_SH_DSL_E01</v>
      </c>
      <c r="P92">
        <f t="shared" si="5"/>
        <v>31.536000000000001</v>
      </c>
    </row>
    <row r="93" spans="1:16" x14ac:dyDescent="0.3">
      <c r="A93" t="s">
        <v>114</v>
      </c>
      <c r="B93" t="s">
        <v>15</v>
      </c>
      <c r="C93" t="s">
        <v>175</v>
      </c>
      <c r="D93" t="s">
        <v>116</v>
      </c>
      <c r="E93" t="s">
        <v>116</v>
      </c>
      <c r="F93" t="s">
        <v>116</v>
      </c>
      <c r="H93" t="s">
        <v>116</v>
      </c>
      <c r="I93" t="s">
        <v>116</v>
      </c>
      <c r="J93" t="s">
        <v>116</v>
      </c>
      <c r="K93" t="s">
        <v>116</v>
      </c>
      <c r="L93">
        <v>10.512</v>
      </c>
      <c r="O93" t="str">
        <f t="shared" si="4"/>
        <v>PRC_CAPACTRSD_APA4_SH_ELC_E01</v>
      </c>
      <c r="P93">
        <f t="shared" si="5"/>
        <v>10.512</v>
      </c>
    </row>
    <row r="94" spans="1:16" x14ac:dyDescent="0.3">
      <c r="A94" t="s">
        <v>114</v>
      </c>
      <c r="B94" t="s">
        <v>15</v>
      </c>
      <c r="C94" t="s">
        <v>176</v>
      </c>
      <c r="D94" t="s">
        <v>116</v>
      </c>
      <c r="E94" t="s">
        <v>116</v>
      </c>
      <c r="F94" t="s">
        <v>116</v>
      </c>
      <c r="H94" t="s">
        <v>116</v>
      </c>
      <c r="I94" t="s">
        <v>116</v>
      </c>
      <c r="J94" t="s">
        <v>116</v>
      </c>
      <c r="K94" t="s">
        <v>116</v>
      </c>
      <c r="L94">
        <v>31.536000000000001</v>
      </c>
      <c r="O94" t="str">
        <f t="shared" si="4"/>
        <v>PRC_CAPACTRSD_APA4_SH_GAS_E01</v>
      </c>
      <c r="P94">
        <f t="shared" si="5"/>
        <v>31.536000000000001</v>
      </c>
    </row>
    <row r="95" spans="1:16" x14ac:dyDescent="0.3">
      <c r="A95" t="s">
        <v>114</v>
      </c>
      <c r="B95" t="s">
        <v>15</v>
      </c>
      <c r="C95" t="s">
        <v>177</v>
      </c>
      <c r="D95" t="s">
        <v>116</v>
      </c>
      <c r="E95" t="s">
        <v>116</v>
      </c>
      <c r="F95" t="s">
        <v>116</v>
      </c>
      <c r="H95" t="s">
        <v>116</v>
      </c>
      <c r="I95" t="s">
        <v>116</v>
      </c>
      <c r="J95" t="s">
        <v>116</v>
      </c>
      <c r="K95" t="s">
        <v>116</v>
      </c>
      <c r="L95">
        <v>31.536000000000001</v>
      </c>
      <c r="O95" t="str">
        <f t="shared" si="4"/>
        <v>PRC_CAPACTRSD_APA4_SH_LOG_E01</v>
      </c>
      <c r="P95">
        <f t="shared" si="5"/>
        <v>31.536000000000001</v>
      </c>
    </row>
    <row r="96" spans="1:16" x14ac:dyDescent="0.3">
      <c r="A96" t="s">
        <v>114</v>
      </c>
      <c r="B96" t="s">
        <v>15</v>
      </c>
      <c r="C96" t="s">
        <v>178</v>
      </c>
      <c r="D96" t="s">
        <v>116</v>
      </c>
      <c r="E96" t="s">
        <v>116</v>
      </c>
      <c r="F96" t="s">
        <v>116</v>
      </c>
      <c r="H96" t="s">
        <v>116</v>
      </c>
      <c r="I96" t="s">
        <v>116</v>
      </c>
      <c r="J96" t="s">
        <v>116</v>
      </c>
      <c r="K96" t="s">
        <v>116</v>
      </c>
      <c r="L96">
        <v>31.536000000000001</v>
      </c>
      <c r="O96" t="str">
        <f t="shared" si="4"/>
        <v>PRC_CAPACTRSD_APA4_SH_LPG_E01</v>
      </c>
      <c r="P96">
        <f t="shared" si="5"/>
        <v>31.536000000000001</v>
      </c>
    </row>
    <row r="97" spans="1:16" x14ac:dyDescent="0.3">
      <c r="A97" t="s">
        <v>114</v>
      </c>
      <c r="B97" t="s">
        <v>15</v>
      </c>
      <c r="C97" t="s">
        <v>179</v>
      </c>
      <c r="D97" t="s">
        <v>116</v>
      </c>
      <c r="E97" t="s">
        <v>116</v>
      </c>
      <c r="F97" t="s">
        <v>116</v>
      </c>
      <c r="H97" t="s">
        <v>116</v>
      </c>
      <c r="I97" t="s">
        <v>116</v>
      </c>
      <c r="J97" t="s">
        <v>116</v>
      </c>
      <c r="K97" t="s">
        <v>116</v>
      </c>
      <c r="L97">
        <v>31.536000000000001</v>
      </c>
      <c r="O97" t="str">
        <f t="shared" si="4"/>
        <v>PRC_CAPACTRSD_APA4_SH_LTH_E01</v>
      </c>
      <c r="P97">
        <f t="shared" si="5"/>
        <v>31.536000000000001</v>
      </c>
    </row>
    <row r="98" spans="1:16" x14ac:dyDescent="0.3">
      <c r="A98" t="s">
        <v>114</v>
      </c>
      <c r="B98" t="s">
        <v>15</v>
      </c>
      <c r="C98" t="s">
        <v>180</v>
      </c>
      <c r="D98" t="s">
        <v>116</v>
      </c>
      <c r="E98" t="s">
        <v>116</v>
      </c>
      <c r="F98" t="s">
        <v>116</v>
      </c>
      <c r="H98" t="s">
        <v>116</v>
      </c>
      <c r="I98" t="s">
        <v>116</v>
      </c>
      <c r="J98" t="s">
        <v>116</v>
      </c>
      <c r="K98" t="s">
        <v>116</v>
      </c>
      <c r="L98">
        <v>31.536000000000001</v>
      </c>
      <c r="O98" t="str">
        <f t="shared" ref="O98:O129" si="6">B98&amp;C98</f>
        <v>PRC_CAPACTRSD_DTA1_SH_BCO_E01</v>
      </c>
      <c r="P98">
        <f t="shared" ref="P98:P129" si="7">L98</f>
        <v>31.536000000000001</v>
      </c>
    </row>
    <row r="99" spans="1:16" x14ac:dyDescent="0.3">
      <c r="A99" t="s">
        <v>114</v>
      </c>
      <c r="B99" t="s">
        <v>15</v>
      </c>
      <c r="C99" t="s">
        <v>181</v>
      </c>
      <c r="D99" t="s">
        <v>116</v>
      </c>
      <c r="E99" t="s">
        <v>116</v>
      </c>
      <c r="F99" t="s">
        <v>116</v>
      </c>
      <c r="H99" t="s">
        <v>116</v>
      </c>
      <c r="I99" t="s">
        <v>116</v>
      </c>
      <c r="J99" t="s">
        <v>116</v>
      </c>
      <c r="K99" t="s">
        <v>116</v>
      </c>
      <c r="L99">
        <v>31.536000000000001</v>
      </c>
      <c r="O99" t="str">
        <f t="shared" si="6"/>
        <v>PRC_CAPACTRSD_DTA1_SH_BIC_E01</v>
      </c>
      <c r="P99">
        <f t="shared" si="7"/>
        <v>31.536000000000001</v>
      </c>
    </row>
    <row r="100" spans="1:16" x14ac:dyDescent="0.3">
      <c r="A100" t="s">
        <v>114</v>
      </c>
      <c r="B100" t="s">
        <v>15</v>
      </c>
      <c r="C100" t="s">
        <v>182</v>
      </c>
      <c r="D100" t="s">
        <v>116</v>
      </c>
      <c r="E100" t="s">
        <v>116</v>
      </c>
      <c r="F100" t="s">
        <v>116</v>
      </c>
      <c r="H100" t="s">
        <v>116</v>
      </c>
      <c r="I100" t="s">
        <v>116</v>
      </c>
      <c r="J100" t="s">
        <v>116</v>
      </c>
      <c r="K100" t="s">
        <v>116</v>
      </c>
      <c r="L100">
        <v>31.536000000000001</v>
      </c>
      <c r="O100" t="str">
        <f t="shared" si="6"/>
        <v>PRC_CAPACTRSD_DTA1_SH_DSL_E01</v>
      </c>
      <c r="P100">
        <f t="shared" si="7"/>
        <v>31.536000000000001</v>
      </c>
    </row>
    <row r="101" spans="1:16" x14ac:dyDescent="0.3">
      <c r="A101" t="s">
        <v>114</v>
      </c>
      <c r="B101" t="s">
        <v>15</v>
      </c>
      <c r="C101" t="s">
        <v>183</v>
      </c>
      <c r="D101" t="s">
        <v>116</v>
      </c>
      <c r="E101" t="s">
        <v>116</v>
      </c>
      <c r="F101" t="s">
        <v>116</v>
      </c>
      <c r="H101" t="s">
        <v>116</v>
      </c>
      <c r="I101" t="s">
        <v>116</v>
      </c>
      <c r="J101" t="s">
        <v>116</v>
      </c>
      <c r="K101" t="s">
        <v>116</v>
      </c>
      <c r="L101">
        <v>6.3071999999999999</v>
      </c>
      <c r="O101" t="str">
        <f t="shared" si="6"/>
        <v>PRC_CAPACTRSD_DTA1_SH_ELC_E01</v>
      </c>
      <c r="P101">
        <f t="shared" si="7"/>
        <v>6.3071999999999999</v>
      </c>
    </row>
    <row r="102" spans="1:16" x14ac:dyDescent="0.3">
      <c r="A102" t="s">
        <v>114</v>
      </c>
      <c r="B102" t="s">
        <v>15</v>
      </c>
      <c r="C102" t="s">
        <v>184</v>
      </c>
      <c r="D102" t="s">
        <v>116</v>
      </c>
      <c r="E102" t="s">
        <v>116</v>
      </c>
      <c r="F102" t="s">
        <v>116</v>
      </c>
      <c r="H102" t="s">
        <v>116</v>
      </c>
      <c r="I102" t="s">
        <v>116</v>
      </c>
      <c r="J102" t="s">
        <v>116</v>
      </c>
      <c r="K102" t="s">
        <v>116</v>
      </c>
      <c r="L102">
        <v>31.536000000000001</v>
      </c>
      <c r="O102" t="str">
        <f t="shared" si="6"/>
        <v>PRC_CAPACTRSD_DTA1_SH_GAS_E01</v>
      </c>
      <c r="P102">
        <f t="shared" si="7"/>
        <v>31.536000000000001</v>
      </c>
    </row>
    <row r="103" spans="1:16" x14ac:dyDescent="0.3">
      <c r="A103" t="s">
        <v>114</v>
      </c>
      <c r="B103" t="s">
        <v>15</v>
      </c>
      <c r="C103" t="s">
        <v>185</v>
      </c>
      <c r="D103" t="s">
        <v>116</v>
      </c>
      <c r="E103" t="s">
        <v>116</v>
      </c>
      <c r="F103" t="s">
        <v>116</v>
      </c>
      <c r="H103" t="s">
        <v>116</v>
      </c>
      <c r="I103" t="s">
        <v>116</v>
      </c>
      <c r="J103" t="s">
        <v>116</v>
      </c>
      <c r="K103" t="s">
        <v>116</v>
      </c>
      <c r="L103">
        <v>31.536000000000001</v>
      </c>
      <c r="O103" t="str">
        <f t="shared" si="6"/>
        <v>PRC_CAPACTRSD_DTA1_SH_LOG_E01</v>
      </c>
      <c r="P103">
        <f t="shared" si="7"/>
        <v>31.536000000000001</v>
      </c>
    </row>
    <row r="104" spans="1:16" x14ac:dyDescent="0.3">
      <c r="A104" t="s">
        <v>114</v>
      </c>
      <c r="B104" t="s">
        <v>15</v>
      </c>
      <c r="C104" t="s">
        <v>186</v>
      </c>
      <c r="D104" t="s">
        <v>116</v>
      </c>
      <c r="E104" t="s">
        <v>116</v>
      </c>
      <c r="F104" t="s">
        <v>116</v>
      </c>
      <c r="H104" t="s">
        <v>116</v>
      </c>
      <c r="I104" t="s">
        <v>116</v>
      </c>
      <c r="J104" t="s">
        <v>116</v>
      </c>
      <c r="K104" t="s">
        <v>116</v>
      </c>
      <c r="L104">
        <v>31.536000000000001</v>
      </c>
      <c r="O104" t="str">
        <f t="shared" si="6"/>
        <v>PRC_CAPACTRSD_DTA1_SH_LPG_E01</v>
      </c>
      <c r="P104">
        <f t="shared" si="7"/>
        <v>31.536000000000001</v>
      </c>
    </row>
    <row r="105" spans="1:16" x14ac:dyDescent="0.3">
      <c r="A105" t="s">
        <v>114</v>
      </c>
      <c r="B105" t="s">
        <v>15</v>
      </c>
      <c r="C105" t="s">
        <v>187</v>
      </c>
      <c r="D105" t="s">
        <v>116</v>
      </c>
      <c r="E105" t="s">
        <v>116</v>
      </c>
      <c r="F105" t="s">
        <v>116</v>
      </c>
      <c r="H105" t="s">
        <v>116</v>
      </c>
      <c r="I105" t="s">
        <v>116</v>
      </c>
      <c r="J105" t="s">
        <v>116</v>
      </c>
      <c r="K105" t="s">
        <v>116</v>
      </c>
      <c r="L105">
        <v>31.536000000000001</v>
      </c>
      <c r="O105" t="str">
        <f t="shared" si="6"/>
        <v>PRC_CAPACTRSD_DTA1_SH_LTH_E01</v>
      </c>
      <c r="P105">
        <f t="shared" si="7"/>
        <v>31.536000000000001</v>
      </c>
    </row>
    <row r="106" spans="1:16" x14ac:dyDescent="0.3">
      <c r="A106" t="s">
        <v>114</v>
      </c>
      <c r="B106" t="s">
        <v>15</v>
      </c>
      <c r="C106" t="s">
        <v>188</v>
      </c>
      <c r="D106" t="s">
        <v>116</v>
      </c>
      <c r="E106" t="s">
        <v>116</v>
      </c>
      <c r="F106" t="s">
        <v>116</v>
      </c>
      <c r="H106" t="s">
        <v>116</v>
      </c>
      <c r="I106" t="s">
        <v>116</v>
      </c>
      <c r="J106" t="s">
        <v>116</v>
      </c>
      <c r="K106" t="s">
        <v>116</v>
      </c>
      <c r="L106">
        <v>31.536000000000001</v>
      </c>
      <c r="O106" t="str">
        <f t="shared" si="6"/>
        <v>PRC_CAPACTRSD_DTA2_SH_BCO_E01</v>
      </c>
      <c r="P106">
        <f t="shared" si="7"/>
        <v>31.536000000000001</v>
      </c>
    </row>
    <row r="107" spans="1:16" x14ac:dyDescent="0.3">
      <c r="A107" t="s">
        <v>114</v>
      </c>
      <c r="B107" t="s">
        <v>15</v>
      </c>
      <c r="C107" t="s">
        <v>189</v>
      </c>
      <c r="D107" t="s">
        <v>116</v>
      </c>
      <c r="E107" t="s">
        <v>116</v>
      </c>
      <c r="F107" t="s">
        <v>116</v>
      </c>
      <c r="H107" t="s">
        <v>116</v>
      </c>
      <c r="I107" t="s">
        <v>116</v>
      </c>
      <c r="J107" t="s">
        <v>116</v>
      </c>
      <c r="K107" t="s">
        <v>116</v>
      </c>
      <c r="L107">
        <v>31.536000000000001</v>
      </c>
      <c r="O107" t="str">
        <f t="shared" si="6"/>
        <v>PRC_CAPACTRSD_DTA2_SH_BIC_E01</v>
      </c>
      <c r="P107">
        <f t="shared" si="7"/>
        <v>31.536000000000001</v>
      </c>
    </row>
    <row r="108" spans="1:16" x14ac:dyDescent="0.3">
      <c r="A108" t="s">
        <v>114</v>
      </c>
      <c r="B108" t="s">
        <v>15</v>
      </c>
      <c r="C108" t="s">
        <v>190</v>
      </c>
      <c r="D108" t="s">
        <v>116</v>
      </c>
      <c r="E108" t="s">
        <v>116</v>
      </c>
      <c r="F108" t="s">
        <v>116</v>
      </c>
      <c r="H108" t="s">
        <v>116</v>
      </c>
      <c r="I108" t="s">
        <v>116</v>
      </c>
      <c r="J108" t="s">
        <v>116</v>
      </c>
      <c r="K108" t="s">
        <v>116</v>
      </c>
      <c r="L108">
        <v>31.536000000000001</v>
      </c>
      <c r="O108" t="str">
        <f t="shared" si="6"/>
        <v>PRC_CAPACTRSD_DTA2_SH_DSL_E01</v>
      </c>
      <c r="P108">
        <f t="shared" si="7"/>
        <v>31.536000000000001</v>
      </c>
    </row>
    <row r="109" spans="1:16" x14ac:dyDescent="0.3">
      <c r="A109" t="s">
        <v>114</v>
      </c>
      <c r="B109" t="s">
        <v>15</v>
      </c>
      <c r="C109" t="s">
        <v>191</v>
      </c>
      <c r="D109" t="s">
        <v>116</v>
      </c>
      <c r="E109" t="s">
        <v>116</v>
      </c>
      <c r="F109" t="s">
        <v>116</v>
      </c>
      <c r="H109" t="s">
        <v>116</v>
      </c>
      <c r="I109" t="s">
        <v>116</v>
      </c>
      <c r="J109" t="s">
        <v>116</v>
      </c>
      <c r="K109" t="s">
        <v>116</v>
      </c>
      <c r="L109">
        <v>6.3071999999999999</v>
      </c>
      <c r="O109" t="str">
        <f t="shared" si="6"/>
        <v>PRC_CAPACTRSD_DTA2_SH_ELC_E01</v>
      </c>
      <c r="P109">
        <f t="shared" si="7"/>
        <v>6.3071999999999999</v>
      </c>
    </row>
    <row r="110" spans="1:16" x14ac:dyDescent="0.3">
      <c r="A110" t="s">
        <v>114</v>
      </c>
      <c r="B110" t="s">
        <v>15</v>
      </c>
      <c r="C110" t="s">
        <v>192</v>
      </c>
      <c r="D110" t="s">
        <v>116</v>
      </c>
      <c r="E110" t="s">
        <v>116</v>
      </c>
      <c r="F110" t="s">
        <v>116</v>
      </c>
      <c r="H110" t="s">
        <v>116</v>
      </c>
      <c r="I110" t="s">
        <v>116</v>
      </c>
      <c r="J110" t="s">
        <v>116</v>
      </c>
      <c r="K110" t="s">
        <v>116</v>
      </c>
      <c r="L110">
        <v>31.536000000000001</v>
      </c>
      <c r="O110" t="str">
        <f t="shared" si="6"/>
        <v>PRC_CAPACTRSD_DTA2_SH_GAS_E01</v>
      </c>
      <c r="P110">
        <f t="shared" si="7"/>
        <v>31.536000000000001</v>
      </c>
    </row>
    <row r="111" spans="1:16" x14ac:dyDescent="0.3">
      <c r="A111" t="s">
        <v>114</v>
      </c>
      <c r="B111" t="s">
        <v>15</v>
      </c>
      <c r="C111" t="s">
        <v>193</v>
      </c>
      <c r="D111" t="s">
        <v>116</v>
      </c>
      <c r="E111" t="s">
        <v>116</v>
      </c>
      <c r="F111" t="s">
        <v>116</v>
      </c>
      <c r="H111" t="s">
        <v>116</v>
      </c>
      <c r="I111" t="s">
        <v>116</v>
      </c>
      <c r="J111" t="s">
        <v>116</v>
      </c>
      <c r="K111" t="s">
        <v>116</v>
      </c>
      <c r="L111">
        <v>31.536000000000001</v>
      </c>
      <c r="O111" t="str">
        <f t="shared" si="6"/>
        <v>PRC_CAPACTRSD_DTA2_SH_LOG_E01</v>
      </c>
      <c r="P111">
        <f t="shared" si="7"/>
        <v>31.536000000000001</v>
      </c>
    </row>
    <row r="112" spans="1:16" x14ac:dyDescent="0.3">
      <c r="A112" t="s">
        <v>114</v>
      </c>
      <c r="B112" t="s">
        <v>15</v>
      </c>
      <c r="C112" t="s">
        <v>194</v>
      </c>
      <c r="D112" t="s">
        <v>116</v>
      </c>
      <c r="E112" t="s">
        <v>116</v>
      </c>
      <c r="F112" t="s">
        <v>116</v>
      </c>
      <c r="H112" t="s">
        <v>116</v>
      </c>
      <c r="I112" t="s">
        <v>116</v>
      </c>
      <c r="J112" t="s">
        <v>116</v>
      </c>
      <c r="K112" t="s">
        <v>116</v>
      </c>
      <c r="L112">
        <v>31.536000000000001</v>
      </c>
      <c r="O112" t="str">
        <f t="shared" si="6"/>
        <v>PRC_CAPACTRSD_DTA2_SH_LPG_E01</v>
      </c>
      <c r="P112">
        <f t="shared" si="7"/>
        <v>31.536000000000001</v>
      </c>
    </row>
    <row r="113" spans="1:16" x14ac:dyDescent="0.3">
      <c r="A113" t="s">
        <v>114</v>
      </c>
      <c r="B113" t="s">
        <v>15</v>
      </c>
      <c r="C113" t="s">
        <v>195</v>
      </c>
      <c r="D113" t="s">
        <v>116</v>
      </c>
      <c r="E113" t="s">
        <v>116</v>
      </c>
      <c r="F113" t="s">
        <v>116</v>
      </c>
      <c r="H113" t="s">
        <v>116</v>
      </c>
      <c r="I113" t="s">
        <v>116</v>
      </c>
      <c r="J113" t="s">
        <v>116</v>
      </c>
      <c r="K113" t="s">
        <v>116</v>
      </c>
      <c r="L113">
        <v>31.536000000000001</v>
      </c>
      <c r="O113" t="str">
        <f t="shared" si="6"/>
        <v>PRC_CAPACTRSD_DTA2_SH_LTH_E01</v>
      </c>
      <c r="P113">
        <f t="shared" si="7"/>
        <v>31.536000000000001</v>
      </c>
    </row>
    <row r="114" spans="1:16" x14ac:dyDescent="0.3">
      <c r="A114" t="s">
        <v>114</v>
      </c>
      <c r="B114" t="s">
        <v>15</v>
      </c>
      <c r="C114" t="s">
        <v>196</v>
      </c>
      <c r="D114" t="s">
        <v>116</v>
      </c>
      <c r="E114" t="s">
        <v>116</v>
      </c>
      <c r="F114" t="s">
        <v>116</v>
      </c>
      <c r="H114" t="s">
        <v>116</v>
      </c>
      <c r="I114" t="s">
        <v>116</v>
      </c>
      <c r="J114" t="s">
        <v>116</v>
      </c>
      <c r="K114" t="s">
        <v>116</v>
      </c>
      <c r="L114">
        <v>31.536000000000001</v>
      </c>
      <c r="O114" t="str">
        <f t="shared" si="6"/>
        <v>PRC_CAPACTRSD_DTA3_SH_BCO_E01</v>
      </c>
      <c r="P114">
        <f t="shared" si="7"/>
        <v>31.536000000000001</v>
      </c>
    </row>
    <row r="115" spans="1:16" x14ac:dyDescent="0.3">
      <c r="A115" t="s">
        <v>114</v>
      </c>
      <c r="B115" t="s">
        <v>15</v>
      </c>
      <c r="C115" t="s">
        <v>197</v>
      </c>
      <c r="D115" t="s">
        <v>116</v>
      </c>
      <c r="E115" t="s">
        <v>116</v>
      </c>
      <c r="F115" t="s">
        <v>116</v>
      </c>
      <c r="H115" t="s">
        <v>116</v>
      </c>
      <c r="I115" t="s">
        <v>116</v>
      </c>
      <c r="J115" t="s">
        <v>116</v>
      </c>
      <c r="K115" t="s">
        <v>116</v>
      </c>
      <c r="L115">
        <v>31.536000000000001</v>
      </c>
      <c r="O115" t="str">
        <f t="shared" si="6"/>
        <v>PRC_CAPACTRSD_DTA3_SH_BIC_E01</v>
      </c>
      <c r="P115">
        <f t="shared" si="7"/>
        <v>31.536000000000001</v>
      </c>
    </row>
    <row r="116" spans="1:16" x14ac:dyDescent="0.3">
      <c r="A116" t="s">
        <v>114</v>
      </c>
      <c r="B116" t="s">
        <v>15</v>
      </c>
      <c r="C116" t="s">
        <v>198</v>
      </c>
      <c r="D116" t="s">
        <v>116</v>
      </c>
      <c r="E116" t="s">
        <v>116</v>
      </c>
      <c r="F116" t="s">
        <v>116</v>
      </c>
      <c r="H116" t="s">
        <v>116</v>
      </c>
      <c r="I116" t="s">
        <v>116</v>
      </c>
      <c r="J116" t="s">
        <v>116</v>
      </c>
      <c r="K116" t="s">
        <v>116</v>
      </c>
      <c r="L116">
        <v>31.536000000000001</v>
      </c>
      <c r="O116" t="str">
        <f t="shared" si="6"/>
        <v>PRC_CAPACTRSD_DTA3_SH_DSL_E01</v>
      </c>
      <c r="P116">
        <f t="shared" si="7"/>
        <v>31.536000000000001</v>
      </c>
    </row>
    <row r="117" spans="1:16" x14ac:dyDescent="0.3">
      <c r="A117" t="s">
        <v>114</v>
      </c>
      <c r="B117" t="s">
        <v>15</v>
      </c>
      <c r="C117" t="s">
        <v>199</v>
      </c>
      <c r="D117" t="s">
        <v>116</v>
      </c>
      <c r="E117" t="s">
        <v>116</v>
      </c>
      <c r="F117" t="s">
        <v>116</v>
      </c>
      <c r="H117" t="s">
        <v>116</v>
      </c>
      <c r="I117" t="s">
        <v>116</v>
      </c>
      <c r="J117" t="s">
        <v>116</v>
      </c>
      <c r="K117" t="s">
        <v>116</v>
      </c>
      <c r="L117">
        <v>6.3071999999999999</v>
      </c>
      <c r="O117" t="str">
        <f t="shared" si="6"/>
        <v>PRC_CAPACTRSD_DTA3_SH_ELC_E01</v>
      </c>
      <c r="P117">
        <f t="shared" si="7"/>
        <v>6.3071999999999999</v>
      </c>
    </row>
    <row r="118" spans="1:16" x14ac:dyDescent="0.3">
      <c r="A118" t="s">
        <v>114</v>
      </c>
      <c r="B118" t="s">
        <v>15</v>
      </c>
      <c r="C118" t="s">
        <v>200</v>
      </c>
      <c r="D118" t="s">
        <v>116</v>
      </c>
      <c r="E118" t="s">
        <v>116</v>
      </c>
      <c r="F118" t="s">
        <v>116</v>
      </c>
      <c r="H118" t="s">
        <v>116</v>
      </c>
      <c r="I118" t="s">
        <v>116</v>
      </c>
      <c r="J118" t="s">
        <v>116</v>
      </c>
      <c r="K118" t="s">
        <v>116</v>
      </c>
      <c r="L118">
        <v>31.536000000000001</v>
      </c>
      <c r="O118" t="str">
        <f t="shared" si="6"/>
        <v>PRC_CAPACTRSD_DTA3_SH_GAS_E01</v>
      </c>
      <c r="P118">
        <f t="shared" si="7"/>
        <v>31.536000000000001</v>
      </c>
    </row>
    <row r="119" spans="1:16" x14ac:dyDescent="0.3">
      <c r="A119" t="s">
        <v>114</v>
      </c>
      <c r="B119" t="s">
        <v>15</v>
      </c>
      <c r="C119" t="s">
        <v>201</v>
      </c>
      <c r="D119" t="s">
        <v>116</v>
      </c>
      <c r="E119" t="s">
        <v>116</v>
      </c>
      <c r="F119" t="s">
        <v>116</v>
      </c>
      <c r="H119" t="s">
        <v>116</v>
      </c>
      <c r="I119" t="s">
        <v>116</v>
      </c>
      <c r="J119" t="s">
        <v>116</v>
      </c>
      <c r="K119" t="s">
        <v>116</v>
      </c>
      <c r="L119">
        <v>31.536000000000001</v>
      </c>
      <c r="O119" t="str">
        <f t="shared" si="6"/>
        <v>PRC_CAPACTRSD_DTA3_SH_LOG_E01</v>
      </c>
      <c r="P119">
        <f t="shared" si="7"/>
        <v>31.536000000000001</v>
      </c>
    </row>
    <row r="120" spans="1:16" x14ac:dyDescent="0.3">
      <c r="A120" t="s">
        <v>114</v>
      </c>
      <c r="B120" t="s">
        <v>15</v>
      </c>
      <c r="C120" t="s">
        <v>202</v>
      </c>
      <c r="D120" t="s">
        <v>116</v>
      </c>
      <c r="E120" t="s">
        <v>116</v>
      </c>
      <c r="F120" t="s">
        <v>116</v>
      </c>
      <c r="H120" t="s">
        <v>116</v>
      </c>
      <c r="I120" t="s">
        <v>116</v>
      </c>
      <c r="J120" t="s">
        <v>116</v>
      </c>
      <c r="K120" t="s">
        <v>116</v>
      </c>
      <c r="L120">
        <v>31.536000000000001</v>
      </c>
      <c r="O120" t="str">
        <f t="shared" si="6"/>
        <v>PRC_CAPACTRSD_DTA3_SH_LPG_E01</v>
      </c>
      <c r="P120">
        <f t="shared" si="7"/>
        <v>31.536000000000001</v>
      </c>
    </row>
    <row r="121" spans="1:16" x14ac:dyDescent="0.3">
      <c r="A121" t="s">
        <v>114</v>
      </c>
      <c r="B121" t="s">
        <v>15</v>
      </c>
      <c r="C121" t="s">
        <v>203</v>
      </c>
      <c r="D121" t="s">
        <v>116</v>
      </c>
      <c r="E121" t="s">
        <v>116</v>
      </c>
      <c r="F121" t="s">
        <v>116</v>
      </c>
      <c r="H121" t="s">
        <v>116</v>
      </c>
      <c r="I121" t="s">
        <v>116</v>
      </c>
      <c r="J121" t="s">
        <v>116</v>
      </c>
      <c r="K121" t="s">
        <v>116</v>
      </c>
      <c r="L121">
        <v>31.536000000000001</v>
      </c>
      <c r="O121" t="str">
        <f t="shared" si="6"/>
        <v>PRC_CAPACTRSD_DTA3_SH_LTH_E01</v>
      </c>
      <c r="P121">
        <f t="shared" si="7"/>
        <v>31.536000000000001</v>
      </c>
    </row>
    <row r="122" spans="1:16" x14ac:dyDescent="0.3">
      <c r="A122" t="s">
        <v>114</v>
      </c>
      <c r="B122" t="s">
        <v>15</v>
      </c>
      <c r="C122" t="s">
        <v>204</v>
      </c>
      <c r="D122" t="s">
        <v>116</v>
      </c>
      <c r="E122" t="s">
        <v>116</v>
      </c>
      <c r="F122" t="s">
        <v>116</v>
      </c>
      <c r="H122" t="s">
        <v>116</v>
      </c>
      <c r="I122" t="s">
        <v>116</v>
      </c>
      <c r="J122" t="s">
        <v>116</v>
      </c>
      <c r="K122" t="s">
        <v>116</v>
      </c>
      <c r="L122">
        <v>31.536000000000001</v>
      </c>
      <c r="O122" t="str">
        <f t="shared" si="6"/>
        <v>PRC_CAPACTRSD_DTA4_SH_BCO_E01</v>
      </c>
      <c r="P122">
        <f t="shared" si="7"/>
        <v>31.536000000000001</v>
      </c>
    </row>
    <row r="123" spans="1:16" x14ac:dyDescent="0.3">
      <c r="A123" t="s">
        <v>114</v>
      </c>
      <c r="B123" t="s">
        <v>15</v>
      </c>
      <c r="C123" t="s">
        <v>205</v>
      </c>
      <c r="D123" t="s">
        <v>116</v>
      </c>
      <c r="E123" t="s">
        <v>116</v>
      </c>
      <c r="F123" t="s">
        <v>116</v>
      </c>
      <c r="H123" t="s">
        <v>116</v>
      </c>
      <c r="I123" t="s">
        <v>116</v>
      </c>
      <c r="J123" t="s">
        <v>116</v>
      </c>
      <c r="K123" t="s">
        <v>116</v>
      </c>
      <c r="L123">
        <v>31.536000000000001</v>
      </c>
      <c r="O123" t="str">
        <f t="shared" si="6"/>
        <v>PRC_CAPACTRSD_DTA4_SH_BIC_E01</v>
      </c>
      <c r="P123">
        <f t="shared" si="7"/>
        <v>31.536000000000001</v>
      </c>
    </row>
    <row r="124" spans="1:16" x14ac:dyDescent="0.3">
      <c r="A124" t="s">
        <v>114</v>
      </c>
      <c r="B124" t="s">
        <v>15</v>
      </c>
      <c r="C124" t="s">
        <v>206</v>
      </c>
      <c r="D124" t="s">
        <v>116</v>
      </c>
      <c r="E124" t="s">
        <v>116</v>
      </c>
      <c r="F124" t="s">
        <v>116</v>
      </c>
      <c r="H124" t="s">
        <v>116</v>
      </c>
      <c r="I124" t="s">
        <v>116</v>
      </c>
      <c r="J124" t="s">
        <v>116</v>
      </c>
      <c r="K124" t="s">
        <v>116</v>
      </c>
      <c r="L124">
        <v>31.536000000000001</v>
      </c>
      <c r="O124" t="str">
        <f t="shared" si="6"/>
        <v>PRC_CAPACTRSD_DTA4_SH_DSL_E01</v>
      </c>
      <c r="P124">
        <f t="shared" si="7"/>
        <v>31.536000000000001</v>
      </c>
    </row>
    <row r="125" spans="1:16" x14ac:dyDescent="0.3">
      <c r="A125" t="s">
        <v>114</v>
      </c>
      <c r="B125" t="s">
        <v>15</v>
      </c>
      <c r="C125" t="s">
        <v>207</v>
      </c>
      <c r="D125" t="s">
        <v>116</v>
      </c>
      <c r="E125" t="s">
        <v>116</v>
      </c>
      <c r="F125" t="s">
        <v>116</v>
      </c>
      <c r="H125" t="s">
        <v>116</v>
      </c>
      <c r="I125" t="s">
        <v>116</v>
      </c>
      <c r="J125" t="s">
        <v>116</v>
      </c>
      <c r="K125" t="s">
        <v>116</v>
      </c>
      <c r="L125">
        <v>6.3071999999999999</v>
      </c>
      <c r="O125" t="str">
        <f t="shared" si="6"/>
        <v>PRC_CAPACTRSD_DTA4_SH_ELC_E01</v>
      </c>
      <c r="P125">
        <f t="shared" si="7"/>
        <v>6.3071999999999999</v>
      </c>
    </row>
    <row r="126" spans="1:16" x14ac:dyDescent="0.3">
      <c r="A126" t="s">
        <v>114</v>
      </c>
      <c r="B126" t="s">
        <v>15</v>
      </c>
      <c r="C126" t="s">
        <v>208</v>
      </c>
      <c r="D126" t="s">
        <v>116</v>
      </c>
      <c r="E126" t="s">
        <v>116</v>
      </c>
      <c r="F126" t="s">
        <v>116</v>
      </c>
      <c r="H126" t="s">
        <v>116</v>
      </c>
      <c r="I126" t="s">
        <v>116</v>
      </c>
      <c r="J126" t="s">
        <v>116</v>
      </c>
      <c r="K126" t="s">
        <v>116</v>
      </c>
      <c r="L126">
        <v>31.536000000000001</v>
      </c>
      <c r="O126" t="str">
        <f t="shared" si="6"/>
        <v>PRC_CAPACTRSD_DTA4_SH_GAS_E01</v>
      </c>
      <c r="P126">
        <f t="shared" si="7"/>
        <v>31.536000000000001</v>
      </c>
    </row>
    <row r="127" spans="1:16" x14ac:dyDescent="0.3">
      <c r="A127" t="s">
        <v>114</v>
      </c>
      <c r="B127" t="s">
        <v>15</v>
      </c>
      <c r="C127" t="s">
        <v>209</v>
      </c>
      <c r="D127" t="s">
        <v>116</v>
      </c>
      <c r="E127" t="s">
        <v>116</v>
      </c>
      <c r="F127" t="s">
        <v>116</v>
      </c>
      <c r="H127" t="s">
        <v>116</v>
      </c>
      <c r="I127" t="s">
        <v>116</v>
      </c>
      <c r="J127" t="s">
        <v>116</v>
      </c>
      <c r="K127" t="s">
        <v>116</v>
      </c>
      <c r="L127">
        <v>31.536000000000001</v>
      </c>
      <c r="O127" t="str">
        <f t="shared" si="6"/>
        <v>PRC_CAPACTRSD_DTA4_SH_LOG_E01</v>
      </c>
      <c r="P127">
        <f t="shared" si="7"/>
        <v>31.536000000000001</v>
      </c>
    </row>
    <row r="128" spans="1:16" x14ac:dyDescent="0.3">
      <c r="A128" t="s">
        <v>114</v>
      </c>
      <c r="B128" t="s">
        <v>15</v>
      </c>
      <c r="C128" t="s">
        <v>210</v>
      </c>
      <c r="D128" t="s">
        <v>116</v>
      </c>
      <c r="E128" t="s">
        <v>116</v>
      </c>
      <c r="F128" t="s">
        <v>116</v>
      </c>
      <c r="H128" t="s">
        <v>116</v>
      </c>
      <c r="I128" t="s">
        <v>116</v>
      </c>
      <c r="J128" t="s">
        <v>116</v>
      </c>
      <c r="K128" t="s">
        <v>116</v>
      </c>
      <c r="L128">
        <v>31.536000000000001</v>
      </c>
      <c r="O128" t="str">
        <f t="shared" si="6"/>
        <v>PRC_CAPACTRSD_DTA4_SH_LPG_E01</v>
      </c>
      <c r="P128">
        <f t="shared" si="7"/>
        <v>31.536000000000001</v>
      </c>
    </row>
    <row r="129" spans="1:16" x14ac:dyDescent="0.3">
      <c r="A129" t="s">
        <v>114</v>
      </c>
      <c r="B129" t="s">
        <v>15</v>
      </c>
      <c r="C129" t="s">
        <v>211</v>
      </c>
      <c r="D129" t="s">
        <v>116</v>
      </c>
      <c r="E129" t="s">
        <v>116</v>
      </c>
      <c r="F129" t="s">
        <v>116</v>
      </c>
      <c r="H129" t="s">
        <v>116</v>
      </c>
      <c r="I129" t="s">
        <v>116</v>
      </c>
      <c r="J129" t="s">
        <v>116</v>
      </c>
      <c r="K129" t="s">
        <v>116</v>
      </c>
      <c r="L129">
        <v>31.536000000000001</v>
      </c>
      <c r="O129" t="str">
        <f t="shared" si="6"/>
        <v>PRC_CAPACTRSD_DTA4_SH_LTH_E01</v>
      </c>
      <c r="P129">
        <f t="shared" si="7"/>
        <v>31.536000000000001</v>
      </c>
    </row>
    <row r="130" spans="1:16" x14ac:dyDescent="0.3">
      <c r="A130" t="s">
        <v>114</v>
      </c>
      <c r="B130" t="s">
        <v>14</v>
      </c>
      <c r="C130" t="s">
        <v>148</v>
      </c>
      <c r="D130" t="s">
        <v>116</v>
      </c>
      <c r="E130" t="s">
        <v>116</v>
      </c>
      <c r="F130" t="s">
        <v>116</v>
      </c>
      <c r="G130">
        <v>2017</v>
      </c>
      <c r="H130" t="s">
        <v>116</v>
      </c>
      <c r="I130" t="s">
        <v>116</v>
      </c>
      <c r="J130" t="s">
        <v>116</v>
      </c>
      <c r="K130" t="s">
        <v>116</v>
      </c>
      <c r="L130">
        <v>0</v>
      </c>
      <c r="O130" t="str">
        <f t="shared" ref="O130:O145" si="8">B130&amp;C130</f>
        <v>PRC_RESIDRSD_APA1_SH_BCO_E01</v>
      </c>
      <c r="P130">
        <f t="shared" ref="P130:P145" si="9">L130</f>
        <v>0</v>
      </c>
    </row>
    <row r="131" spans="1:16" x14ac:dyDescent="0.3">
      <c r="A131" t="s">
        <v>114</v>
      </c>
      <c r="B131" t="s">
        <v>14</v>
      </c>
      <c r="C131" t="s">
        <v>149</v>
      </c>
      <c r="D131" t="s">
        <v>116</v>
      </c>
      <c r="E131" t="s">
        <v>116</v>
      </c>
      <c r="F131" t="s">
        <v>116</v>
      </c>
      <c r="G131">
        <v>2017</v>
      </c>
      <c r="H131" t="s">
        <v>116</v>
      </c>
      <c r="I131" t="s">
        <v>116</v>
      </c>
      <c r="J131" t="s">
        <v>116</v>
      </c>
      <c r="K131" t="s">
        <v>116</v>
      </c>
      <c r="L131">
        <v>0</v>
      </c>
      <c r="O131" t="str">
        <f t="shared" si="8"/>
        <v>PRC_RESIDRSD_APA1_SH_BIC_E01</v>
      </c>
      <c r="P131">
        <f t="shared" si="9"/>
        <v>0</v>
      </c>
    </row>
    <row r="132" spans="1:16" x14ac:dyDescent="0.3">
      <c r="A132" t="s">
        <v>114</v>
      </c>
      <c r="B132" t="s">
        <v>14</v>
      </c>
      <c r="C132" t="s">
        <v>150</v>
      </c>
      <c r="D132" t="s">
        <v>116</v>
      </c>
      <c r="E132" t="s">
        <v>116</v>
      </c>
      <c r="F132" t="s">
        <v>116</v>
      </c>
      <c r="G132">
        <v>2017</v>
      </c>
      <c r="H132" t="s">
        <v>116</v>
      </c>
      <c r="I132" t="s">
        <v>116</v>
      </c>
      <c r="J132" t="s">
        <v>116</v>
      </c>
      <c r="K132" t="s">
        <v>116</v>
      </c>
      <c r="L132">
        <v>0.16467574799516299</v>
      </c>
      <c r="O132" t="str">
        <f t="shared" si="8"/>
        <v>PRC_RESIDRSD_APA1_SH_DSL_E01</v>
      </c>
      <c r="P132">
        <f t="shared" si="9"/>
        <v>0.16467574799516299</v>
      </c>
    </row>
    <row r="133" spans="1:16" x14ac:dyDescent="0.3">
      <c r="A133" t="s">
        <v>114</v>
      </c>
      <c r="B133" t="s">
        <v>14</v>
      </c>
      <c r="C133" t="s">
        <v>151</v>
      </c>
      <c r="D133" t="s">
        <v>116</v>
      </c>
      <c r="E133" t="s">
        <v>116</v>
      </c>
      <c r="F133" t="s">
        <v>116</v>
      </c>
      <c r="G133">
        <v>2017</v>
      </c>
      <c r="H133" t="s">
        <v>116</v>
      </c>
      <c r="I133" t="s">
        <v>116</v>
      </c>
      <c r="J133" t="s">
        <v>116</v>
      </c>
      <c r="K133" t="s">
        <v>116</v>
      </c>
      <c r="L133">
        <v>0.25393691269979701</v>
      </c>
      <c r="O133" t="str">
        <f t="shared" si="8"/>
        <v>PRC_RESIDRSD_APA1_SH_ELC_E01</v>
      </c>
      <c r="P133">
        <f t="shared" si="9"/>
        <v>0.25393691269979701</v>
      </c>
    </row>
    <row r="134" spans="1:16" x14ac:dyDescent="0.3">
      <c r="A134" t="s">
        <v>114</v>
      </c>
      <c r="B134" t="s">
        <v>14</v>
      </c>
      <c r="C134" t="s">
        <v>152</v>
      </c>
      <c r="D134" t="s">
        <v>116</v>
      </c>
      <c r="E134" t="s">
        <v>116</v>
      </c>
      <c r="F134" t="s">
        <v>116</v>
      </c>
      <c r="G134">
        <v>2017</v>
      </c>
      <c r="H134" t="s">
        <v>116</v>
      </c>
      <c r="I134" t="s">
        <v>116</v>
      </c>
      <c r="J134" t="s">
        <v>116</v>
      </c>
      <c r="K134" t="s">
        <v>116</v>
      </c>
      <c r="L134">
        <v>0.138994267460605</v>
      </c>
      <c r="O134" t="str">
        <f t="shared" si="8"/>
        <v>PRC_RESIDRSD_APA1_SH_GAS_E01</v>
      </c>
      <c r="P134">
        <f t="shared" si="9"/>
        <v>0.138994267460605</v>
      </c>
    </row>
    <row r="135" spans="1:16" x14ac:dyDescent="0.3">
      <c r="A135" t="s">
        <v>114</v>
      </c>
      <c r="B135" t="s">
        <v>14</v>
      </c>
      <c r="C135" t="s">
        <v>153</v>
      </c>
      <c r="D135" t="s">
        <v>116</v>
      </c>
      <c r="E135" t="s">
        <v>116</v>
      </c>
      <c r="F135" t="s">
        <v>116</v>
      </c>
      <c r="G135">
        <v>2017</v>
      </c>
      <c r="H135" t="s">
        <v>116</v>
      </c>
      <c r="I135" t="s">
        <v>116</v>
      </c>
      <c r="J135" t="s">
        <v>116</v>
      </c>
      <c r="K135" t="s">
        <v>116</v>
      </c>
      <c r="L135">
        <v>0</v>
      </c>
      <c r="O135" t="str">
        <f t="shared" si="8"/>
        <v>PRC_RESIDRSD_APA1_SH_LOG_E01</v>
      </c>
      <c r="P135">
        <f t="shared" si="9"/>
        <v>0</v>
      </c>
    </row>
    <row r="136" spans="1:16" x14ac:dyDescent="0.3">
      <c r="A136" t="s">
        <v>114</v>
      </c>
      <c r="B136" t="s">
        <v>14</v>
      </c>
      <c r="C136" t="s">
        <v>154</v>
      </c>
      <c r="D136" t="s">
        <v>116</v>
      </c>
      <c r="E136" t="s">
        <v>116</v>
      </c>
      <c r="F136" t="s">
        <v>116</v>
      </c>
      <c r="G136">
        <v>2017</v>
      </c>
      <c r="H136" t="s">
        <v>116</v>
      </c>
      <c r="I136" t="s">
        <v>116</v>
      </c>
      <c r="J136" t="s">
        <v>116</v>
      </c>
      <c r="K136" t="s">
        <v>116</v>
      </c>
      <c r="L136">
        <v>0</v>
      </c>
      <c r="O136" t="str">
        <f t="shared" si="8"/>
        <v>PRC_RESIDRSD_APA1_SH_LPG_E01</v>
      </c>
      <c r="P136">
        <f t="shared" si="9"/>
        <v>0</v>
      </c>
    </row>
    <row r="137" spans="1:16" x14ac:dyDescent="0.3">
      <c r="A137" t="s">
        <v>114</v>
      </c>
      <c r="B137" t="s">
        <v>14</v>
      </c>
      <c r="C137" t="s">
        <v>155</v>
      </c>
      <c r="D137" t="s">
        <v>116</v>
      </c>
      <c r="E137" t="s">
        <v>116</v>
      </c>
      <c r="F137" t="s">
        <v>116</v>
      </c>
      <c r="G137">
        <v>2017</v>
      </c>
      <c r="H137" t="s">
        <v>116</v>
      </c>
      <c r="I137" t="s">
        <v>116</v>
      </c>
      <c r="J137" t="s">
        <v>116</v>
      </c>
      <c r="K137" t="s">
        <v>116</v>
      </c>
      <c r="L137">
        <v>4.05102340068101</v>
      </c>
      <c r="O137" t="str">
        <f t="shared" si="8"/>
        <v>PRC_RESIDRSD_APA1_SH_LTH_E01</v>
      </c>
      <c r="P137">
        <f t="shared" si="9"/>
        <v>4.05102340068101</v>
      </c>
    </row>
    <row r="138" spans="1:16" x14ac:dyDescent="0.3">
      <c r="A138" t="s">
        <v>114</v>
      </c>
      <c r="B138" t="s">
        <v>14</v>
      </c>
      <c r="C138" t="s">
        <v>156</v>
      </c>
      <c r="D138" t="s">
        <v>116</v>
      </c>
      <c r="E138" t="s">
        <v>116</v>
      </c>
      <c r="F138" t="s">
        <v>116</v>
      </c>
      <c r="G138">
        <v>2017</v>
      </c>
      <c r="H138" t="s">
        <v>116</v>
      </c>
      <c r="I138" t="s">
        <v>116</v>
      </c>
      <c r="J138" t="s">
        <v>116</v>
      </c>
      <c r="K138" t="s">
        <v>116</v>
      </c>
      <c r="L138">
        <v>0</v>
      </c>
      <c r="O138" t="str">
        <f t="shared" si="8"/>
        <v>PRC_RESIDRSD_APA2_SH_BCO_E01</v>
      </c>
      <c r="P138">
        <f t="shared" si="9"/>
        <v>0</v>
      </c>
    </row>
    <row r="139" spans="1:16" x14ac:dyDescent="0.3">
      <c r="A139" t="s">
        <v>114</v>
      </c>
      <c r="B139" t="s">
        <v>14</v>
      </c>
      <c r="C139" t="s">
        <v>157</v>
      </c>
      <c r="D139" t="s">
        <v>116</v>
      </c>
      <c r="E139" t="s">
        <v>116</v>
      </c>
      <c r="F139" t="s">
        <v>116</v>
      </c>
      <c r="G139">
        <v>2017</v>
      </c>
      <c r="H139" t="s">
        <v>116</v>
      </c>
      <c r="I139" t="s">
        <v>116</v>
      </c>
      <c r="J139" t="s">
        <v>116</v>
      </c>
      <c r="K139" t="s">
        <v>116</v>
      </c>
      <c r="L139">
        <v>0</v>
      </c>
      <c r="O139" t="str">
        <f t="shared" si="8"/>
        <v>PRC_RESIDRSD_APA2_SH_BIC_E01</v>
      </c>
      <c r="P139">
        <f t="shared" si="9"/>
        <v>0</v>
      </c>
    </row>
    <row r="140" spans="1:16" x14ac:dyDescent="0.3">
      <c r="A140" t="s">
        <v>114</v>
      </c>
      <c r="B140" t="s">
        <v>14</v>
      </c>
      <c r="C140" t="s">
        <v>158</v>
      </c>
      <c r="D140" t="s">
        <v>116</v>
      </c>
      <c r="E140" t="s">
        <v>116</v>
      </c>
      <c r="F140" t="s">
        <v>116</v>
      </c>
      <c r="G140">
        <v>2017</v>
      </c>
      <c r="H140" t="s">
        <v>116</v>
      </c>
      <c r="I140" t="s">
        <v>116</v>
      </c>
      <c r="J140" t="s">
        <v>116</v>
      </c>
      <c r="K140" t="s">
        <v>116</v>
      </c>
      <c r="L140">
        <v>0.20201798538141599</v>
      </c>
      <c r="O140" t="str">
        <f t="shared" si="8"/>
        <v>PRC_RESIDRSD_APA2_SH_DSL_E01</v>
      </c>
      <c r="P140">
        <f t="shared" si="9"/>
        <v>0.20201798538141599</v>
      </c>
    </row>
    <row r="141" spans="1:16" x14ac:dyDescent="0.3">
      <c r="A141" t="s">
        <v>114</v>
      </c>
      <c r="B141" t="s">
        <v>14</v>
      </c>
      <c r="C141" t="s">
        <v>159</v>
      </c>
      <c r="D141" t="s">
        <v>116</v>
      </c>
      <c r="E141" t="s">
        <v>116</v>
      </c>
      <c r="F141" t="s">
        <v>116</v>
      </c>
      <c r="G141">
        <v>2017</v>
      </c>
      <c r="H141" t="s">
        <v>116</v>
      </c>
      <c r="I141" t="s">
        <v>116</v>
      </c>
      <c r="J141" t="s">
        <v>116</v>
      </c>
      <c r="K141" t="s">
        <v>116</v>
      </c>
      <c r="L141">
        <v>0.32014941764670002</v>
      </c>
      <c r="O141" t="str">
        <f t="shared" si="8"/>
        <v>PRC_RESIDRSD_APA2_SH_ELC_E01</v>
      </c>
      <c r="P141">
        <f t="shared" si="9"/>
        <v>0.32014941764670002</v>
      </c>
    </row>
    <row r="142" spans="1:16" x14ac:dyDescent="0.3">
      <c r="A142" t="s">
        <v>114</v>
      </c>
      <c r="B142" t="s">
        <v>14</v>
      </c>
      <c r="C142" t="s">
        <v>160</v>
      </c>
      <c r="D142" t="s">
        <v>116</v>
      </c>
      <c r="E142" t="s">
        <v>116</v>
      </c>
      <c r="F142" t="s">
        <v>116</v>
      </c>
      <c r="G142">
        <v>2017</v>
      </c>
      <c r="H142" t="s">
        <v>116</v>
      </c>
      <c r="I142" t="s">
        <v>116</v>
      </c>
      <c r="J142" t="s">
        <v>116</v>
      </c>
      <c r="K142" t="s">
        <v>116</v>
      </c>
      <c r="L142">
        <v>0.482283839819455</v>
      </c>
      <c r="O142" t="str">
        <f t="shared" si="8"/>
        <v>PRC_RESIDRSD_APA2_SH_GAS_E01</v>
      </c>
      <c r="P142">
        <f t="shared" si="9"/>
        <v>0.482283839819455</v>
      </c>
    </row>
    <row r="143" spans="1:16" x14ac:dyDescent="0.3">
      <c r="A143" t="s">
        <v>114</v>
      </c>
      <c r="B143" t="s">
        <v>14</v>
      </c>
      <c r="C143" t="s">
        <v>161</v>
      </c>
      <c r="D143" t="s">
        <v>116</v>
      </c>
      <c r="E143" t="s">
        <v>116</v>
      </c>
      <c r="F143" t="s">
        <v>116</v>
      </c>
      <c r="G143">
        <v>2017</v>
      </c>
      <c r="H143" t="s">
        <v>116</v>
      </c>
      <c r="I143" t="s">
        <v>116</v>
      </c>
      <c r="J143" t="s">
        <v>116</v>
      </c>
      <c r="K143" t="s">
        <v>116</v>
      </c>
      <c r="L143">
        <v>0</v>
      </c>
      <c r="O143" t="str">
        <f t="shared" si="8"/>
        <v>PRC_RESIDRSD_APA2_SH_LOG_E01</v>
      </c>
      <c r="P143">
        <f t="shared" si="9"/>
        <v>0</v>
      </c>
    </row>
    <row r="144" spans="1:16" x14ac:dyDescent="0.3">
      <c r="A144" t="s">
        <v>114</v>
      </c>
      <c r="B144" t="s">
        <v>14</v>
      </c>
      <c r="C144" t="s">
        <v>162</v>
      </c>
      <c r="D144" t="s">
        <v>116</v>
      </c>
      <c r="E144" t="s">
        <v>116</v>
      </c>
      <c r="F144" t="s">
        <v>116</v>
      </c>
      <c r="G144">
        <v>2017</v>
      </c>
      <c r="H144" t="s">
        <v>116</v>
      </c>
      <c r="I144" t="s">
        <v>116</v>
      </c>
      <c r="J144" t="s">
        <v>116</v>
      </c>
      <c r="K144" t="s">
        <v>116</v>
      </c>
      <c r="L144">
        <v>0</v>
      </c>
      <c r="O144" t="str">
        <f t="shared" si="8"/>
        <v>PRC_RESIDRSD_APA2_SH_LPG_E01</v>
      </c>
      <c r="P144">
        <f t="shared" si="9"/>
        <v>0</v>
      </c>
    </row>
    <row r="145" spans="1:16" x14ac:dyDescent="0.3">
      <c r="A145" t="s">
        <v>114</v>
      </c>
      <c r="B145" t="s">
        <v>14</v>
      </c>
      <c r="C145" t="s">
        <v>163</v>
      </c>
      <c r="D145" t="s">
        <v>116</v>
      </c>
      <c r="E145" t="s">
        <v>116</v>
      </c>
      <c r="F145" t="s">
        <v>116</v>
      </c>
      <c r="G145">
        <v>2017</v>
      </c>
      <c r="H145" t="s">
        <v>116</v>
      </c>
      <c r="I145" t="s">
        <v>116</v>
      </c>
      <c r="J145" t="s">
        <v>116</v>
      </c>
      <c r="K145" t="s">
        <v>116</v>
      </c>
      <c r="L145">
        <v>4.2544987721326297</v>
      </c>
      <c r="O145" t="str">
        <f t="shared" si="8"/>
        <v>PRC_RESIDRSD_APA2_SH_LTH_E01</v>
      </c>
      <c r="P145">
        <f t="shared" si="9"/>
        <v>4.2544987721326297</v>
      </c>
    </row>
    <row r="146" spans="1:16" x14ac:dyDescent="0.3">
      <c r="A146" t="s">
        <v>114</v>
      </c>
      <c r="B146" t="s">
        <v>14</v>
      </c>
      <c r="C146" t="s">
        <v>164</v>
      </c>
      <c r="D146" t="s">
        <v>116</v>
      </c>
      <c r="E146" t="s">
        <v>116</v>
      </c>
      <c r="F146" t="s">
        <v>116</v>
      </c>
      <c r="G146">
        <v>2017</v>
      </c>
      <c r="H146" t="s">
        <v>116</v>
      </c>
      <c r="I146" t="s">
        <v>116</v>
      </c>
      <c r="J146" t="s">
        <v>116</v>
      </c>
      <c r="K146" t="s">
        <v>116</v>
      </c>
      <c r="L146">
        <v>0</v>
      </c>
      <c r="O146" t="str">
        <f t="shared" ref="O146:O160" si="10">B146&amp;C146</f>
        <v>PRC_RESIDRSD_APA3_SH_BCO_E01</v>
      </c>
      <c r="P146">
        <f t="shared" ref="P146:P160" si="11">L146</f>
        <v>0</v>
      </c>
    </row>
    <row r="147" spans="1:16" x14ac:dyDescent="0.3">
      <c r="A147" t="s">
        <v>114</v>
      </c>
      <c r="B147" t="s">
        <v>14</v>
      </c>
      <c r="C147" t="s">
        <v>165</v>
      </c>
      <c r="D147" t="s">
        <v>116</v>
      </c>
      <c r="E147" t="s">
        <v>116</v>
      </c>
      <c r="F147" t="s">
        <v>116</v>
      </c>
      <c r="G147">
        <v>2017</v>
      </c>
      <c r="H147" t="s">
        <v>116</v>
      </c>
      <c r="I147" t="s">
        <v>116</v>
      </c>
      <c r="J147" t="s">
        <v>116</v>
      </c>
      <c r="K147" t="s">
        <v>116</v>
      </c>
      <c r="L147">
        <v>0</v>
      </c>
      <c r="O147" t="str">
        <f t="shared" si="10"/>
        <v>PRC_RESIDRSD_APA3_SH_BIC_E01</v>
      </c>
      <c r="P147">
        <f t="shared" si="11"/>
        <v>0</v>
      </c>
    </row>
    <row r="148" spans="1:16" x14ac:dyDescent="0.3">
      <c r="A148" t="s">
        <v>114</v>
      </c>
      <c r="B148" t="s">
        <v>14</v>
      </c>
      <c r="C148" t="s">
        <v>166</v>
      </c>
      <c r="D148" t="s">
        <v>116</v>
      </c>
      <c r="E148" t="s">
        <v>116</v>
      </c>
      <c r="F148" t="s">
        <v>116</v>
      </c>
      <c r="G148">
        <v>2017</v>
      </c>
      <c r="H148" t="s">
        <v>116</v>
      </c>
      <c r="I148" t="s">
        <v>116</v>
      </c>
      <c r="J148" t="s">
        <v>116</v>
      </c>
      <c r="K148" t="s">
        <v>116</v>
      </c>
      <c r="L148">
        <v>0.13478690480462099</v>
      </c>
      <c r="O148" t="str">
        <f t="shared" si="10"/>
        <v>PRC_RESIDRSD_APA3_SH_DSL_E01</v>
      </c>
      <c r="P148">
        <f t="shared" si="11"/>
        <v>0.13478690480462099</v>
      </c>
    </row>
    <row r="149" spans="1:16" x14ac:dyDescent="0.3">
      <c r="A149" t="s">
        <v>114</v>
      </c>
      <c r="B149" t="s">
        <v>14</v>
      </c>
      <c r="C149" t="s">
        <v>167</v>
      </c>
      <c r="D149" t="s">
        <v>116</v>
      </c>
      <c r="E149" t="s">
        <v>116</v>
      </c>
      <c r="F149" t="s">
        <v>116</v>
      </c>
      <c r="G149">
        <v>2017</v>
      </c>
      <c r="H149" t="s">
        <v>116</v>
      </c>
      <c r="I149" t="s">
        <v>116</v>
      </c>
      <c r="J149" t="s">
        <v>116</v>
      </c>
      <c r="K149" t="s">
        <v>116</v>
      </c>
      <c r="L149">
        <v>0</v>
      </c>
      <c r="O149" t="str">
        <f t="shared" si="10"/>
        <v>PRC_RESIDRSD_APA3_SH_ELC_E01</v>
      </c>
      <c r="P149">
        <f t="shared" si="11"/>
        <v>0</v>
      </c>
    </row>
    <row r="150" spans="1:16" x14ac:dyDescent="0.3">
      <c r="A150" t="s">
        <v>114</v>
      </c>
      <c r="B150" t="s">
        <v>14</v>
      </c>
      <c r="C150" t="s">
        <v>168</v>
      </c>
      <c r="D150" t="s">
        <v>116</v>
      </c>
      <c r="E150" t="s">
        <v>116</v>
      </c>
      <c r="F150" t="s">
        <v>116</v>
      </c>
      <c r="G150">
        <v>2017</v>
      </c>
      <c r="H150" t="s">
        <v>116</v>
      </c>
      <c r="I150" t="s">
        <v>116</v>
      </c>
      <c r="J150" t="s">
        <v>116</v>
      </c>
      <c r="K150" t="s">
        <v>116</v>
      </c>
      <c r="L150">
        <v>0.43654486661164799</v>
      </c>
      <c r="O150" t="str">
        <f t="shared" si="10"/>
        <v>PRC_RESIDRSD_APA3_SH_GAS_E01</v>
      </c>
      <c r="P150">
        <f t="shared" si="11"/>
        <v>0.43654486661164799</v>
      </c>
    </row>
    <row r="151" spans="1:16" x14ac:dyDescent="0.3">
      <c r="A151" t="s">
        <v>114</v>
      </c>
      <c r="B151" t="s">
        <v>14</v>
      </c>
      <c r="C151" t="s">
        <v>169</v>
      </c>
      <c r="D151" t="s">
        <v>116</v>
      </c>
      <c r="E151" t="s">
        <v>116</v>
      </c>
      <c r="F151" t="s">
        <v>116</v>
      </c>
      <c r="G151">
        <v>2017</v>
      </c>
      <c r="H151" t="s">
        <v>116</v>
      </c>
      <c r="I151" t="s">
        <v>116</v>
      </c>
      <c r="J151" t="s">
        <v>116</v>
      </c>
      <c r="K151" t="s">
        <v>116</v>
      </c>
      <c r="L151">
        <v>0</v>
      </c>
      <c r="O151" t="str">
        <f t="shared" si="10"/>
        <v>PRC_RESIDRSD_APA3_SH_LOG_E01</v>
      </c>
      <c r="P151">
        <f t="shared" si="11"/>
        <v>0</v>
      </c>
    </row>
    <row r="152" spans="1:16" x14ac:dyDescent="0.3">
      <c r="A152" t="s">
        <v>114</v>
      </c>
      <c r="B152" t="s">
        <v>14</v>
      </c>
      <c r="C152" t="s">
        <v>170</v>
      </c>
      <c r="D152" t="s">
        <v>116</v>
      </c>
      <c r="E152" t="s">
        <v>116</v>
      </c>
      <c r="F152" t="s">
        <v>116</v>
      </c>
      <c r="G152">
        <v>2017</v>
      </c>
      <c r="H152" t="s">
        <v>116</v>
      </c>
      <c r="I152" t="s">
        <v>116</v>
      </c>
      <c r="J152" t="s">
        <v>116</v>
      </c>
      <c r="K152" t="s">
        <v>116</v>
      </c>
      <c r="L152">
        <v>0</v>
      </c>
      <c r="O152" t="str">
        <f t="shared" si="10"/>
        <v>PRC_RESIDRSD_APA3_SH_LPG_E01</v>
      </c>
      <c r="P152">
        <f t="shared" si="11"/>
        <v>0</v>
      </c>
    </row>
    <row r="153" spans="1:16" x14ac:dyDescent="0.3">
      <c r="A153" t="s">
        <v>114</v>
      </c>
      <c r="B153" t="s">
        <v>14</v>
      </c>
      <c r="C153" t="s">
        <v>171</v>
      </c>
      <c r="D153" t="s">
        <v>116</v>
      </c>
      <c r="E153" t="s">
        <v>116</v>
      </c>
      <c r="F153" t="s">
        <v>116</v>
      </c>
      <c r="G153">
        <v>2017</v>
      </c>
      <c r="H153" t="s">
        <v>116</v>
      </c>
      <c r="I153" t="s">
        <v>116</v>
      </c>
      <c r="J153" t="s">
        <v>116</v>
      </c>
      <c r="K153" t="s">
        <v>116</v>
      </c>
      <c r="L153">
        <v>3.8818628583730697E-2</v>
      </c>
      <c r="O153" t="str">
        <f t="shared" si="10"/>
        <v>PRC_RESIDRSD_APA3_SH_LTH_E01</v>
      </c>
      <c r="P153">
        <f t="shared" si="11"/>
        <v>3.8818628583730697E-2</v>
      </c>
    </row>
    <row r="154" spans="1:16" x14ac:dyDescent="0.3">
      <c r="A154" t="s">
        <v>114</v>
      </c>
      <c r="B154" t="s">
        <v>14</v>
      </c>
      <c r="C154" t="s">
        <v>172</v>
      </c>
      <c r="D154" t="s">
        <v>116</v>
      </c>
      <c r="E154" t="s">
        <v>116</v>
      </c>
      <c r="F154" t="s">
        <v>116</v>
      </c>
      <c r="G154">
        <v>2017</v>
      </c>
      <c r="H154" t="s">
        <v>116</v>
      </c>
      <c r="I154" t="s">
        <v>116</v>
      </c>
      <c r="J154" t="s">
        <v>116</v>
      </c>
      <c r="K154" t="s">
        <v>116</v>
      </c>
      <c r="L154">
        <v>0</v>
      </c>
      <c r="O154" t="str">
        <f t="shared" si="10"/>
        <v>PRC_RESIDRSD_APA4_SH_BCO_E01</v>
      </c>
      <c r="P154">
        <f t="shared" si="11"/>
        <v>0</v>
      </c>
    </row>
    <row r="155" spans="1:16" x14ac:dyDescent="0.3">
      <c r="A155" t="s">
        <v>114</v>
      </c>
      <c r="B155" t="s">
        <v>14</v>
      </c>
      <c r="C155" t="s">
        <v>173</v>
      </c>
      <c r="D155" t="s">
        <v>116</v>
      </c>
      <c r="E155" t="s">
        <v>116</v>
      </c>
      <c r="F155" t="s">
        <v>116</v>
      </c>
      <c r="G155">
        <v>2017</v>
      </c>
      <c r="H155" t="s">
        <v>116</v>
      </c>
      <c r="I155" t="s">
        <v>116</v>
      </c>
      <c r="J155" t="s">
        <v>116</v>
      </c>
      <c r="K155" t="s">
        <v>116</v>
      </c>
      <c r="L155">
        <v>0</v>
      </c>
      <c r="O155" t="str">
        <f t="shared" si="10"/>
        <v>PRC_RESIDRSD_APA4_SH_BIC_E01</v>
      </c>
      <c r="P155">
        <f t="shared" si="11"/>
        <v>0</v>
      </c>
    </row>
    <row r="156" spans="1:16" x14ac:dyDescent="0.3">
      <c r="A156" t="s">
        <v>114</v>
      </c>
      <c r="B156" t="s">
        <v>14</v>
      </c>
      <c r="C156" t="s">
        <v>174</v>
      </c>
      <c r="D156" t="s">
        <v>116</v>
      </c>
      <c r="E156" t="s">
        <v>116</v>
      </c>
      <c r="F156" t="s">
        <v>116</v>
      </c>
      <c r="G156">
        <v>2017</v>
      </c>
      <c r="H156" t="s">
        <v>116</v>
      </c>
      <c r="I156" t="s">
        <v>116</v>
      </c>
      <c r="J156" t="s">
        <v>116</v>
      </c>
      <c r="K156" t="s">
        <v>116</v>
      </c>
      <c r="L156">
        <v>7.2392973179078099E-2</v>
      </c>
      <c r="O156" t="str">
        <f t="shared" si="10"/>
        <v>PRC_RESIDRSD_APA4_SH_DSL_E01</v>
      </c>
      <c r="P156">
        <f t="shared" si="11"/>
        <v>7.2392973179078099E-2</v>
      </c>
    </row>
    <row r="157" spans="1:16" x14ac:dyDescent="0.3">
      <c r="A157" t="s">
        <v>114</v>
      </c>
      <c r="B157" t="s">
        <v>14</v>
      </c>
      <c r="C157" t="s">
        <v>175</v>
      </c>
      <c r="D157" t="s">
        <v>116</v>
      </c>
      <c r="E157" t="s">
        <v>116</v>
      </c>
      <c r="F157" t="s">
        <v>116</v>
      </c>
      <c r="G157">
        <v>2017</v>
      </c>
      <c r="H157" t="s">
        <v>116</v>
      </c>
      <c r="I157" t="s">
        <v>116</v>
      </c>
      <c r="J157" t="s">
        <v>116</v>
      </c>
      <c r="K157" t="s">
        <v>116</v>
      </c>
      <c r="L157">
        <v>0</v>
      </c>
      <c r="O157" t="str">
        <f t="shared" si="10"/>
        <v>PRC_RESIDRSD_APA4_SH_ELC_E01</v>
      </c>
      <c r="P157">
        <f t="shared" si="11"/>
        <v>0</v>
      </c>
    </row>
    <row r="158" spans="1:16" x14ac:dyDescent="0.3">
      <c r="A158" t="s">
        <v>114</v>
      </c>
      <c r="B158" t="s">
        <v>14</v>
      </c>
      <c r="C158" t="s">
        <v>176</v>
      </c>
      <c r="D158" t="s">
        <v>116</v>
      </c>
      <c r="E158" t="s">
        <v>116</v>
      </c>
      <c r="F158" t="s">
        <v>116</v>
      </c>
      <c r="G158">
        <v>2017</v>
      </c>
      <c r="H158" t="s">
        <v>116</v>
      </c>
      <c r="I158" t="s">
        <v>116</v>
      </c>
      <c r="J158" t="s">
        <v>116</v>
      </c>
      <c r="K158" t="s">
        <v>116</v>
      </c>
      <c r="L158">
        <v>0.34391851918563399</v>
      </c>
      <c r="O158" t="str">
        <f t="shared" si="10"/>
        <v>PRC_RESIDRSD_APA4_SH_GAS_E01</v>
      </c>
      <c r="P158">
        <f t="shared" si="11"/>
        <v>0.34391851918563399</v>
      </c>
    </row>
    <row r="159" spans="1:16" x14ac:dyDescent="0.3">
      <c r="A159" t="s">
        <v>114</v>
      </c>
      <c r="B159" t="s">
        <v>14</v>
      </c>
      <c r="C159" t="s">
        <v>177</v>
      </c>
      <c r="D159" t="s">
        <v>116</v>
      </c>
      <c r="E159" t="s">
        <v>116</v>
      </c>
      <c r="F159" t="s">
        <v>116</v>
      </c>
      <c r="G159">
        <v>2017</v>
      </c>
      <c r="H159" t="s">
        <v>116</v>
      </c>
      <c r="I159" t="s">
        <v>116</v>
      </c>
      <c r="J159" t="s">
        <v>116</v>
      </c>
      <c r="K159" t="s">
        <v>116</v>
      </c>
      <c r="L159">
        <v>0</v>
      </c>
      <c r="O159" t="str">
        <f t="shared" si="10"/>
        <v>PRC_RESIDRSD_APA4_SH_LOG_E01</v>
      </c>
      <c r="P159">
        <f t="shared" si="11"/>
        <v>0</v>
      </c>
    </row>
    <row r="160" spans="1:16" x14ac:dyDescent="0.3">
      <c r="A160" t="s">
        <v>114</v>
      </c>
      <c r="B160" t="s">
        <v>14</v>
      </c>
      <c r="C160" t="s">
        <v>178</v>
      </c>
      <c r="D160" t="s">
        <v>116</v>
      </c>
      <c r="E160" t="s">
        <v>116</v>
      </c>
      <c r="F160" t="s">
        <v>116</v>
      </c>
      <c r="G160">
        <v>2017</v>
      </c>
      <c r="H160" t="s">
        <v>116</v>
      </c>
      <c r="I160" t="s">
        <v>116</v>
      </c>
      <c r="J160" t="s">
        <v>116</v>
      </c>
      <c r="K160" t="s">
        <v>116</v>
      </c>
      <c r="L160">
        <v>0</v>
      </c>
      <c r="O160" t="str">
        <f t="shared" si="10"/>
        <v>PRC_RESIDRSD_APA4_SH_LPG_E01</v>
      </c>
      <c r="P160">
        <f t="shared" si="11"/>
        <v>0</v>
      </c>
    </row>
    <row r="161" spans="1:16" x14ac:dyDescent="0.3">
      <c r="A161" t="s">
        <v>114</v>
      </c>
      <c r="B161" t="s">
        <v>14</v>
      </c>
      <c r="C161" t="s">
        <v>179</v>
      </c>
      <c r="D161" t="s">
        <v>116</v>
      </c>
      <c r="E161" t="s">
        <v>116</v>
      </c>
      <c r="F161" t="s">
        <v>116</v>
      </c>
      <c r="G161">
        <v>2017</v>
      </c>
      <c r="H161" t="s">
        <v>116</v>
      </c>
      <c r="I161" t="s">
        <v>116</v>
      </c>
      <c r="J161" t="s">
        <v>116</v>
      </c>
      <c r="K161" t="s">
        <v>116</v>
      </c>
      <c r="L161">
        <v>0.44148130763528798</v>
      </c>
      <c r="O161" t="str">
        <f t="shared" ref="O161:O192" si="12">B161&amp;C161</f>
        <v>PRC_RESIDRSD_APA4_SH_LTH_E01</v>
      </c>
      <c r="P161">
        <f t="shared" ref="P161:P192" si="13">L161</f>
        <v>0.44148130763528798</v>
      </c>
    </row>
    <row r="162" spans="1:16" x14ac:dyDescent="0.3">
      <c r="A162" t="s">
        <v>114</v>
      </c>
      <c r="B162" t="s">
        <v>14</v>
      </c>
      <c r="C162" t="s">
        <v>180</v>
      </c>
      <c r="D162" t="s">
        <v>116</v>
      </c>
      <c r="E162" t="s">
        <v>116</v>
      </c>
      <c r="F162" t="s">
        <v>116</v>
      </c>
      <c r="G162">
        <v>2017</v>
      </c>
      <c r="H162" t="s">
        <v>116</v>
      </c>
      <c r="I162" t="s">
        <v>116</v>
      </c>
      <c r="J162" t="s">
        <v>116</v>
      </c>
      <c r="K162" t="s">
        <v>116</v>
      </c>
      <c r="L162">
        <v>0.26801903205507899</v>
      </c>
      <c r="O162" t="str">
        <f t="shared" si="12"/>
        <v>PRC_RESIDRSD_DTA1_SH_BCO_E01</v>
      </c>
      <c r="P162">
        <f t="shared" si="13"/>
        <v>0.26801903205507899</v>
      </c>
    </row>
    <row r="163" spans="1:16" x14ac:dyDescent="0.3">
      <c r="A163" t="s">
        <v>114</v>
      </c>
      <c r="B163" t="s">
        <v>14</v>
      </c>
      <c r="C163" t="s">
        <v>181</v>
      </c>
      <c r="D163" t="s">
        <v>116</v>
      </c>
      <c r="E163" t="s">
        <v>116</v>
      </c>
      <c r="F163" t="s">
        <v>116</v>
      </c>
      <c r="G163">
        <v>2017</v>
      </c>
      <c r="H163" t="s">
        <v>116</v>
      </c>
      <c r="I163" t="s">
        <v>116</v>
      </c>
      <c r="J163" t="s">
        <v>116</v>
      </c>
      <c r="K163" t="s">
        <v>116</v>
      </c>
      <c r="L163">
        <v>4.4866385966020301</v>
      </c>
      <c r="O163" t="str">
        <f t="shared" si="12"/>
        <v>PRC_RESIDRSD_DTA1_SH_BIC_E01</v>
      </c>
      <c r="P163">
        <f t="shared" si="13"/>
        <v>4.4866385966020301</v>
      </c>
    </row>
    <row r="164" spans="1:16" x14ac:dyDescent="0.3">
      <c r="A164" t="s">
        <v>114</v>
      </c>
      <c r="B164" t="s">
        <v>14</v>
      </c>
      <c r="C164" t="s">
        <v>182</v>
      </c>
      <c r="D164" t="s">
        <v>116</v>
      </c>
      <c r="E164" t="s">
        <v>116</v>
      </c>
      <c r="F164" t="s">
        <v>116</v>
      </c>
      <c r="G164">
        <v>2017</v>
      </c>
      <c r="H164" t="s">
        <v>116</v>
      </c>
      <c r="I164" t="s">
        <v>116</v>
      </c>
      <c r="J164" t="s">
        <v>116</v>
      </c>
      <c r="K164" t="s">
        <v>116</v>
      </c>
      <c r="L164">
        <v>0</v>
      </c>
      <c r="O164" t="str">
        <f t="shared" si="12"/>
        <v>PRC_RESIDRSD_DTA1_SH_DSL_E01</v>
      </c>
      <c r="P164">
        <f t="shared" si="13"/>
        <v>0</v>
      </c>
    </row>
    <row r="165" spans="1:16" x14ac:dyDescent="0.3">
      <c r="A165" t="s">
        <v>114</v>
      </c>
      <c r="B165" t="s">
        <v>14</v>
      </c>
      <c r="C165" t="s">
        <v>183</v>
      </c>
      <c r="D165" t="s">
        <v>116</v>
      </c>
      <c r="E165" t="s">
        <v>116</v>
      </c>
      <c r="F165" t="s">
        <v>116</v>
      </c>
      <c r="G165">
        <v>2017</v>
      </c>
      <c r="H165" t="s">
        <v>116</v>
      </c>
      <c r="I165" t="s">
        <v>116</v>
      </c>
      <c r="J165" t="s">
        <v>116</v>
      </c>
      <c r="K165" t="s">
        <v>116</v>
      </c>
      <c r="L165">
        <v>3.5138349323859203E-2</v>
      </c>
      <c r="O165" t="str">
        <f t="shared" si="12"/>
        <v>PRC_RESIDRSD_DTA1_SH_ELC_E01</v>
      </c>
      <c r="P165">
        <f t="shared" si="13"/>
        <v>3.5138349323859203E-2</v>
      </c>
    </row>
    <row r="166" spans="1:16" x14ac:dyDescent="0.3">
      <c r="A166" t="s">
        <v>114</v>
      </c>
      <c r="B166" t="s">
        <v>14</v>
      </c>
      <c r="C166" t="s">
        <v>184</v>
      </c>
      <c r="D166" t="s">
        <v>116</v>
      </c>
      <c r="E166" t="s">
        <v>116</v>
      </c>
      <c r="F166" t="s">
        <v>116</v>
      </c>
      <c r="G166">
        <v>2017</v>
      </c>
      <c r="H166" t="s">
        <v>116</v>
      </c>
      <c r="I166" t="s">
        <v>116</v>
      </c>
      <c r="J166" t="s">
        <v>116</v>
      </c>
      <c r="K166" t="s">
        <v>116</v>
      </c>
      <c r="L166">
        <v>0.27958394510565499</v>
      </c>
      <c r="O166" t="str">
        <f t="shared" si="12"/>
        <v>PRC_RESIDRSD_DTA1_SH_GAS_E01</v>
      </c>
      <c r="P166">
        <f t="shared" si="13"/>
        <v>0.27958394510565499</v>
      </c>
    </row>
    <row r="167" spans="1:16" x14ac:dyDescent="0.3">
      <c r="A167" t="s">
        <v>114</v>
      </c>
      <c r="B167" t="s">
        <v>14</v>
      </c>
      <c r="C167" t="s">
        <v>185</v>
      </c>
      <c r="D167" t="s">
        <v>116</v>
      </c>
      <c r="E167" t="s">
        <v>116</v>
      </c>
      <c r="F167" t="s">
        <v>116</v>
      </c>
      <c r="G167">
        <v>2017</v>
      </c>
      <c r="H167" t="s">
        <v>116</v>
      </c>
      <c r="I167" t="s">
        <v>116</v>
      </c>
      <c r="J167" t="s">
        <v>116</v>
      </c>
      <c r="K167" t="s">
        <v>116</v>
      </c>
      <c r="L167">
        <v>4.53570669631672E-2</v>
      </c>
      <c r="O167" t="str">
        <f t="shared" si="12"/>
        <v>PRC_RESIDRSD_DTA1_SH_LOG_E01</v>
      </c>
      <c r="P167">
        <f t="shared" si="13"/>
        <v>4.53570669631672E-2</v>
      </c>
    </row>
    <row r="168" spans="1:16" x14ac:dyDescent="0.3">
      <c r="A168" t="s">
        <v>114</v>
      </c>
      <c r="B168" t="s">
        <v>14</v>
      </c>
      <c r="C168" t="s">
        <v>186</v>
      </c>
      <c r="D168" t="s">
        <v>116</v>
      </c>
      <c r="E168" t="s">
        <v>116</v>
      </c>
      <c r="F168" t="s">
        <v>116</v>
      </c>
      <c r="G168">
        <v>2017</v>
      </c>
      <c r="H168" t="s">
        <v>116</v>
      </c>
      <c r="I168" t="s">
        <v>116</v>
      </c>
      <c r="J168" t="s">
        <v>116</v>
      </c>
      <c r="K168" t="s">
        <v>116</v>
      </c>
      <c r="L168">
        <v>0</v>
      </c>
      <c r="O168" t="str">
        <f t="shared" si="12"/>
        <v>PRC_RESIDRSD_DTA1_SH_LPG_E01</v>
      </c>
      <c r="P168">
        <f t="shared" si="13"/>
        <v>0</v>
      </c>
    </row>
    <row r="169" spans="1:16" x14ac:dyDescent="0.3">
      <c r="A169" t="s">
        <v>114</v>
      </c>
      <c r="B169" t="s">
        <v>14</v>
      </c>
      <c r="C169" t="s">
        <v>187</v>
      </c>
      <c r="D169" t="s">
        <v>116</v>
      </c>
      <c r="E169" t="s">
        <v>116</v>
      </c>
      <c r="F169" t="s">
        <v>116</v>
      </c>
      <c r="G169">
        <v>2017</v>
      </c>
      <c r="H169" t="s">
        <v>116</v>
      </c>
      <c r="I169" t="s">
        <v>116</v>
      </c>
      <c r="J169" t="s">
        <v>116</v>
      </c>
      <c r="K169" t="s">
        <v>116</v>
      </c>
      <c r="L169">
        <v>0.29094496772009798</v>
      </c>
      <c r="O169" t="str">
        <f t="shared" si="12"/>
        <v>PRC_RESIDRSD_DTA1_SH_LTH_E01</v>
      </c>
      <c r="P169">
        <f t="shared" si="13"/>
        <v>0.29094496772009798</v>
      </c>
    </row>
    <row r="170" spans="1:16" x14ac:dyDescent="0.3">
      <c r="A170" t="s">
        <v>114</v>
      </c>
      <c r="B170" t="s">
        <v>14</v>
      </c>
      <c r="C170" t="s">
        <v>188</v>
      </c>
      <c r="D170" t="s">
        <v>116</v>
      </c>
      <c r="E170" t="s">
        <v>116</v>
      </c>
      <c r="F170" t="s">
        <v>116</v>
      </c>
      <c r="G170">
        <v>2017</v>
      </c>
      <c r="H170" t="s">
        <v>116</v>
      </c>
      <c r="I170" t="s">
        <v>116</v>
      </c>
      <c r="J170" t="s">
        <v>116</v>
      </c>
      <c r="K170" t="s">
        <v>116</v>
      </c>
      <c r="L170">
        <v>0.121840098209409</v>
      </c>
      <c r="O170" t="str">
        <f t="shared" si="12"/>
        <v>PRC_RESIDRSD_DTA2_SH_BCO_E01</v>
      </c>
      <c r="P170">
        <f t="shared" si="13"/>
        <v>0.121840098209409</v>
      </c>
    </row>
    <row r="171" spans="1:16" x14ac:dyDescent="0.3">
      <c r="A171" t="s">
        <v>114</v>
      </c>
      <c r="B171" t="s">
        <v>14</v>
      </c>
      <c r="C171" t="s">
        <v>189</v>
      </c>
      <c r="D171" t="s">
        <v>116</v>
      </c>
      <c r="E171" t="s">
        <v>116</v>
      </c>
      <c r="F171" t="s">
        <v>116</v>
      </c>
      <c r="G171">
        <v>2017</v>
      </c>
      <c r="H171" t="s">
        <v>116</v>
      </c>
      <c r="I171" t="s">
        <v>116</v>
      </c>
      <c r="J171" t="s">
        <v>116</v>
      </c>
      <c r="K171" t="s">
        <v>116</v>
      </c>
      <c r="L171">
        <v>2.0396032440255101</v>
      </c>
      <c r="O171" t="str">
        <f t="shared" si="12"/>
        <v>PRC_RESIDRSD_DTA2_SH_BIC_E01</v>
      </c>
      <c r="P171">
        <f t="shared" si="13"/>
        <v>2.0396032440255101</v>
      </c>
    </row>
    <row r="172" spans="1:16" x14ac:dyDescent="0.3">
      <c r="A172" t="s">
        <v>114</v>
      </c>
      <c r="B172" t="s">
        <v>14</v>
      </c>
      <c r="C172" t="s">
        <v>190</v>
      </c>
      <c r="D172" t="s">
        <v>116</v>
      </c>
      <c r="E172" t="s">
        <v>116</v>
      </c>
      <c r="F172" t="s">
        <v>116</v>
      </c>
      <c r="G172">
        <v>2017</v>
      </c>
      <c r="H172" t="s">
        <v>116</v>
      </c>
      <c r="I172" t="s">
        <v>116</v>
      </c>
      <c r="J172" t="s">
        <v>116</v>
      </c>
      <c r="K172" t="s">
        <v>116</v>
      </c>
      <c r="L172">
        <v>0</v>
      </c>
      <c r="O172" t="str">
        <f t="shared" si="12"/>
        <v>PRC_RESIDRSD_DTA2_SH_DSL_E01</v>
      </c>
      <c r="P172">
        <f t="shared" si="13"/>
        <v>0</v>
      </c>
    </row>
    <row r="173" spans="1:16" x14ac:dyDescent="0.3">
      <c r="A173" t="s">
        <v>114</v>
      </c>
      <c r="B173" t="s">
        <v>14</v>
      </c>
      <c r="C173" t="s">
        <v>191</v>
      </c>
      <c r="D173" t="s">
        <v>116</v>
      </c>
      <c r="E173" t="s">
        <v>116</v>
      </c>
      <c r="F173" t="s">
        <v>116</v>
      </c>
      <c r="G173">
        <v>2017</v>
      </c>
      <c r="H173" t="s">
        <v>116</v>
      </c>
      <c r="I173" t="s">
        <v>116</v>
      </c>
      <c r="J173" t="s">
        <v>116</v>
      </c>
      <c r="K173" t="s">
        <v>116</v>
      </c>
      <c r="L173">
        <v>0</v>
      </c>
      <c r="O173" t="str">
        <f t="shared" si="12"/>
        <v>PRC_RESIDRSD_DTA2_SH_ELC_E01</v>
      </c>
      <c r="P173">
        <f t="shared" si="13"/>
        <v>0</v>
      </c>
    </row>
    <row r="174" spans="1:16" x14ac:dyDescent="0.3">
      <c r="A174" t="s">
        <v>114</v>
      </c>
      <c r="B174" t="s">
        <v>14</v>
      </c>
      <c r="C174" t="s">
        <v>192</v>
      </c>
      <c r="D174" t="s">
        <v>116</v>
      </c>
      <c r="E174" t="s">
        <v>116</v>
      </c>
      <c r="F174" t="s">
        <v>116</v>
      </c>
      <c r="G174">
        <v>2017</v>
      </c>
      <c r="H174" t="s">
        <v>116</v>
      </c>
      <c r="I174" t="s">
        <v>116</v>
      </c>
      <c r="J174" t="s">
        <v>116</v>
      </c>
      <c r="K174" t="s">
        <v>116</v>
      </c>
      <c r="L174">
        <v>4.7880254958035504</v>
      </c>
      <c r="O174" t="str">
        <f t="shared" si="12"/>
        <v>PRC_RESIDRSD_DTA2_SH_GAS_E01</v>
      </c>
      <c r="P174">
        <f t="shared" si="13"/>
        <v>4.7880254958035504</v>
      </c>
    </row>
    <row r="175" spans="1:16" x14ac:dyDescent="0.3">
      <c r="A175" t="s">
        <v>114</v>
      </c>
      <c r="B175" t="s">
        <v>14</v>
      </c>
      <c r="C175" t="s">
        <v>193</v>
      </c>
      <c r="D175" t="s">
        <v>116</v>
      </c>
      <c r="E175" t="s">
        <v>116</v>
      </c>
      <c r="F175" t="s">
        <v>116</v>
      </c>
      <c r="G175">
        <v>2017</v>
      </c>
      <c r="H175" t="s">
        <v>116</v>
      </c>
      <c r="I175" t="s">
        <v>116</v>
      </c>
      <c r="J175" t="s">
        <v>116</v>
      </c>
      <c r="K175" t="s">
        <v>116</v>
      </c>
      <c r="L175">
        <v>0.111686756691959</v>
      </c>
      <c r="O175" t="str">
        <f t="shared" si="12"/>
        <v>PRC_RESIDRSD_DTA2_SH_LOG_E01</v>
      </c>
      <c r="P175">
        <f t="shared" si="13"/>
        <v>0.111686756691959</v>
      </c>
    </row>
    <row r="176" spans="1:16" x14ac:dyDescent="0.3">
      <c r="A176" t="s">
        <v>114</v>
      </c>
      <c r="B176" t="s">
        <v>14</v>
      </c>
      <c r="C176" t="s">
        <v>194</v>
      </c>
      <c r="D176" t="s">
        <v>116</v>
      </c>
      <c r="E176" t="s">
        <v>116</v>
      </c>
      <c r="F176" t="s">
        <v>116</v>
      </c>
      <c r="G176">
        <v>2017</v>
      </c>
      <c r="H176" t="s">
        <v>116</v>
      </c>
      <c r="I176" t="s">
        <v>116</v>
      </c>
      <c r="J176" t="s">
        <v>116</v>
      </c>
      <c r="K176" t="s">
        <v>116</v>
      </c>
      <c r="L176">
        <v>0</v>
      </c>
      <c r="O176" t="str">
        <f t="shared" si="12"/>
        <v>PRC_RESIDRSD_DTA2_SH_LPG_E01</v>
      </c>
      <c r="P176">
        <f t="shared" si="13"/>
        <v>0</v>
      </c>
    </row>
    <row r="177" spans="1:16" x14ac:dyDescent="0.3">
      <c r="A177" t="s">
        <v>114</v>
      </c>
      <c r="B177" t="s">
        <v>14</v>
      </c>
      <c r="C177" t="s">
        <v>195</v>
      </c>
      <c r="D177" t="s">
        <v>116</v>
      </c>
      <c r="E177" t="s">
        <v>116</v>
      </c>
      <c r="F177" t="s">
        <v>116</v>
      </c>
      <c r="G177">
        <v>2017</v>
      </c>
      <c r="H177" t="s">
        <v>116</v>
      </c>
      <c r="I177" t="s">
        <v>116</v>
      </c>
      <c r="J177" t="s">
        <v>116</v>
      </c>
      <c r="K177" t="s">
        <v>116</v>
      </c>
      <c r="L177">
        <v>0.40353440526956402</v>
      </c>
      <c r="O177" t="str">
        <f t="shared" si="12"/>
        <v>PRC_RESIDRSD_DTA2_SH_LTH_E01</v>
      </c>
      <c r="P177">
        <f t="shared" si="13"/>
        <v>0.40353440526956402</v>
      </c>
    </row>
    <row r="178" spans="1:16" x14ac:dyDescent="0.3">
      <c r="A178" t="s">
        <v>114</v>
      </c>
      <c r="B178" t="s">
        <v>14</v>
      </c>
      <c r="C178" t="s">
        <v>196</v>
      </c>
      <c r="D178" t="s">
        <v>116</v>
      </c>
      <c r="E178" t="s">
        <v>116</v>
      </c>
      <c r="F178" t="s">
        <v>116</v>
      </c>
      <c r="G178">
        <v>2017</v>
      </c>
      <c r="H178" t="s">
        <v>116</v>
      </c>
      <c r="I178" t="s">
        <v>116</v>
      </c>
      <c r="J178" t="s">
        <v>116</v>
      </c>
      <c r="K178" t="s">
        <v>116</v>
      </c>
      <c r="L178">
        <v>0</v>
      </c>
      <c r="O178" t="str">
        <f t="shared" si="12"/>
        <v>PRC_RESIDRSD_DTA3_SH_BCO_E01</v>
      </c>
      <c r="P178">
        <f t="shared" si="13"/>
        <v>0</v>
      </c>
    </row>
    <row r="179" spans="1:16" x14ac:dyDescent="0.3">
      <c r="A179" t="s">
        <v>114</v>
      </c>
      <c r="B179" t="s">
        <v>14</v>
      </c>
      <c r="C179" t="s">
        <v>197</v>
      </c>
      <c r="D179" t="s">
        <v>116</v>
      </c>
      <c r="E179" t="s">
        <v>116</v>
      </c>
      <c r="F179" t="s">
        <v>116</v>
      </c>
      <c r="G179">
        <v>2017</v>
      </c>
      <c r="H179" t="s">
        <v>116</v>
      </c>
      <c r="I179" t="s">
        <v>116</v>
      </c>
      <c r="J179" t="s">
        <v>116</v>
      </c>
      <c r="K179" t="s">
        <v>116</v>
      </c>
      <c r="L179">
        <v>0</v>
      </c>
      <c r="O179" t="str">
        <f t="shared" si="12"/>
        <v>PRC_RESIDRSD_DTA3_SH_BIC_E01</v>
      </c>
      <c r="P179">
        <f t="shared" si="13"/>
        <v>0</v>
      </c>
    </row>
    <row r="180" spans="1:16" x14ac:dyDescent="0.3">
      <c r="A180" t="s">
        <v>114</v>
      </c>
      <c r="B180" t="s">
        <v>14</v>
      </c>
      <c r="C180" t="s">
        <v>198</v>
      </c>
      <c r="D180" t="s">
        <v>116</v>
      </c>
      <c r="E180" t="s">
        <v>116</v>
      </c>
      <c r="F180" t="s">
        <v>116</v>
      </c>
      <c r="G180">
        <v>2017</v>
      </c>
      <c r="H180" t="s">
        <v>116</v>
      </c>
      <c r="I180" t="s">
        <v>116</v>
      </c>
      <c r="J180" t="s">
        <v>116</v>
      </c>
      <c r="K180" t="s">
        <v>116</v>
      </c>
      <c r="L180">
        <v>0</v>
      </c>
      <c r="O180" t="str">
        <f t="shared" si="12"/>
        <v>PRC_RESIDRSD_DTA3_SH_DSL_E01</v>
      </c>
      <c r="P180">
        <f t="shared" si="13"/>
        <v>0</v>
      </c>
    </row>
    <row r="181" spans="1:16" x14ac:dyDescent="0.3">
      <c r="A181" t="s">
        <v>114</v>
      </c>
      <c r="B181" t="s">
        <v>14</v>
      </c>
      <c r="C181" t="s">
        <v>199</v>
      </c>
      <c r="D181" t="s">
        <v>116</v>
      </c>
      <c r="E181" t="s">
        <v>116</v>
      </c>
      <c r="F181" t="s">
        <v>116</v>
      </c>
      <c r="G181">
        <v>2017</v>
      </c>
      <c r="H181" t="s">
        <v>116</v>
      </c>
      <c r="I181" t="s">
        <v>116</v>
      </c>
      <c r="J181" t="s">
        <v>116</v>
      </c>
      <c r="K181" t="s">
        <v>116</v>
      </c>
      <c r="L181">
        <v>0</v>
      </c>
      <c r="O181" t="str">
        <f t="shared" si="12"/>
        <v>PRC_RESIDRSD_DTA3_SH_ELC_E01</v>
      </c>
      <c r="P181">
        <f t="shared" si="13"/>
        <v>0</v>
      </c>
    </row>
    <row r="182" spans="1:16" x14ac:dyDescent="0.3">
      <c r="A182" t="s">
        <v>114</v>
      </c>
      <c r="B182" t="s">
        <v>14</v>
      </c>
      <c r="C182" t="s">
        <v>200</v>
      </c>
      <c r="D182" t="s">
        <v>116</v>
      </c>
      <c r="E182" t="s">
        <v>116</v>
      </c>
      <c r="F182" t="s">
        <v>116</v>
      </c>
      <c r="G182">
        <v>2017</v>
      </c>
      <c r="H182" t="s">
        <v>116</v>
      </c>
      <c r="I182" t="s">
        <v>116</v>
      </c>
      <c r="J182" t="s">
        <v>116</v>
      </c>
      <c r="K182" t="s">
        <v>116</v>
      </c>
      <c r="L182">
        <v>1.70103010132614</v>
      </c>
      <c r="O182" t="str">
        <f t="shared" si="12"/>
        <v>PRC_RESIDRSD_DTA3_SH_GAS_E01</v>
      </c>
      <c r="P182">
        <f t="shared" si="13"/>
        <v>1.70103010132614</v>
      </c>
    </row>
    <row r="183" spans="1:16" x14ac:dyDescent="0.3">
      <c r="A183" t="s">
        <v>114</v>
      </c>
      <c r="B183" t="s">
        <v>14</v>
      </c>
      <c r="C183" t="s">
        <v>201</v>
      </c>
      <c r="D183" t="s">
        <v>116</v>
      </c>
      <c r="E183" t="s">
        <v>116</v>
      </c>
      <c r="F183" t="s">
        <v>116</v>
      </c>
      <c r="G183">
        <v>2017</v>
      </c>
      <c r="H183" t="s">
        <v>116</v>
      </c>
      <c r="I183" t="s">
        <v>116</v>
      </c>
      <c r="J183" t="s">
        <v>116</v>
      </c>
      <c r="K183" t="s">
        <v>116</v>
      </c>
      <c r="L183">
        <v>0</v>
      </c>
      <c r="O183" t="str">
        <f t="shared" si="12"/>
        <v>PRC_RESIDRSD_DTA3_SH_LOG_E01</v>
      </c>
      <c r="P183">
        <f t="shared" si="13"/>
        <v>0</v>
      </c>
    </row>
    <row r="184" spans="1:16" x14ac:dyDescent="0.3">
      <c r="A184" t="s">
        <v>114</v>
      </c>
      <c r="B184" t="s">
        <v>14</v>
      </c>
      <c r="C184" t="s">
        <v>202</v>
      </c>
      <c r="D184" t="s">
        <v>116</v>
      </c>
      <c r="E184" t="s">
        <v>116</v>
      </c>
      <c r="F184" t="s">
        <v>116</v>
      </c>
      <c r="G184">
        <v>2017</v>
      </c>
      <c r="H184" t="s">
        <v>116</v>
      </c>
      <c r="I184" t="s">
        <v>116</v>
      </c>
      <c r="J184" t="s">
        <v>116</v>
      </c>
      <c r="K184" t="s">
        <v>116</v>
      </c>
      <c r="L184">
        <v>0</v>
      </c>
      <c r="O184" t="str">
        <f t="shared" si="12"/>
        <v>PRC_RESIDRSD_DTA3_SH_LPG_E01</v>
      </c>
      <c r="P184">
        <f t="shared" si="13"/>
        <v>0</v>
      </c>
    </row>
    <row r="185" spans="1:16" x14ac:dyDescent="0.3">
      <c r="A185" t="s">
        <v>114</v>
      </c>
      <c r="B185" t="s">
        <v>14</v>
      </c>
      <c r="C185" t="s">
        <v>203</v>
      </c>
      <c r="D185" t="s">
        <v>116</v>
      </c>
      <c r="E185" t="s">
        <v>116</v>
      </c>
      <c r="F185" t="s">
        <v>116</v>
      </c>
      <c r="G185">
        <v>2017</v>
      </c>
      <c r="H185" t="s">
        <v>116</v>
      </c>
      <c r="I185" t="s">
        <v>116</v>
      </c>
      <c r="J185" t="s">
        <v>116</v>
      </c>
      <c r="K185" t="s">
        <v>116</v>
      </c>
      <c r="L185">
        <v>9.5198986738611099E-3</v>
      </c>
      <c r="O185" t="str">
        <f t="shared" si="12"/>
        <v>PRC_RESIDRSD_DTA3_SH_LTH_E01</v>
      </c>
      <c r="P185">
        <f t="shared" si="13"/>
        <v>9.5198986738611099E-3</v>
      </c>
    </row>
    <row r="186" spans="1:16" x14ac:dyDescent="0.3">
      <c r="A186" t="s">
        <v>114</v>
      </c>
      <c r="B186" t="s">
        <v>14</v>
      </c>
      <c r="C186" t="s">
        <v>204</v>
      </c>
      <c r="D186" t="s">
        <v>116</v>
      </c>
      <c r="E186" t="s">
        <v>116</v>
      </c>
      <c r="F186" t="s">
        <v>116</v>
      </c>
      <c r="G186">
        <v>2017</v>
      </c>
      <c r="H186" t="s">
        <v>116</v>
      </c>
      <c r="I186" t="s">
        <v>116</v>
      </c>
      <c r="J186" t="s">
        <v>116</v>
      </c>
      <c r="K186" t="s">
        <v>116</v>
      </c>
      <c r="L186">
        <v>0.11575771194090401</v>
      </c>
      <c r="O186" t="str">
        <f t="shared" si="12"/>
        <v>PRC_RESIDRSD_DTA4_SH_BCO_E01</v>
      </c>
      <c r="P186">
        <f t="shared" si="13"/>
        <v>0.11575771194090401</v>
      </c>
    </row>
    <row r="187" spans="1:16" x14ac:dyDescent="0.3">
      <c r="A187" t="s">
        <v>114</v>
      </c>
      <c r="B187" t="s">
        <v>14</v>
      </c>
      <c r="C187" t="s">
        <v>205</v>
      </c>
      <c r="D187" t="s">
        <v>116</v>
      </c>
      <c r="E187" t="s">
        <v>116</v>
      </c>
      <c r="F187" t="s">
        <v>116</v>
      </c>
      <c r="G187">
        <v>2017</v>
      </c>
      <c r="H187" t="s">
        <v>116</v>
      </c>
      <c r="I187" t="s">
        <v>116</v>
      </c>
      <c r="J187" t="s">
        <v>116</v>
      </c>
      <c r="K187" t="s">
        <v>116</v>
      </c>
      <c r="L187">
        <v>1.8336021571439101</v>
      </c>
      <c r="O187" t="str">
        <f t="shared" si="12"/>
        <v>PRC_RESIDRSD_DTA4_SH_BIC_E01</v>
      </c>
      <c r="P187">
        <f t="shared" si="13"/>
        <v>1.8336021571439101</v>
      </c>
    </row>
    <row r="188" spans="1:16" x14ac:dyDescent="0.3">
      <c r="A188" t="s">
        <v>114</v>
      </c>
      <c r="B188" t="s">
        <v>14</v>
      </c>
      <c r="C188" t="s">
        <v>206</v>
      </c>
      <c r="D188" t="s">
        <v>116</v>
      </c>
      <c r="E188" t="s">
        <v>116</v>
      </c>
      <c r="F188" t="s">
        <v>116</v>
      </c>
      <c r="G188">
        <v>2017</v>
      </c>
      <c r="H188" t="s">
        <v>116</v>
      </c>
      <c r="I188" t="s">
        <v>116</v>
      </c>
      <c r="J188" t="s">
        <v>116</v>
      </c>
      <c r="K188" t="s">
        <v>116</v>
      </c>
      <c r="L188">
        <v>0</v>
      </c>
      <c r="O188" t="str">
        <f t="shared" si="12"/>
        <v>PRC_RESIDRSD_DTA4_SH_DSL_E01</v>
      </c>
      <c r="P188">
        <f t="shared" si="13"/>
        <v>0</v>
      </c>
    </row>
    <row r="189" spans="1:16" x14ac:dyDescent="0.3">
      <c r="A189" t="s">
        <v>114</v>
      </c>
      <c r="B189" t="s">
        <v>14</v>
      </c>
      <c r="C189" t="s">
        <v>207</v>
      </c>
      <c r="D189" t="s">
        <v>116</v>
      </c>
      <c r="E189" t="s">
        <v>116</v>
      </c>
      <c r="F189" t="s">
        <v>116</v>
      </c>
      <c r="G189">
        <v>2017</v>
      </c>
      <c r="H189" t="s">
        <v>116</v>
      </c>
      <c r="I189" t="s">
        <v>116</v>
      </c>
      <c r="J189" t="s">
        <v>116</v>
      </c>
      <c r="K189" t="s">
        <v>116</v>
      </c>
      <c r="L189">
        <v>0</v>
      </c>
      <c r="O189" t="str">
        <f t="shared" si="12"/>
        <v>PRC_RESIDRSD_DTA4_SH_ELC_E01</v>
      </c>
      <c r="P189">
        <f t="shared" si="13"/>
        <v>0</v>
      </c>
    </row>
    <row r="190" spans="1:16" x14ac:dyDescent="0.3">
      <c r="A190" t="s">
        <v>114</v>
      </c>
      <c r="B190" t="s">
        <v>14</v>
      </c>
      <c r="C190" t="s">
        <v>208</v>
      </c>
      <c r="D190" t="s">
        <v>116</v>
      </c>
      <c r="E190" t="s">
        <v>116</v>
      </c>
      <c r="F190" t="s">
        <v>116</v>
      </c>
      <c r="G190">
        <v>2017</v>
      </c>
      <c r="H190" t="s">
        <v>116</v>
      </c>
      <c r="I190" t="s">
        <v>116</v>
      </c>
      <c r="J190" t="s">
        <v>116</v>
      </c>
      <c r="K190" t="s">
        <v>116</v>
      </c>
      <c r="L190">
        <v>3.8509289463991498</v>
      </c>
      <c r="O190" t="str">
        <f t="shared" si="12"/>
        <v>PRC_RESIDRSD_DTA4_SH_GAS_E01</v>
      </c>
      <c r="P190">
        <f t="shared" si="13"/>
        <v>3.8509289463991498</v>
      </c>
    </row>
    <row r="191" spans="1:16" x14ac:dyDescent="0.3">
      <c r="A191" t="s">
        <v>114</v>
      </c>
      <c r="B191" t="s">
        <v>14</v>
      </c>
      <c r="C191" t="s">
        <v>209</v>
      </c>
      <c r="D191" t="s">
        <v>116</v>
      </c>
      <c r="E191" t="s">
        <v>116</v>
      </c>
      <c r="F191" t="s">
        <v>116</v>
      </c>
      <c r="G191">
        <v>2017</v>
      </c>
      <c r="H191" t="s">
        <v>116</v>
      </c>
      <c r="I191" t="s">
        <v>116</v>
      </c>
      <c r="J191" t="s">
        <v>116</v>
      </c>
      <c r="K191" t="s">
        <v>116</v>
      </c>
      <c r="L191">
        <v>5.6592659171108499E-2</v>
      </c>
      <c r="O191" t="str">
        <f t="shared" si="12"/>
        <v>PRC_RESIDRSD_DTA4_SH_LOG_E01</v>
      </c>
      <c r="P191">
        <f t="shared" si="13"/>
        <v>5.6592659171108499E-2</v>
      </c>
    </row>
    <row r="192" spans="1:16" x14ac:dyDescent="0.3">
      <c r="A192" t="s">
        <v>114</v>
      </c>
      <c r="B192" t="s">
        <v>14</v>
      </c>
      <c r="C192" t="s">
        <v>210</v>
      </c>
      <c r="D192" t="s">
        <v>116</v>
      </c>
      <c r="E192" t="s">
        <v>116</v>
      </c>
      <c r="F192" t="s">
        <v>116</v>
      </c>
      <c r="G192">
        <v>2017</v>
      </c>
      <c r="H192" t="s">
        <v>116</v>
      </c>
      <c r="I192" t="s">
        <v>116</v>
      </c>
      <c r="J192" t="s">
        <v>116</v>
      </c>
      <c r="K192" t="s">
        <v>116</v>
      </c>
      <c r="L192">
        <v>0</v>
      </c>
      <c r="O192" t="str">
        <f t="shared" si="12"/>
        <v>PRC_RESIDRSD_DTA4_SH_LPG_E01</v>
      </c>
      <c r="P192">
        <f t="shared" si="13"/>
        <v>0</v>
      </c>
    </row>
    <row r="193" spans="1:16" x14ac:dyDescent="0.3">
      <c r="A193" t="s">
        <v>114</v>
      </c>
      <c r="B193" t="s">
        <v>14</v>
      </c>
      <c r="C193" t="s">
        <v>211</v>
      </c>
      <c r="D193" t="s">
        <v>116</v>
      </c>
      <c r="E193" t="s">
        <v>116</v>
      </c>
      <c r="F193" t="s">
        <v>116</v>
      </c>
      <c r="G193">
        <v>2017</v>
      </c>
      <c r="H193" t="s">
        <v>116</v>
      </c>
      <c r="I193" t="s">
        <v>116</v>
      </c>
      <c r="J193" t="s">
        <v>116</v>
      </c>
      <c r="K193" t="s">
        <v>116</v>
      </c>
      <c r="L193">
        <v>8.5938525344926894E-2</v>
      </c>
      <c r="O193" t="str">
        <f t="shared" ref="O193:O201" si="14">B193&amp;C193</f>
        <v>PRC_RESIDRSD_DTA4_SH_LTH_E01</v>
      </c>
      <c r="P193">
        <f t="shared" ref="P193:P201" si="15">L193</f>
        <v>8.5938525344926894E-2</v>
      </c>
    </row>
    <row r="194" spans="1:16" x14ac:dyDescent="0.3">
      <c r="A194" t="s">
        <v>114</v>
      </c>
      <c r="B194" t="s">
        <v>14</v>
      </c>
      <c r="C194" t="s">
        <v>51</v>
      </c>
      <c r="D194" t="s">
        <v>116</v>
      </c>
      <c r="E194" t="s">
        <v>116</v>
      </c>
      <c r="F194" t="s">
        <v>116</v>
      </c>
      <c r="G194">
        <v>2017</v>
      </c>
      <c r="H194" t="s">
        <v>116</v>
      </c>
      <c r="I194" t="s">
        <v>116</v>
      </c>
      <c r="J194" t="s">
        <v>116</v>
      </c>
      <c r="K194" t="s">
        <v>116</v>
      </c>
      <c r="L194">
        <v>2.8800340972472802</v>
      </c>
      <c r="O194" t="str">
        <f t="shared" si="14"/>
        <v>PRC_RESIDRSD_UMSH_APA1</v>
      </c>
      <c r="P194">
        <f t="shared" si="15"/>
        <v>2.8800340972472802</v>
      </c>
    </row>
    <row r="195" spans="1:16" x14ac:dyDescent="0.3">
      <c r="A195" t="s">
        <v>114</v>
      </c>
      <c r="B195" t="s">
        <v>14</v>
      </c>
      <c r="C195" t="s">
        <v>53</v>
      </c>
      <c r="D195" t="s">
        <v>116</v>
      </c>
      <c r="E195" t="s">
        <v>116</v>
      </c>
      <c r="F195" t="s">
        <v>116</v>
      </c>
      <c r="G195">
        <v>2017</v>
      </c>
      <c r="H195" t="s">
        <v>116</v>
      </c>
      <c r="I195" t="s">
        <v>116</v>
      </c>
      <c r="J195" t="s">
        <v>116</v>
      </c>
      <c r="K195" t="s">
        <v>116</v>
      </c>
      <c r="L195">
        <v>1.7532710048923199</v>
      </c>
      <c r="O195" t="str">
        <f t="shared" si="14"/>
        <v>PRC_RESIDRSD_UMSH_APA2</v>
      </c>
      <c r="P195">
        <f t="shared" si="15"/>
        <v>1.7532710048923199</v>
      </c>
    </row>
    <row r="196" spans="1:16" x14ac:dyDescent="0.3">
      <c r="A196" t="s">
        <v>114</v>
      </c>
      <c r="B196" t="s">
        <v>14</v>
      </c>
      <c r="C196" t="s">
        <v>55</v>
      </c>
      <c r="D196" t="s">
        <v>116</v>
      </c>
      <c r="E196" t="s">
        <v>116</v>
      </c>
      <c r="F196" t="s">
        <v>116</v>
      </c>
      <c r="G196">
        <v>2017</v>
      </c>
      <c r="H196" t="s">
        <v>116</v>
      </c>
      <c r="I196" t="s">
        <v>116</v>
      </c>
      <c r="J196" t="s">
        <v>116</v>
      </c>
      <c r="K196" t="s">
        <v>116</v>
      </c>
      <c r="L196">
        <v>0.274141910919035</v>
      </c>
      <c r="O196" t="str">
        <f t="shared" si="14"/>
        <v>PRC_RESIDRSD_UMSH_APA3</v>
      </c>
      <c r="P196">
        <f t="shared" si="15"/>
        <v>0.274141910919035</v>
      </c>
    </row>
    <row r="197" spans="1:16" x14ac:dyDescent="0.3">
      <c r="A197" t="s">
        <v>114</v>
      </c>
      <c r="B197" t="s">
        <v>14</v>
      </c>
      <c r="C197" t="s">
        <v>57</v>
      </c>
      <c r="D197" t="s">
        <v>116</v>
      </c>
      <c r="E197" t="s">
        <v>116</v>
      </c>
      <c r="F197" t="s">
        <v>116</v>
      </c>
      <c r="G197">
        <v>2017</v>
      </c>
      <c r="H197" t="s">
        <v>116</v>
      </c>
      <c r="I197" t="s">
        <v>116</v>
      </c>
      <c r="J197" t="s">
        <v>116</v>
      </c>
      <c r="K197" t="s">
        <v>116</v>
      </c>
      <c r="L197">
        <v>3.9132670005650801E-2</v>
      </c>
      <c r="O197" t="str">
        <f t="shared" si="14"/>
        <v>PRC_RESIDRSD_UMSH_APA4</v>
      </c>
      <c r="P197">
        <f t="shared" si="15"/>
        <v>3.9132670005650801E-2</v>
      </c>
    </row>
    <row r="198" spans="1:16" x14ac:dyDescent="0.3">
      <c r="A198" t="s">
        <v>114</v>
      </c>
      <c r="B198" t="s">
        <v>14</v>
      </c>
      <c r="C198" t="s">
        <v>52</v>
      </c>
      <c r="D198" t="s">
        <v>116</v>
      </c>
      <c r="E198" t="s">
        <v>116</v>
      </c>
      <c r="F198" t="s">
        <v>116</v>
      </c>
      <c r="G198">
        <v>2017</v>
      </c>
      <c r="H198" t="s">
        <v>116</v>
      </c>
      <c r="I198" t="s">
        <v>116</v>
      </c>
      <c r="J198" t="s">
        <v>116</v>
      </c>
      <c r="K198" t="s">
        <v>116</v>
      </c>
      <c r="L198">
        <v>4.3798605043285699</v>
      </c>
      <c r="O198" t="str">
        <f t="shared" si="14"/>
        <v>PRC_RESIDRSD_UMSH_DTA1</v>
      </c>
      <c r="P198">
        <f t="shared" si="15"/>
        <v>4.3798605043285699</v>
      </c>
    </row>
    <row r="199" spans="1:16" x14ac:dyDescent="0.3">
      <c r="A199" t="s">
        <v>114</v>
      </c>
      <c r="B199" t="s">
        <v>14</v>
      </c>
      <c r="C199" t="s">
        <v>54</v>
      </c>
      <c r="D199" t="s">
        <v>116</v>
      </c>
      <c r="E199" t="s">
        <v>116</v>
      </c>
      <c r="F199" t="s">
        <v>116</v>
      </c>
      <c r="G199">
        <v>2017</v>
      </c>
      <c r="H199" t="s">
        <v>116</v>
      </c>
      <c r="I199" t="s">
        <v>116</v>
      </c>
      <c r="J199" t="s">
        <v>116</v>
      </c>
      <c r="K199" t="s">
        <v>116</v>
      </c>
      <c r="L199">
        <v>5.2335099604595996</v>
      </c>
      <c r="O199" t="str">
        <f t="shared" si="14"/>
        <v>PRC_RESIDRSD_UMSH_DTA2</v>
      </c>
      <c r="P199">
        <f t="shared" si="15"/>
        <v>5.2335099604595996</v>
      </c>
    </row>
    <row r="200" spans="1:16" x14ac:dyDescent="0.3">
      <c r="A200" t="s">
        <v>114</v>
      </c>
      <c r="B200" t="s">
        <v>14</v>
      </c>
      <c r="C200" t="s">
        <v>56</v>
      </c>
      <c r="D200" t="s">
        <v>116</v>
      </c>
      <c r="E200" t="s">
        <v>116</v>
      </c>
      <c r="F200" t="s">
        <v>116</v>
      </c>
      <c r="G200">
        <v>2017</v>
      </c>
      <c r="H200" t="s">
        <v>116</v>
      </c>
      <c r="I200" t="s">
        <v>116</v>
      </c>
      <c r="J200" t="s">
        <v>116</v>
      </c>
      <c r="K200" t="s">
        <v>116</v>
      </c>
      <c r="L200">
        <v>0.121961519817657</v>
      </c>
      <c r="O200" t="str">
        <f t="shared" si="14"/>
        <v>PRC_RESIDRSD_UMSH_DTA3</v>
      </c>
      <c r="P200">
        <f t="shared" si="15"/>
        <v>0.121961519817657</v>
      </c>
    </row>
    <row r="201" spans="1:16" x14ac:dyDescent="0.3">
      <c r="A201" t="s">
        <v>114</v>
      </c>
      <c r="B201" t="s">
        <v>14</v>
      </c>
      <c r="C201" t="s">
        <v>58</v>
      </c>
      <c r="D201" t="s">
        <v>116</v>
      </c>
      <c r="E201" t="s">
        <v>116</v>
      </c>
      <c r="F201" t="s">
        <v>116</v>
      </c>
      <c r="G201">
        <v>2017</v>
      </c>
      <c r="H201" t="s">
        <v>116</v>
      </c>
      <c r="I201" t="s">
        <v>116</v>
      </c>
      <c r="J201" t="s">
        <v>116</v>
      </c>
      <c r="K201" t="s">
        <v>116</v>
      </c>
      <c r="L201">
        <v>3.23077153518989</v>
      </c>
      <c r="O201" t="str">
        <f t="shared" si="14"/>
        <v>PRC_RESIDRSD_UMSH_DTA4</v>
      </c>
      <c r="P201">
        <f t="shared" si="15"/>
        <v>3.23077153518989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1C9F-2EDC-4CC2-ACA5-2F759A9D673C}">
  <dimension ref="A1:P110"/>
  <sheetViews>
    <sheetView topLeftCell="A56" zoomScale="70" zoomScaleNormal="70" workbookViewId="0">
      <selection activeCell="A56" sqref="A1:XFD1048576"/>
    </sheetView>
  </sheetViews>
  <sheetFormatPr defaultRowHeight="14.4" x14ac:dyDescent="0.3"/>
  <cols>
    <col min="1" max="1" width="33.5546875" style="4" customWidth="1"/>
    <col min="2" max="2" width="22.5546875" style="4" customWidth="1"/>
    <col min="3" max="3" width="31.44140625" style="4" customWidth="1"/>
    <col min="4" max="4" width="41.109375" style="4" customWidth="1"/>
    <col min="5" max="5" width="40.44140625" style="4" bestFit="1" customWidth="1"/>
    <col min="6" max="6" width="38.5546875" style="4" customWidth="1"/>
    <col min="7" max="7" width="25.5546875" style="4" customWidth="1"/>
    <col min="8" max="8" width="19.44140625" style="4" customWidth="1"/>
    <col min="9" max="9" width="23.6640625" style="4" customWidth="1"/>
    <col min="10" max="10" width="26.33203125" style="4" bestFit="1" customWidth="1"/>
    <col min="11" max="11" width="19.5546875" style="4" bestFit="1" customWidth="1"/>
    <col min="12" max="12" width="75.44140625" style="4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38</v>
      </c>
    </row>
    <row r="3" spans="1:8" x14ac:dyDescent="0.3">
      <c r="A3" s="4" t="s">
        <v>22</v>
      </c>
      <c r="B3" s="4" t="s">
        <v>297</v>
      </c>
    </row>
    <row r="4" spans="1:8" x14ac:dyDescent="0.3">
      <c r="B4" s="4" t="s">
        <v>298</v>
      </c>
    </row>
    <row r="5" spans="1:8" ht="15" thickBot="1" x14ac:dyDescent="0.35"/>
    <row r="6" spans="1:8" ht="15" thickBot="1" x14ac:dyDescent="0.35">
      <c r="C6" s="9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8" spans="1:8" ht="15" thickBot="1" x14ac:dyDescent="0.35"/>
    <row r="9" spans="1:8" ht="15" thickBot="1" x14ac:dyDescent="0.35">
      <c r="F9" s="12">
        <v>2017</v>
      </c>
    </row>
    <row r="10" spans="1:8" ht="15" thickBot="1" x14ac:dyDescent="0.35">
      <c r="C10" s="27"/>
      <c r="D10" s="28"/>
      <c r="E10" s="13">
        <v>1</v>
      </c>
      <c r="F10" s="14" t="s">
        <v>21</v>
      </c>
    </row>
    <row r="11" spans="1:8" ht="15" thickBot="1" x14ac:dyDescent="0.35">
      <c r="C11" s="15" t="s">
        <v>18</v>
      </c>
      <c r="D11" s="28"/>
      <c r="E11" s="13" t="s">
        <v>49</v>
      </c>
      <c r="F11" s="16" t="s">
        <v>49</v>
      </c>
      <c r="G11" s="16" t="s">
        <v>37</v>
      </c>
    </row>
    <row r="12" spans="1:8" x14ac:dyDescent="0.3">
      <c r="C12" s="27" t="s">
        <v>297</v>
      </c>
      <c r="D12" s="28" t="s">
        <v>299</v>
      </c>
      <c r="E12" s="17"/>
      <c r="F12" s="29">
        <v>0.24559400248239893</v>
      </c>
      <c r="G12" s="18"/>
    </row>
    <row r="13" spans="1:8" x14ac:dyDescent="0.3">
      <c r="C13" s="30" t="s">
        <v>297</v>
      </c>
      <c r="D13" s="31" t="s">
        <v>300</v>
      </c>
      <c r="E13" s="19"/>
      <c r="F13" s="32">
        <v>0.5297000796919612</v>
      </c>
      <c r="G13" s="20"/>
    </row>
    <row r="14" spans="1:8" x14ac:dyDescent="0.3">
      <c r="C14" s="30" t="s">
        <v>298</v>
      </c>
      <c r="D14" s="31" t="s">
        <v>301</v>
      </c>
      <c r="E14" s="19"/>
      <c r="F14" s="32">
        <v>0.24907568754747869</v>
      </c>
      <c r="G14" s="20"/>
    </row>
    <row r="15" spans="1:8" x14ac:dyDescent="0.3">
      <c r="C15" s="33" t="s">
        <v>298</v>
      </c>
      <c r="D15" s="34" t="s">
        <v>302</v>
      </c>
      <c r="E15" s="21"/>
      <c r="F15" s="35">
        <v>0.53720941965056723</v>
      </c>
      <c r="G15" s="22"/>
    </row>
    <row r="16" spans="1:8" x14ac:dyDescent="0.3">
      <c r="C16" s="31"/>
      <c r="D16" s="31"/>
      <c r="E16" s="23"/>
      <c r="F16" s="24"/>
      <c r="G16" s="24"/>
    </row>
    <row r="19" spans="1:13" ht="15" thickBot="1" x14ac:dyDescent="0.35"/>
    <row r="20" spans="1:13" ht="15" thickBot="1" x14ac:dyDescent="0.35">
      <c r="D20" s="36"/>
      <c r="E20" s="36">
        <f>2017+3</f>
        <v>2020</v>
      </c>
      <c r="F20" s="37">
        <f>E20+5</f>
        <v>2025</v>
      </c>
      <c r="G20" s="37">
        <f t="shared" ref="G20:J20" si="0">F20+5</f>
        <v>2030</v>
      </c>
      <c r="H20" s="37">
        <f t="shared" si="0"/>
        <v>2035</v>
      </c>
      <c r="I20" s="37">
        <f t="shared" si="0"/>
        <v>2040</v>
      </c>
      <c r="J20" s="37">
        <f t="shared" si="0"/>
        <v>2045</v>
      </c>
      <c r="K20" s="38">
        <f>J20+5</f>
        <v>2050</v>
      </c>
    </row>
    <row r="21" spans="1:13" x14ac:dyDescent="0.3">
      <c r="A21" s="8" t="s">
        <v>86</v>
      </c>
    </row>
    <row r="22" spans="1:13" x14ac:dyDescent="0.3">
      <c r="A22" s="4" t="s">
        <v>17</v>
      </c>
      <c r="B22" s="4" t="s">
        <v>41</v>
      </c>
    </row>
    <row r="24" spans="1:13" x14ac:dyDescent="0.3">
      <c r="C24" s="5" t="s">
        <v>50</v>
      </c>
    </row>
    <row r="27" spans="1:13" x14ac:dyDescent="0.3">
      <c r="G27" s="5" t="s">
        <v>94</v>
      </c>
    </row>
    <row r="28" spans="1:13" ht="15" thickBot="1" x14ac:dyDescent="0.35">
      <c r="C28" s="39" t="s">
        <v>9</v>
      </c>
      <c r="D28" s="40" t="s">
        <v>30</v>
      </c>
      <c r="E28" s="39" t="s">
        <v>11</v>
      </c>
      <c r="F28" s="39" t="s">
        <v>12</v>
      </c>
      <c r="G28" s="39" t="s">
        <v>1</v>
      </c>
      <c r="H28" s="39" t="s">
        <v>10</v>
      </c>
      <c r="I28" s="39" t="str">
        <f>"UC_RHSRTS~"&amp;A22</f>
        <v>UC_RHSRTS~UP</v>
      </c>
      <c r="J28" s="39" t="str">
        <f>"UC_RHSRTS~"&amp;A22&amp;"~0"</f>
        <v>UC_RHSRTS~UP~0</v>
      </c>
      <c r="K28" s="41" t="s">
        <v>281</v>
      </c>
      <c r="L28" s="39" t="s">
        <v>13</v>
      </c>
    </row>
    <row r="29" spans="1:13" x14ac:dyDescent="0.3">
      <c r="A29" s="8" t="str">
        <f>$B$3</f>
        <v>TER_TP_SH</v>
      </c>
      <c r="C29" s="25" t="str">
        <f>"U"&amp;LEFT(A29,8)&amp;"_GasSH"</f>
        <v>UTER_TP_S_GasSH</v>
      </c>
      <c r="E29" s="25" t="str">
        <f>A29&amp;"_"&amp;B22&amp;"*"</f>
        <v>TER_TP_SH_GAS*</v>
      </c>
      <c r="F29" s="25" t="str">
        <f>A29</f>
        <v>TER_TP_SH</v>
      </c>
      <c r="G29" s="42">
        <f>2017+1</f>
        <v>2018</v>
      </c>
      <c r="H29" s="43">
        <f>K30</f>
        <v>0.75440599751760107</v>
      </c>
      <c r="I29" s="44">
        <v>0</v>
      </c>
      <c r="J29" s="44">
        <v>15</v>
      </c>
      <c r="K29" s="45">
        <f>-(VLOOKUP(A29&amp;"_"&amp;B22&amp;"_E01",$D$12:$F$15,E$10+2,FALSE))</f>
        <v>-0.24559400248239893</v>
      </c>
      <c r="L29" s="26" t="str">
        <f>"Upper limit of Gas in Space Heating in "&amp;A29</f>
        <v>Upper limit of Gas in Space Heating in TER_TP_SH</v>
      </c>
    </row>
    <row r="30" spans="1:13" x14ac:dyDescent="0.3">
      <c r="A30" s="8"/>
      <c r="C30" s="25"/>
      <c r="E30" s="25" t="str">
        <f>LEFT(E29,10)&amp;"*"&amp;",-"&amp;E29</f>
        <v>TER_TP_SH_*,-TER_TP_SH_GAS*</v>
      </c>
      <c r="F30" s="25" t="str">
        <f>F29</f>
        <v>TER_TP_SH</v>
      </c>
      <c r="G30" s="42">
        <f>G29</f>
        <v>2018</v>
      </c>
      <c r="H30" s="43">
        <f>K29</f>
        <v>-0.24559400248239893</v>
      </c>
      <c r="I30" s="44"/>
      <c r="J30" s="44"/>
      <c r="K30" s="45">
        <f>1+K29</f>
        <v>0.75440599751760107</v>
      </c>
      <c r="L30" s="26"/>
    </row>
    <row r="31" spans="1:13" x14ac:dyDescent="0.3">
      <c r="C31" s="25"/>
      <c r="E31" s="25" t="str">
        <f>E29</f>
        <v>TER_TP_SH_GAS*</v>
      </c>
      <c r="F31" s="25" t="str">
        <f>F29</f>
        <v>TER_TP_SH</v>
      </c>
      <c r="G31" s="42">
        <f>E20</f>
        <v>2020</v>
      </c>
      <c r="H31" s="43">
        <f>K32</f>
        <v>0.72631775778939611</v>
      </c>
      <c r="I31" s="44"/>
      <c r="J31" s="44"/>
      <c r="K31" s="45">
        <f>(K29+K33)/2</f>
        <v>-0.27368224221060389</v>
      </c>
      <c r="L31" s="26"/>
    </row>
    <row r="32" spans="1:13" x14ac:dyDescent="0.3">
      <c r="C32" s="25"/>
      <c r="E32" s="25" t="str">
        <f>LEFT(E31,10)&amp;"*"&amp;",-"&amp;E31</f>
        <v>TER_TP_SH_*,-TER_TP_SH_GAS*</v>
      </c>
      <c r="F32" s="25" t="str">
        <f>F31</f>
        <v>TER_TP_SH</v>
      </c>
      <c r="G32" s="42">
        <f>G31</f>
        <v>2020</v>
      </c>
      <c r="H32" s="43">
        <f>K31</f>
        <v>-0.27368224221060389</v>
      </c>
      <c r="I32" s="44"/>
      <c r="J32" s="44"/>
      <c r="K32" s="45">
        <f>1+K31</f>
        <v>0.72631775778939611</v>
      </c>
      <c r="L32" s="26"/>
      <c r="M32" s="46"/>
    </row>
    <row r="33" spans="1:16" ht="15.75" customHeight="1" x14ac:dyDescent="0.3">
      <c r="C33" s="25"/>
      <c r="E33" s="25" t="str">
        <f>E31</f>
        <v>TER_TP_SH_GAS*</v>
      </c>
      <c r="F33" s="25" t="str">
        <f>F31</f>
        <v>TER_TP_SH</v>
      </c>
      <c r="G33" s="42">
        <f>F20</f>
        <v>2025</v>
      </c>
      <c r="H33" s="43">
        <f>K34</f>
        <v>0.69822951806119105</v>
      </c>
      <c r="I33" s="44"/>
      <c r="J33" s="44"/>
      <c r="K33" s="45">
        <f>(K29+K35)/2</f>
        <v>-0.3017704819388089</v>
      </c>
      <c r="L33" s="26"/>
    </row>
    <row r="34" spans="1:16" ht="15.75" customHeight="1" x14ac:dyDescent="0.3">
      <c r="C34" s="25"/>
      <c r="E34" s="25" t="str">
        <f>LEFT(E33,10)&amp;"*"&amp;",-"&amp;E33</f>
        <v>TER_TP_SH_*,-TER_TP_SH_GAS*</v>
      </c>
      <c r="F34" s="25" t="str">
        <f>F33</f>
        <v>TER_TP_SH</v>
      </c>
      <c r="G34" s="42">
        <f>G33</f>
        <v>2025</v>
      </c>
      <c r="H34" s="43">
        <f>K33</f>
        <v>-0.3017704819388089</v>
      </c>
      <c r="I34" s="44"/>
      <c r="J34" s="44"/>
      <c r="K34" s="45">
        <f>1+K33</f>
        <v>0.69822951806119105</v>
      </c>
      <c r="L34" s="26"/>
    </row>
    <row r="35" spans="1:16" x14ac:dyDescent="0.3">
      <c r="C35" s="25"/>
      <c r="E35" s="25" t="str">
        <f>E33</f>
        <v>TER_TP_SH_GAS*</v>
      </c>
      <c r="F35" s="25" t="str">
        <f>F31</f>
        <v>TER_TP_SH</v>
      </c>
      <c r="G35" s="42">
        <f>G20</f>
        <v>2030</v>
      </c>
      <c r="H35" s="43">
        <f>K36</f>
        <v>0.64205303860478113</v>
      </c>
      <c r="I35" s="44"/>
      <c r="J35" s="44"/>
      <c r="K35" s="45">
        <f>(K29+K43)/2</f>
        <v>-0.35794696139521887</v>
      </c>
      <c r="L35" s="26"/>
    </row>
    <row r="36" spans="1:16" x14ac:dyDescent="0.3">
      <c r="C36" s="25"/>
      <c r="E36" s="25" t="str">
        <f>LEFT(E35,10)&amp;"*"&amp;",-"&amp;E35</f>
        <v>TER_TP_SH_*,-TER_TP_SH_GAS*</v>
      </c>
      <c r="F36" s="25" t="str">
        <f>F35</f>
        <v>TER_TP_SH</v>
      </c>
      <c r="G36" s="42">
        <f>G35</f>
        <v>2030</v>
      </c>
      <c r="H36" s="43">
        <f>K35</f>
        <v>-0.35794696139521887</v>
      </c>
      <c r="I36" s="44"/>
      <c r="J36" s="44"/>
      <c r="K36" s="45">
        <f>1+K35</f>
        <v>0.64205303860478113</v>
      </c>
      <c r="L36" s="26"/>
    </row>
    <row r="37" spans="1:16" x14ac:dyDescent="0.3">
      <c r="C37" s="25"/>
      <c r="E37" s="25" t="str">
        <f>E35</f>
        <v>TER_TP_SH_GAS*</v>
      </c>
      <c r="F37" s="25" t="str">
        <f>F33</f>
        <v>TER_TP_SH</v>
      </c>
      <c r="G37" s="42">
        <f>H20</f>
        <v>2035</v>
      </c>
      <c r="H37" s="43">
        <f>K38</f>
        <v>0.61396479887657618</v>
      </c>
      <c r="I37" s="44"/>
      <c r="J37" s="44"/>
      <c r="K37" s="45">
        <f>(K35+K39)/2</f>
        <v>-0.38603520112342382</v>
      </c>
      <c r="L37" s="26"/>
    </row>
    <row r="38" spans="1:16" x14ac:dyDescent="0.3">
      <c r="C38" s="25"/>
      <c r="E38" s="25" t="str">
        <f>LEFT(E37,10)&amp;"*"&amp;",-"&amp;E37</f>
        <v>TER_TP_SH_*,-TER_TP_SH_GAS*</v>
      </c>
      <c r="F38" s="25" t="str">
        <f>F37</f>
        <v>TER_TP_SH</v>
      </c>
      <c r="G38" s="42">
        <f>G37</f>
        <v>2035</v>
      </c>
      <c r="H38" s="43">
        <f>K37</f>
        <v>-0.38603520112342382</v>
      </c>
      <c r="I38" s="44"/>
      <c r="J38" s="44"/>
      <c r="K38" s="45">
        <f>1+K37</f>
        <v>0.61396479887657618</v>
      </c>
      <c r="L38" s="26"/>
    </row>
    <row r="39" spans="1:16" x14ac:dyDescent="0.3">
      <c r="C39" s="25"/>
      <c r="E39" s="25" t="str">
        <f>E37</f>
        <v>TER_TP_SH_GAS*</v>
      </c>
      <c r="F39" s="25" t="str">
        <f>F35</f>
        <v>TER_TP_SH</v>
      </c>
      <c r="G39" s="42">
        <f>I20</f>
        <v>2040</v>
      </c>
      <c r="H39" s="43">
        <f>K40</f>
        <v>0.58587655914837122</v>
      </c>
      <c r="I39" s="44"/>
      <c r="J39" s="44"/>
      <c r="K39" s="45">
        <f>(K35+K43)/2</f>
        <v>-0.41412344085162883</v>
      </c>
      <c r="L39" s="26"/>
    </row>
    <row r="40" spans="1:16" x14ac:dyDescent="0.3">
      <c r="C40" s="25"/>
      <c r="E40" s="25" t="str">
        <f>LEFT(E39,10)&amp;"*"&amp;",-"&amp;E39</f>
        <v>TER_TP_SH_*,-TER_TP_SH_GAS*</v>
      </c>
      <c r="F40" s="25" t="str">
        <f>F39</f>
        <v>TER_TP_SH</v>
      </c>
      <c r="G40" s="42">
        <f>G39</f>
        <v>2040</v>
      </c>
      <c r="H40" s="43">
        <f>K39</f>
        <v>-0.41412344085162883</v>
      </c>
      <c r="I40" s="44"/>
      <c r="J40" s="44"/>
      <c r="K40" s="45">
        <f>1+K39</f>
        <v>0.58587655914837122</v>
      </c>
      <c r="L40" s="26"/>
    </row>
    <row r="41" spans="1:16" x14ac:dyDescent="0.3">
      <c r="C41" s="25"/>
      <c r="E41" s="25" t="str">
        <f>E39</f>
        <v>TER_TP_SH_GAS*</v>
      </c>
      <c r="F41" s="25" t="str">
        <f>F37</f>
        <v>TER_TP_SH</v>
      </c>
      <c r="G41" s="42">
        <f>J20</f>
        <v>2045</v>
      </c>
      <c r="H41" s="43">
        <f>K42</f>
        <v>0.55778831942016616</v>
      </c>
      <c r="I41" s="44"/>
      <c r="J41" s="44"/>
      <c r="K41" s="45">
        <f>(K39+K43)/2</f>
        <v>-0.44221168057983384</v>
      </c>
      <c r="L41" s="26"/>
      <c r="N41" s="47" t="s">
        <v>272</v>
      </c>
      <c r="O41" s="48"/>
      <c r="P41" s="49"/>
    </row>
    <row r="42" spans="1:16" x14ac:dyDescent="0.3">
      <c r="C42" s="25"/>
      <c r="E42" s="25" t="str">
        <f>LEFT(E41,10)&amp;"*"&amp;",-"&amp;E41</f>
        <v>TER_TP_SH_*,-TER_TP_SH_GAS*</v>
      </c>
      <c r="F42" s="25" t="str">
        <f>F41</f>
        <v>TER_TP_SH</v>
      </c>
      <c r="G42" s="42">
        <f>G41</f>
        <v>2045</v>
      </c>
      <c r="H42" s="43">
        <f>K41</f>
        <v>-0.44221168057983384</v>
      </c>
      <c r="I42" s="44"/>
      <c r="J42" s="44"/>
      <c r="K42" s="45">
        <f>1+K41</f>
        <v>0.55778831942016616</v>
      </c>
      <c r="L42" s="26"/>
      <c r="N42" s="50"/>
      <c r="O42" s="51"/>
      <c r="P42" s="52"/>
    </row>
    <row r="43" spans="1:16" x14ac:dyDescent="0.3">
      <c r="C43" s="25"/>
      <c r="E43" s="25" t="str">
        <f>E41</f>
        <v>TER_TP_SH_GAS*</v>
      </c>
      <c r="F43" s="25" t="str">
        <f t="shared" ref="F43" si="1">F39</f>
        <v>TER_TP_SH</v>
      </c>
      <c r="G43" s="42">
        <f>K20</f>
        <v>2050</v>
      </c>
      <c r="H43" s="43">
        <f>K44</f>
        <v>0.5297000796919612</v>
      </c>
      <c r="I43" s="44"/>
      <c r="J43" s="44"/>
      <c r="K43" s="45">
        <f>-N43</f>
        <v>-0.4702999203080388</v>
      </c>
      <c r="L43" s="26"/>
      <c r="N43" s="53">
        <f>1+P43</f>
        <v>0.4702999203080388</v>
      </c>
      <c r="O43" s="54" t="s">
        <v>271</v>
      </c>
      <c r="P43" s="55">
        <f>K75</f>
        <v>-0.5297000796919612</v>
      </c>
    </row>
    <row r="44" spans="1:16" x14ac:dyDescent="0.3">
      <c r="C44" s="25"/>
      <c r="E44" s="25" t="str">
        <f>LEFT(E43,10)&amp;"*"&amp;",-"&amp;E43</f>
        <v>TER_TP_SH_*,-TER_TP_SH_GAS*</v>
      </c>
      <c r="F44" s="25" t="str">
        <f>F43</f>
        <v>TER_TP_SH</v>
      </c>
      <c r="G44" s="42">
        <f>G43</f>
        <v>2050</v>
      </c>
      <c r="H44" s="43">
        <f>K43</f>
        <v>-0.4702999203080388</v>
      </c>
      <c r="I44" s="44"/>
      <c r="J44" s="44"/>
      <c r="K44" s="45">
        <f>1+K43</f>
        <v>0.5297000796919612</v>
      </c>
      <c r="L44" s="26"/>
      <c r="N44" s="56"/>
      <c r="O44" s="31"/>
      <c r="P44" s="57"/>
    </row>
    <row r="45" spans="1:16" x14ac:dyDescent="0.3">
      <c r="N45" s="58"/>
      <c r="O45" s="31"/>
      <c r="P45" s="59"/>
    </row>
    <row r="46" spans="1:16" x14ac:dyDescent="0.3">
      <c r="G46" s="5" t="s">
        <v>94</v>
      </c>
      <c r="N46" s="58"/>
      <c r="O46" s="31"/>
      <c r="P46" s="59"/>
    </row>
    <row r="47" spans="1:16" ht="15" thickBot="1" x14ac:dyDescent="0.35">
      <c r="C47" s="39" t="s">
        <v>9</v>
      </c>
      <c r="D47" s="40" t="s">
        <v>30</v>
      </c>
      <c r="E47" s="39" t="s">
        <v>11</v>
      </c>
      <c r="F47" s="39" t="s">
        <v>12</v>
      </c>
      <c r="G47" s="39" t="s">
        <v>1</v>
      </c>
      <c r="H47" s="39" t="s">
        <v>10</v>
      </c>
      <c r="I47" s="39" t="str">
        <f>"UC_RHSRTS~"&amp;A22</f>
        <v>UC_RHSRTS~UP</v>
      </c>
      <c r="J47" s="39" t="str">
        <f>"UC_RHSRTS~"&amp;A22&amp;"~0"</f>
        <v>UC_RHSRTS~UP~0</v>
      </c>
      <c r="K47" s="41" t="s">
        <v>281</v>
      </c>
      <c r="L47" s="39" t="s">
        <v>13</v>
      </c>
      <c r="N47" s="58"/>
      <c r="O47" s="31"/>
      <c r="P47" s="59"/>
    </row>
    <row r="48" spans="1:16" x14ac:dyDescent="0.3">
      <c r="A48" s="8" t="str">
        <f>$B$4</f>
        <v>TER_TS_SH</v>
      </c>
      <c r="C48" s="25" t="str">
        <f>"U"&amp;LEFT(A48,8)&amp;"_GasSH"</f>
        <v>UTER_TS_S_GasSH</v>
      </c>
      <c r="E48" s="25" t="str">
        <f>A48&amp;"_"&amp;B22&amp;"*"</f>
        <v>TER_TS_SH_GAS*</v>
      </c>
      <c r="F48" s="25" t="str">
        <f>A48</f>
        <v>TER_TS_SH</v>
      </c>
      <c r="G48" s="42">
        <f>G29</f>
        <v>2018</v>
      </c>
      <c r="H48" s="43">
        <f>K49</f>
        <v>0.75092431245252134</v>
      </c>
      <c r="I48" s="44">
        <v>0</v>
      </c>
      <c r="J48" s="44">
        <v>15</v>
      </c>
      <c r="K48" s="45">
        <f>-(VLOOKUP(A48&amp;"_"&amp;B22&amp;"_E01",$D$12:$F$15,E$10+2,FALSE))</f>
        <v>-0.24907568754747869</v>
      </c>
      <c r="L48" s="26" t="str">
        <f>"Upper limit of Gas in Space Heating in "&amp;A48</f>
        <v>Upper limit of Gas in Space Heating in TER_TS_SH</v>
      </c>
      <c r="N48" s="58"/>
      <c r="O48" s="31"/>
      <c r="P48" s="59"/>
    </row>
    <row r="49" spans="1:16" x14ac:dyDescent="0.3">
      <c r="A49" s="8"/>
      <c r="C49" s="25"/>
      <c r="E49" s="25" t="str">
        <f>LEFT(E48,10)&amp;"*"&amp;",-"&amp;E48</f>
        <v>TER_TS_SH_*,-TER_TS_SH_GAS*</v>
      </c>
      <c r="F49" s="25" t="str">
        <f>F48</f>
        <v>TER_TS_SH</v>
      </c>
      <c r="G49" s="42">
        <f t="shared" ref="G49:G63" si="2">G30</f>
        <v>2018</v>
      </c>
      <c r="H49" s="43">
        <f>K48</f>
        <v>-0.24907568754747869</v>
      </c>
      <c r="I49" s="44"/>
      <c r="J49" s="44"/>
      <c r="K49" s="45">
        <f>1+K48</f>
        <v>0.75092431245252134</v>
      </c>
      <c r="L49" s="26"/>
      <c r="N49" s="58"/>
      <c r="O49" s="31"/>
      <c r="P49" s="59"/>
    </row>
    <row r="50" spans="1:16" x14ac:dyDescent="0.3">
      <c r="C50" s="25"/>
      <c r="E50" s="25" t="str">
        <f>E48</f>
        <v>TER_TS_SH_GAS*</v>
      </c>
      <c r="F50" s="25" t="str">
        <f>F48</f>
        <v>TER_TS_SH</v>
      </c>
      <c r="G50" s="42">
        <f t="shared" si="2"/>
        <v>2020</v>
      </c>
      <c r="H50" s="43">
        <f>K51</f>
        <v>0.72420995085227702</v>
      </c>
      <c r="I50" s="44"/>
      <c r="J50" s="44"/>
      <c r="K50" s="45">
        <f>(K48+K52)/2</f>
        <v>-0.27579004914772293</v>
      </c>
      <c r="L50" s="26"/>
      <c r="N50" s="58"/>
      <c r="O50" s="31"/>
      <c r="P50" s="59"/>
    </row>
    <row r="51" spans="1:16" x14ac:dyDescent="0.3">
      <c r="C51" s="25"/>
      <c r="E51" s="25" t="str">
        <f>LEFT(E50,10)&amp;"*"&amp;",-"&amp;E50</f>
        <v>TER_TS_SH_*,-TER_TS_SH_GAS*</v>
      </c>
      <c r="F51" s="25" t="str">
        <f>F50</f>
        <v>TER_TS_SH</v>
      </c>
      <c r="G51" s="42">
        <f t="shared" si="2"/>
        <v>2020</v>
      </c>
      <c r="H51" s="43">
        <f>K50</f>
        <v>-0.27579004914772293</v>
      </c>
      <c r="I51" s="44"/>
      <c r="J51" s="44"/>
      <c r="K51" s="45">
        <f>1+K50</f>
        <v>0.72420995085227702</v>
      </c>
      <c r="L51" s="26"/>
      <c r="N51" s="58"/>
      <c r="O51" s="31"/>
      <c r="P51" s="59"/>
    </row>
    <row r="52" spans="1:16" x14ac:dyDescent="0.3">
      <c r="C52" s="25"/>
      <c r="E52" s="25" t="str">
        <f>E50</f>
        <v>TER_TS_SH_GAS*</v>
      </c>
      <c r="F52" s="25" t="str">
        <f>F50</f>
        <v>TER_TS_SH</v>
      </c>
      <c r="G52" s="42">
        <f t="shared" si="2"/>
        <v>2025</v>
      </c>
      <c r="H52" s="43">
        <f>K53</f>
        <v>0.69749558925203281</v>
      </c>
      <c r="I52" s="44"/>
      <c r="J52" s="44"/>
      <c r="K52" s="45">
        <f>(K48+K54)/2</f>
        <v>-0.30250441074796719</v>
      </c>
      <c r="L52" s="26"/>
      <c r="N52" s="58"/>
      <c r="O52" s="31"/>
      <c r="P52" s="59"/>
    </row>
    <row r="53" spans="1:16" x14ac:dyDescent="0.3">
      <c r="C53" s="25"/>
      <c r="E53" s="25" t="str">
        <f>LEFT(E52,10)&amp;"*"&amp;",-"&amp;E52</f>
        <v>TER_TS_SH_*,-TER_TS_SH_GAS*</v>
      </c>
      <c r="F53" s="25" t="str">
        <f>F52</f>
        <v>TER_TS_SH</v>
      </c>
      <c r="G53" s="42">
        <f t="shared" si="2"/>
        <v>2025</v>
      </c>
      <c r="H53" s="43">
        <f>K52</f>
        <v>-0.30250441074796719</v>
      </c>
      <c r="I53" s="44"/>
      <c r="J53" s="44"/>
      <c r="K53" s="45">
        <f>1+K52</f>
        <v>0.69749558925203281</v>
      </c>
      <c r="L53" s="26"/>
      <c r="N53" s="58"/>
      <c r="O53" s="31"/>
      <c r="P53" s="59"/>
    </row>
    <row r="54" spans="1:16" x14ac:dyDescent="0.3">
      <c r="C54" s="25"/>
      <c r="E54" s="25" t="str">
        <f>E52</f>
        <v>TER_TS_SH_GAS*</v>
      </c>
      <c r="F54" s="25" t="str">
        <f>F50</f>
        <v>TER_TS_SH</v>
      </c>
      <c r="G54" s="42">
        <f t="shared" si="2"/>
        <v>2030</v>
      </c>
      <c r="H54" s="43">
        <f>K55</f>
        <v>0.64406686605154428</v>
      </c>
      <c r="I54" s="44"/>
      <c r="J54" s="44"/>
      <c r="K54" s="45">
        <f>(K48+K62)/2</f>
        <v>-0.35593313394845572</v>
      </c>
      <c r="L54" s="26"/>
      <c r="N54" s="58"/>
      <c r="O54" s="31"/>
      <c r="P54" s="59"/>
    </row>
    <row r="55" spans="1:16" x14ac:dyDescent="0.3">
      <c r="C55" s="25"/>
      <c r="E55" s="25" t="str">
        <f>LEFT(E54,10)&amp;"*"&amp;",-"&amp;E54</f>
        <v>TER_TS_SH_*,-TER_TS_SH_GAS*</v>
      </c>
      <c r="F55" s="25" t="str">
        <f>F54</f>
        <v>TER_TS_SH</v>
      </c>
      <c r="G55" s="42">
        <f t="shared" si="2"/>
        <v>2030</v>
      </c>
      <c r="H55" s="43">
        <f>K54</f>
        <v>-0.35593313394845572</v>
      </c>
      <c r="I55" s="44"/>
      <c r="J55" s="44"/>
      <c r="K55" s="45">
        <f>1+K54</f>
        <v>0.64406686605154428</v>
      </c>
      <c r="L55" s="26"/>
      <c r="N55" s="58"/>
      <c r="O55" s="31"/>
      <c r="P55" s="59"/>
    </row>
    <row r="56" spans="1:16" x14ac:dyDescent="0.3">
      <c r="C56" s="25"/>
      <c r="E56" s="25" t="str">
        <f>E54</f>
        <v>TER_TS_SH_GAS*</v>
      </c>
      <c r="F56" s="25" t="str">
        <f>F52</f>
        <v>TER_TS_SH</v>
      </c>
      <c r="G56" s="42">
        <f t="shared" si="2"/>
        <v>2035</v>
      </c>
      <c r="H56" s="43">
        <f>K57</f>
        <v>0.61735250445129997</v>
      </c>
      <c r="I56" s="44"/>
      <c r="J56" s="44"/>
      <c r="K56" s="45">
        <f>(K54+K58)/2</f>
        <v>-0.38264749554869998</v>
      </c>
      <c r="L56" s="26"/>
      <c r="N56" s="58"/>
      <c r="O56" s="31"/>
      <c r="P56" s="59"/>
    </row>
    <row r="57" spans="1:16" x14ac:dyDescent="0.3">
      <c r="C57" s="25"/>
      <c r="E57" s="25" t="str">
        <f>LEFT(E56,10)&amp;"*"&amp;",-"&amp;E56</f>
        <v>TER_TS_SH_*,-TER_TS_SH_GAS*</v>
      </c>
      <c r="F57" s="25" t="str">
        <f>F56</f>
        <v>TER_TS_SH</v>
      </c>
      <c r="G57" s="42">
        <f t="shared" si="2"/>
        <v>2035</v>
      </c>
      <c r="H57" s="43">
        <f>K56</f>
        <v>-0.38264749554869998</v>
      </c>
      <c r="I57" s="44"/>
      <c r="J57" s="44"/>
      <c r="K57" s="45">
        <f>1+K56</f>
        <v>0.61735250445129997</v>
      </c>
      <c r="L57" s="26"/>
      <c r="N57" s="58"/>
      <c r="O57" s="31"/>
      <c r="P57" s="59"/>
    </row>
    <row r="58" spans="1:16" x14ac:dyDescent="0.3">
      <c r="C58" s="25"/>
      <c r="E58" s="25" t="str">
        <f>E56</f>
        <v>TER_TS_SH_GAS*</v>
      </c>
      <c r="F58" s="25" t="str">
        <f>F54</f>
        <v>TER_TS_SH</v>
      </c>
      <c r="G58" s="42">
        <f t="shared" si="2"/>
        <v>2040</v>
      </c>
      <c r="H58" s="43">
        <f>K59</f>
        <v>0.59063814285105576</v>
      </c>
      <c r="I58" s="44"/>
      <c r="J58" s="44"/>
      <c r="K58" s="45">
        <f>(K54+K62)/2</f>
        <v>-0.40936185714894424</v>
      </c>
      <c r="L58" s="26"/>
      <c r="N58" s="58"/>
      <c r="O58" s="31"/>
      <c r="P58" s="59"/>
    </row>
    <row r="59" spans="1:16" x14ac:dyDescent="0.3">
      <c r="C59" s="25"/>
      <c r="E59" s="25" t="str">
        <f>LEFT(E58,10)&amp;"*"&amp;",-"&amp;E58</f>
        <v>TER_TS_SH_*,-TER_TS_SH_GAS*</v>
      </c>
      <c r="F59" s="25" t="str">
        <f>F58</f>
        <v>TER_TS_SH</v>
      </c>
      <c r="G59" s="42">
        <f t="shared" si="2"/>
        <v>2040</v>
      </c>
      <c r="H59" s="43">
        <f>K58</f>
        <v>-0.40936185714894424</v>
      </c>
      <c r="I59" s="44"/>
      <c r="J59" s="44"/>
      <c r="K59" s="45">
        <f>1+K58</f>
        <v>0.59063814285105576</v>
      </c>
      <c r="L59" s="26"/>
      <c r="N59" s="58"/>
      <c r="O59" s="31"/>
      <c r="P59" s="59"/>
    </row>
    <row r="60" spans="1:16" x14ac:dyDescent="0.3">
      <c r="C60" s="25"/>
      <c r="E60" s="25" t="str">
        <f t="shared" ref="E60" si="3">E58</f>
        <v>TER_TS_SH_GAS*</v>
      </c>
      <c r="F60" s="25" t="str">
        <f>F56</f>
        <v>TER_TS_SH</v>
      </c>
      <c r="G60" s="42">
        <f t="shared" si="2"/>
        <v>2045</v>
      </c>
      <c r="H60" s="43">
        <f>K61</f>
        <v>0.56392378125081155</v>
      </c>
      <c r="I60" s="44"/>
      <c r="J60" s="44"/>
      <c r="K60" s="45">
        <f>(K58+K62)/2</f>
        <v>-0.4360762187491885</v>
      </c>
      <c r="L60" s="26"/>
      <c r="N60" s="58"/>
      <c r="O60" s="31"/>
      <c r="P60" s="59"/>
    </row>
    <row r="61" spans="1:16" x14ac:dyDescent="0.3">
      <c r="C61" s="25"/>
      <c r="E61" s="25" t="str">
        <f>LEFT(E60,10)&amp;"*"&amp;",-"&amp;E60</f>
        <v>TER_TS_SH_*,-TER_TS_SH_GAS*</v>
      </c>
      <c r="F61" s="25" t="str">
        <f>F60</f>
        <v>TER_TS_SH</v>
      </c>
      <c r="G61" s="42">
        <f t="shared" si="2"/>
        <v>2045</v>
      </c>
      <c r="H61" s="43">
        <f>K60</f>
        <v>-0.4360762187491885</v>
      </c>
      <c r="I61" s="44"/>
      <c r="J61" s="44"/>
      <c r="K61" s="45">
        <f>1+K60</f>
        <v>0.56392378125081155</v>
      </c>
      <c r="L61" s="26"/>
      <c r="N61" s="58"/>
      <c r="O61" s="31"/>
      <c r="P61" s="59"/>
    </row>
    <row r="62" spans="1:16" x14ac:dyDescent="0.3">
      <c r="C62" s="25"/>
      <c r="E62" s="25" t="str">
        <f>E60</f>
        <v>TER_TS_SH_GAS*</v>
      </c>
      <c r="F62" s="25" t="str">
        <f t="shared" ref="F62" si="4">F58</f>
        <v>TER_TS_SH</v>
      </c>
      <c r="G62" s="42">
        <f t="shared" si="2"/>
        <v>2050</v>
      </c>
      <c r="H62" s="43">
        <f>K63</f>
        <v>0.53720941965056723</v>
      </c>
      <c r="I62" s="44"/>
      <c r="J62" s="44"/>
      <c r="K62" s="45">
        <f>-N62</f>
        <v>-0.46279058034943277</v>
      </c>
      <c r="L62" s="26"/>
      <c r="N62" s="56">
        <f>1+P62</f>
        <v>0.46279058034943277</v>
      </c>
      <c r="O62" s="31" t="s">
        <v>271</v>
      </c>
      <c r="P62" s="57">
        <f>K94</f>
        <v>-0.53720941965056723</v>
      </c>
    </row>
    <row r="63" spans="1:16" x14ac:dyDescent="0.3">
      <c r="C63" s="25"/>
      <c r="E63" s="25" t="str">
        <f>LEFT(E62,10)&amp;"*"&amp;",-"&amp;E62</f>
        <v>TER_TS_SH_*,-TER_TS_SH_GAS*</v>
      </c>
      <c r="F63" s="25" t="str">
        <f>F62</f>
        <v>TER_TS_SH</v>
      </c>
      <c r="G63" s="42">
        <f t="shared" si="2"/>
        <v>2050</v>
      </c>
      <c r="H63" s="43">
        <f>K62</f>
        <v>-0.46279058034943277</v>
      </c>
      <c r="I63" s="44"/>
      <c r="J63" s="44"/>
      <c r="K63" s="45">
        <f>1+K62</f>
        <v>0.53720941965056723</v>
      </c>
      <c r="L63" s="26"/>
      <c r="N63" s="56"/>
      <c r="O63" s="31"/>
      <c r="P63" s="57"/>
    </row>
    <row r="64" spans="1:16" x14ac:dyDescent="0.3">
      <c r="N64" s="58"/>
      <c r="O64" s="31"/>
      <c r="P64" s="59"/>
    </row>
    <row r="65" spans="1:16" ht="15" thickBot="1" x14ac:dyDescent="0.35">
      <c r="N65" s="58"/>
      <c r="O65" s="31"/>
      <c r="P65" s="59"/>
    </row>
    <row r="66" spans="1:16" ht="15" thickBot="1" x14ac:dyDescent="0.35">
      <c r="D66" s="36"/>
      <c r="E66" s="36">
        <f>2017+3</f>
        <v>2020</v>
      </c>
      <c r="F66" s="37">
        <f>E66+5</f>
        <v>2025</v>
      </c>
      <c r="G66" s="37">
        <f t="shared" ref="G66:J66" si="5">F66+5</f>
        <v>2030</v>
      </c>
      <c r="H66" s="37">
        <f t="shared" si="5"/>
        <v>2035</v>
      </c>
      <c r="I66" s="37">
        <f t="shared" si="5"/>
        <v>2040</v>
      </c>
      <c r="J66" s="37">
        <f t="shared" si="5"/>
        <v>2045</v>
      </c>
      <c r="K66" s="38">
        <f>J66+5</f>
        <v>2050</v>
      </c>
      <c r="N66" s="58"/>
      <c r="O66" s="31"/>
      <c r="P66" s="59"/>
    </row>
    <row r="67" spans="1:16" x14ac:dyDescent="0.3">
      <c r="A67" s="8" t="s">
        <v>87</v>
      </c>
      <c r="N67" s="58"/>
      <c r="O67" s="31"/>
      <c r="P67" s="59"/>
    </row>
    <row r="68" spans="1:16" x14ac:dyDescent="0.3">
      <c r="A68" s="4" t="s">
        <v>17</v>
      </c>
      <c r="B68" s="4" t="s">
        <v>47</v>
      </c>
      <c r="N68" s="58"/>
      <c r="O68" s="31"/>
      <c r="P68" s="59"/>
    </row>
    <row r="69" spans="1:16" x14ac:dyDescent="0.3">
      <c r="N69" s="58"/>
      <c r="O69" s="31"/>
      <c r="P69" s="59"/>
    </row>
    <row r="70" spans="1:16" x14ac:dyDescent="0.3">
      <c r="C70" s="5" t="s">
        <v>50</v>
      </c>
      <c r="N70" s="58"/>
      <c r="O70" s="31"/>
      <c r="P70" s="59"/>
    </row>
    <row r="71" spans="1:16" x14ac:dyDescent="0.3">
      <c r="N71" s="58"/>
      <c r="O71" s="31"/>
      <c r="P71" s="59"/>
    </row>
    <row r="72" spans="1:16" x14ac:dyDescent="0.3">
      <c r="N72" s="58"/>
      <c r="O72" s="31"/>
      <c r="P72" s="59"/>
    </row>
    <row r="73" spans="1:16" x14ac:dyDescent="0.3">
      <c r="G73" s="5" t="s">
        <v>94</v>
      </c>
      <c r="N73" s="58"/>
      <c r="O73" s="31"/>
      <c r="P73" s="59"/>
    </row>
    <row r="74" spans="1:16" ht="15" thickBot="1" x14ac:dyDescent="0.35">
      <c r="C74" s="39" t="s">
        <v>9</v>
      </c>
      <c r="D74" s="40" t="s">
        <v>30</v>
      </c>
      <c r="E74" s="39" t="s">
        <v>11</v>
      </c>
      <c r="F74" s="39" t="s">
        <v>12</v>
      </c>
      <c r="G74" s="39" t="s">
        <v>1</v>
      </c>
      <c r="H74" s="39" t="s">
        <v>10</v>
      </c>
      <c r="I74" s="39" t="str">
        <f>"UC_RHSRTS~"&amp;A68</f>
        <v>UC_RHSRTS~UP</v>
      </c>
      <c r="J74" s="39" t="str">
        <f>"UC_RHSRTS~"&amp;A68&amp;"~0"</f>
        <v>UC_RHSRTS~UP~0</v>
      </c>
      <c r="K74" s="41" t="s">
        <v>281</v>
      </c>
      <c r="L74" s="39" t="s">
        <v>13</v>
      </c>
      <c r="N74" s="58"/>
      <c r="O74" s="31"/>
      <c r="P74" s="59"/>
    </row>
    <row r="75" spans="1:16" x14ac:dyDescent="0.3">
      <c r="A75" s="8" t="str">
        <f>$B$3</f>
        <v>TER_TP_SH</v>
      </c>
      <c r="C75" s="25" t="str">
        <f>"U"&amp;LEFT(A75,8)&amp;"_LTHSH"</f>
        <v>UTER_TP_S_LTHSH</v>
      </c>
      <c r="D75" s="25"/>
      <c r="E75" s="25" t="str">
        <f>A75&amp;"_"&amp;B68&amp;"*"</f>
        <v>TER_TP_SH_LTH*</v>
      </c>
      <c r="F75" s="25" t="str">
        <f>A75</f>
        <v>TER_TP_SH</v>
      </c>
      <c r="G75" s="42">
        <f>2017+1</f>
        <v>2018</v>
      </c>
      <c r="H75" s="43">
        <f>K76</f>
        <v>0.4702999203080388</v>
      </c>
      <c r="I75" s="44">
        <v>0</v>
      </c>
      <c r="J75" s="44">
        <v>15</v>
      </c>
      <c r="K75" s="45">
        <f>-(VLOOKUP(A75&amp;"_"&amp;B68&amp;"_E01",$D$12:$F$15,E$10+2,FALSE))</f>
        <v>-0.5297000796919612</v>
      </c>
      <c r="L75" s="26" t="str">
        <f>"Upper limit of DH in Space Heating in "&amp;A75</f>
        <v>Upper limit of DH in Space Heating in TER_TP_SH</v>
      </c>
      <c r="N75" s="58"/>
      <c r="O75" s="31"/>
      <c r="P75" s="59"/>
    </row>
    <row r="76" spans="1:16" x14ac:dyDescent="0.3">
      <c r="A76" s="8"/>
      <c r="C76" s="25"/>
      <c r="D76" s="25"/>
      <c r="E76" s="25" t="str">
        <f>LEFT(E75,10)&amp;"*"&amp;",-"&amp;E75</f>
        <v>TER_TP_SH_*,-TER_TP_SH_LTH*</v>
      </c>
      <c r="F76" s="25" t="str">
        <f>F75</f>
        <v>TER_TP_SH</v>
      </c>
      <c r="G76" s="42">
        <f>G75</f>
        <v>2018</v>
      </c>
      <c r="H76" s="43">
        <f>K75</f>
        <v>-0.5297000796919612</v>
      </c>
      <c r="I76" s="44"/>
      <c r="J76" s="44"/>
      <c r="K76" s="45">
        <f>1+K75</f>
        <v>0.4702999203080388</v>
      </c>
      <c r="L76" s="26"/>
      <c r="N76" s="58"/>
      <c r="O76" s="31"/>
      <c r="P76" s="59"/>
    </row>
    <row r="77" spans="1:16" x14ac:dyDescent="0.3">
      <c r="C77" s="25"/>
      <c r="D77" s="25"/>
      <c r="E77" s="25" t="str">
        <f t="shared" ref="E77:F77" si="6">E75</f>
        <v>TER_TP_SH_LTH*</v>
      </c>
      <c r="F77" s="25" t="str">
        <f t="shared" si="6"/>
        <v>TER_TP_SH</v>
      </c>
      <c r="G77" s="42">
        <f>E66</f>
        <v>2020</v>
      </c>
      <c r="H77" s="43">
        <f>K78</f>
        <v>0.44221168057983373</v>
      </c>
      <c r="I77" s="44"/>
      <c r="J77" s="44"/>
      <c r="K77" s="45">
        <f>(K75+K79)/2</f>
        <v>-0.55778831942016627</v>
      </c>
      <c r="L77" s="26"/>
      <c r="N77" s="58"/>
      <c r="O77" s="31"/>
      <c r="P77" s="59"/>
    </row>
    <row r="78" spans="1:16" x14ac:dyDescent="0.3">
      <c r="C78" s="25"/>
      <c r="D78" s="25"/>
      <c r="E78" s="25" t="str">
        <f>LEFT(E77,10)&amp;"*"&amp;",-"&amp;E77</f>
        <v>TER_TP_SH_*,-TER_TP_SH_LTH*</v>
      </c>
      <c r="F78" s="25" t="str">
        <f>F77</f>
        <v>TER_TP_SH</v>
      </c>
      <c r="G78" s="42">
        <f>G77</f>
        <v>2020</v>
      </c>
      <c r="H78" s="43">
        <f>K77</f>
        <v>-0.55778831942016627</v>
      </c>
      <c r="I78" s="44"/>
      <c r="J78" s="44"/>
      <c r="K78" s="45">
        <f>1+K77</f>
        <v>0.44221168057983373</v>
      </c>
      <c r="L78" s="26"/>
      <c r="N78" s="58"/>
      <c r="O78" s="31"/>
      <c r="P78" s="59"/>
    </row>
    <row r="79" spans="1:16" x14ac:dyDescent="0.3">
      <c r="C79" s="25"/>
      <c r="D79" s="25"/>
      <c r="E79" s="25" t="str">
        <f t="shared" ref="E79:F79" si="7">E77</f>
        <v>TER_TP_SH_LTH*</v>
      </c>
      <c r="F79" s="25" t="str">
        <f t="shared" si="7"/>
        <v>TER_TP_SH</v>
      </c>
      <c r="G79" s="42">
        <f>F66</f>
        <v>2025</v>
      </c>
      <c r="H79" s="43">
        <f>K80</f>
        <v>0.41412344085162878</v>
      </c>
      <c r="I79" s="44"/>
      <c r="J79" s="44"/>
      <c r="K79" s="45">
        <f>(K75+K81)/2</f>
        <v>-0.58587655914837122</v>
      </c>
      <c r="L79" s="26"/>
      <c r="N79" s="58"/>
      <c r="O79" s="31"/>
      <c r="P79" s="59"/>
    </row>
    <row r="80" spans="1:16" x14ac:dyDescent="0.3">
      <c r="C80" s="25"/>
      <c r="D80" s="25"/>
      <c r="E80" s="25" t="str">
        <f>LEFT(E79,10)&amp;"*"&amp;",-"&amp;E79</f>
        <v>TER_TP_SH_*,-TER_TP_SH_LTH*</v>
      </c>
      <c r="F80" s="25" t="str">
        <f>F79</f>
        <v>TER_TP_SH</v>
      </c>
      <c r="G80" s="42">
        <f>G79</f>
        <v>2025</v>
      </c>
      <c r="H80" s="43">
        <f>K79</f>
        <v>-0.58587655914837122</v>
      </c>
      <c r="I80" s="44"/>
      <c r="J80" s="44"/>
      <c r="K80" s="45">
        <f>1+K79</f>
        <v>0.41412344085162878</v>
      </c>
      <c r="L80" s="26"/>
      <c r="N80" s="58"/>
      <c r="O80" s="31"/>
      <c r="P80" s="59"/>
    </row>
    <row r="81" spans="1:16" x14ac:dyDescent="0.3">
      <c r="C81" s="25"/>
      <c r="D81" s="25"/>
      <c r="E81" s="25" t="str">
        <f t="shared" ref="E81:F81" si="8">E79</f>
        <v>TER_TP_SH_LTH*</v>
      </c>
      <c r="F81" s="25" t="str">
        <f t="shared" si="8"/>
        <v>TER_TP_SH</v>
      </c>
      <c r="G81" s="42">
        <f>G66</f>
        <v>2030</v>
      </c>
      <c r="H81" s="43">
        <f>K82</f>
        <v>0.35794696139521887</v>
      </c>
      <c r="I81" s="44"/>
      <c r="J81" s="44"/>
      <c r="K81" s="45">
        <f>(K75+K89)/2</f>
        <v>-0.64205303860478113</v>
      </c>
      <c r="L81" s="26"/>
      <c r="N81" s="58"/>
      <c r="O81" s="31"/>
      <c r="P81" s="59"/>
    </row>
    <row r="82" spans="1:16" x14ac:dyDescent="0.3">
      <c r="C82" s="25"/>
      <c r="D82" s="25"/>
      <c r="E82" s="25" t="str">
        <f>LEFT(E81,10)&amp;"*"&amp;",-"&amp;E81</f>
        <v>TER_TP_SH_*,-TER_TP_SH_LTH*</v>
      </c>
      <c r="F82" s="25" t="str">
        <f>F81</f>
        <v>TER_TP_SH</v>
      </c>
      <c r="G82" s="42">
        <f>G81</f>
        <v>2030</v>
      </c>
      <c r="H82" s="43">
        <f>K81</f>
        <v>-0.64205303860478113</v>
      </c>
      <c r="I82" s="44"/>
      <c r="J82" s="44"/>
      <c r="K82" s="45">
        <f>1+K81</f>
        <v>0.35794696139521887</v>
      </c>
      <c r="L82" s="26"/>
      <c r="N82" s="58"/>
      <c r="O82" s="31"/>
      <c r="P82" s="59"/>
    </row>
    <row r="83" spans="1:16" x14ac:dyDescent="0.3">
      <c r="C83" s="25"/>
      <c r="D83" s="25"/>
      <c r="E83" s="25" t="str">
        <f t="shared" ref="E83:F83" si="9">E81</f>
        <v>TER_TP_SH_LTH*</v>
      </c>
      <c r="F83" s="25" t="str">
        <f t="shared" si="9"/>
        <v>TER_TP_SH</v>
      </c>
      <c r="G83" s="42">
        <f>H66</f>
        <v>2035</v>
      </c>
      <c r="H83" s="43">
        <f>K84</f>
        <v>0.32985872166701391</v>
      </c>
      <c r="I83" s="44"/>
      <c r="J83" s="44"/>
      <c r="K83" s="45">
        <f>(K81+K85)/2</f>
        <v>-0.67014127833298609</v>
      </c>
      <c r="L83" s="26"/>
      <c r="N83" s="58"/>
      <c r="O83" s="31"/>
      <c r="P83" s="59"/>
    </row>
    <row r="84" spans="1:16" x14ac:dyDescent="0.3">
      <c r="C84" s="25"/>
      <c r="D84" s="25"/>
      <c r="E84" s="25" t="str">
        <f>LEFT(E83,10)&amp;"*"&amp;",-"&amp;E83</f>
        <v>TER_TP_SH_*,-TER_TP_SH_LTH*</v>
      </c>
      <c r="F84" s="25" t="str">
        <f>F83</f>
        <v>TER_TP_SH</v>
      </c>
      <c r="G84" s="42">
        <f>G83</f>
        <v>2035</v>
      </c>
      <c r="H84" s="43">
        <f>K83</f>
        <v>-0.67014127833298609</v>
      </c>
      <c r="I84" s="44"/>
      <c r="J84" s="44"/>
      <c r="K84" s="45">
        <f>1+K83</f>
        <v>0.32985872166701391</v>
      </c>
      <c r="L84" s="26"/>
      <c r="N84" s="58"/>
      <c r="O84" s="31"/>
      <c r="P84" s="59"/>
    </row>
    <row r="85" spans="1:16" x14ac:dyDescent="0.3">
      <c r="C85" s="25"/>
      <c r="D85" s="25"/>
      <c r="E85" s="25" t="str">
        <f t="shared" ref="E85:F85" si="10">E83</f>
        <v>TER_TP_SH_LTH*</v>
      </c>
      <c r="F85" s="25" t="str">
        <f t="shared" si="10"/>
        <v>TER_TP_SH</v>
      </c>
      <c r="G85" s="42">
        <f>I66</f>
        <v>2040</v>
      </c>
      <c r="H85" s="43">
        <f>K86</f>
        <v>0.30177048193880895</v>
      </c>
      <c r="I85" s="44"/>
      <c r="J85" s="44"/>
      <c r="K85" s="45">
        <f>(K81+K89)/2</f>
        <v>-0.69822951806119105</v>
      </c>
      <c r="L85" s="26"/>
      <c r="N85" s="58"/>
      <c r="O85" s="31"/>
      <c r="P85" s="59"/>
    </row>
    <row r="86" spans="1:16" x14ac:dyDescent="0.3">
      <c r="C86" s="25"/>
      <c r="D86" s="25"/>
      <c r="E86" s="25" t="str">
        <f>LEFT(E85,10)&amp;"*"&amp;",-"&amp;E85</f>
        <v>TER_TP_SH_*,-TER_TP_SH_LTH*</v>
      </c>
      <c r="F86" s="25" t="str">
        <f>F85</f>
        <v>TER_TP_SH</v>
      </c>
      <c r="G86" s="42">
        <f>G85</f>
        <v>2040</v>
      </c>
      <c r="H86" s="43">
        <f>K85</f>
        <v>-0.69822951806119105</v>
      </c>
      <c r="I86" s="44"/>
      <c r="J86" s="44"/>
      <c r="K86" s="45">
        <f>1+K85</f>
        <v>0.30177048193880895</v>
      </c>
      <c r="L86" s="26"/>
      <c r="N86" s="58"/>
      <c r="O86" s="31"/>
      <c r="P86" s="59"/>
    </row>
    <row r="87" spans="1:16" x14ac:dyDescent="0.3">
      <c r="C87" s="25"/>
      <c r="D87" s="25"/>
      <c r="E87" s="25" t="str">
        <f t="shared" ref="E87:F87" si="11">E85</f>
        <v>TER_TP_SH_LTH*</v>
      </c>
      <c r="F87" s="25" t="str">
        <f t="shared" si="11"/>
        <v>TER_TP_SH</v>
      </c>
      <c r="G87" s="42">
        <f>J66</f>
        <v>2045</v>
      </c>
      <c r="H87" s="43">
        <f>K88</f>
        <v>0.273682242210604</v>
      </c>
      <c r="I87" s="44"/>
      <c r="J87" s="44"/>
      <c r="K87" s="45">
        <f>(K85+K89)/2</f>
        <v>-0.726317757789396</v>
      </c>
      <c r="L87" s="26"/>
      <c r="N87" s="58"/>
      <c r="O87" s="31"/>
      <c r="P87" s="59"/>
    </row>
    <row r="88" spans="1:16" x14ac:dyDescent="0.3">
      <c r="C88" s="25"/>
      <c r="D88" s="25"/>
      <c r="E88" s="25" t="str">
        <f>LEFT(E87,10)&amp;"*"&amp;",-"&amp;E87</f>
        <v>TER_TP_SH_*,-TER_TP_SH_LTH*</v>
      </c>
      <c r="F88" s="25" t="str">
        <f>F87</f>
        <v>TER_TP_SH</v>
      </c>
      <c r="G88" s="42">
        <f>G87</f>
        <v>2045</v>
      </c>
      <c r="H88" s="43">
        <f>K87</f>
        <v>-0.726317757789396</v>
      </c>
      <c r="I88" s="44"/>
      <c r="J88" s="44"/>
      <c r="K88" s="45">
        <f>1+K87</f>
        <v>0.273682242210604</v>
      </c>
      <c r="L88" s="26"/>
      <c r="N88" s="58"/>
      <c r="O88" s="31"/>
      <c r="P88" s="59"/>
    </row>
    <row r="89" spans="1:16" x14ac:dyDescent="0.3">
      <c r="C89" s="25"/>
      <c r="D89" s="25"/>
      <c r="E89" s="25" t="str">
        <f t="shared" ref="E89:F89" si="12">E87</f>
        <v>TER_TP_SH_LTH*</v>
      </c>
      <c r="F89" s="25" t="str">
        <f t="shared" si="12"/>
        <v>TER_TP_SH</v>
      </c>
      <c r="G89" s="42">
        <f>K66</f>
        <v>2050</v>
      </c>
      <c r="H89" s="43">
        <f>K90</f>
        <v>0.24559400248239893</v>
      </c>
      <c r="I89" s="44"/>
      <c r="J89" s="44"/>
      <c r="K89" s="45">
        <f>-N89</f>
        <v>-0.75440599751760107</v>
      </c>
      <c r="L89" s="45"/>
      <c r="N89" s="56">
        <f>1+P89</f>
        <v>0.75440599751760107</v>
      </c>
      <c r="O89" s="31" t="s">
        <v>271</v>
      </c>
      <c r="P89" s="57">
        <f>K29</f>
        <v>-0.24559400248239893</v>
      </c>
    </row>
    <row r="90" spans="1:16" x14ac:dyDescent="0.3">
      <c r="C90" s="25"/>
      <c r="D90" s="25"/>
      <c r="E90" s="25" t="str">
        <f>LEFT(E89,10)&amp;"*"&amp;",-"&amp;E89</f>
        <v>TER_TP_SH_*,-TER_TP_SH_LTH*</v>
      </c>
      <c r="F90" s="25" t="str">
        <f>F89</f>
        <v>TER_TP_SH</v>
      </c>
      <c r="G90" s="42">
        <f>G89</f>
        <v>2050</v>
      </c>
      <c r="H90" s="43">
        <f>K89</f>
        <v>-0.75440599751760107</v>
      </c>
      <c r="I90" s="44"/>
      <c r="J90" s="44"/>
      <c r="K90" s="45">
        <f>1+K89</f>
        <v>0.24559400248239893</v>
      </c>
      <c r="L90" s="26"/>
      <c r="N90" s="56"/>
      <c r="O90" s="31"/>
      <c r="P90" s="57"/>
    </row>
    <row r="91" spans="1:16" x14ac:dyDescent="0.3">
      <c r="N91" s="58"/>
      <c r="O91" s="31"/>
      <c r="P91" s="59"/>
    </row>
    <row r="92" spans="1:16" x14ac:dyDescent="0.3">
      <c r="G92" s="5" t="s">
        <v>94</v>
      </c>
      <c r="N92" s="58"/>
      <c r="O92" s="31"/>
      <c r="P92" s="59"/>
    </row>
    <row r="93" spans="1:16" ht="15" thickBot="1" x14ac:dyDescent="0.35">
      <c r="C93" s="39" t="s">
        <v>9</v>
      </c>
      <c r="D93" s="40" t="s">
        <v>30</v>
      </c>
      <c r="E93" s="39" t="s">
        <v>11</v>
      </c>
      <c r="F93" s="39" t="s">
        <v>12</v>
      </c>
      <c r="G93" s="39" t="s">
        <v>1</v>
      </c>
      <c r="H93" s="39" t="s">
        <v>10</v>
      </c>
      <c r="I93" s="39" t="str">
        <f>I74</f>
        <v>UC_RHSRTS~UP</v>
      </c>
      <c r="J93" s="39" t="str">
        <f>J74</f>
        <v>UC_RHSRTS~UP~0</v>
      </c>
      <c r="K93" s="41" t="s">
        <v>281</v>
      </c>
      <c r="L93" s="39" t="s">
        <v>13</v>
      </c>
      <c r="N93" s="58"/>
      <c r="O93" s="31"/>
      <c r="P93" s="59"/>
    </row>
    <row r="94" spans="1:16" x14ac:dyDescent="0.3">
      <c r="A94" s="8" t="str">
        <f>$B$4</f>
        <v>TER_TS_SH</v>
      </c>
      <c r="C94" s="25" t="str">
        <f>"U"&amp;LEFT(A94,8)&amp;"_LTHSH"</f>
        <v>UTER_TS_S_LTHSH</v>
      </c>
      <c r="D94" s="25"/>
      <c r="E94" s="25" t="str">
        <f>A94&amp;"_"&amp;B68&amp;"*"</f>
        <v>TER_TS_SH_LTH*</v>
      </c>
      <c r="F94" s="25" t="str">
        <f>A94</f>
        <v>TER_TS_SH</v>
      </c>
      <c r="G94" s="42">
        <f>G75</f>
        <v>2018</v>
      </c>
      <c r="H94" s="43">
        <f>K95</f>
        <v>0.46279058034943277</v>
      </c>
      <c r="I94" s="44">
        <v>0</v>
      </c>
      <c r="J94" s="44">
        <v>15</v>
      </c>
      <c r="K94" s="45">
        <f>-(VLOOKUP(A94&amp;"_"&amp;B68&amp;"_E01",$D$12:$F$15,E$10+2,FALSE))</f>
        <v>-0.53720941965056723</v>
      </c>
      <c r="L94" s="26" t="str">
        <f>"Upper limit of DH in Space Heating in "&amp;A94</f>
        <v>Upper limit of DH in Space Heating in TER_TS_SH</v>
      </c>
      <c r="N94" s="58"/>
      <c r="O94" s="31"/>
      <c r="P94" s="59"/>
    </row>
    <row r="95" spans="1:16" x14ac:dyDescent="0.3">
      <c r="A95" s="8"/>
      <c r="C95" s="25"/>
      <c r="D95" s="25"/>
      <c r="E95" s="25" t="str">
        <f>LEFT(E94,10)&amp;"*"&amp;",-"&amp;E94</f>
        <v>TER_TS_SH_*,-TER_TS_SH_LTH*</v>
      </c>
      <c r="F95" s="25" t="str">
        <f>F94</f>
        <v>TER_TS_SH</v>
      </c>
      <c r="G95" s="42">
        <f t="shared" ref="G95:G109" si="13">G76</f>
        <v>2018</v>
      </c>
      <c r="H95" s="43">
        <f>K94</f>
        <v>-0.53720941965056723</v>
      </c>
      <c r="I95" s="44"/>
      <c r="J95" s="44"/>
      <c r="K95" s="45">
        <f>1+K94</f>
        <v>0.46279058034943277</v>
      </c>
      <c r="L95" s="26"/>
      <c r="N95" s="58"/>
      <c r="O95" s="31"/>
      <c r="P95" s="59"/>
    </row>
    <row r="96" spans="1:16" x14ac:dyDescent="0.3">
      <c r="C96" s="25"/>
      <c r="D96" s="25"/>
      <c r="E96" s="25" t="str">
        <f t="shared" ref="E96:F96" si="14">E94</f>
        <v>TER_TS_SH_LTH*</v>
      </c>
      <c r="F96" s="25" t="str">
        <f t="shared" si="14"/>
        <v>TER_TS_SH</v>
      </c>
      <c r="G96" s="42">
        <f t="shared" si="13"/>
        <v>2020</v>
      </c>
      <c r="H96" s="43">
        <f>K97</f>
        <v>0.43607621874918845</v>
      </c>
      <c r="I96" s="44"/>
      <c r="J96" s="44"/>
      <c r="K96" s="45">
        <f>(K94+K98)/2</f>
        <v>-0.56392378125081155</v>
      </c>
      <c r="L96" s="26"/>
      <c r="N96" s="58"/>
      <c r="O96" s="31"/>
      <c r="P96" s="59"/>
    </row>
    <row r="97" spans="3:16" x14ac:dyDescent="0.3">
      <c r="C97" s="25"/>
      <c r="D97" s="25"/>
      <c r="E97" s="25" t="str">
        <f>LEFT(E96,10)&amp;"*"&amp;",-"&amp;E96</f>
        <v>TER_TS_SH_*,-TER_TS_SH_LTH*</v>
      </c>
      <c r="F97" s="25" t="str">
        <f>F96</f>
        <v>TER_TS_SH</v>
      </c>
      <c r="G97" s="42">
        <f t="shared" si="13"/>
        <v>2020</v>
      </c>
      <c r="H97" s="43">
        <f>K96</f>
        <v>-0.56392378125081155</v>
      </c>
      <c r="I97" s="44"/>
      <c r="J97" s="44"/>
      <c r="K97" s="45">
        <f>1+K96</f>
        <v>0.43607621874918845</v>
      </c>
      <c r="L97" s="26"/>
      <c r="N97" s="58"/>
      <c r="O97" s="31"/>
      <c r="P97" s="59"/>
    </row>
    <row r="98" spans="3:16" x14ac:dyDescent="0.3">
      <c r="C98" s="25"/>
      <c r="D98" s="25"/>
      <c r="E98" s="25" t="str">
        <f t="shared" ref="E98:F98" si="15">E96</f>
        <v>TER_TS_SH_LTH*</v>
      </c>
      <c r="F98" s="25" t="str">
        <f t="shared" si="15"/>
        <v>TER_TS_SH</v>
      </c>
      <c r="G98" s="42">
        <f t="shared" si="13"/>
        <v>2025</v>
      </c>
      <c r="H98" s="43">
        <f>K99</f>
        <v>0.40936185714894424</v>
      </c>
      <c r="I98" s="44"/>
      <c r="J98" s="44"/>
      <c r="K98" s="45">
        <f>(K94+K100)/2</f>
        <v>-0.59063814285105576</v>
      </c>
      <c r="L98" s="26"/>
      <c r="N98" s="58"/>
      <c r="O98" s="31"/>
      <c r="P98" s="59"/>
    </row>
    <row r="99" spans="3:16" x14ac:dyDescent="0.3">
      <c r="C99" s="25"/>
      <c r="D99" s="25"/>
      <c r="E99" s="25" t="str">
        <f>LEFT(E98,10)&amp;"*"&amp;",-"&amp;E98</f>
        <v>TER_TS_SH_*,-TER_TS_SH_LTH*</v>
      </c>
      <c r="F99" s="25" t="str">
        <f>F98</f>
        <v>TER_TS_SH</v>
      </c>
      <c r="G99" s="42">
        <f t="shared" si="13"/>
        <v>2025</v>
      </c>
      <c r="H99" s="43">
        <f>K98</f>
        <v>-0.59063814285105576</v>
      </c>
      <c r="I99" s="44"/>
      <c r="J99" s="44"/>
      <c r="K99" s="45">
        <f>1+K98</f>
        <v>0.40936185714894424</v>
      </c>
      <c r="L99" s="26"/>
      <c r="N99" s="58"/>
      <c r="O99" s="31"/>
      <c r="P99" s="59"/>
    </row>
    <row r="100" spans="3:16" x14ac:dyDescent="0.3">
      <c r="C100" s="25"/>
      <c r="D100" s="25"/>
      <c r="E100" s="25" t="str">
        <f t="shared" ref="E100:F100" si="16">E98</f>
        <v>TER_TS_SH_LTH*</v>
      </c>
      <c r="F100" s="25" t="str">
        <f t="shared" si="16"/>
        <v>TER_TS_SH</v>
      </c>
      <c r="G100" s="42">
        <f t="shared" si="13"/>
        <v>2030</v>
      </c>
      <c r="H100" s="43">
        <f>K101</f>
        <v>0.35593313394845572</v>
      </c>
      <c r="I100" s="44"/>
      <c r="J100" s="44"/>
      <c r="K100" s="45">
        <f>(K94+K108)/2</f>
        <v>-0.64406686605154428</v>
      </c>
      <c r="L100" s="26"/>
      <c r="N100" s="58"/>
      <c r="O100" s="31"/>
      <c r="P100" s="59"/>
    </row>
    <row r="101" spans="3:16" x14ac:dyDescent="0.3">
      <c r="C101" s="25"/>
      <c r="D101" s="25"/>
      <c r="E101" s="25" t="str">
        <f>LEFT(E100,10)&amp;"*"&amp;",-"&amp;E100</f>
        <v>TER_TS_SH_*,-TER_TS_SH_LTH*</v>
      </c>
      <c r="F101" s="25" t="str">
        <f>F100</f>
        <v>TER_TS_SH</v>
      </c>
      <c r="G101" s="42">
        <f t="shared" si="13"/>
        <v>2030</v>
      </c>
      <c r="H101" s="43">
        <f>K100</f>
        <v>-0.64406686605154428</v>
      </c>
      <c r="I101" s="44"/>
      <c r="J101" s="44"/>
      <c r="K101" s="45">
        <f>1+K100</f>
        <v>0.35593313394845572</v>
      </c>
      <c r="L101" s="26"/>
      <c r="N101" s="58"/>
      <c r="O101" s="31"/>
      <c r="P101" s="59"/>
    </row>
    <row r="102" spans="3:16" x14ac:dyDescent="0.3">
      <c r="C102" s="25"/>
      <c r="D102" s="25"/>
      <c r="E102" s="25" t="str">
        <f t="shared" ref="E102:F102" si="17">E100</f>
        <v>TER_TS_SH_LTH*</v>
      </c>
      <c r="F102" s="25" t="str">
        <f t="shared" si="17"/>
        <v>TER_TS_SH</v>
      </c>
      <c r="G102" s="42">
        <f t="shared" si="13"/>
        <v>2035</v>
      </c>
      <c r="H102" s="43">
        <f>K103</f>
        <v>0.3292187723482114</v>
      </c>
      <c r="I102" s="44"/>
      <c r="J102" s="44"/>
      <c r="K102" s="45">
        <f>(K100+K104)/2</f>
        <v>-0.6707812276517886</v>
      </c>
      <c r="L102" s="26"/>
      <c r="N102" s="58"/>
      <c r="O102" s="31"/>
      <c r="P102" s="59"/>
    </row>
    <row r="103" spans="3:16" x14ac:dyDescent="0.3">
      <c r="C103" s="25"/>
      <c r="D103" s="25"/>
      <c r="E103" s="25" t="str">
        <f>LEFT(E102,10)&amp;"*"&amp;",-"&amp;E102</f>
        <v>TER_TS_SH_*,-TER_TS_SH_LTH*</v>
      </c>
      <c r="F103" s="25" t="str">
        <f>F102</f>
        <v>TER_TS_SH</v>
      </c>
      <c r="G103" s="42">
        <f t="shared" si="13"/>
        <v>2035</v>
      </c>
      <c r="H103" s="43">
        <f>K102</f>
        <v>-0.6707812276517886</v>
      </c>
      <c r="I103" s="44"/>
      <c r="J103" s="44"/>
      <c r="K103" s="45">
        <f>1+K102</f>
        <v>0.3292187723482114</v>
      </c>
      <c r="L103" s="26"/>
      <c r="N103" s="58"/>
      <c r="O103" s="31"/>
      <c r="P103" s="59"/>
    </row>
    <row r="104" spans="3:16" x14ac:dyDescent="0.3">
      <c r="C104" s="25"/>
      <c r="D104" s="25"/>
      <c r="E104" s="25" t="str">
        <f t="shared" ref="E104:F104" si="18">E102</f>
        <v>TER_TS_SH_LTH*</v>
      </c>
      <c r="F104" s="25" t="str">
        <f t="shared" si="18"/>
        <v>TER_TS_SH</v>
      </c>
      <c r="G104" s="42">
        <f t="shared" si="13"/>
        <v>2040</v>
      </c>
      <c r="H104" s="43">
        <f>K105</f>
        <v>0.30250441074796719</v>
      </c>
      <c r="I104" s="44"/>
      <c r="J104" s="44"/>
      <c r="K104" s="45">
        <f>(K100+K108)/2</f>
        <v>-0.69749558925203281</v>
      </c>
      <c r="L104" s="26"/>
      <c r="N104" s="58"/>
      <c r="O104" s="31"/>
      <c r="P104" s="59"/>
    </row>
    <row r="105" spans="3:16" x14ac:dyDescent="0.3">
      <c r="C105" s="25"/>
      <c r="D105" s="25"/>
      <c r="E105" s="25" t="str">
        <f>LEFT(E104,10)&amp;"*"&amp;",-"&amp;E104</f>
        <v>TER_TS_SH_*,-TER_TS_SH_LTH*</v>
      </c>
      <c r="F105" s="25" t="str">
        <f>F104</f>
        <v>TER_TS_SH</v>
      </c>
      <c r="G105" s="42">
        <f t="shared" si="13"/>
        <v>2040</v>
      </c>
      <c r="H105" s="43">
        <f>K104</f>
        <v>-0.69749558925203281</v>
      </c>
      <c r="I105" s="44"/>
      <c r="J105" s="44"/>
      <c r="K105" s="45">
        <f>1+K104</f>
        <v>0.30250441074796719</v>
      </c>
      <c r="L105" s="26"/>
      <c r="N105" s="58"/>
      <c r="O105" s="31"/>
      <c r="P105" s="59"/>
    </row>
    <row r="106" spans="3:16" x14ac:dyDescent="0.3">
      <c r="C106" s="25"/>
      <c r="D106" s="25"/>
      <c r="E106" s="25" t="str">
        <f t="shared" ref="E106:F106" si="19">E104</f>
        <v>TER_TS_SH_LTH*</v>
      </c>
      <c r="F106" s="25" t="str">
        <f t="shared" si="19"/>
        <v>TER_TS_SH</v>
      </c>
      <c r="G106" s="42">
        <f t="shared" si="13"/>
        <v>2045</v>
      </c>
      <c r="H106" s="43">
        <f>K107</f>
        <v>0.27579004914772298</v>
      </c>
      <c r="I106" s="44"/>
      <c r="J106" s="44"/>
      <c r="K106" s="45">
        <f>(K104+K108)/2</f>
        <v>-0.72420995085227702</v>
      </c>
      <c r="L106" s="26"/>
      <c r="N106" s="58"/>
      <c r="O106" s="31"/>
      <c r="P106" s="59"/>
    </row>
    <row r="107" spans="3:16" x14ac:dyDescent="0.3">
      <c r="C107" s="25"/>
      <c r="D107" s="25"/>
      <c r="E107" s="25" t="str">
        <f>LEFT(E106,10)&amp;"*"&amp;",-"&amp;E106</f>
        <v>TER_TS_SH_*,-TER_TS_SH_LTH*</v>
      </c>
      <c r="F107" s="25" t="str">
        <f>F106</f>
        <v>TER_TS_SH</v>
      </c>
      <c r="G107" s="42">
        <f t="shared" si="13"/>
        <v>2045</v>
      </c>
      <c r="H107" s="43">
        <f>K106</f>
        <v>-0.72420995085227702</v>
      </c>
      <c r="I107" s="44"/>
      <c r="J107" s="44"/>
      <c r="K107" s="45">
        <f>1+K106</f>
        <v>0.27579004914772298</v>
      </c>
      <c r="L107" s="26"/>
      <c r="N107" s="58"/>
      <c r="O107" s="31"/>
      <c r="P107" s="59"/>
    </row>
    <row r="108" spans="3:16" x14ac:dyDescent="0.3">
      <c r="C108" s="25"/>
      <c r="D108" s="25"/>
      <c r="E108" s="25" t="str">
        <f t="shared" ref="E108:F108" si="20">E106</f>
        <v>TER_TS_SH_LTH*</v>
      </c>
      <c r="F108" s="25" t="str">
        <f t="shared" si="20"/>
        <v>TER_TS_SH</v>
      </c>
      <c r="G108" s="42">
        <f t="shared" si="13"/>
        <v>2050</v>
      </c>
      <c r="H108" s="43">
        <f>K109</f>
        <v>0.24907568754747866</v>
      </c>
      <c r="I108" s="44"/>
      <c r="J108" s="44"/>
      <c r="K108" s="45">
        <f>-N108</f>
        <v>-0.75092431245252134</v>
      </c>
      <c r="L108" s="26"/>
      <c r="N108" s="56">
        <f>1+P108</f>
        <v>0.75092431245252134</v>
      </c>
      <c r="O108" s="31" t="s">
        <v>271</v>
      </c>
      <c r="P108" s="57">
        <f>K48</f>
        <v>-0.24907568754747869</v>
      </c>
    </row>
    <row r="109" spans="3:16" x14ac:dyDescent="0.3">
      <c r="E109" s="25" t="str">
        <f>LEFT(E108,10)&amp;"*"&amp;",-"&amp;E108</f>
        <v>TER_TS_SH_*,-TER_TS_SH_LTH*</v>
      </c>
      <c r="F109" s="25" t="str">
        <f>F108</f>
        <v>TER_TS_SH</v>
      </c>
      <c r="G109" s="42">
        <f t="shared" si="13"/>
        <v>2050</v>
      </c>
      <c r="H109" s="43">
        <f>K108</f>
        <v>-0.75092431245252134</v>
      </c>
      <c r="I109" s="44"/>
      <c r="J109" s="44"/>
      <c r="K109" s="45">
        <f>1+K108</f>
        <v>0.24907568754747866</v>
      </c>
      <c r="L109" s="26"/>
      <c r="N109" s="58"/>
      <c r="O109" s="31"/>
      <c r="P109" s="59"/>
    </row>
    <row r="110" spans="3:16" x14ac:dyDescent="0.3">
      <c r="N110" s="58"/>
      <c r="O110" s="31"/>
      <c r="P110" s="59"/>
    </row>
  </sheetData>
  <mergeCells count="1">
    <mergeCell ref="N41:P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13"/>
  <sheetViews>
    <sheetView topLeftCell="D273" zoomScale="70" zoomScaleNormal="70" workbookViewId="0">
      <selection activeCell="F311" sqref="F311"/>
    </sheetView>
  </sheetViews>
  <sheetFormatPr defaultRowHeight="14.4" x14ac:dyDescent="0.3"/>
  <cols>
    <col min="1" max="1" width="33.5546875" style="4" customWidth="1"/>
    <col min="2" max="2" width="22.5546875" style="4" customWidth="1"/>
    <col min="3" max="3" width="31.44140625" style="4" customWidth="1"/>
    <col min="4" max="4" width="41.109375" style="4" customWidth="1"/>
    <col min="5" max="5" width="40.44140625" style="4" bestFit="1" customWidth="1"/>
    <col min="6" max="6" width="38.5546875" style="4" customWidth="1"/>
    <col min="7" max="7" width="25.5546875" style="4" customWidth="1"/>
    <col min="8" max="8" width="19.44140625" style="4" customWidth="1"/>
    <col min="9" max="9" width="23.6640625" style="4" customWidth="1"/>
    <col min="10" max="10" width="26.33203125" style="4" bestFit="1" customWidth="1"/>
    <col min="11" max="11" width="19.5546875" style="4" bestFit="1" customWidth="1"/>
    <col min="12" max="12" width="75.44140625" style="4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38</v>
      </c>
    </row>
    <row r="3" spans="1:8" x14ac:dyDescent="0.3">
      <c r="A3" s="4" t="s">
        <v>22</v>
      </c>
      <c r="B3" s="4" t="s">
        <v>65</v>
      </c>
    </row>
    <row r="4" spans="1:8" x14ac:dyDescent="0.3">
      <c r="B4" s="4" t="s">
        <v>66</v>
      </c>
    </row>
    <row r="5" spans="1:8" ht="15" thickBot="1" x14ac:dyDescent="0.35">
      <c r="B5" s="4" t="s">
        <v>63</v>
      </c>
    </row>
    <row r="6" spans="1:8" ht="15" thickBot="1" x14ac:dyDescent="0.35">
      <c r="B6" s="4" t="s">
        <v>64</v>
      </c>
      <c r="C6" s="9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7" spans="1:8" x14ac:dyDescent="0.3">
      <c r="B7" s="4" t="s">
        <v>61</v>
      </c>
    </row>
    <row r="8" spans="1:8" ht="15" thickBot="1" x14ac:dyDescent="0.35">
      <c r="B8" s="4" t="s">
        <v>62</v>
      </c>
    </row>
    <row r="9" spans="1:8" ht="15" thickBot="1" x14ac:dyDescent="0.35">
      <c r="B9" s="4" t="s">
        <v>59</v>
      </c>
      <c r="F9" s="12">
        <v>2017</v>
      </c>
    </row>
    <row r="10" spans="1:8" ht="15" thickBot="1" x14ac:dyDescent="0.35">
      <c r="B10" s="4" t="s">
        <v>60</v>
      </c>
      <c r="C10" s="27"/>
      <c r="D10" s="28"/>
      <c r="E10" s="13">
        <v>1</v>
      </c>
      <c r="F10" s="14" t="s">
        <v>21</v>
      </c>
    </row>
    <row r="11" spans="1:8" ht="15" thickBot="1" x14ac:dyDescent="0.35">
      <c r="C11" s="15" t="s">
        <v>18</v>
      </c>
      <c r="D11" s="28"/>
      <c r="E11" s="13" t="s">
        <v>49</v>
      </c>
      <c r="F11" s="16" t="s">
        <v>49</v>
      </c>
      <c r="G11" s="16" t="s">
        <v>37</v>
      </c>
    </row>
    <row r="12" spans="1:8" x14ac:dyDescent="0.3">
      <c r="C12" s="27" t="str">
        <f>B3</f>
        <v>RSD_DTA1_SH</v>
      </c>
      <c r="D12" s="28" t="str">
        <f t="shared" ref="D12:D50" si="0">C12&amp;G12</f>
        <v>RSD_DTA1_SH_BIC_E01</v>
      </c>
      <c r="E12" s="17">
        <f>IFERROR(VLOOKUP($D$6&amp;$D12,Space_Heating!$O$2:$P$250,E$10+1,FALSE)*VLOOKUP($F$6&amp;$D12,Space_Heating!$O$2:$P$250,E$10+1,FALSE)*VLOOKUP($H$6&amp;$D12,Space_Heating!$O$2:$P$250,E$10+1,FALSE),)</f>
        <v>34.167428100000066</v>
      </c>
      <c r="F12" s="29">
        <f t="shared" ref="F12:F43" si="1">E12/SUMIF($C$12:$C$90,$C12,E$12:E$90)</f>
        <v>0.67760737028422402</v>
      </c>
      <c r="G12" s="18" t="s">
        <v>83</v>
      </c>
    </row>
    <row r="13" spans="1:8" x14ac:dyDescent="0.3">
      <c r="C13" s="30" t="str">
        <f>C12</f>
        <v>RSD_DTA1_SH</v>
      </c>
      <c r="D13" s="31" t="str">
        <f t="shared" si="0"/>
        <v>RSD_DTA1_SH_BCO_E01</v>
      </c>
      <c r="E13" s="19">
        <f>IFERROR(VLOOKUP($D$6&amp;$D13,Space_Heating!$O$2:$P$250,E$10+1,FALSE)*VLOOKUP($F$6&amp;$D13,Space_Heating!$O$2:$P$250,E$10+1,FALSE)*VLOOKUP($H$6&amp;$D13,Space_Heating!$O$2:$P$250,E$10+1,FALSE),)</f>
        <v>2.2451715000000019</v>
      </c>
      <c r="F13" s="32">
        <f t="shared" si="1"/>
        <v>4.4526171285104277E-2</v>
      </c>
      <c r="G13" s="20" t="s">
        <v>84</v>
      </c>
    </row>
    <row r="14" spans="1:8" x14ac:dyDescent="0.3">
      <c r="C14" s="30" t="str">
        <f>C12</f>
        <v>RSD_DTA1_SH</v>
      </c>
      <c r="D14" s="31" t="str">
        <f t="shared" si="0"/>
        <v>RSD_DTA1_SH_ELC_E01</v>
      </c>
      <c r="E14" s="19">
        <f>IFERROR(VLOOKUP($D$6&amp;$D14,Space_Heating!$O$2:$P$250,E$10+1,FALSE)*VLOOKUP($F$6&amp;$D14,Space_Heating!$O$2:$P$250,E$10+1,FALSE)*VLOOKUP($H$6&amp;$D14,Space_Heating!$O$2:$P$250,E$10+1,FALSE),)</f>
        <v>8.0277494936961055E-2</v>
      </c>
      <c r="F14" s="32">
        <f t="shared" si="1"/>
        <v>1.5920607801685601E-3</v>
      </c>
      <c r="G14" s="20" t="s">
        <v>32</v>
      </c>
    </row>
    <row r="15" spans="1:8" x14ac:dyDescent="0.3">
      <c r="C15" s="30" t="str">
        <f>C14</f>
        <v>RSD_DTA1_SH</v>
      </c>
      <c r="D15" s="31" t="str">
        <f t="shared" si="0"/>
        <v>RSD_DTA1_SH_GAS_E01</v>
      </c>
      <c r="E15" s="19">
        <f>IFERROR(VLOOKUP($D$6&amp;$D15,Space_Heating!$O$2:$P$250,E$10+1,FALSE)*VLOOKUP($F$6&amp;$D15,Space_Heating!$O$2:$P$250,E$10+1,FALSE)*VLOOKUP($H$6&amp;$D15,Space_Heating!$O$2:$P$250,E$10+1,FALSE),)</f>
        <v>3.1937041963486559</v>
      </c>
      <c r="F15" s="32">
        <f t="shared" si="1"/>
        <v>6.3337442186744503E-2</v>
      </c>
      <c r="G15" s="20" t="s">
        <v>33</v>
      </c>
    </row>
    <row r="16" spans="1:8" x14ac:dyDescent="0.3">
      <c r="C16" s="30" t="str">
        <f>C15</f>
        <v>RSD_DTA1_SH</v>
      </c>
      <c r="D16" s="31" t="str">
        <f t="shared" si="0"/>
        <v>RSD_DTA1_SH_BCO_E01</v>
      </c>
      <c r="E16" s="19">
        <f>IFERROR(VLOOKUP($D$6&amp;$D16,Space_Heating!$O$2:$P$250,E$10+1,FALSE)*VLOOKUP($F$6&amp;$D16,Space_Heating!$O$2:$P$250,E$10+1,FALSE)*VLOOKUP($H$6&amp;$D16,Space_Heating!$O$2:$P$250,E$10+1,FALSE),)</f>
        <v>2.2451715000000019</v>
      </c>
      <c r="F16" s="32">
        <f t="shared" si="1"/>
        <v>4.4526171285104277E-2</v>
      </c>
      <c r="G16" s="20" t="s">
        <v>84</v>
      </c>
    </row>
    <row r="17" spans="3:7" x14ac:dyDescent="0.3">
      <c r="C17" s="30" t="str">
        <f t="shared" ref="C17:C21" si="2">C16</f>
        <v>RSD_DTA1_SH</v>
      </c>
      <c r="D17" s="31" t="str">
        <f t="shared" si="0"/>
        <v>RSD_DTA1_SH_LOG_E01</v>
      </c>
      <c r="E17" s="19">
        <f>IFERROR(VLOOKUP($D$6&amp;$D17,Space_Heating!$O$2:$P$250,E$10+1,FALSE)*VLOOKUP($F$6&amp;$D17,Space_Heating!$O$2:$P$250,E$10+1,FALSE)*VLOOKUP($H$6&amp;$D17,Space_Heating!$O$2:$P$250,E$10+1,FALSE),)</f>
        <v>0.34541099999999997</v>
      </c>
      <c r="F17" s="32">
        <f t="shared" si="1"/>
        <v>6.8501801977083445E-3</v>
      </c>
      <c r="G17" s="20" t="s">
        <v>34</v>
      </c>
    </row>
    <row r="18" spans="3:7" x14ac:dyDescent="0.3">
      <c r="C18" s="30" t="str">
        <f t="shared" si="2"/>
        <v>RSD_DTA1_SH</v>
      </c>
      <c r="D18" s="31" t="str">
        <f t="shared" si="0"/>
        <v>RSD_DTA1_SH_DSL_E01</v>
      </c>
      <c r="E18" s="19">
        <f>IFERROR(VLOOKUP($D$6&amp;$D18,Space_Heating!$O$2:$P$250,E$10+1,FALSE)*VLOOKUP($F$6&amp;$D18,Space_Heating!$O$2:$P$250,E$10+1,FALSE)*VLOOKUP($H$6&amp;$D18,Space_Heating!$O$2:$P$250,E$10+1,FALSE),)</f>
        <v>0</v>
      </c>
      <c r="F18" s="32">
        <f t="shared" si="1"/>
        <v>0</v>
      </c>
      <c r="G18" s="20" t="s">
        <v>85</v>
      </c>
    </row>
    <row r="19" spans="3:7" x14ac:dyDescent="0.3">
      <c r="C19" s="30" t="str">
        <f>C17</f>
        <v>RSD_DTA1_SH</v>
      </c>
      <c r="D19" s="31" t="str">
        <f t="shared" si="0"/>
        <v>RSD_DTA1_SH_LPG_E01</v>
      </c>
      <c r="E19" s="19">
        <f>IFERROR(VLOOKUP($D$6&amp;$D19,Space_Heating!$O$2:$P$250,E$10+1,FALSE)*VLOOKUP($F$6&amp;$D19,Space_Heating!$O$2:$P$250,E$10+1,FALSE)*VLOOKUP($H$6&amp;$D19,Space_Heating!$O$2:$P$250,E$10+1,FALSE),)</f>
        <v>0</v>
      </c>
      <c r="F19" s="32">
        <f t="shared" si="1"/>
        <v>0</v>
      </c>
      <c r="G19" s="20" t="s">
        <v>35</v>
      </c>
    </row>
    <row r="20" spans="3:7" x14ac:dyDescent="0.3">
      <c r="C20" s="30" t="str">
        <f t="shared" si="2"/>
        <v>RSD_DTA1_SH</v>
      </c>
      <c r="D20" s="31" t="str">
        <f t="shared" si="0"/>
        <v>RSD_DTA1_SH_LTH_E01</v>
      </c>
      <c r="E20" s="19">
        <f>IFERROR(VLOOKUP($D$6&amp;$D20,Space_Heating!$O$2:$P$250,E$10+1,FALSE)*VLOOKUP($F$6&amp;$D20,Space_Heating!$O$2:$P$250,E$10+1,FALSE)*VLOOKUP($H$6&amp;$D20,Space_Heating!$O$2:$P$250,E$10+1,FALSE),)</f>
        <v>3.7666127519999941</v>
      </c>
      <c r="F20" s="32">
        <f t="shared" si="1"/>
        <v>7.4699346825046378E-2</v>
      </c>
      <c r="G20" s="20" t="s">
        <v>36</v>
      </c>
    </row>
    <row r="21" spans="3:7" x14ac:dyDescent="0.3">
      <c r="C21" s="30" t="str">
        <f t="shared" si="2"/>
        <v>RSD_DTA1_SH</v>
      </c>
      <c r="D21" s="31" t="s">
        <v>52</v>
      </c>
      <c r="E21" s="19">
        <f>IFERROR(VLOOKUP($H$6&amp;$D21,Space_Heating!$O$2:$P$250,E$10+1,FALSE),)</f>
        <v>4.3798605043285699</v>
      </c>
      <c r="F21" s="32">
        <f t="shared" si="1"/>
        <v>8.6861257155899652E-2</v>
      </c>
      <c r="G21" s="20"/>
    </row>
    <row r="22" spans="3:7" x14ac:dyDescent="0.3">
      <c r="C22" s="30" t="str">
        <f>B4</f>
        <v>RSD_APA1_SH</v>
      </c>
      <c r="D22" s="31" t="str">
        <f t="shared" si="0"/>
        <v>RSD_APA1_SH_BIC_E01</v>
      </c>
      <c r="E22" s="19">
        <f>IFERROR(VLOOKUP($D$6&amp;$D22,Space_Heating!$O$2:$P$250,E$10+1,FALSE)*VLOOKUP($F$6&amp;$D22,Space_Heating!$O$2:$P$250,E$10+1,FALSE)*VLOOKUP($H$6&amp;$D22,Space_Heating!$O$2:$P$250,E$10+1,FALSE),)</f>
        <v>0</v>
      </c>
      <c r="F22" s="32">
        <f t="shared" si="1"/>
        <v>0</v>
      </c>
      <c r="G22" s="20" t="s">
        <v>83</v>
      </c>
    </row>
    <row r="23" spans="3:7" x14ac:dyDescent="0.3">
      <c r="C23" s="30" t="str">
        <f>C22</f>
        <v>RSD_APA1_SH</v>
      </c>
      <c r="D23" s="31" t="str">
        <f t="shared" si="0"/>
        <v>RSD_APA1_SH_BCO_E01</v>
      </c>
      <c r="E23" s="19">
        <f>IFERROR(VLOOKUP($D$6&amp;$D23,Space_Heating!$O$2:$P$250,E$10+1,FALSE)*VLOOKUP($F$6&amp;$D23,Space_Heating!$O$2:$P$250,E$10+1,FALSE)*VLOOKUP($H$6&amp;$D23,Space_Heating!$O$2:$P$250,E$10+1,FALSE),)</f>
        <v>0</v>
      </c>
      <c r="F23" s="32">
        <f t="shared" si="1"/>
        <v>0</v>
      </c>
      <c r="G23" s="20" t="s">
        <v>84</v>
      </c>
    </row>
    <row r="24" spans="3:7" x14ac:dyDescent="0.3">
      <c r="C24" s="30" t="str">
        <f>C22</f>
        <v>RSD_APA1_SH</v>
      </c>
      <c r="D24" s="31" t="str">
        <f t="shared" si="0"/>
        <v>RSD_APA1_SH_ELC_E01</v>
      </c>
      <c r="E24" s="19">
        <f>IFERROR(VLOOKUP($D$6&amp;$D24,Space_Heating!$O$2:$P$250,E$10+1,FALSE)*VLOOKUP($F$6&amp;$D24,Space_Heating!$O$2:$P$250,E$10+1,FALSE)*VLOOKUP($H$6&amp;$D24,Space_Heating!$O$2:$P$250,E$10+1,FALSE),)</f>
        <v>0.98780185359643136</v>
      </c>
      <c r="F24" s="32">
        <f t="shared" si="1"/>
        <v>3.1180244912585295E-2</v>
      </c>
      <c r="G24" s="20" t="s">
        <v>32</v>
      </c>
    </row>
    <row r="25" spans="3:7" x14ac:dyDescent="0.3">
      <c r="C25" s="30" t="str">
        <f t="shared" ref="C25:C31" si="3">C24</f>
        <v>RSD_APA1_SH</v>
      </c>
      <c r="D25" s="31" t="str">
        <f t="shared" si="0"/>
        <v>RSD_APA1_SH_GAS_E01</v>
      </c>
      <c r="E25" s="19">
        <f>IFERROR(VLOOKUP($D$6&amp;$D25,Space_Heating!$O$2:$P$250,E$10+1,FALSE)*VLOOKUP($F$6&amp;$D25,Space_Heating!$O$2:$P$250,E$10+1,FALSE)*VLOOKUP($H$6&amp;$D25,Space_Heating!$O$2:$P$250,E$10+1,FALSE),)</f>
        <v>0.79511871887631991</v>
      </c>
      <c r="F25" s="32">
        <f t="shared" si="1"/>
        <v>2.5098147263928436E-2</v>
      </c>
      <c r="G25" s="20" t="s">
        <v>33</v>
      </c>
    </row>
    <row r="26" spans="3:7" x14ac:dyDescent="0.3">
      <c r="C26" s="30" t="str">
        <f t="shared" si="3"/>
        <v>RSD_APA1_SH</v>
      </c>
      <c r="D26" s="31" t="str">
        <f t="shared" si="0"/>
        <v>RSD_APA1_SH_BCO_E01</v>
      </c>
      <c r="E26" s="19">
        <f>IFERROR(VLOOKUP($D$6&amp;$D26,Space_Heating!$O$2:$P$250,E$10+1,FALSE)*VLOOKUP($F$6&amp;$D26,Space_Heating!$O$2:$P$250,E$10+1,FALSE)*VLOOKUP($H$6&amp;$D26,Space_Heating!$O$2:$P$250,E$10+1,FALSE),)</f>
        <v>0</v>
      </c>
      <c r="F26" s="32">
        <f t="shared" si="1"/>
        <v>0</v>
      </c>
      <c r="G26" s="20" t="s">
        <v>84</v>
      </c>
    </row>
    <row r="27" spans="3:7" x14ac:dyDescent="0.3">
      <c r="C27" s="30" t="str">
        <f t="shared" si="3"/>
        <v>RSD_APA1_SH</v>
      </c>
      <c r="D27" s="31" t="str">
        <f t="shared" si="0"/>
        <v>RSD_APA1_SH_LOG_E01</v>
      </c>
      <c r="E27" s="19">
        <f>IFERROR(VLOOKUP($D$6&amp;$D27,Space_Heating!$O$2:$P$250,E$10+1,FALSE)*VLOOKUP($F$6&amp;$D27,Space_Heating!$O$2:$P$250,E$10+1,FALSE)*VLOOKUP($H$6&amp;$D27,Space_Heating!$O$2:$P$250,E$10+1,FALSE),)</f>
        <v>0</v>
      </c>
      <c r="F27" s="32">
        <f t="shared" si="1"/>
        <v>0</v>
      </c>
      <c r="G27" s="20" t="s">
        <v>34</v>
      </c>
    </row>
    <row r="28" spans="3:7" x14ac:dyDescent="0.3">
      <c r="C28" s="30" t="str">
        <f>C27</f>
        <v>RSD_APA1_SH</v>
      </c>
      <c r="D28" s="31" t="str">
        <f t="shared" si="0"/>
        <v>RSD_APA1_SH_DSL_E01</v>
      </c>
      <c r="E28" s="19">
        <f>IFERROR(VLOOKUP($D$6&amp;$D28,Space_Heating!$O$2:$P$250,E$10+1,FALSE)*VLOOKUP($F$6&amp;$D28,Space_Heating!$O$2:$P$250,E$10+1,FALSE)*VLOOKUP($H$6&amp;$D28,Space_Heating!$O$2:$P$250,E$10+1,FALSE),)</f>
        <v>0.75362400000000074</v>
      </c>
      <c r="F28" s="32">
        <f t="shared" si="1"/>
        <v>2.3788354725645652E-2</v>
      </c>
      <c r="G28" s="20" t="s">
        <v>85</v>
      </c>
    </row>
    <row r="29" spans="3:7" x14ac:dyDescent="0.3">
      <c r="C29" s="30" t="str">
        <f>C27</f>
        <v>RSD_APA1_SH</v>
      </c>
      <c r="D29" s="31" t="str">
        <f t="shared" si="0"/>
        <v>RSD_APA1_SH_LPG_E01</v>
      </c>
      <c r="E29" s="19">
        <f>IFERROR(VLOOKUP($D$6&amp;$D29,Space_Heating!$O$2:$P$250,E$10+1,FALSE)*VLOOKUP($F$6&amp;$D29,Space_Heating!$O$2:$P$250,E$10+1,FALSE)*VLOOKUP($H$6&amp;$D29,Space_Heating!$O$2:$P$250,E$10+1,FALSE),)</f>
        <v>0</v>
      </c>
      <c r="F29" s="32">
        <f t="shared" si="1"/>
        <v>0</v>
      </c>
      <c r="G29" s="20" t="s">
        <v>35</v>
      </c>
    </row>
    <row r="30" spans="3:7" x14ac:dyDescent="0.3">
      <c r="C30" s="30" t="str">
        <f t="shared" si="3"/>
        <v>RSD_APA1_SH</v>
      </c>
      <c r="D30" s="31" t="str">
        <f t="shared" si="0"/>
        <v>RSD_APA1_SH_LTH_E01</v>
      </c>
      <c r="E30" s="19">
        <f>IFERROR(VLOOKUP($D$6&amp;$D30,Space_Heating!$O$2:$P$250,E$10+1,FALSE)*VLOOKUP($F$6&amp;$D30,Space_Heating!$O$2:$P$250,E$10+1,FALSE)*VLOOKUP($H$6&amp;$D30,Space_Heating!$O$2:$P$250,E$10+1,FALSE),)</f>
        <v>26.263796399999979</v>
      </c>
      <c r="F30" s="32">
        <f t="shared" si="1"/>
        <v>0.82902416218874952</v>
      </c>
      <c r="G30" s="20" t="s">
        <v>36</v>
      </c>
    </row>
    <row r="31" spans="3:7" x14ac:dyDescent="0.3">
      <c r="C31" s="30" t="str">
        <f t="shared" si="3"/>
        <v>RSD_APA1_SH</v>
      </c>
      <c r="D31" s="31" t="s">
        <v>51</v>
      </c>
      <c r="E31" s="19">
        <f>IFERROR(VLOOKUP($H$6&amp;$D31,Space_Heating!$O$2:$P$250,E$10+1,FALSE),)</f>
        <v>2.8800340972472802</v>
      </c>
      <c r="F31" s="32">
        <f t="shared" si="1"/>
        <v>9.090909090909112E-2</v>
      </c>
      <c r="G31" s="20"/>
    </row>
    <row r="32" spans="3:7" x14ac:dyDescent="0.3">
      <c r="C32" s="30" t="str">
        <f>B5</f>
        <v>RSD_DTA2_SH</v>
      </c>
      <c r="D32" s="31" t="str">
        <f t="shared" si="0"/>
        <v>RSD_DTA2_SH_BIC_E01</v>
      </c>
      <c r="E32" s="19">
        <f>IFERROR(VLOOKUP($D$6&amp;$D32,Space_Heating!$O$2:$P$250,E$10+1,FALSE)*VLOOKUP($F$6&amp;$D32,Space_Heating!$O$2:$P$250,E$10+1,FALSE)*VLOOKUP($H$6&amp;$D32,Space_Heating!$O$2:$P$250,E$10+1,FALSE),)</f>
        <v>10.51305479999996</v>
      </c>
      <c r="F32" s="32">
        <f t="shared" si="1"/>
        <v>0.18045240946541943</v>
      </c>
      <c r="G32" s="20" t="s">
        <v>83</v>
      </c>
    </row>
    <row r="33" spans="3:7" x14ac:dyDescent="0.3">
      <c r="C33" s="30" t="str">
        <f>C32</f>
        <v>RSD_DTA2_SH</v>
      </c>
      <c r="D33" s="31" t="str">
        <f t="shared" ref="D33" si="4">C33&amp;G33</f>
        <v>RSD_DTA2_SH_BCO_E01</v>
      </c>
      <c r="E33" s="19">
        <f>IFERROR(VLOOKUP($D$6&amp;$D33,Space_Heating!$O$2:$P$250,E$10+1,FALSE)*VLOOKUP($F$6&amp;$D33,Space_Heating!$O$2:$P$250,E$10+1,FALSE)*VLOOKUP($H$6&amp;$D33,Space_Heating!$O$2:$P$250,E$10+1,FALSE),)</f>
        <v>0.69082199999999694</v>
      </c>
      <c r="F33" s="32">
        <f t="shared" si="1"/>
        <v>1.1857685209794579E-2</v>
      </c>
      <c r="G33" s="20" t="s">
        <v>84</v>
      </c>
    </row>
    <row r="34" spans="3:7" x14ac:dyDescent="0.3">
      <c r="C34" s="30" t="str">
        <f>C32</f>
        <v>RSD_DTA2_SH</v>
      </c>
      <c r="D34" s="31" t="str">
        <f t="shared" si="0"/>
        <v>RSD_DTA2_SH_ELC_E01</v>
      </c>
      <c r="E34" s="19">
        <f>IFERROR(VLOOKUP($D$6&amp;$D34,Space_Heating!$O$2:$P$250,E$10+1,FALSE)*VLOOKUP($F$6&amp;$D34,Space_Heating!$O$2:$P$250,E$10+1,FALSE)*VLOOKUP($H$6&amp;$D34,Space_Heating!$O$2:$P$250,E$10+1,FALSE),)</f>
        <v>0</v>
      </c>
      <c r="F34" s="32">
        <f t="shared" si="1"/>
        <v>0</v>
      </c>
      <c r="G34" s="20" t="s">
        <v>32</v>
      </c>
    </row>
    <row r="35" spans="3:7" x14ac:dyDescent="0.3">
      <c r="C35" s="30" t="str">
        <f t="shared" ref="C35:C41" si="5">C34</f>
        <v>RSD_DTA2_SH</v>
      </c>
      <c r="D35" s="31" t="str">
        <f t="shared" si="0"/>
        <v>RSD_DTA2_SH_GAS_E01</v>
      </c>
      <c r="E35" s="19">
        <f>IFERROR(VLOOKUP($D$6&amp;$D35,Space_Heating!$O$2:$P$250,E$10+1,FALSE)*VLOOKUP($F$6&amp;$D35,Space_Heating!$O$2:$P$250,E$10+1,FALSE)*VLOOKUP($H$6&amp;$D35,Space_Heating!$O$2:$P$250,E$10+1,FALSE),)</f>
        <v>37.019533996595854</v>
      </c>
      <c r="F35" s="32">
        <f t="shared" si="1"/>
        <v>0.63542559551508815</v>
      </c>
      <c r="G35" s="20" t="s">
        <v>33</v>
      </c>
    </row>
    <row r="36" spans="3:7" x14ac:dyDescent="0.3">
      <c r="C36" s="30" t="str">
        <f t="shared" si="5"/>
        <v>RSD_DTA2_SH</v>
      </c>
      <c r="D36" s="31" t="str">
        <f t="shared" si="0"/>
        <v>RSD_DTA2_SH_BCO_E01</v>
      </c>
      <c r="E36" s="19">
        <f>IFERROR(VLOOKUP($D$6&amp;$D36,Space_Heating!$O$2:$P$250,E$10+1,FALSE)*VLOOKUP($F$6&amp;$D36,Space_Heating!$O$2:$P$250,E$10+1,FALSE)*VLOOKUP($H$6&amp;$D36,Space_Heating!$O$2:$P$250,E$10+1,FALSE),)</f>
        <v>0.69082199999999694</v>
      </c>
      <c r="F36" s="32">
        <f t="shared" si="1"/>
        <v>1.1857685209794579E-2</v>
      </c>
      <c r="G36" s="20" t="s">
        <v>84</v>
      </c>
    </row>
    <row r="37" spans="3:7" x14ac:dyDescent="0.3">
      <c r="C37" s="30" t="str">
        <f t="shared" si="5"/>
        <v>RSD_DTA2_SH</v>
      </c>
      <c r="D37" s="31" t="str">
        <f t="shared" si="0"/>
        <v>RSD_DTA2_SH_LOG_E01</v>
      </c>
      <c r="E37" s="19">
        <f>IFERROR(VLOOKUP($D$6&amp;$D37,Space_Heating!$O$2:$P$250,E$10+1,FALSE)*VLOOKUP($F$6&amp;$D37,Space_Heating!$O$2:$P$250,E$10+1,FALSE)*VLOOKUP($H$6&amp;$D37,Space_Heating!$O$2:$P$250,E$10+1,FALSE),)</f>
        <v>0.57568500000000078</v>
      </c>
      <c r="F37" s="32">
        <f t="shared" si="1"/>
        <v>9.8814043414955401E-3</v>
      </c>
      <c r="G37" s="20" t="s">
        <v>34</v>
      </c>
    </row>
    <row r="38" spans="3:7" x14ac:dyDescent="0.3">
      <c r="C38" s="30" t="str">
        <f>C37</f>
        <v>RSD_DTA2_SH</v>
      </c>
      <c r="D38" s="31" t="str">
        <f t="shared" si="0"/>
        <v>RSD_DTA2_SH_DSL_E01</v>
      </c>
      <c r="E38" s="19">
        <f>IFERROR(VLOOKUP($D$6&amp;$D38,Space_Heating!$O$2:$P$250,E$10+1,FALSE)*VLOOKUP($F$6&amp;$D38,Space_Heating!$O$2:$P$250,E$10+1,FALSE)*VLOOKUP($H$6&amp;$D38,Space_Heating!$O$2:$P$250,E$10+1,FALSE),)</f>
        <v>0</v>
      </c>
      <c r="F38" s="32">
        <f t="shared" si="1"/>
        <v>0</v>
      </c>
      <c r="G38" s="20" t="s">
        <v>85</v>
      </c>
    </row>
    <row r="39" spans="3:7" x14ac:dyDescent="0.3">
      <c r="C39" s="30" t="str">
        <f>C37</f>
        <v>RSD_DTA2_SH</v>
      </c>
      <c r="D39" s="31" t="str">
        <f t="shared" si="0"/>
        <v>RSD_DTA2_SH_LPG_E01</v>
      </c>
      <c r="E39" s="19">
        <f>IFERROR(VLOOKUP($D$6&amp;$D39,Space_Heating!$O$2:$P$250,E$10+1,FALSE)*VLOOKUP($F$6&amp;$D39,Space_Heating!$O$2:$P$250,E$10+1,FALSE)*VLOOKUP($H$6&amp;$D39,Space_Heating!$O$2:$P$250,E$10+1,FALSE),)</f>
        <v>0</v>
      </c>
      <c r="F39" s="32">
        <f t="shared" si="1"/>
        <v>0</v>
      </c>
      <c r="G39" s="20" t="s">
        <v>35</v>
      </c>
    </row>
    <row r="40" spans="3:7" x14ac:dyDescent="0.3">
      <c r="C40" s="30" t="str">
        <f t="shared" si="5"/>
        <v>RSD_DTA2_SH</v>
      </c>
      <c r="D40" s="31" t="str">
        <f t="shared" si="0"/>
        <v>RSD_DTA2_SH_LTH_E01</v>
      </c>
      <c r="E40" s="19">
        <f>IFERROR(VLOOKUP($D$6&amp;$D40,Space_Heating!$O$2:$P$250,E$10+1,FALSE)*VLOOKUP($F$6&amp;$D40,Space_Heating!$O$2:$P$250,E$10+1,FALSE)*VLOOKUP($H$6&amp;$D40,Space_Heating!$O$2:$P$250,E$10+1,FALSE),)</f>
        <v>3.5360038079999985</v>
      </c>
      <c r="F40" s="32">
        <f t="shared" si="1"/>
        <v>6.069410073202515E-2</v>
      </c>
      <c r="G40" s="20" t="s">
        <v>36</v>
      </c>
    </row>
    <row r="41" spans="3:7" x14ac:dyDescent="0.3">
      <c r="C41" s="30" t="str">
        <f t="shared" si="5"/>
        <v>RSD_DTA2_SH</v>
      </c>
      <c r="D41" s="31" t="s">
        <v>54</v>
      </c>
      <c r="E41" s="19">
        <f>IFERROR(VLOOKUP($H$6&amp;$D41,Space_Heating!$O$2:$P$250,E$10+1,FALSE),)</f>
        <v>5.2335099604595996</v>
      </c>
      <c r="F41" s="32">
        <f t="shared" si="1"/>
        <v>8.9831119526382605E-2</v>
      </c>
      <c r="G41" s="20"/>
    </row>
    <row r="42" spans="3:7" x14ac:dyDescent="0.3">
      <c r="C42" s="30" t="str">
        <f>B6</f>
        <v>RSD_APA2_SH</v>
      </c>
      <c r="D42" s="31" t="str">
        <f t="shared" si="0"/>
        <v>RSD_APA2_SH_BIC_E01</v>
      </c>
      <c r="E42" s="19">
        <f>IFERROR(VLOOKUP($D$6&amp;$D42,Space_Heating!$O$2:$P$250,E$10+1,FALSE)*VLOOKUP($F$6&amp;$D42,Space_Heating!$O$2:$P$250,E$10+1,FALSE)*VLOOKUP($H$6&amp;$D42,Space_Heating!$O$2:$P$250,E$10+1,FALSE),)</f>
        <v>0</v>
      </c>
      <c r="F42" s="32">
        <f t="shared" si="1"/>
        <v>0</v>
      </c>
      <c r="G42" s="20" t="s">
        <v>83</v>
      </c>
    </row>
    <row r="43" spans="3:7" x14ac:dyDescent="0.3">
      <c r="C43" s="30" t="str">
        <f>C42</f>
        <v>RSD_APA2_SH</v>
      </c>
      <c r="D43" s="31" t="str">
        <f t="shared" ref="D43" si="6">C43&amp;G43</f>
        <v>RSD_APA2_SH_BCO_E01</v>
      </c>
      <c r="E43" s="19">
        <f>IFERROR(VLOOKUP($D$6&amp;$D43,Space_Heating!$O$2:$P$250,E$10+1,FALSE)*VLOOKUP($F$6&amp;$D43,Space_Heating!$O$2:$P$250,E$10+1,FALSE)*VLOOKUP($H$6&amp;$D43,Space_Heating!$O$2:$P$250,E$10+1,FALSE),)</f>
        <v>0</v>
      </c>
      <c r="F43" s="32">
        <f t="shared" si="1"/>
        <v>0</v>
      </c>
      <c r="G43" s="20" t="s">
        <v>84</v>
      </c>
    </row>
    <row r="44" spans="3:7" x14ac:dyDescent="0.3">
      <c r="C44" s="30" t="str">
        <f>C42</f>
        <v>RSD_APA2_SH</v>
      </c>
      <c r="D44" s="31" t="str">
        <f t="shared" si="0"/>
        <v>RSD_APA2_SH_ELC_E01</v>
      </c>
      <c r="E44" s="19">
        <f>IFERROR(VLOOKUP($D$6&amp;$D44,Space_Heating!$O$2:$P$250,E$10+1,FALSE)*VLOOKUP($F$6&amp;$D44,Space_Heating!$O$2:$P$250,E$10+1,FALSE)*VLOOKUP($H$6&amp;$D44,Space_Heating!$O$2:$P$250,E$10+1,FALSE),)</f>
        <v>1.0828418951771515</v>
      </c>
      <c r="F44" s="32">
        <f t="shared" ref="F44:F75" si="7">E44/SUMIF($C$12:$C$90,$C44,E$12:E$90)</f>
        <v>2.9410113796701595E-2</v>
      </c>
      <c r="G44" s="20" t="s">
        <v>32</v>
      </c>
    </row>
    <row r="45" spans="3:7" x14ac:dyDescent="0.3">
      <c r="C45" s="30" t="str">
        <f t="shared" ref="C45:C51" si="8">C44</f>
        <v>RSD_APA2_SH</v>
      </c>
      <c r="D45" s="31" t="str">
        <f t="shared" si="0"/>
        <v>RSD_APA2_SH_GAS_E01</v>
      </c>
      <c r="E45" s="19">
        <f>IFERROR(VLOOKUP($D$6&amp;$D45,Space_Heating!$O$2:$P$250,E$10+1,FALSE)*VLOOKUP($F$6&amp;$D45,Space_Heating!$O$2:$P$250,E$10+1,FALSE)*VLOOKUP($H$6&amp;$D45,Space_Heating!$O$2:$P$250,E$10+1,FALSE),)</f>
        <v>2.9985834826692308</v>
      </c>
      <c r="F45" s="32">
        <f t="shared" si="7"/>
        <v>8.1441881632945412E-2</v>
      </c>
      <c r="G45" s="20" t="s">
        <v>33</v>
      </c>
    </row>
    <row r="46" spans="3:7" x14ac:dyDescent="0.3">
      <c r="C46" s="30" t="str">
        <f t="shared" si="8"/>
        <v>RSD_APA2_SH</v>
      </c>
      <c r="D46" s="31" t="str">
        <f t="shared" si="0"/>
        <v>RSD_APA2_SH_BCO_E01</v>
      </c>
      <c r="E46" s="19">
        <f>IFERROR(VLOOKUP($D$6&amp;$D46,Space_Heating!$O$2:$P$250,E$10+1,FALSE)*VLOOKUP($F$6&amp;$D46,Space_Heating!$O$2:$P$250,E$10+1,FALSE)*VLOOKUP($H$6&amp;$D46,Space_Heating!$O$2:$P$250,E$10+1,FALSE),)</f>
        <v>0</v>
      </c>
      <c r="F46" s="32">
        <f t="shared" si="7"/>
        <v>0</v>
      </c>
      <c r="G46" s="20" t="s">
        <v>84</v>
      </c>
    </row>
    <row r="47" spans="3:7" x14ac:dyDescent="0.3">
      <c r="C47" s="30" t="str">
        <f t="shared" si="8"/>
        <v>RSD_APA2_SH</v>
      </c>
      <c r="D47" s="31" t="str">
        <f t="shared" si="0"/>
        <v>RSD_APA2_SH_LOG_E01</v>
      </c>
      <c r="E47" s="19">
        <f>IFERROR(VLOOKUP($D$6&amp;$D47,Space_Heating!$O$2:$P$250,E$10+1,FALSE)*VLOOKUP($F$6&amp;$D47,Space_Heating!$O$2:$P$250,E$10+1,FALSE)*VLOOKUP($H$6&amp;$D47,Space_Heating!$O$2:$P$250,E$10+1,FALSE),)</f>
        <v>0</v>
      </c>
      <c r="F47" s="32">
        <f t="shared" si="7"/>
        <v>0</v>
      </c>
      <c r="G47" s="20" t="s">
        <v>34</v>
      </c>
    </row>
    <row r="48" spans="3:7" x14ac:dyDescent="0.3">
      <c r="C48" s="30" t="str">
        <f>C47</f>
        <v>RSD_APA2_SH</v>
      </c>
      <c r="D48" s="31" t="str">
        <f t="shared" si="0"/>
        <v>RSD_APA2_SH_DSL_E01</v>
      </c>
      <c r="E48" s="19">
        <f>IFERROR(VLOOKUP($D$6&amp;$D48,Space_Heating!$O$2:$P$250,E$10+1,FALSE)*VLOOKUP($F$6&amp;$D48,Space_Heating!$O$2:$P$250,E$10+1,FALSE)*VLOOKUP($H$6&amp;$D48,Space_Heating!$O$2:$P$250,E$10+1,FALSE),)</f>
        <v>1.0048319999999997</v>
      </c>
      <c r="F48" s="32">
        <f t="shared" si="7"/>
        <v>2.7291355827835369E-2</v>
      </c>
      <c r="G48" s="20" t="s">
        <v>85</v>
      </c>
    </row>
    <row r="49" spans="3:7" x14ac:dyDescent="0.3">
      <c r="C49" s="30" t="str">
        <f>C47</f>
        <v>RSD_APA2_SH</v>
      </c>
      <c r="D49" s="31" t="str">
        <f t="shared" si="0"/>
        <v>RSD_APA2_SH_LPG_E01</v>
      </c>
      <c r="E49" s="19">
        <f>IFERROR(VLOOKUP($D$6&amp;$D49,Space_Heating!$O$2:$P$250,E$10+1,FALSE)*VLOOKUP($F$6&amp;$D49,Space_Heating!$O$2:$P$250,E$10+1,FALSE)*VLOOKUP($H$6&amp;$D49,Space_Heating!$O$2:$P$250,E$10+1,FALSE),)</f>
        <v>0</v>
      </c>
      <c r="F49" s="32">
        <f t="shared" si="7"/>
        <v>0</v>
      </c>
      <c r="G49" s="20" t="s">
        <v>35</v>
      </c>
    </row>
    <row r="50" spans="3:7" x14ac:dyDescent="0.3">
      <c r="C50" s="30" t="str">
        <f t="shared" si="8"/>
        <v>RSD_APA2_SH</v>
      </c>
      <c r="D50" s="31" t="str">
        <f t="shared" si="0"/>
        <v>RSD_APA2_SH_LTH_E01</v>
      </c>
      <c r="E50" s="19">
        <f>IFERROR(VLOOKUP($D$6&amp;$D50,Space_Heating!$O$2:$P$250,E$10+1,FALSE)*VLOOKUP($F$6&amp;$D50,Space_Heating!$O$2:$P$250,E$10+1,FALSE)*VLOOKUP($H$6&amp;$D50,Space_Heating!$O$2:$P$250,E$10+1,FALSE),)</f>
        <v>29.979162720000058</v>
      </c>
      <c r="F50" s="32">
        <f t="shared" si="7"/>
        <v>0.81423760112346999</v>
      </c>
      <c r="G50" s="20" t="s">
        <v>36</v>
      </c>
    </row>
    <row r="51" spans="3:7" x14ac:dyDescent="0.3">
      <c r="C51" s="30" t="str">
        <f t="shared" si="8"/>
        <v>RSD_APA2_SH</v>
      </c>
      <c r="D51" s="31" t="s">
        <v>53</v>
      </c>
      <c r="E51" s="19">
        <f>IFERROR(VLOOKUP($H$6&amp;$D51,Space_Heating!$O$2:$P$250,E$10+1,FALSE),)</f>
        <v>1.7532710048923199</v>
      </c>
      <c r="F51" s="32">
        <f t="shared" si="7"/>
        <v>4.7619047619047561E-2</v>
      </c>
      <c r="G51" s="20"/>
    </row>
    <row r="52" spans="3:7" x14ac:dyDescent="0.3">
      <c r="C52" s="30" t="str">
        <f>B7</f>
        <v>RSD_DTA3_SH</v>
      </c>
      <c r="D52" s="31" t="str">
        <f t="shared" ref="D52:D90" si="9">C52&amp;G52</f>
        <v>RSD_DTA3_SH_BIC_E01</v>
      </c>
      <c r="E52" s="19">
        <f>IFERROR(VLOOKUP($D$6&amp;$D52,Space_Heating!$O$2:$P$250,E$10+1,FALSE)*VLOOKUP($F$6&amp;$D52,Space_Heating!$O$2:$P$250,E$10+1,FALSE)*VLOOKUP($H$6&amp;$D52,Space_Heating!$O$2:$P$250,E$10+1,FALSE),)</f>
        <v>0</v>
      </c>
      <c r="F52" s="32">
        <f t="shared" si="7"/>
        <v>0</v>
      </c>
      <c r="G52" s="20" t="s">
        <v>83</v>
      </c>
    </row>
    <row r="53" spans="3:7" x14ac:dyDescent="0.3">
      <c r="C53" s="30" t="str">
        <f>C52</f>
        <v>RSD_DTA3_SH</v>
      </c>
      <c r="D53" s="31" t="str">
        <f t="shared" ref="D53" si="10">C53&amp;G53</f>
        <v>RSD_DTA3_SH_BCO_E01</v>
      </c>
      <c r="E53" s="19">
        <f>IFERROR(VLOOKUP($D$6&amp;$D53,Space_Heating!$O$2:$P$250,E$10+1,FALSE)*VLOOKUP($F$6&amp;$D53,Space_Heating!$O$2:$P$250,E$10+1,FALSE)*VLOOKUP($H$6&amp;$D53,Space_Heating!$O$2:$P$250,E$10+1,FALSE),)</f>
        <v>0</v>
      </c>
      <c r="F53" s="32">
        <f t="shared" si="7"/>
        <v>0</v>
      </c>
      <c r="G53" s="20" t="s">
        <v>84</v>
      </c>
    </row>
    <row r="54" spans="3:7" x14ac:dyDescent="0.3">
      <c r="C54" s="30" t="str">
        <f>C52</f>
        <v>RSD_DTA3_SH</v>
      </c>
      <c r="D54" s="31" t="str">
        <f t="shared" si="9"/>
        <v>RSD_DTA3_SH_ELC_E01</v>
      </c>
      <c r="E54" s="19">
        <f>IFERROR(VLOOKUP($D$6&amp;$D54,Space_Heating!$O$2:$P$250,E$10+1,FALSE)*VLOOKUP($F$6&amp;$D54,Space_Heating!$O$2:$P$250,E$10+1,FALSE)*VLOOKUP($H$6&amp;$D54,Space_Heating!$O$2:$P$250,E$10+1,FALSE),)</f>
        <v>0</v>
      </c>
      <c r="F54" s="32">
        <f t="shared" si="7"/>
        <v>0</v>
      </c>
      <c r="G54" s="20" t="s">
        <v>32</v>
      </c>
    </row>
    <row r="55" spans="3:7" x14ac:dyDescent="0.3">
      <c r="C55" s="30" t="str">
        <f t="shared" ref="C55:C61" si="11">C54</f>
        <v>RSD_DTA3_SH</v>
      </c>
      <c r="D55" s="31" t="str">
        <f t="shared" si="9"/>
        <v>RSD_DTA3_SH_GAS_E01</v>
      </c>
      <c r="E55" s="19">
        <f>IFERROR(VLOOKUP($D$6&amp;$D55,Space_Heating!$O$2:$P$250,E$10+1,FALSE)*VLOOKUP($F$6&amp;$D55,Space_Heating!$O$2:$P$250,E$10+1,FALSE)*VLOOKUP($H$6&amp;$D55,Space_Heating!$O$2:$P$250,E$10+1,FALSE),)</f>
        <v>12.119282333765533</v>
      </c>
      <c r="F55" s="32">
        <f t="shared" si="7"/>
        <v>0.98385863486384484</v>
      </c>
      <c r="G55" s="20" t="s">
        <v>33</v>
      </c>
    </row>
    <row r="56" spans="3:7" x14ac:dyDescent="0.3">
      <c r="C56" s="30" t="str">
        <f t="shared" si="11"/>
        <v>RSD_DTA3_SH</v>
      </c>
      <c r="D56" s="31" t="str">
        <f t="shared" si="9"/>
        <v>RSD_DTA3_SH_BCO_E01</v>
      </c>
      <c r="E56" s="19">
        <f>IFERROR(VLOOKUP($D$6&amp;$D56,Space_Heating!$O$2:$P$250,E$10+1,FALSE)*VLOOKUP($F$6&amp;$D56,Space_Heating!$O$2:$P$250,E$10+1,FALSE)*VLOOKUP($H$6&amp;$D56,Space_Heating!$O$2:$P$250,E$10+1,FALSE),)</f>
        <v>0</v>
      </c>
      <c r="F56" s="32">
        <f t="shared" si="7"/>
        <v>0</v>
      </c>
      <c r="G56" s="20" t="s">
        <v>84</v>
      </c>
    </row>
    <row r="57" spans="3:7" x14ac:dyDescent="0.3">
      <c r="C57" s="30" t="str">
        <f t="shared" si="11"/>
        <v>RSD_DTA3_SH</v>
      </c>
      <c r="D57" s="31" t="str">
        <f t="shared" si="9"/>
        <v>RSD_DTA3_SH_LOG_E01</v>
      </c>
      <c r="E57" s="19">
        <f>IFERROR(VLOOKUP($D$6&amp;$D57,Space_Heating!$O$2:$P$250,E$10+1,FALSE)*VLOOKUP($F$6&amp;$D57,Space_Heating!$O$2:$P$250,E$10+1,FALSE)*VLOOKUP($H$6&amp;$D57,Space_Heating!$O$2:$P$250,E$10+1,FALSE),)</f>
        <v>0</v>
      </c>
      <c r="F57" s="32">
        <f t="shared" si="7"/>
        <v>0</v>
      </c>
      <c r="G57" s="20" t="s">
        <v>34</v>
      </c>
    </row>
    <row r="58" spans="3:7" x14ac:dyDescent="0.3">
      <c r="C58" s="30" t="str">
        <f>C57</f>
        <v>RSD_DTA3_SH</v>
      </c>
      <c r="D58" s="31" t="str">
        <f t="shared" si="9"/>
        <v>RSD_DTA3_SH_DSL_E01</v>
      </c>
      <c r="E58" s="19">
        <f>IFERROR(VLOOKUP($D$6&amp;$D58,Space_Heating!$O$2:$P$250,E$10+1,FALSE)*VLOOKUP($F$6&amp;$D58,Space_Heating!$O$2:$P$250,E$10+1,FALSE)*VLOOKUP($H$6&amp;$D58,Space_Heating!$O$2:$P$250,E$10+1,FALSE),)</f>
        <v>0</v>
      </c>
      <c r="F58" s="32">
        <f t="shared" si="7"/>
        <v>0</v>
      </c>
      <c r="G58" s="20" t="s">
        <v>85</v>
      </c>
    </row>
    <row r="59" spans="3:7" x14ac:dyDescent="0.3">
      <c r="C59" s="30" t="str">
        <f>C57</f>
        <v>RSD_DTA3_SH</v>
      </c>
      <c r="D59" s="31" t="str">
        <f t="shared" si="9"/>
        <v>RSD_DTA3_SH_LPG_E01</v>
      </c>
      <c r="E59" s="19">
        <f>IFERROR(VLOOKUP($D$6&amp;$D59,Space_Heating!$O$2:$P$250,E$10+1,FALSE)*VLOOKUP($F$6&amp;$D59,Space_Heating!$O$2:$P$250,E$10+1,FALSE)*VLOOKUP($H$6&amp;$D59,Space_Heating!$O$2:$P$250,E$10+1,FALSE),)</f>
        <v>0</v>
      </c>
      <c r="F59" s="32">
        <f t="shared" si="7"/>
        <v>0</v>
      </c>
      <c r="G59" s="20" t="s">
        <v>35</v>
      </c>
    </row>
    <row r="60" spans="3:7" x14ac:dyDescent="0.3">
      <c r="C60" s="30" t="str">
        <f t="shared" si="11"/>
        <v>RSD_DTA3_SH</v>
      </c>
      <c r="D60" s="31" t="str">
        <f t="shared" si="9"/>
        <v>RSD_DTA3_SH_LTH_E01</v>
      </c>
      <c r="E60" s="19">
        <f>IFERROR(VLOOKUP($D$6&amp;$D60,Space_Heating!$O$2:$P$250,E$10+1,FALSE)*VLOOKUP($F$6&amp;$D60,Space_Heating!$O$2:$P$250,E$10+1,FALSE)*VLOOKUP($H$6&amp;$D60,Space_Heating!$O$2:$P$250,E$10+1,FALSE),)</f>
        <v>7.6869647999999846E-2</v>
      </c>
      <c r="F60" s="32">
        <f t="shared" si="7"/>
        <v>6.2403750371451076E-3</v>
      </c>
      <c r="G60" s="20" t="s">
        <v>36</v>
      </c>
    </row>
    <row r="61" spans="3:7" x14ac:dyDescent="0.3">
      <c r="C61" s="30" t="str">
        <f t="shared" si="11"/>
        <v>RSD_DTA3_SH</v>
      </c>
      <c r="D61" s="31" t="s">
        <v>56</v>
      </c>
      <c r="E61" s="19">
        <f>IFERROR(VLOOKUP($H$6&amp;$D61,Space_Heating!$O$2:$P$250,E$10+1,FALSE),)</f>
        <v>0.121961519817657</v>
      </c>
      <c r="F61" s="32">
        <f t="shared" si="7"/>
        <v>9.9009900990100364E-3</v>
      </c>
      <c r="G61" s="20"/>
    </row>
    <row r="62" spans="3:7" x14ac:dyDescent="0.3">
      <c r="C62" s="30" t="str">
        <f>B8</f>
        <v>RSD_APA3_SH</v>
      </c>
      <c r="D62" s="31" t="str">
        <f t="shared" si="9"/>
        <v>RSD_APA3_SH_BIC_E01</v>
      </c>
      <c r="E62" s="19">
        <f>IFERROR(VLOOKUP($D$6&amp;$D62,Space_Heating!$O$2:$P$250,E$10+1,FALSE)*VLOOKUP($F$6&amp;$D62,Space_Heating!$O$2:$P$250,E$10+1,FALSE)*VLOOKUP($H$6&amp;$D62,Space_Heating!$O$2:$P$250,E$10+1,FALSE),)</f>
        <v>0</v>
      </c>
      <c r="F62" s="32">
        <f t="shared" si="7"/>
        <v>0</v>
      </c>
      <c r="G62" s="20" t="s">
        <v>83</v>
      </c>
    </row>
    <row r="63" spans="3:7" x14ac:dyDescent="0.3">
      <c r="C63" s="30" t="str">
        <f>C62</f>
        <v>RSD_APA3_SH</v>
      </c>
      <c r="D63" s="31" t="str">
        <f t="shared" ref="D63" si="12">C63&amp;G63</f>
        <v>RSD_APA3_SH_BCO_E01</v>
      </c>
      <c r="E63" s="19">
        <f>IFERROR(VLOOKUP($D$6&amp;$D63,Space_Heating!$O$2:$P$250,E$10+1,FALSE)*VLOOKUP($F$6&amp;$D63,Space_Heating!$O$2:$P$250,E$10+1,FALSE)*VLOOKUP($H$6&amp;$D63,Space_Heating!$O$2:$P$250,E$10+1,FALSE),)</f>
        <v>0</v>
      </c>
      <c r="F63" s="32">
        <f t="shared" si="7"/>
        <v>0</v>
      </c>
      <c r="G63" s="20" t="s">
        <v>84</v>
      </c>
    </row>
    <row r="64" spans="3:7" x14ac:dyDescent="0.3">
      <c r="C64" s="30" t="str">
        <f>C62</f>
        <v>RSD_APA3_SH</v>
      </c>
      <c r="D64" s="31" t="str">
        <f t="shared" si="9"/>
        <v>RSD_APA3_SH_ELC_E01</v>
      </c>
      <c r="E64" s="19">
        <f>IFERROR(VLOOKUP($D$6&amp;$D64,Space_Heating!$O$2:$P$250,E$10+1,FALSE)*VLOOKUP($F$6&amp;$D64,Space_Heating!$O$2:$P$250,E$10+1,FALSE)*VLOOKUP($H$6&amp;$D64,Space_Heating!$O$2:$P$250,E$10+1,FALSE),)</f>
        <v>0</v>
      </c>
      <c r="F64" s="32">
        <f t="shared" si="7"/>
        <v>0</v>
      </c>
      <c r="G64" s="20" t="s">
        <v>32</v>
      </c>
    </row>
    <row r="65" spans="3:7" x14ac:dyDescent="0.3">
      <c r="C65" s="30" t="str">
        <f t="shared" ref="C65:C71" si="13">C64</f>
        <v>RSD_APA3_SH</v>
      </c>
      <c r="D65" s="31" t="str">
        <f t="shared" si="9"/>
        <v>RSD_APA3_SH_GAS_E01</v>
      </c>
      <c r="E65" s="19">
        <f>IFERROR(VLOOKUP($D$6&amp;$D65,Space_Heating!$O$2:$P$250,E$10+1,FALSE)*VLOOKUP($F$6&amp;$D65,Space_Heating!$O$2:$P$250,E$10+1,FALSE)*VLOOKUP($H$6&amp;$D65,Space_Heating!$O$2:$P$250,E$10+1,FALSE),)</f>
        <v>2.0340173811903441</v>
      </c>
      <c r="F65" s="32">
        <f t="shared" si="7"/>
        <v>0.67450712077335639</v>
      </c>
      <c r="G65" s="20" t="s">
        <v>33</v>
      </c>
    </row>
    <row r="66" spans="3:7" x14ac:dyDescent="0.3">
      <c r="C66" s="30" t="str">
        <f t="shared" si="13"/>
        <v>RSD_APA3_SH</v>
      </c>
      <c r="D66" s="31" t="str">
        <f t="shared" si="9"/>
        <v>RSD_APA3_SH_BCO_E01</v>
      </c>
      <c r="E66" s="19">
        <f>IFERROR(VLOOKUP($D$6&amp;$D66,Space_Heating!$O$2:$P$250,E$10+1,FALSE)*VLOOKUP($F$6&amp;$D66,Space_Heating!$O$2:$P$250,E$10+1,FALSE)*VLOOKUP($H$6&amp;$D66,Space_Heating!$O$2:$P$250,E$10+1,FALSE),)</f>
        <v>0</v>
      </c>
      <c r="F66" s="32">
        <f t="shared" si="7"/>
        <v>0</v>
      </c>
      <c r="G66" s="20" t="s">
        <v>84</v>
      </c>
    </row>
    <row r="67" spans="3:7" x14ac:dyDescent="0.3">
      <c r="C67" s="30" t="str">
        <f t="shared" si="13"/>
        <v>RSD_APA3_SH</v>
      </c>
      <c r="D67" s="31" t="str">
        <f t="shared" si="9"/>
        <v>RSD_APA3_SH_LOG_E01</v>
      </c>
      <c r="E67" s="19">
        <f>IFERROR(VLOOKUP($D$6&amp;$D67,Space_Heating!$O$2:$P$250,E$10+1,FALSE)*VLOOKUP($F$6&amp;$D67,Space_Heating!$O$2:$P$250,E$10+1,FALSE)*VLOOKUP($H$6&amp;$D67,Space_Heating!$O$2:$P$250,E$10+1,FALSE),)</f>
        <v>0</v>
      </c>
      <c r="F67" s="32">
        <f t="shared" si="7"/>
        <v>0</v>
      </c>
      <c r="G67" s="20" t="s">
        <v>34</v>
      </c>
    </row>
    <row r="68" spans="3:7" x14ac:dyDescent="0.3">
      <c r="C68" s="30" t="str">
        <f>C67</f>
        <v>RSD_APA3_SH</v>
      </c>
      <c r="D68" s="31" t="str">
        <f t="shared" si="9"/>
        <v>RSD_APA3_SH_DSL_E01</v>
      </c>
      <c r="E68" s="19">
        <f>IFERROR(VLOOKUP($D$6&amp;$D68,Space_Heating!$O$2:$P$250,E$10+1,FALSE)*VLOOKUP($F$6&amp;$D68,Space_Heating!$O$2:$P$250,E$10+1,FALSE)*VLOOKUP($H$6&amp;$D68,Space_Heating!$O$2:$P$250,E$10+1,FALSE),)</f>
        <v>0.50241600000000208</v>
      </c>
      <c r="F68" s="32">
        <f t="shared" si="7"/>
        <v>0.16660780420280746</v>
      </c>
      <c r="G68" s="20" t="s">
        <v>85</v>
      </c>
    </row>
    <row r="69" spans="3:7" x14ac:dyDescent="0.3">
      <c r="C69" s="30" t="str">
        <f>C67</f>
        <v>RSD_APA3_SH</v>
      </c>
      <c r="D69" s="31" t="str">
        <f t="shared" si="9"/>
        <v>RSD_APA3_SH_LPG_E01</v>
      </c>
      <c r="E69" s="19">
        <f>IFERROR(VLOOKUP($D$6&amp;$D69,Space_Heating!$O$2:$P$250,E$10+1,FALSE)*VLOOKUP($F$6&amp;$D69,Space_Heating!$O$2:$P$250,E$10+1,FALSE)*VLOOKUP($H$6&amp;$D69,Space_Heating!$O$2:$P$250,E$10+1,FALSE),)</f>
        <v>0</v>
      </c>
      <c r="F69" s="32">
        <f t="shared" si="7"/>
        <v>0</v>
      </c>
      <c r="G69" s="20" t="s">
        <v>35</v>
      </c>
    </row>
    <row r="70" spans="3:7" x14ac:dyDescent="0.3">
      <c r="C70" s="30" t="str">
        <f t="shared" si="13"/>
        <v>RSD_APA3_SH</v>
      </c>
      <c r="D70" s="31" t="str">
        <f t="shared" si="9"/>
        <v>RSD_APA3_SH_LTH_E01</v>
      </c>
      <c r="E70" s="19">
        <f>IFERROR(VLOOKUP($D$6&amp;$D70,Space_Heating!$O$2:$P$250,E$10+1,FALSE)*VLOOKUP($F$6&amp;$D70,Space_Heating!$O$2:$P$250,E$10+1,FALSE)*VLOOKUP($H$6&amp;$D70,Space_Heating!$O$2:$P$250,E$10+1,FALSE),)</f>
        <v>0.20498572799999987</v>
      </c>
      <c r="F70" s="32">
        <f t="shared" si="7"/>
        <v>6.7975984114745119E-2</v>
      </c>
      <c r="G70" s="60" t="s">
        <v>36</v>
      </c>
    </row>
    <row r="71" spans="3:7" x14ac:dyDescent="0.3">
      <c r="C71" s="30" t="str">
        <f t="shared" si="13"/>
        <v>RSD_APA3_SH</v>
      </c>
      <c r="D71" s="31" t="s">
        <v>55</v>
      </c>
      <c r="E71" s="19">
        <f>IFERROR(VLOOKUP($H$6&amp;$D71,Space_Heating!$O$2:$P$250,E$10+1,FALSE),)</f>
        <v>0.274141910919035</v>
      </c>
      <c r="F71" s="32">
        <f t="shared" si="7"/>
        <v>9.0909090909091023E-2</v>
      </c>
      <c r="G71" s="60"/>
    </row>
    <row r="72" spans="3:7" x14ac:dyDescent="0.3">
      <c r="C72" s="30" t="str">
        <f>B9</f>
        <v>RSD_DTA4_SH</v>
      </c>
      <c r="D72" s="31" t="str">
        <f t="shared" si="9"/>
        <v>RSD_DTA4_SH_BIC_E01</v>
      </c>
      <c r="E72" s="19">
        <f>IFERROR(VLOOKUP($D$6&amp;$D72,Space_Heating!$O$2:$P$250,E$10+1,FALSE)*VLOOKUP($F$6&amp;$D72,Space_Heating!$O$2:$P$250,E$10+1,FALSE)*VLOOKUP($H$6&amp;$D72,Space_Heating!$O$2:$P$250,E$10+1,FALSE),)</f>
        <v>7.460877600000007</v>
      </c>
      <c r="F72" s="32">
        <f t="shared" si="7"/>
        <v>0.20692125433732952</v>
      </c>
      <c r="G72" s="20" t="s">
        <v>83</v>
      </c>
    </row>
    <row r="73" spans="3:7" x14ac:dyDescent="0.3">
      <c r="C73" s="30" t="str">
        <f>C72</f>
        <v>RSD_DTA4_SH</v>
      </c>
      <c r="D73" s="31" t="str">
        <f t="shared" ref="D73" si="14">C73&amp;G73</f>
        <v>RSD_DTA4_SH_BCO_E01</v>
      </c>
      <c r="E73" s="19">
        <f>IFERROR(VLOOKUP($D$6&amp;$D73,Space_Heating!$O$2:$P$250,E$10+1,FALSE)*VLOOKUP($F$6&amp;$D73,Space_Heating!$O$2:$P$250,E$10+1,FALSE)*VLOOKUP($H$6&amp;$D73,Space_Heating!$O$2:$P$250,E$10+1,FALSE),)</f>
        <v>0.51811650000000242</v>
      </c>
      <c r="F73" s="32">
        <f t="shared" si="7"/>
        <v>1.4369531551203494E-2</v>
      </c>
      <c r="G73" s="20" t="s">
        <v>84</v>
      </c>
    </row>
    <row r="74" spans="3:7" x14ac:dyDescent="0.3">
      <c r="C74" s="30" t="str">
        <f>C72</f>
        <v>RSD_DTA4_SH</v>
      </c>
      <c r="D74" s="31" t="str">
        <f t="shared" si="9"/>
        <v>RSD_DTA4_SH_ELC_E01</v>
      </c>
      <c r="E74" s="19">
        <f>IFERROR(VLOOKUP($D$6&amp;$D74,Space_Heating!$O$2:$P$250,E$10+1,FALSE)*VLOOKUP($F$6&amp;$D74,Space_Heating!$O$2:$P$250,E$10+1,FALSE)*VLOOKUP($H$6&amp;$D74,Space_Heating!$O$2:$P$250,E$10+1,FALSE),)</f>
        <v>0</v>
      </c>
      <c r="F74" s="32">
        <f t="shared" si="7"/>
        <v>0</v>
      </c>
      <c r="G74" s="20" t="s">
        <v>32</v>
      </c>
    </row>
    <row r="75" spans="3:7" x14ac:dyDescent="0.3">
      <c r="C75" s="30" t="str">
        <f t="shared" ref="C75:C81" si="15">C74</f>
        <v>RSD_DTA4_SH</v>
      </c>
      <c r="D75" s="31" t="str">
        <f t="shared" si="9"/>
        <v>RSD_DTA4_SH_GAS_E01</v>
      </c>
      <c r="E75" s="19">
        <f>IFERROR(VLOOKUP($D$6&amp;$D75,Space_Heating!$O$2:$P$250,E$10+1,FALSE)*VLOOKUP($F$6&amp;$D75,Space_Heating!$O$2:$P$250,E$10+1,FALSE)*VLOOKUP($H$6&amp;$D75,Space_Heating!$O$2:$P$250,E$10+1,FALSE),)</f>
        <v>23.503988640698836</v>
      </c>
      <c r="F75" s="32">
        <f t="shared" si="7"/>
        <v>0.65186363752485943</v>
      </c>
      <c r="G75" s="20" t="s">
        <v>33</v>
      </c>
    </row>
    <row r="76" spans="3:7" x14ac:dyDescent="0.3">
      <c r="C76" s="30" t="str">
        <f t="shared" si="15"/>
        <v>RSD_DTA4_SH</v>
      </c>
      <c r="D76" s="31" t="str">
        <f t="shared" si="9"/>
        <v>RSD_DTA4_SH_BCO_E01</v>
      </c>
      <c r="E76" s="19">
        <f>IFERROR(VLOOKUP($D$6&amp;$D76,Space_Heating!$O$2:$P$250,E$10+1,FALSE)*VLOOKUP($F$6&amp;$D76,Space_Heating!$O$2:$P$250,E$10+1,FALSE)*VLOOKUP($H$6&amp;$D76,Space_Heating!$O$2:$P$250,E$10+1,FALSE),)</f>
        <v>0.51811650000000242</v>
      </c>
      <c r="F76" s="32">
        <f t="shared" ref="F76:F81" si="16">E76/SUMIF($C$12:$C$90,$C76,E$12:E$90)</f>
        <v>1.4369531551203494E-2</v>
      </c>
      <c r="G76" s="20" t="s">
        <v>84</v>
      </c>
    </row>
    <row r="77" spans="3:7" x14ac:dyDescent="0.3">
      <c r="C77" s="30" t="str">
        <f t="shared" si="15"/>
        <v>RSD_DTA4_SH</v>
      </c>
      <c r="D77" s="31" t="str">
        <f t="shared" si="9"/>
        <v>RSD_DTA4_SH_LOG_E01</v>
      </c>
      <c r="E77" s="19">
        <f>IFERROR(VLOOKUP($D$6&amp;$D77,Space_Heating!$O$2:$P$250,E$10+1,FALSE)*VLOOKUP($F$6&amp;$D77,Space_Heating!$O$2:$P$250,E$10+1,FALSE)*VLOOKUP($H$6&amp;$D77,Space_Heating!$O$2:$P$250,E$10+1,FALSE),)</f>
        <v>0.23027400000000089</v>
      </c>
      <c r="F77" s="32">
        <f t="shared" si="16"/>
        <v>6.3864584672015477E-3</v>
      </c>
      <c r="G77" s="20" t="s">
        <v>34</v>
      </c>
    </row>
    <row r="78" spans="3:7" x14ac:dyDescent="0.3">
      <c r="C78" s="30" t="str">
        <f>C77</f>
        <v>RSD_DTA4_SH</v>
      </c>
      <c r="D78" s="31" t="str">
        <f t="shared" si="9"/>
        <v>RSD_DTA4_SH_DSL_E01</v>
      </c>
      <c r="E78" s="19">
        <f>IFERROR(VLOOKUP($D$6&amp;$D78,Space_Heating!$O$2:$P$250,E$10+1,FALSE)*VLOOKUP($F$6&amp;$D78,Space_Heating!$O$2:$P$250,E$10+1,FALSE)*VLOOKUP($H$6&amp;$D78,Space_Heating!$O$2:$P$250,E$10+1,FALSE),)</f>
        <v>0</v>
      </c>
      <c r="F78" s="32">
        <f t="shared" si="16"/>
        <v>0</v>
      </c>
      <c r="G78" s="20" t="s">
        <v>85</v>
      </c>
    </row>
    <row r="79" spans="3:7" x14ac:dyDescent="0.3">
      <c r="C79" s="30" t="str">
        <f>C77</f>
        <v>RSD_DTA4_SH</v>
      </c>
      <c r="D79" s="31" t="str">
        <f t="shared" si="9"/>
        <v>RSD_DTA4_SH_LPG_E01</v>
      </c>
      <c r="E79" s="19">
        <f>IFERROR(VLOOKUP($D$6&amp;$D79,Space_Heating!$O$2:$P$250,E$10+1,FALSE)*VLOOKUP($F$6&amp;$D79,Space_Heating!$O$2:$P$250,E$10+1,FALSE)*VLOOKUP($H$6&amp;$D79,Space_Heating!$O$2:$P$250,E$10+1,FALSE),)</f>
        <v>0</v>
      </c>
      <c r="F79" s="32">
        <f t="shared" si="16"/>
        <v>0</v>
      </c>
      <c r="G79" s="20" t="s">
        <v>35</v>
      </c>
    </row>
    <row r="80" spans="3:7" x14ac:dyDescent="0.3">
      <c r="C80" s="30" t="str">
        <f t="shared" si="15"/>
        <v>RSD_DTA4_SH</v>
      </c>
      <c r="D80" s="31" t="str">
        <f t="shared" si="9"/>
        <v>RSD_DTA4_SH_LTH_E01</v>
      </c>
      <c r="E80" s="19">
        <f>IFERROR(VLOOKUP($D$6&amp;$D80,Space_Heating!$O$2:$P$250,E$10+1,FALSE)*VLOOKUP($F$6&amp;$D80,Space_Heating!$O$2:$P$250,E$10+1,FALSE)*VLOOKUP($H$6&amp;$D80,Space_Heating!$O$2:$P$250,E$10+1,FALSE),)</f>
        <v>0.59445861120000087</v>
      </c>
      <c r="F80" s="32">
        <f t="shared" si="16"/>
        <v>1.648681670922077E-2</v>
      </c>
      <c r="G80" s="20" t="s">
        <v>36</v>
      </c>
    </row>
    <row r="81" spans="3:11" x14ac:dyDescent="0.3">
      <c r="C81" s="30" t="str">
        <f t="shared" si="15"/>
        <v>RSD_DTA4_SH</v>
      </c>
      <c r="D81" s="31" t="s">
        <v>58</v>
      </c>
      <c r="E81" s="19">
        <f>IFERROR(VLOOKUP($H$6&amp;$D81,Space_Heating!$O$2:$P$250,E$10+1,FALSE),)</f>
        <v>3.23077153518989</v>
      </c>
      <c r="F81" s="32">
        <f t="shared" si="16"/>
        <v>8.9602769858981621E-2</v>
      </c>
      <c r="G81" s="20"/>
    </row>
    <row r="82" spans="3:11" x14ac:dyDescent="0.3">
      <c r="C82" s="30" t="str">
        <f>B10</f>
        <v>RSD_APA4_SH</v>
      </c>
      <c r="D82" s="31" t="str">
        <f t="shared" si="9"/>
        <v>RSD_APA4_SH_BIC_E01</v>
      </c>
      <c r="E82" s="19">
        <f>IFERROR(VLOOKUP($D$6&amp;$D82,Space_Heating!$O$2:$P$250,E$10+1,FALSE)*VLOOKUP($F$6&amp;$D82,Space_Heating!$O$2:$P$250,E$10+1,FALSE)*VLOOKUP($H$6&amp;$D82,Space_Heating!$O$2:$P$250,E$10+1,FALSE),)</f>
        <v>0</v>
      </c>
      <c r="F82" s="32">
        <f t="shared" ref="F82:F91" si="17">E82/SUMIF($C$12:$C$91,$C82,E$12:E$91)</f>
        <v>0</v>
      </c>
      <c r="G82" s="20" t="s">
        <v>83</v>
      </c>
    </row>
    <row r="83" spans="3:11" x14ac:dyDescent="0.3">
      <c r="C83" s="30" t="str">
        <f>C82</f>
        <v>RSD_APA4_SH</v>
      </c>
      <c r="D83" s="31" t="str">
        <f t="shared" ref="D83" si="18">C83&amp;G83</f>
        <v>RSD_APA4_SH_BCO_E01</v>
      </c>
      <c r="E83" s="19">
        <f>IFERROR(VLOOKUP($D$6&amp;$D83,Space_Heating!$O$2:$P$250,E$10+1,FALSE)*VLOOKUP($F$6&amp;$D83,Space_Heating!$O$2:$P$250,E$10+1,FALSE)*VLOOKUP($H$6&amp;$D83,Space_Heating!$O$2:$P$250,E$10+1,FALSE),)</f>
        <v>0</v>
      </c>
      <c r="F83" s="32">
        <f t="shared" si="17"/>
        <v>0</v>
      </c>
      <c r="G83" s="20" t="s">
        <v>84</v>
      </c>
    </row>
    <row r="84" spans="3:11" x14ac:dyDescent="0.3">
      <c r="C84" s="30" t="str">
        <f>C82</f>
        <v>RSD_APA4_SH</v>
      </c>
      <c r="D84" s="31" t="str">
        <f t="shared" si="9"/>
        <v>RSD_APA4_SH_ELC_E01</v>
      </c>
      <c r="E84" s="19">
        <f>IFERROR(VLOOKUP($D$6&amp;$D84,Space_Heating!$O$2:$P$250,E$10+1,FALSE)*VLOOKUP($F$6&amp;$D84,Space_Heating!$O$2:$P$250,E$10+1,FALSE)*VLOOKUP($H$6&amp;$D84,Space_Heating!$O$2:$P$250,E$10+1,FALSE),)</f>
        <v>0</v>
      </c>
      <c r="F84" s="32">
        <f t="shared" si="17"/>
        <v>0</v>
      </c>
      <c r="G84" s="20" t="s">
        <v>32</v>
      </c>
    </row>
    <row r="85" spans="3:11" x14ac:dyDescent="0.3">
      <c r="C85" s="30" t="str">
        <f t="shared" ref="C85:C91" si="19">C84</f>
        <v>RSD_APA4_SH</v>
      </c>
      <c r="D85" s="31" t="str">
        <f t="shared" si="9"/>
        <v>RSD_APA4_SH_GAS_E01</v>
      </c>
      <c r="E85" s="19">
        <f>IFERROR(VLOOKUP($D$6&amp;$D85,Space_Heating!$O$2:$P$250,E$10+1,FALSE)*VLOOKUP($F$6&amp;$D85,Space_Heating!$O$2:$P$250,E$10+1,FALSE)*VLOOKUP($H$6&amp;$D85,Space_Heating!$O$2:$P$250,E$10+1,FALSE),)</f>
        <v>1.4917726053651221</v>
      </c>
      <c r="F85" s="32">
        <f t="shared" si="17"/>
        <v>0.37743465481811905</v>
      </c>
      <c r="G85" s="20" t="s">
        <v>33</v>
      </c>
    </row>
    <row r="86" spans="3:11" x14ac:dyDescent="0.3">
      <c r="C86" s="30" t="str">
        <f t="shared" si="19"/>
        <v>RSD_APA4_SH</v>
      </c>
      <c r="D86" s="31" t="str">
        <f t="shared" si="9"/>
        <v>RSD_APA4_SH_BCO_E01</v>
      </c>
      <c r="E86" s="19">
        <f>IFERROR(VLOOKUP($D$6&amp;$D86,Space_Heating!$O$2:$P$250,E$10+1,FALSE)*VLOOKUP($F$6&amp;$D86,Space_Heating!$O$2:$P$250,E$10+1,FALSE)*VLOOKUP($H$6&amp;$D86,Space_Heating!$O$2:$P$250,E$10+1,FALSE),)</f>
        <v>0</v>
      </c>
      <c r="F86" s="32">
        <f t="shared" si="17"/>
        <v>0</v>
      </c>
      <c r="G86" s="20" t="s">
        <v>84</v>
      </c>
    </row>
    <row r="87" spans="3:11" x14ac:dyDescent="0.3">
      <c r="C87" s="30" t="str">
        <f t="shared" si="19"/>
        <v>RSD_APA4_SH</v>
      </c>
      <c r="D87" s="31" t="str">
        <f t="shared" si="9"/>
        <v>RSD_APA4_SH_LOG_E01</v>
      </c>
      <c r="E87" s="19">
        <f>IFERROR(VLOOKUP($D$6&amp;$D87,Space_Heating!$O$2:$P$250,E$10+1,FALSE)*VLOOKUP($F$6&amp;$D87,Space_Heating!$O$2:$P$250,E$10+1,FALSE)*VLOOKUP($H$6&amp;$D87,Space_Heating!$O$2:$P$250,E$10+1,FALSE),)</f>
        <v>0</v>
      </c>
      <c r="F87" s="32">
        <f t="shared" si="17"/>
        <v>0</v>
      </c>
      <c r="G87" s="20" t="s">
        <v>34</v>
      </c>
    </row>
    <row r="88" spans="3:11" x14ac:dyDescent="0.3">
      <c r="C88" s="30" t="str">
        <f>C87</f>
        <v>RSD_APA4_SH</v>
      </c>
      <c r="D88" s="31" t="str">
        <f t="shared" si="9"/>
        <v>RSD_APA4_SH_DSL_E01</v>
      </c>
      <c r="E88" s="19">
        <f>IFERROR(VLOOKUP($D$6&amp;$D88,Space_Heating!$O$2:$P$250,E$10+1,FALSE)*VLOOKUP($F$6&amp;$D88,Space_Heating!$O$2:$P$250,E$10+1,FALSE)*VLOOKUP($H$6&amp;$D88,Space_Heating!$O$2:$P$250,E$10+1,FALSE),)</f>
        <v>0.2512079999999996</v>
      </c>
      <c r="F88" s="32">
        <f t="shared" si="17"/>
        <v>6.3558349594671187E-2</v>
      </c>
      <c r="G88" s="20" t="s">
        <v>85</v>
      </c>
    </row>
    <row r="89" spans="3:11" x14ac:dyDescent="0.3">
      <c r="C89" s="30" t="str">
        <f>C87</f>
        <v>RSD_APA4_SH</v>
      </c>
      <c r="D89" s="31" t="str">
        <f t="shared" si="9"/>
        <v>RSD_APA4_SH_LPG_E01</v>
      </c>
      <c r="E89" s="19">
        <f>IFERROR(VLOOKUP($D$6&amp;$D89,Space_Heating!$O$2:$P$250,E$10+1,FALSE)*VLOOKUP($F$6&amp;$D89,Space_Heating!$O$2:$P$250,E$10+1,FALSE)*VLOOKUP($H$6&amp;$D89,Space_Heating!$O$2:$P$250,E$10+1,FALSE),)</f>
        <v>0</v>
      </c>
      <c r="F89" s="32">
        <f t="shared" si="17"/>
        <v>0</v>
      </c>
      <c r="G89" s="20" t="s">
        <v>35</v>
      </c>
      <c r="J89" s="25"/>
    </row>
    <row r="90" spans="3:11" x14ac:dyDescent="0.3">
      <c r="C90" s="30" t="str">
        <f t="shared" si="19"/>
        <v>RSD_APA4_SH</v>
      </c>
      <c r="D90" s="31" t="str">
        <f t="shared" si="9"/>
        <v>RSD_APA4_SH_LTH_E01</v>
      </c>
      <c r="E90" s="19">
        <f>IFERROR(VLOOKUP($D$6&amp;$D90,Space_Heating!$O$2:$P$250,E$10+1,FALSE)*VLOOKUP($F$6&amp;$D90,Space_Heating!$O$2:$P$250,E$10+1,FALSE)*VLOOKUP($H$6&amp;$D90,Space_Heating!$O$2:$P$250,E$10+1,FALSE),)</f>
        <v>2.1702863951999869</v>
      </c>
      <c r="F90" s="32">
        <f t="shared" si="17"/>
        <v>0.54910600548819988</v>
      </c>
      <c r="G90" s="20" t="s">
        <v>36</v>
      </c>
    </row>
    <row r="91" spans="3:11" ht="15" thickBot="1" x14ac:dyDescent="0.35">
      <c r="C91" s="64" t="str">
        <f t="shared" si="19"/>
        <v>RSD_APA4_SH</v>
      </c>
      <c r="D91" s="65" t="s">
        <v>57</v>
      </c>
      <c r="E91" s="61">
        <f>IFERROR(VLOOKUP($H$6&amp;$D91,Space_Heating!$O$2:$P$250,E$10+1,FALSE),)</f>
        <v>3.9132670005650801E-2</v>
      </c>
      <c r="F91" s="62">
        <f t="shared" si="17"/>
        <v>9.9009900990098283E-3</v>
      </c>
      <c r="G91" s="63"/>
    </row>
    <row r="92" spans="3:11" x14ac:dyDescent="0.3">
      <c r="C92" s="31"/>
      <c r="D92" s="31"/>
      <c r="E92" s="23"/>
      <c r="F92" s="24"/>
      <c r="G92" s="24"/>
    </row>
    <row r="95" spans="3:11" ht="15" thickBot="1" x14ac:dyDescent="0.35"/>
    <row r="96" spans="3:11" ht="15" thickBot="1" x14ac:dyDescent="0.35">
      <c r="D96" s="36"/>
      <c r="E96" s="36">
        <f>2017+3</f>
        <v>2020</v>
      </c>
      <c r="F96" s="37">
        <f>E96+5</f>
        <v>2025</v>
      </c>
      <c r="G96" s="37">
        <f t="shared" ref="G96:J96" si="20">F96+5</f>
        <v>2030</v>
      </c>
      <c r="H96" s="37">
        <f t="shared" si="20"/>
        <v>2035</v>
      </c>
      <c r="I96" s="37">
        <f t="shared" si="20"/>
        <v>2040</v>
      </c>
      <c r="J96" s="37">
        <f t="shared" si="20"/>
        <v>2045</v>
      </c>
      <c r="K96" s="38">
        <f>J96+5</f>
        <v>2050</v>
      </c>
    </row>
    <row r="97" spans="1:13" x14ac:dyDescent="0.3">
      <c r="A97" s="8" t="s">
        <v>86</v>
      </c>
    </row>
    <row r="98" spans="1:13" x14ac:dyDescent="0.3">
      <c r="A98" s="4" t="s">
        <v>17</v>
      </c>
      <c r="B98" s="4" t="s">
        <v>41</v>
      </c>
    </row>
    <row r="100" spans="1:13" x14ac:dyDescent="0.3">
      <c r="C100" s="5" t="s">
        <v>50</v>
      </c>
    </row>
    <row r="103" spans="1:13" x14ac:dyDescent="0.3">
      <c r="G103" s="5" t="s">
        <v>94</v>
      </c>
    </row>
    <row r="104" spans="1:13" ht="15" thickBot="1" x14ac:dyDescent="0.35">
      <c r="C104" s="39" t="s">
        <v>9</v>
      </c>
      <c r="D104" s="40" t="s">
        <v>30</v>
      </c>
      <c r="E104" s="39" t="s">
        <v>11</v>
      </c>
      <c r="F104" s="39" t="s">
        <v>12</v>
      </c>
      <c r="G104" s="39" t="s">
        <v>1</v>
      </c>
      <c r="H104" s="39" t="s">
        <v>10</v>
      </c>
      <c r="I104" s="39" t="str">
        <f>"UC_RHSRTS~"&amp;A98</f>
        <v>UC_RHSRTS~UP</v>
      </c>
      <c r="J104" s="39" t="str">
        <f>"UC_RHSRTS~"&amp;A98&amp;"~0"</f>
        <v>UC_RHSRTS~UP~0</v>
      </c>
      <c r="K104" s="41" t="s">
        <v>281</v>
      </c>
      <c r="L104" s="39" t="s">
        <v>13</v>
      </c>
    </row>
    <row r="105" spans="1:13" x14ac:dyDescent="0.3">
      <c r="A105" s="8" t="str">
        <f>$B$3</f>
        <v>RSD_DTA1_SH</v>
      </c>
      <c r="C105" s="25" t="str">
        <f>"U"&amp;LEFT(A105,8)&amp;"_GasSH"</f>
        <v>URSD_DTA1_GasSH</v>
      </c>
      <c r="E105" s="25" t="str">
        <f>A105&amp;"_"&amp;B98&amp;"*"</f>
        <v>RSD_DTA1_SH_GAS*</v>
      </c>
      <c r="F105" s="25" t="str">
        <f>A105</f>
        <v>RSD_DTA1_SH</v>
      </c>
      <c r="G105" s="42">
        <f>2017+1</f>
        <v>2018</v>
      </c>
      <c r="H105" s="43">
        <f>K106</f>
        <v>0.93666255781325547</v>
      </c>
      <c r="I105" s="44">
        <v>0</v>
      </c>
      <c r="J105" s="44">
        <v>15</v>
      </c>
      <c r="K105" s="45">
        <f>-(VLOOKUP(A105&amp;"_"&amp;B98&amp;"_E01",$D$12:$F$91,E$10+2,FALSE))</f>
        <v>-6.3337442186744503E-2</v>
      </c>
      <c r="L105" s="26" t="str">
        <f>"Upper limit of Gas in Space Heating in "&amp;A105</f>
        <v>Upper limit of Gas in Space Heating in RSD_DTA1_SH</v>
      </c>
    </row>
    <row r="106" spans="1:13" x14ac:dyDescent="0.3">
      <c r="A106" s="8"/>
      <c r="C106" s="25"/>
      <c r="E106" s="25" t="str">
        <f>LEFT(E105,11)&amp;"*"&amp;",-"&amp;E105</f>
        <v>RSD_DTA1_SH*,-RSD_DTA1_SH_GAS*</v>
      </c>
      <c r="F106" s="25" t="str">
        <f>F105</f>
        <v>RSD_DTA1_SH</v>
      </c>
      <c r="G106" s="42">
        <f>G105</f>
        <v>2018</v>
      </c>
      <c r="H106" s="43">
        <f>K105</f>
        <v>-6.3337442186744503E-2</v>
      </c>
      <c r="I106" s="44"/>
      <c r="J106" s="44"/>
      <c r="K106" s="45">
        <f>1+K105</f>
        <v>0.93666255781325547</v>
      </c>
      <c r="L106" s="26"/>
    </row>
    <row r="107" spans="1:13" x14ac:dyDescent="0.3">
      <c r="C107" s="25"/>
      <c r="E107" s="25" t="str">
        <f>E105</f>
        <v>RSD_DTA1_SH_GAS*</v>
      </c>
      <c r="F107" s="25" t="str">
        <f>F105</f>
        <v>RSD_DTA1_SH</v>
      </c>
      <c r="G107" s="42">
        <f>E96</f>
        <v>2020</v>
      </c>
      <c r="H107" s="43">
        <f>K108</f>
        <v>0.8289171564397293</v>
      </c>
      <c r="I107" s="44"/>
      <c r="J107" s="44"/>
      <c r="K107" s="45">
        <f>(K105+K109)/2</f>
        <v>-0.17108284356027065</v>
      </c>
      <c r="L107" s="26"/>
    </row>
    <row r="108" spans="1:13" x14ac:dyDescent="0.3">
      <c r="C108" s="25"/>
      <c r="E108" s="25" t="str">
        <f>LEFT(E107,11)&amp;"*"&amp;",-"&amp;E107</f>
        <v>RSD_DTA1_SH*,-RSD_DTA1_SH_GAS*</v>
      </c>
      <c r="F108" s="25" t="str">
        <f>F107</f>
        <v>RSD_DTA1_SH</v>
      </c>
      <c r="G108" s="42">
        <f>G107</f>
        <v>2020</v>
      </c>
      <c r="H108" s="43">
        <f>K107</f>
        <v>-0.17108284356027065</v>
      </c>
      <c r="I108" s="44"/>
      <c r="J108" s="44"/>
      <c r="K108" s="45">
        <f>1+K107</f>
        <v>0.8289171564397293</v>
      </c>
      <c r="L108" s="26"/>
      <c r="M108" s="46"/>
    </row>
    <row r="109" spans="1:13" ht="15.75" customHeight="1" x14ac:dyDescent="0.3">
      <c r="C109" s="25"/>
      <c r="E109" s="25" t="str">
        <f>E107</f>
        <v>RSD_DTA1_SH_GAS*</v>
      </c>
      <c r="F109" s="25" t="str">
        <f>F107</f>
        <v>RSD_DTA1_SH</v>
      </c>
      <c r="G109" s="42">
        <f>F96</f>
        <v>2025</v>
      </c>
      <c r="H109" s="43">
        <f>K110</f>
        <v>0.72117175506620323</v>
      </c>
      <c r="I109" s="44"/>
      <c r="J109" s="44"/>
      <c r="K109" s="45">
        <f>(K105+K111)/2</f>
        <v>-0.27882824493379677</v>
      </c>
      <c r="L109" s="26"/>
    </row>
    <row r="110" spans="1:13" ht="15.75" customHeight="1" x14ac:dyDescent="0.3">
      <c r="C110" s="25"/>
      <c r="E110" s="25" t="str">
        <f>LEFT(E109,11)&amp;"*"&amp;",-"&amp;E109</f>
        <v>RSD_DTA1_SH*,-RSD_DTA1_SH_GAS*</v>
      </c>
      <c r="F110" s="25" t="str">
        <f>F109</f>
        <v>RSD_DTA1_SH</v>
      </c>
      <c r="G110" s="42">
        <f>G109</f>
        <v>2025</v>
      </c>
      <c r="H110" s="43">
        <f>K109</f>
        <v>-0.27882824493379677</v>
      </c>
      <c r="I110" s="44"/>
      <c r="J110" s="44"/>
      <c r="K110" s="45">
        <f>1+K109</f>
        <v>0.72117175506620323</v>
      </c>
      <c r="L110" s="26"/>
    </row>
    <row r="111" spans="1:13" x14ac:dyDescent="0.3">
      <c r="C111" s="25"/>
      <c r="E111" s="25" t="str">
        <f>E109</f>
        <v>RSD_DTA1_SH_GAS*</v>
      </c>
      <c r="F111" s="25" t="str">
        <f>F107</f>
        <v>RSD_DTA1_SH</v>
      </c>
      <c r="G111" s="42">
        <f>G96</f>
        <v>2030</v>
      </c>
      <c r="H111" s="43">
        <f>K112</f>
        <v>0.505680952319151</v>
      </c>
      <c r="I111" s="44"/>
      <c r="J111" s="44"/>
      <c r="K111" s="45">
        <f>(K105+K119)/2</f>
        <v>-0.49431904768084906</v>
      </c>
      <c r="L111" s="26"/>
    </row>
    <row r="112" spans="1:13" x14ac:dyDescent="0.3">
      <c r="C112" s="25"/>
      <c r="E112" s="25" t="str">
        <f>LEFT(E111,11)&amp;"*"&amp;",-"&amp;E111</f>
        <v>RSD_DTA1_SH*,-RSD_DTA1_SH_GAS*</v>
      </c>
      <c r="F112" s="25" t="str">
        <f>F111</f>
        <v>RSD_DTA1_SH</v>
      </c>
      <c r="G112" s="42">
        <f>G111</f>
        <v>2030</v>
      </c>
      <c r="H112" s="43">
        <f>K111</f>
        <v>-0.49431904768084906</v>
      </c>
      <c r="I112" s="44"/>
      <c r="J112" s="44"/>
      <c r="K112" s="45">
        <f>1+K111</f>
        <v>0.505680952319151</v>
      </c>
      <c r="L112" s="26"/>
    </row>
    <row r="113" spans="1:16" x14ac:dyDescent="0.3">
      <c r="C113" s="25"/>
      <c r="E113" s="25" t="str">
        <f>E111</f>
        <v>RSD_DTA1_SH_GAS*</v>
      </c>
      <c r="F113" s="25" t="str">
        <f>F109</f>
        <v>RSD_DTA1_SH</v>
      </c>
      <c r="G113" s="42">
        <f>H96</f>
        <v>2035</v>
      </c>
      <c r="H113" s="43">
        <f>K114</f>
        <v>0.39793555094562483</v>
      </c>
      <c r="I113" s="44"/>
      <c r="J113" s="44"/>
      <c r="K113" s="45">
        <f>(K111+K115)/2</f>
        <v>-0.60206444905437517</v>
      </c>
      <c r="L113" s="26"/>
    </row>
    <row r="114" spans="1:16" x14ac:dyDescent="0.3">
      <c r="C114" s="25"/>
      <c r="E114" s="25" t="str">
        <f>LEFT(E113,11)&amp;"*"&amp;",-"&amp;E113</f>
        <v>RSD_DTA1_SH*,-RSD_DTA1_SH_GAS*</v>
      </c>
      <c r="F114" s="25" t="str">
        <f>F113</f>
        <v>RSD_DTA1_SH</v>
      </c>
      <c r="G114" s="42">
        <f>G113</f>
        <v>2035</v>
      </c>
      <c r="H114" s="43">
        <f>K113</f>
        <v>-0.60206444905437517</v>
      </c>
      <c r="I114" s="44"/>
      <c r="J114" s="44"/>
      <c r="K114" s="45">
        <f>1+K113</f>
        <v>0.39793555094562483</v>
      </c>
      <c r="L114" s="26"/>
    </row>
    <row r="115" spans="1:16" x14ac:dyDescent="0.3">
      <c r="C115" s="25"/>
      <c r="E115" s="25" t="str">
        <f>E113</f>
        <v>RSD_DTA1_SH_GAS*</v>
      </c>
      <c r="F115" s="25" t="str">
        <f>F111</f>
        <v>RSD_DTA1_SH</v>
      </c>
      <c r="G115" s="42">
        <f>I96</f>
        <v>2040</v>
      </c>
      <c r="H115" s="43">
        <f>K116</f>
        <v>0.29019014957209865</v>
      </c>
      <c r="I115" s="44"/>
      <c r="J115" s="44"/>
      <c r="K115" s="45">
        <f>(K111+K119)/2</f>
        <v>-0.70980985042790135</v>
      </c>
      <c r="L115" s="26"/>
    </row>
    <row r="116" spans="1:16" x14ac:dyDescent="0.3">
      <c r="C116" s="25"/>
      <c r="E116" s="25" t="str">
        <f>LEFT(E115,11)&amp;"*"&amp;",-"&amp;E115</f>
        <v>RSD_DTA1_SH*,-RSD_DTA1_SH_GAS*</v>
      </c>
      <c r="F116" s="25" t="str">
        <f>F115</f>
        <v>RSD_DTA1_SH</v>
      </c>
      <c r="G116" s="42">
        <f>G115</f>
        <v>2040</v>
      </c>
      <c r="H116" s="43">
        <f>K115</f>
        <v>-0.70980985042790135</v>
      </c>
      <c r="I116" s="44"/>
      <c r="J116" s="44"/>
      <c r="K116" s="45">
        <f>1+K115</f>
        <v>0.29019014957209865</v>
      </c>
      <c r="L116" s="26"/>
    </row>
    <row r="117" spans="1:16" x14ac:dyDescent="0.3">
      <c r="C117" s="25"/>
      <c r="E117" s="25" t="str">
        <f>E115</f>
        <v>RSD_DTA1_SH_GAS*</v>
      </c>
      <c r="F117" s="25" t="str">
        <f>F113</f>
        <v>RSD_DTA1_SH</v>
      </c>
      <c r="G117" s="42">
        <f>J96</f>
        <v>2045</v>
      </c>
      <c r="H117" s="43">
        <f>K118</f>
        <v>0.18244474819857248</v>
      </c>
      <c r="I117" s="44"/>
      <c r="J117" s="44"/>
      <c r="K117" s="45">
        <f>(K115+K119)/2</f>
        <v>-0.81755525180142752</v>
      </c>
      <c r="L117" s="26"/>
      <c r="N117" s="47" t="s">
        <v>272</v>
      </c>
      <c r="O117" s="48"/>
      <c r="P117" s="49"/>
    </row>
    <row r="118" spans="1:16" x14ac:dyDescent="0.3">
      <c r="C118" s="25"/>
      <c r="E118" s="25" t="str">
        <f>LEFT(E117,11)&amp;"*"&amp;",-"&amp;E117</f>
        <v>RSD_DTA1_SH*,-RSD_DTA1_SH_GAS*</v>
      </c>
      <c r="F118" s="25" t="str">
        <f>F117</f>
        <v>RSD_DTA1_SH</v>
      </c>
      <c r="G118" s="42">
        <f>G117</f>
        <v>2045</v>
      </c>
      <c r="H118" s="43">
        <f>K117</f>
        <v>-0.81755525180142752</v>
      </c>
      <c r="I118" s="44"/>
      <c r="J118" s="44"/>
      <c r="K118" s="45">
        <f>1+K117</f>
        <v>0.18244474819857248</v>
      </c>
      <c r="L118" s="26"/>
      <c r="N118" s="50"/>
      <c r="O118" s="51"/>
      <c r="P118" s="52"/>
    </row>
    <row r="119" spans="1:16" x14ac:dyDescent="0.3">
      <c r="C119" s="25"/>
      <c r="E119" s="25" t="str">
        <f>E117</f>
        <v>RSD_DTA1_SH_GAS*</v>
      </c>
      <c r="F119" s="25" t="str">
        <f t="shared" ref="F119" si="21">F115</f>
        <v>RSD_DTA1_SH</v>
      </c>
      <c r="G119" s="42">
        <f>K96</f>
        <v>2050</v>
      </c>
      <c r="H119" s="43">
        <f>K120</f>
        <v>7.469934682504642E-2</v>
      </c>
      <c r="I119" s="44"/>
      <c r="J119" s="44"/>
      <c r="K119" s="45">
        <f>-N119</f>
        <v>-0.92530065317495358</v>
      </c>
      <c r="L119" s="26"/>
      <c r="N119" s="53">
        <f>1+P119</f>
        <v>0.92530065317495358</v>
      </c>
      <c r="O119" s="54" t="s">
        <v>271</v>
      </c>
      <c r="P119" s="55">
        <f>K265</f>
        <v>-7.4699346825046378E-2</v>
      </c>
    </row>
    <row r="120" spans="1:16" x14ac:dyDescent="0.3">
      <c r="C120" s="25"/>
      <c r="E120" s="25" t="str">
        <f>LEFT(E119,11)&amp;"*"&amp;",-"&amp;E119</f>
        <v>RSD_DTA1_SH*,-RSD_DTA1_SH_GAS*</v>
      </c>
      <c r="F120" s="25" t="str">
        <f>F119</f>
        <v>RSD_DTA1_SH</v>
      </c>
      <c r="G120" s="42">
        <f>G119</f>
        <v>2050</v>
      </c>
      <c r="H120" s="43">
        <f>K119</f>
        <v>-0.92530065317495358</v>
      </c>
      <c r="I120" s="44"/>
      <c r="J120" s="44"/>
      <c r="K120" s="45">
        <f>1+K119</f>
        <v>7.469934682504642E-2</v>
      </c>
      <c r="L120" s="26"/>
      <c r="N120" s="56"/>
      <c r="O120" s="31"/>
      <c r="P120" s="57"/>
    </row>
    <row r="121" spans="1:16" x14ac:dyDescent="0.3">
      <c r="N121" s="58"/>
      <c r="O121" s="31"/>
      <c r="P121" s="59"/>
    </row>
    <row r="122" spans="1:16" x14ac:dyDescent="0.3">
      <c r="G122" s="5" t="s">
        <v>94</v>
      </c>
      <c r="N122" s="58"/>
      <c r="O122" s="31"/>
      <c r="P122" s="59"/>
    </row>
    <row r="123" spans="1:16" ht="15" thickBot="1" x14ac:dyDescent="0.35">
      <c r="C123" s="39" t="s">
        <v>9</v>
      </c>
      <c r="D123" s="40" t="s">
        <v>30</v>
      </c>
      <c r="E123" s="39" t="s">
        <v>11</v>
      </c>
      <c r="F123" s="39" t="s">
        <v>12</v>
      </c>
      <c r="G123" s="39" t="s">
        <v>1</v>
      </c>
      <c r="H123" s="39" t="s">
        <v>10</v>
      </c>
      <c r="I123" s="39" t="str">
        <f>"UC_RHSRTS~"&amp;A98</f>
        <v>UC_RHSRTS~UP</v>
      </c>
      <c r="J123" s="39" t="str">
        <f>"UC_RHSRTS~"&amp;A98&amp;"~0"</f>
        <v>UC_RHSRTS~UP~0</v>
      </c>
      <c r="K123" s="41" t="s">
        <v>281</v>
      </c>
      <c r="L123" s="39" t="s">
        <v>13</v>
      </c>
      <c r="N123" s="58"/>
      <c r="O123" s="31"/>
      <c r="P123" s="59"/>
    </row>
    <row r="124" spans="1:16" x14ac:dyDescent="0.3">
      <c r="A124" s="8" t="str">
        <f>$B$4</f>
        <v>RSD_APA1_SH</v>
      </c>
      <c r="C124" s="25" t="str">
        <f>"U"&amp;LEFT(A124,8)&amp;"_GasSH"</f>
        <v>URSD_APA1_GasSH</v>
      </c>
      <c r="E124" s="25" t="str">
        <f>A124&amp;"_"&amp;B98&amp;"*"</f>
        <v>RSD_APA1_SH_GAS*</v>
      </c>
      <c r="F124" s="25" t="str">
        <f>A124</f>
        <v>RSD_APA1_SH</v>
      </c>
      <c r="G124" s="42">
        <f>G105</f>
        <v>2018</v>
      </c>
      <c r="H124" s="43">
        <f>K125</f>
        <v>0.97490185273607155</v>
      </c>
      <c r="I124" s="44">
        <v>0</v>
      </c>
      <c r="J124" s="44">
        <v>15</v>
      </c>
      <c r="K124" s="45">
        <f>-(VLOOKUP(A124&amp;"_"&amp;B98&amp;"_E01",$D$12:$F$91,E$10+2,FALSE))</f>
        <v>-2.5098147263928436E-2</v>
      </c>
      <c r="L124" s="26" t="str">
        <f>"Upper limit of Gas in Space Heating in "&amp;A124</f>
        <v>Upper limit of Gas in Space Heating in RSD_APA1_SH</v>
      </c>
      <c r="N124" s="58"/>
      <c r="O124" s="31"/>
      <c r="P124" s="59"/>
    </row>
    <row r="125" spans="1:16" x14ac:dyDescent="0.3">
      <c r="A125" s="8"/>
      <c r="C125" s="25"/>
      <c r="E125" s="25" t="str">
        <f>LEFT(E124,11)&amp;"*"&amp;",-"&amp;E124</f>
        <v>RSD_APA1_SH*,-RSD_APA1_SH_GAS*</v>
      </c>
      <c r="F125" s="25" t="str">
        <f>F124</f>
        <v>RSD_APA1_SH</v>
      </c>
      <c r="G125" s="42">
        <f t="shared" ref="G125:G139" si="22">G106</f>
        <v>2018</v>
      </c>
      <c r="H125" s="43">
        <f>K124</f>
        <v>-2.5098147263928436E-2</v>
      </c>
      <c r="I125" s="44"/>
      <c r="J125" s="44"/>
      <c r="K125" s="45">
        <f>1+K124</f>
        <v>0.97490185273607155</v>
      </c>
      <c r="L125" s="26"/>
      <c r="N125" s="58"/>
      <c r="O125" s="31"/>
      <c r="P125" s="59"/>
    </row>
    <row r="126" spans="1:16" x14ac:dyDescent="0.3">
      <c r="C126" s="25"/>
      <c r="E126" s="25" t="str">
        <f>E124</f>
        <v>RSD_APA1_SH_GAS*</v>
      </c>
      <c r="F126" s="25" t="str">
        <f>F124</f>
        <v>RSD_APA1_SH</v>
      </c>
      <c r="G126" s="42">
        <f t="shared" si="22"/>
        <v>2020</v>
      </c>
      <c r="H126" s="43">
        <f>K127</f>
        <v>0.9566671414176563</v>
      </c>
      <c r="I126" s="44"/>
      <c r="J126" s="44"/>
      <c r="K126" s="45">
        <f>(K124+K128)/2</f>
        <v>-4.3332858582343689E-2</v>
      </c>
      <c r="L126" s="26"/>
      <c r="N126" s="58"/>
      <c r="O126" s="31"/>
      <c r="P126" s="59"/>
    </row>
    <row r="127" spans="1:16" x14ac:dyDescent="0.3">
      <c r="C127" s="25"/>
      <c r="E127" s="25" t="str">
        <f>LEFT(E126,11)&amp;"*"&amp;",-"&amp;E126</f>
        <v>RSD_APA1_SH*,-RSD_APA1_SH_GAS*</v>
      </c>
      <c r="F127" s="25" t="str">
        <f>F126</f>
        <v>RSD_APA1_SH</v>
      </c>
      <c r="G127" s="42">
        <f t="shared" si="22"/>
        <v>2020</v>
      </c>
      <c r="H127" s="43">
        <f>K126</f>
        <v>-4.3332858582343689E-2</v>
      </c>
      <c r="I127" s="44"/>
      <c r="J127" s="44"/>
      <c r="K127" s="45">
        <f>1+K126</f>
        <v>0.9566671414176563</v>
      </c>
      <c r="L127" s="26"/>
      <c r="N127" s="58"/>
      <c r="O127" s="31"/>
      <c r="P127" s="59"/>
    </row>
    <row r="128" spans="1:16" x14ac:dyDescent="0.3">
      <c r="C128" s="25"/>
      <c r="E128" s="25" t="str">
        <f>E126</f>
        <v>RSD_APA1_SH_GAS*</v>
      </c>
      <c r="F128" s="25" t="str">
        <f>F126</f>
        <v>RSD_APA1_SH</v>
      </c>
      <c r="G128" s="42">
        <f t="shared" si="22"/>
        <v>2025</v>
      </c>
      <c r="H128" s="43">
        <f>K129</f>
        <v>0.93843243009924104</v>
      </c>
      <c r="I128" s="44"/>
      <c r="J128" s="44"/>
      <c r="K128" s="45">
        <f>(K124+K130)/2</f>
        <v>-6.1567569900758949E-2</v>
      </c>
      <c r="L128" s="26"/>
      <c r="N128" s="58"/>
      <c r="O128" s="31"/>
      <c r="P128" s="59"/>
    </row>
    <row r="129" spans="1:16" x14ac:dyDescent="0.3">
      <c r="C129" s="25"/>
      <c r="E129" s="25" t="str">
        <f>LEFT(E128,11)&amp;"*"&amp;",-"&amp;E128</f>
        <v>RSD_APA1_SH*,-RSD_APA1_SH_GAS*</v>
      </c>
      <c r="F129" s="25" t="str">
        <f>F128</f>
        <v>RSD_APA1_SH</v>
      </c>
      <c r="G129" s="42">
        <f t="shared" si="22"/>
        <v>2025</v>
      </c>
      <c r="H129" s="43">
        <f>K128</f>
        <v>-6.1567569900758949E-2</v>
      </c>
      <c r="I129" s="44"/>
      <c r="J129" s="44"/>
      <c r="K129" s="45">
        <f>1+K128</f>
        <v>0.93843243009924104</v>
      </c>
      <c r="L129" s="26"/>
      <c r="N129" s="58"/>
      <c r="O129" s="31"/>
      <c r="P129" s="59"/>
    </row>
    <row r="130" spans="1:16" x14ac:dyDescent="0.3">
      <c r="C130" s="25"/>
      <c r="E130" s="25" t="str">
        <f>E128</f>
        <v>RSD_APA1_SH_GAS*</v>
      </c>
      <c r="F130" s="25" t="str">
        <f>F126</f>
        <v>RSD_APA1_SH</v>
      </c>
      <c r="G130" s="42">
        <f t="shared" si="22"/>
        <v>2030</v>
      </c>
      <c r="H130" s="43">
        <f>K131</f>
        <v>0.90196300746241054</v>
      </c>
      <c r="I130" s="44"/>
      <c r="J130" s="44"/>
      <c r="K130" s="45">
        <f>(K124+K138)/2</f>
        <v>-9.8036992537589462E-2</v>
      </c>
      <c r="L130" s="26"/>
      <c r="N130" s="58"/>
      <c r="O130" s="31"/>
      <c r="P130" s="59"/>
    </row>
    <row r="131" spans="1:16" x14ac:dyDescent="0.3">
      <c r="C131" s="25"/>
      <c r="E131" s="25" t="str">
        <f>LEFT(E130,11)&amp;"*"&amp;",-"&amp;E130</f>
        <v>RSD_APA1_SH*,-RSD_APA1_SH_GAS*</v>
      </c>
      <c r="F131" s="25" t="str">
        <f>F130</f>
        <v>RSD_APA1_SH</v>
      </c>
      <c r="G131" s="42">
        <f t="shared" si="22"/>
        <v>2030</v>
      </c>
      <c r="H131" s="43">
        <f>K130</f>
        <v>-9.8036992537589462E-2</v>
      </c>
      <c r="I131" s="44"/>
      <c r="J131" s="44"/>
      <c r="K131" s="45">
        <f>1+K130</f>
        <v>0.90196300746241054</v>
      </c>
      <c r="L131" s="26"/>
      <c r="N131" s="58"/>
      <c r="O131" s="31"/>
      <c r="P131" s="59"/>
    </row>
    <row r="132" spans="1:16" x14ac:dyDescent="0.3">
      <c r="C132" s="25"/>
      <c r="E132" s="25" t="str">
        <f>E130</f>
        <v>RSD_APA1_SH_GAS*</v>
      </c>
      <c r="F132" s="25" t="str">
        <f>F128</f>
        <v>RSD_APA1_SH</v>
      </c>
      <c r="G132" s="42">
        <f t="shared" si="22"/>
        <v>2035</v>
      </c>
      <c r="H132" s="43">
        <f>K133</f>
        <v>0.88372829614399528</v>
      </c>
      <c r="I132" s="44"/>
      <c r="J132" s="44"/>
      <c r="K132" s="45">
        <f>(K130+K134)/2</f>
        <v>-0.11627170385600472</v>
      </c>
      <c r="L132" s="26"/>
      <c r="N132" s="58"/>
      <c r="O132" s="31"/>
      <c r="P132" s="59"/>
    </row>
    <row r="133" spans="1:16" x14ac:dyDescent="0.3">
      <c r="C133" s="25"/>
      <c r="E133" s="25" t="str">
        <f>LEFT(E132,11)&amp;"*"&amp;",-"&amp;E132</f>
        <v>RSD_APA1_SH*,-RSD_APA1_SH_GAS*</v>
      </c>
      <c r="F133" s="25" t="str">
        <f>F132</f>
        <v>RSD_APA1_SH</v>
      </c>
      <c r="G133" s="42">
        <f t="shared" si="22"/>
        <v>2035</v>
      </c>
      <c r="H133" s="43">
        <f>K132</f>
        <v>-0.11627170385600472</v>
      </c>
      <c r="I133" s="44"/>
      <c r="J133" s="44"/>
      <c r="K133" s="45">
        <f>1+K132</f>
        <v>0.88372829614399528</v>
      </c>
      <c r="L133" s="26"/>
      <c r="N133" s="58"/>
      <c r="O133" s="31"/>
      <c r="P133" s="59"/>
    </row>
    <row r="134" spans="1:16" x14ac:dyDescent="0.3">
      <c r="C134" s="25"/>
      <c r="E134" s="25" t="str">
        <f>E132</f>
        <v>RSD_APA1_SH_GAS*</v>
      </c>
      <c r="F134" s="25" t="str">
        <f>F130</f>
        <v>RSD_APA1_SH</v>
      </c>
      <c r="G134" s="42">
        <f t="shared" si="22"/>
        <v>2040</v>
      </c>
      <c r="H134" s="43">
        <f>K135</f>
        <v>0.86549358482558003</v>
      </c>
      <c r="I134" s="44"/>
      <c r="J134" s="44"/>
      <c r="K134" s="45">
        <f>(K130+K138)/2</f>
        <v>-0.13450641517441997</v>
      </c>
      <c r="L134" s="26"/>
      <c r="N134" s="58"/>
      <c r="O134" s="31"/>
      <c r="P134" s="59"/>
    </row>
    <row r="135" spans="1:16" x14ac:dyDescent="0.3">
      <c r="C135" s="25"/>
      <c r="E135" s="25" t="str">
        <f>LEFT(E134,11)&amp;"*"&amp;",-"&amp;E134</f>
        <v>RSD_APA1_SH*,-RSD_APA1_SH_GAS*</v>
      </c>
      <c r="F135" s="25" t="str">
        <f>F134</f>
        <v>RSD_APA1_SH</v>
      </c>
      <c r="G135" s="42">
        <f t="shared" si="22"/>
        <v>2040</v>
      </c>
      <c r="H135" s="43">
        <f>K134</f>
        <v>-0.13450641517441997</v>
      </c>
      <c r="I135" s="44"/>
      <c r="J135" s="44"/>
      <c r="K135" s="45">
        <f>1+K134</f>
        <v>0.86549358482558003</v>
      </c>
      <c r="L135" s="26"/>
      <c r="N135" s="58"/>
      <c r="O135" s="31"/>
      <c r="P135" s="59"/>
    </row>
    <row r="136" spans="1:16" x14ac:dyDescent="0.3">
      <c r="C136" s="25"/>
      <c r="E136" s="25" t="str">
        <f t="shared" ref="E136" si="23">E134</f>
        <v>RSD_APA1_SH_GAS*</v>
      </c>
      <c r="F136" s="25" t="str">
        <f>F132</f>
        <v>RSD_APA1_SH</v>
      </c>
      <c r="G136" s="42">
        <f t="shared" si="22"/>
        <v>2045</v>
      </c>
      <c r="H136" s="43">
        <f>K137</f>
        <v>0.84725887350716478</v>
      </c>
      <c r="I136" s="44"/>
      <c r="J136" s="44"/>
      <c r="K136" s="45">
        <f>(K134+K138)/2</f>
        <v>-0.15274112649283522</v>
      </c>
      <c r="L136" s="26"/>
      <c r="N136" s="58"/>
      <c r="O136" s="31"/>
      <c r="P136" s="59"/>
    </row>
    <row r="137" spans="1:16" x14ac:dyDescent="0.3">
      <c r="C137" s="25"/>
      <c r="E137" s="25" t="str">
        <f>LEFT(E136,11)&amp;"*"&amp;",-"&amp;E136</f>
        <v>RSD_APA1_SH*,-RSD_APA1_SH_GAS*</v>
      </c>
      <c r="F137" s="25" t="str">
        <f>F136</f>
        <v>RSD_APA1_SH</v>
      </c>
      <c r="G137" s="42">
        <f t="shared" si="22"/>
        <v>2045</v>
      </c>
      <c r="H137" s="43">
        <f>K136</f>
        <v>-0.15274112649283522</v>
      </c>
      <c r="I137" s="44"/>
      <c r="J137" s="44"/>
      <c r="K137" s="45">
        <f>1+K136</f>
        <v>0.84725887350716478</v>
      </c>
      <c r="L137" s="26"/>
      <c r="N137" s="58"/>
      <c r="O137" s="31"/>
      <c r="P137" s="59"/>
    </row>
    <row r="138" spans="1:16" x14ac:dyDescent="0.3">
      <c r="C138" s="25"/>
      <c r="E138" s="25" t="str">
        <f>E136</f>
        <v>RSD_APA1_SH_GAS*</v>
      </c>
      <c r="F138" s="25" t="str">
        <f t="shared" ref="F138" si="24">F134</f>
        <v>RSD_APA1_SH</v>
      </c>
      <c r="G138" s="42">
        <f t="shared" si="22"/>
        <v>2050</v>
      </c>
      <c r="H138" s="43">
        <f>K139</f>
        <v>0.82902416218874952</v>
      </c>
      <c r="I138" s="44"/>
      <c r="J138" s="44"/>
      <c r="K138" s="45">
        <f>-N138</f>
        <v>-0.17097583781125048</v>
      </c>
      <c r="L138" s="26"/>
      <c r="N138" s="56">
        <f>1+P138</f>
        <v>0.17097583781125048</v>
      </c>
      <c r="O138" s="31" t="s">
        <v>271</v>
      </c>
      <c r="P138" s="57">
        <f>K284</f>
        <v>-0.82902416218874952</v>
      </c>
    </row>
    <row r="139" spans="1:16" x14ac:dyDescent="0.3">
      <c r="C139" s="25"/>
      <c r="E139" s="25" t="str">
        <f>LEFT(E138,11)&amp;"*"&amp;",-"&amp;E138</f>
        <v>RSD_APA1_SH*,-RSD_APA1_SH_GAS*</v>
      </c>
      <c r="F139" s="25" t="str">
        <f>F138</f>
        <v>RSD_APA1_SH</v>
      </c>
      <c r="G139" s="42">
        <f t="shared" si="22"/>
        <v>2050</v>
      </c>
      <c r="H139" s="43">
        <f>K138</f>
        <v>-0.17097583781125048</v>
      </c>
      <c r="I139" s="44"/>
      <c r="J139" s="44"/>
      <c r="K139" s="45">
        <f>1+K138</f>
        <v>0.82902416218874952</v>
      </c>
      <c r="L139" s="26"/>
      <c r="N139" s="56"/>
      <c r="O139" s="31"/>
      <c r="P139" s="57"/>
    </row>
    <row r="140" spans="1:16" x14ac:dyDescent="0.3">
      <c r="N140" s="58"/>
      <c r="O140" s="31"/>
      <c r="P140" s="59"/>
    </row>
    <row r="141" spans="1:16" x14ac:dyDescent="0.3">
      <c r="G141" s="5" t="s">
        <v>94</v>
      </c>
      <c r="N141" s="58"/>
      <c r="O141" s="31"/>
      <c r="P141" s="59"/>
    </row>
    <row r="142" spans="1:16" ht="15" thickBot="1" x14ac:dyDescent="0.35">
      <c r="C142" s="39" t="s">
        <v>9</v>
      </c>
      <c r="D142" s="40" t="s">
        <v>30</v>
      </c>
      <c r="E142" s="39" t="s">
        <v>11</v>
      </c>
      <c r="F142" s="39" t="s">
        <v>12</v>
      </c>
      <c r="G142" s="39" t="s">
        <v>1</v>
      </c>
      <c r="H142" s="39" t="s">
        <v>10</v>
      </c>
      <c r="I142" s="39" t="str">
        <f>"UC_RHSRTS~"&amp;A98</f>
        <v>UC_RHSRTS~UP</v>
      </c>
      <c r="J142" s="39" t="str">
        <f>"UC_RHSRTS~"&amp;A98&amp;"~0"</f>
        <v>UC_RHSRTS~UP~0</v>
      </c>
      <c r="K142" s="41" t="s">
        <v>281</v>
      </c>
      <c r="L142" s="39" t="s">
        <v>13</v>
      </c>
      <c r="N142" s="58"/>
      <c r="O142" s="31"/>
      <c r="P142" s="59"/>
    </row>
    <row r="143" spans="1:16" x14ac:dyDescent="0.3">
      <c r="A143" s="8" t="str">
        <f>$B$5</f>
        <v>RSD_DTA2_SH</v>
      </c>
      <c r="C143" s="25" t="str">
        <f>"U"&amp;LEFT(A143,8)&amp;"_GasSH"</f>
        <v>URSD_DTA2_GasSH</v>
      </c>
      <c r="E143" s="25" t="str">
        <f>A143&amp;"_"&amp;B98&amp;"*"</f>
        <v>RSD_DTA2_SH_GAS*</v>
      </c>
      <c r="F143" s="25" t="str">
        <f>A143</f>
        <v>RSD_DTA2_SH</v>
      </c>
      <c r="G143" s="42">
        <f>G124</f>
        <v>2018</v>
      </c>
      <c r="H143" s="43">
        <f>K144</f>
        <v>0.36457440448491185</v>
      </c>
      <c r="I143" s="44">
        <v>0</v>
      </c>
      <c r="J143" s="44">
        <v>15</v>
      </c>
      <c r="K143" s="45">
        <f>-(VLOOKUP(A143&amp;"_"&amp;B98&amp;"_E01",$D$12:$F$91,E$10+2,FALSE))</f>
        <v>-0.63542559551508815</v>
      </c>
      <c r="L143" s="26" t="str">
        <f>"Upper limit of Gas in Space Heating in "&amp;A143</f>
        <v>Upper limit of Gas in Space Heating in RSD_DTA2_SH</v>
      </c>
      <c r="N143" s="58"/>
      <c r="O143" s="31"/>
      <c r="P143" s="59"/>
    </row>
    <row r="144" spans="1:16" x14ac:dyDescent="0.3">
      <c r="A144" s="8"/>
      <c r="C144" s="25"/>
      <c r="E144" s="25" t="str">
        <f>LEFT(E143,11)&amp;"*"&amp;",-"&amp;E143</f>
        <v>RSD_DTA2_SH*,-RSD_DTA2_SH_GAS*</v>
      </c>
      <c r="F144" s="25" t="str">
        <f>F143</f>
        <v>RSD_DTA2_SH</v>
      </c>
      <c r="G144" s="42">
        <f t="shared" ref="G144:G158" si="25">G125</f>
        <v>2018</v>
      </c>
      <c r="H144" s="43">
        <f>K143</f>
        <v>-0.63542559551508815</v>
      </c>
      <c r="I144" s="44"/>
      <c r="J144" s="44"/>
      <c r="K144" s="45">
        <f>1+K143</f>
        <v>0.36457440448491185</v>
      </c>
      <c r="L144" s="26"/>
      <c r="N144" s="58"/>
      <c r="O144" s="31"/>
      <c r="P144" s="59"/>
    </row>
    <row r="145" spans="3:16" x14ac:dyDescent="0.3">
      <c r="C145" s="25"/>
      <c r="E145" s="25" t="str">
        <f>E143</f>
        <v>RSD_DTA2_SH_GAS*</v>
      </c>
      <c r="F145" s="25" t="str">
        <f>F143</f>
        <v>RSD_DTA2_SH</v>
      </c>
      <c r="G145" s="42">
        <f t="shared" si="25"/>
        <v>2020</v>
      </c>
      <c r="H145" s="43">
        <f>K146</f>
        <v>0.32658936651580106</v>
      </c>
      <c r="I145" s="44"/>
      <c r="J145" s="44"/>
      <c r="K145" s="45">
        <f>(K143+K147)/2</f>
        <v>-0.67341063348419894</v>
      </c>
      <c r="L145" s="26"/>
      <c r="N145" s="58"/>
      <c r="O145" s="31"/>
      <c r="P145" s="59"/>
    </row>
    <row r="146" spans="3:16" x14ac:dyDescent="0.3">
      <c r="C146" s="25"/>
      <c r="E146" s="25" t="str">
        <f>LEFT(E145,11)&amp;"*"&amp;",-"&amp;E145</f>
        <v>RSD_DTA2_SH*,-RSD_DTA2_SH_GAS*</v>
      </c>
      <c r="F146" s="25" t="str">
        <f>F145</f>
        <v>RSD_DTA2_SH</v>
      </c>
      <c r="G146" s="42">
        <f t="shared" si="25"/>
        <v>2020</v>
      </c>
      <c r="H146" s="43">
        <f>K145</f>
        <v>-0.67341063348419894</v>
      </c>
      <c r="I146" s="44"/>
      <c r="J146" s="44"/>
      <c r="K146" s="45">
        <f>1+K145</f>
        <v>0.32658936651580106</v>
      </c>
      <c r="L146" s="26"/>
      <c r="N146" s="58"/>
      <c r="O146" s="31"/>
      <c r="P146" s="59"/>
    </row>
    <row r="147" spans="3:16" x14ac:dyDescent="0.3">
      <c r="C147" s="25"/>
      <c r="E147" s="25" t="str">
        <f>E145</f>
        <v>RSD_DTA2_SH_GAS*</v>
      </c>
      <c r="F147" s="25" t="str">
        <f>F145</f>
        <v>RSD_DTA2_SH</v>
      </c>
      <c r="G147" s="42">
        <f t="shared" si="25"/>
        <v>2025</v>
      </c>
      <c r="H147" s="43">
        <f>K148</f>
        <v>0.28860432854669016</v>
      </c>
      <c r="I147" s="44"/>
      <c r="J147" s="44"/>
      <c r="K147" s="45">
        <f>(K143+K149)/2</f>
        <v>-0.71139567145330984</v>
      </c>
      <c r="L147" s="26"/>
      <c r="N147" s="58"/>
      <c r="O147" s="31"/>
      <c r="P147" s="59"/>
    </row>
    <row r="148" spans="3:16" x14ac:dyDescent="0.3">
      <c r="C148" s="25"/>
      <c r="E148" s="25" t="str">
        <f>LEFT(E147,11)&amp;"*"&amp;",-"&amp;E147</f>
        <v>RSD_DTA2_SH*,-RSD_DTA2_SH_GAS*</v>
      </c>
      <c r="F148" s="25" t="str">
        <f>F147</f>
        <v>RSD_DTA2_SH</v>
      </c>
      <c r="G148" s="42">
        <f t="shared" si="25"/>
        <v>2025</v>
      </c>
      <c r="H148" s="43">
        <f>K147</f>
        <v>-0.71139567145330984</v>
      </c>
      <c r="I148" s="44"/>
      <c r="J148" s="44"/>
      <c r="K148" s="45">
        <f>1+K147</f>
        <v>0.28860432854669016</v>
      </c>
      <c r="L148" s="26"/>
      <c r="N148" s="58"/>
      <c r="O148" s="31"/>
      <c r="P148" s="59"/>
    </row>
    <row r="149" spans="3:16" x14ac:dyDescent="0.3">
      <c r="C149" s="25"/>
      <c r="E149" s="25" t="str">
        <f>E147</f>
        <v>RSD_DTA2_SH_GAS*</v>
      </c>
      <c r="F149" s="25" t="str">
        <f>F145</f>
        <v>RSD_DTA2_SH</v>
      </c>
      <c r="G149" s="42">
        <f t="shared" si="25"/>
        <v>2030</v>
      </c>
      <c r="H149" s="43">
        <f>K150</f>
        <v>0.21263425260846858</v>
      </c>
      <c r="I149" s="44"/>
      <c r="J149" s="44"/>
      <c r="K149" s="45">
        <f>(K143+K157)/2</f>
        <v>-0.78736574739153142</v>
      </c>
      <c r="L149" s="26"/>
      <c r="N149" s="58"/>
      <c r="O149" s="31"/>
      <c r="P149" s="59"/>
    </row>
    <row r="150" spans="3:16" x14ac:dyDescent="0.3">
      <c r="C150" s="25"/>
      <c r="E150" s="25" t="str">
        <f>LEFT(E149,11)&amp;"*"&amp;",-"&amp;E149</f>
        <v>RSD_DTA2_SH*,-RSD_DTA2_SH_GAS*</v>
      </c>
      <c r="F150" s="25" t="str">
        <f>F149</f>
        <v>RSD_DTA2_SH</v>
      </c>
      <c r="G150" s="42">
        <f t="shared" si="25"/>
        <v>2030</v>
      </c>
      <c r="H150" s="43">
        <f>K149</f>
        <v>-0.78736574739153142</v>
      </c>
      <c r="I150" s="44"/>
      <c r="J150" s="44"/>
      <c r="K150" s="45">
        <f>1+K149</f>
        <v>0.21263425260846858</v>
      </c>
      <c r="L150" s="26"/>
      <c r="N150" s="58"/>
      <c r="O150" s="31"/>
      <c r="P150" s="59"/>
    </row>
    <row r="151" spans="3:16" x14ac:dyDescent="0.3">
      <c r="C151" s="25"/>
      <c r="E151" s="25" t="str">
        <f>E149</f>
        <v>RSD_DTA2_SH_GAS*</v>
      </c>
      <c r="F151" s="25" t="str">
        <f>F147</f>
        <v>RSD_DTA2_SH</v>
      </c>
      <c r="G151" s="42">
        <f t="shared" si="25"/>
        <v>2035</v>
      </c>
      <c r="H151" s="43">
        <f>K152</f>
        <v>0.17464921463935767</v>
      </c>
      <c r="I151" s="44"/>
      <c r="J151" s="44"/>
      <c r="K151" s="45">
        <f>(K149+K153)/2</f>
        <v>-0.82535078536064233</v>
      </c>
      <c r="L151" s="26"/>
      <c r="N151" s="58"/>
      <c r="O151" s="31"/>
      <c r="P151" s="59"/>
    </row>
    <row r="152" spans="3:16" x14ac:dyDescent="0.3">
      <c r="C152" s="25"/>
      <c r="E152" s="25" t="str">
        <f>LEFT(E151,11)&amp;"*"&amp;",-"&amp;E151</f>
        <v>RSD_DTA2_SH*,-RSD_DTA2_SH_GAS*</v>
      </c>
      <c r="F152" s="25" t="str">
        <f>F151</f>
        <v>RSD_DTA2_SH</v>
      </c>
      <c r="G152" s="42">
        <f t="shared" si="25"/>
        <v>2035</v>
      </c>
      <c r="H152" s="43">
        <f>K151</f>
        <v>-0.82535078536064233</v>
      </c>
      <c r="I152" s="44"/>
      <c r="J152" s="44"/>
      <c r="K152" s="45">
        <f>1+K151</f>
        <v>0.17464921463935767</v>
      </c>
      <c r="L152" s="26"/>
      <c r="N152" s="58"/>
      <c r="O152" s="31"/>
      <c r="P152" s="59"/>
    </row>
    <row r="153" spans="3:16" x14ac:dyDescent="0.3">
      <c r="C153" s="25"/>
      <c r="E153" s="25" t="str">
        <f>E151</f>
        <v>RSD_DTA2_SH_GAS*</v>
      </c>
      <c r="F153" s="25" t="str">
        <f>F149</f>
        <v>RSD_DTA2_SH</v>
      </c>
      <c r="G153" s="42">
        <f t="shared" si="25"/>
        <v>2040</v>
      </c>
      <c r="H153" s="43">
        <f>K154</f>
        <v>0.13666417667024688</v>
      </c>
      <c r="I153" s="44"/>
      <c r="J153" s="44"/>
      <c r="K153" s="45">
        <f>(K149+K157)/2</f>
        <v>-0.86333582332975312</v>
      </c>
      <c r="L153" s="26"/>
      <c r="N153" s="58"/>
      <c r="O153" s="31"/>
      <c r="P153" s="59"/>
    </row>
    <row r="154" spans="3:16" x14ac:dyDescent="0.3">
      <c r="C154" s="25"/>
      <c r="E154" s="25" t="str">
        <f>LEFT(E153,11)&amp;"*"&amp;",-"&amp;E153</f>
        <v>RSD_DTA2_SH*,-RSD_DTA2_SH_GAS*</v>
      </c>
      <c r="F154" s="25" t="str">
        <f>F153</f>
        <v>RSD_DTA2_SH</v>
      </c>
      <c r="G154" s="42">
        <f t="shared" si="25"/>
        <v>2040</v>
      </c>
      <c r="H154" s="43">
        <f>K153</f>
        <v>-0.86333582332975312</v>
      </c>
      <c r="I154" s="44"/>
      <c r="J154" s="44"/>
      <c r="K154" s="45">
        <f>1+K153</f>
        <v>0.13666417667024688</v>
      </c>
      <c r="L154" s="26"/>
      <c r="N154" s="58"/>
      <c r="O154" s="31"/>
      <c r="P154" s="59"/>
    </row>
    <row r="155" spans="3:16" x14ac:dyDescent="0.3">
      <c r="C155" s="25"/>
      <c r="E155" s="25" t="str">
        <f>E153</f>
        <v>RSD_DTA2_SH_GAS*</v>
      </c>
      <c r="F155" s="25" t="str">
        <f>F151</f>
        <v>RSD_DTA2_SH</v>
      </c>
      <c r="G155" s="42">
        <f t="shared" si="25"/>
        <v>2045</v>
      </c>
      <c r="H155" s="43">
        <f>K156</f>
        <v>9.8679138701136093E-2</v>
      </c>
      <c r="I155" s="44"/>
      <c r="J155" s="44"/>
      <c r="K155" s="45">
        <f>(K153+K157)/2</f>
        <v>-0.90132086129886391</v>
      </c>
      <c r="L155" s="26"/>
      <c r="N155" s="58"/>
      <c r="O155" s="31"/>
      <c r="P155" s="59"/>
    </row>
    <row r="156" spans="3:16" x14ac:dyDescent="0.3">
      <c r="C156" s="25"/>
      <c r="E156" s="25" t="str">
        <f>LEFT(E155,11)&amp;"*"&amp;",-"&amp;E155</f>
        <v>RSD_DTA2_SH*,-RSD_DTA2_SH_GAS*</v>
      </c>
      <c r="F156" s="25" t="str">
        <f>F155</f>
        <v>RSD_DTA2_SH</v>
      </c>
      <c r="G156" s="42">
        <f t="shared" si="25"/>
        <v>2045</v>
      </c>
      <c r="H156" s="43">
        <f>K155</f>
        <v>-0.90132086129886391</v>
      </c>
      <c r="I156" s="44"/>
      <c r="J156" s="44"/>
      <c r="K156" s="45">
        <f>1+K155</f>
        <v>9.8679138701136093E-2</v>
      </c>
      <c r="L156" s="26"/>
      <c r="N156" s="58"/>
      <c r="O156" s="31"/>
      <c r="P156" s="59"/>
    </row>
    <row r="157" spans="3:16" x14ac:dyDescent="0.3">
      <c r="C157" s="25"/>
      <c r="E157" s="25" t="str">
        <f t="shared" ref="E157" si="26">E155</f>
        <v>RSD_DTA2_SH_GAS*</v>
      </c>
      <c r="F157" s="25" t="str">
        <f>F153</f>
        <v>RSD_DTA2_SH</v>
      </c>
      <c r="G157" s="42">
        <f t="shared" si="25"/>
        <v>2050</v>
      </c>
      <c r="H157" s="43">
        <f>K158</f>
        <v>6.0694100732025191E-2</v>
      </c>
      <c r="I157" s="44"/>
      <c r="J157" s="44"/>
      <c r="K157" s="45">
        <f>-N157</f>
        <v>-0.93930589926797481</v>
      </c>
      <c r="L157" s="26"/>
      <c r="N157" s="56">
        <f>1+P157</f>
        <v>0.93930589926797481</v>
      </c>
      <c r="O157" s="31" t="s">
        <v>271</v>
      </c>
      <c r="P157" s="57">
        <f>K303</f>
        <v>-6.069410073202515E-2</v>
      </c>
    </row>
    <row r="158" spans="3:16" x14ac:dyDescent="0.3">
      <c r="C158" s="25"/>
      <c r="E158" s="25" t="str">
        <f>LEFT(E157,11)&amp;"*"&amp;",-"&amp;E157</f>
        <v>RSD_DTA2_SH*,-RSD_DTA2_SH_GAS*</v>
      </c>
      <c r="F158" s="25" t="str">
        <f>F157</f>
        <v>RSD_DTA2_SH</v>
      </c>
      <c r="G158" s="42">
        <f t="shared" si="25"/>
        <v>2050</v>
      </c>
      <c r="H158" s="43">
        <f>K157</f>
        <v>-0.93930589926797481</v>
      </c>
      <c r="I158" s="44"/>
      <c r="J158" s="44"/>
      <c r="K158" s="45">
        <f>1+K157</f>
        <v>6.0694100732025191E-2</v>
      </c>
      <c r="L158" s="26"/>
      <c r="N158" s="56"/>
      <c r="O158" s="31"/>
      <c r="P158" s="57"/>
    </row>
    <row r="159" spans="3:16" x14ac:dyDescent="0.3">
      <c r="N159" s="58"/>
      <c r="O159" s="31"/>
      <c r="P159" s="59"/>
    </row>
    <row r="160" spans="3:16" x14ac:dyDescent="0.3">
      <c r="G160" s="5" t="s">
        <v>94</v>
      </c>
      <c r="N160" s="58"/>
      <c r="O160" s="31"/>
      <c r="P160" s="59"/>
    </row>
    <row r="161" spans="1:16" ht="15" thickBot="1" x14ac:dyDescent="0.35">
      <c r="C161" s="39" t="s">
        <v>9</v>
      </c>
      <c r="D161" s="40" t="s">
        <v>30</v>
      </c>
      <c r="E161" s="39" t="s">
        <v>11</v>
      </c>
      <c r="F161" s="39" t="s">
        <v>12</v>
      </c>
      <c r="G161" s="39" t="s">
        <v>1</v>
      </c>
      <c r="H161" s="39" t="s">
        <v>10</v>
      </c>
      <c r="I161" s="39" t="str">
        <f>"UC_RHSRTS~"&amp;A98</f>
        <v>UC_RHSRTS~UP</v>
      </c>
      <c r="J161" s="39" t="str">
        <f>"UC_RHSRTS~"&amp;A98&amp;"~0"</f>
        <v>UC_RHSRTS~UP~0</v>
      </c>
      <c r="K161" s="41" t="s">
        <v>281</v>
      </c>
      <c r="L161" s="39" t="s">
        <v>13</v>
      </c>
      <c r="N161" s="58"/>
      <c r="O161" s="31"/>
      <c r="P161" s="59"/>
    </row>
    <row r="162" spans="1:16" x14ac:dyDescent="0.3">
      <c r="A162" s="8" t="str">
        <f>$B$6</f>
        <v>RSD_APA2_SH</v>
      </c>
      <c r="C162" s="25" t="str">
        <f>"U"&amp;LEFT(A162,8)&amp;"_GasSH"</f>
        <v>URSD_APA2_GasSH</v>
      </c>
      <c r="E162" s="25" t="str">
        <f>A162&amp;"_"&amp;B98&amp;"*"</f>
        <v>RSD_APA2_SH_GAS*</v>
      </c>
      <c r="F162" s="25" t="str">
        <f>A162</f>
        <v>RSD_APA2_SH</v>
      </c>
      <c r="G162" s="42">
        <f>G143</f>
        <v>2018</v>
      </c>
      <c r="H162" s="43">
        <f>K163</f>
        <v>0.91855811836705459</v>
      </c>
      <c r="I162" s="44">
        <v>0</v>
      </c>
      <c r="J162" s="44">
        <v>15</v>
      </c>
      <c r="K162" s="45">
        <f>-(VLOOKUP(A162&amp;"_"&amp;B98&amp;"_E01",$D$12:$F$91,E$10+2,FALSE))</f>
        <v>-8.1441881632945412E-2</v>
      </c>
      <c r="L162" s="26" t="str">
        <f>"Upper limit of Gas in Space Heating in "&amp;A162</f>
        <v>Upper limit of Gas in Space Heating in RSD_APA2_SH</v>
      </c>
      <c r="N162" s="58"/>
      <c r="O162" s="31"/>
      <c r="P162" s="59"/>
    </row>
    <row r="163" spans="1:16" x14ac:dyDescent="0.3">
      <c r="A163" s="8"/>
      <c r="C163" s="25"/>
      <c r="E163" s="25" t="str">
        <f>LEFT(E162,11)&amp;"*"&amp;",-"&amp;E162</f>
        <v>RSD_APA2_SH*,-RSD_APA2_SH_GAS*</v>
      </c>
      <c r="F163" s="25" t="str">
        <f>F162</f>
        <v>RSD_APA2_SH</v>
      </c>
      <c r="G163" s="42">
        <f t="shared" ref="G163:G177" si="27">G144</f>
        <v>2018</v>
      </c>
      <c r="H163" s="43">
        <f>K162</f>
        <v>-8.1441881632945412E-2</v>
      </c>
      <c r="I163" s="44"/>
      <c r="J163" s="44"/>
      <c r="K163" s="45">
        <f>1+K162</f>
        <v>0.91855811836705459</v>
      </c>
      <c r="L163" s="26"/>
      <c r="N163" s="58"/>
      <c r="O163" s="31"/>
      <c r="P163" s="59"/>
    </row>
    <row r="164" spans="1:16" x14ac:dyDescent="0.3">
      <c r="C164" s="25"/>
      <c r="E164" s="25" t="str">
        <f>E162</f>
        <v>RSD_APA2_SH_GAS*</v>
      </c>
      <c r="F164" s="25" t="str">
        <f>F162</f>
        <v>RSD_APA2_SH</v>
      </c>
      <c r="G164" s="42">
        <f t="shared" si="27"/>
        <v>2020</v>
      </c>
      <c r="H164" s="43">
        <f>K165</f>
        <v>0.90551805371160654</v>
      </c>
      <c r="I164" s="44"/>
      <c r="J164" s="44"/>
      <c r="K164" s="45">
        <f>(K162+K166)/2</f>
        <v>-9.4481946288393487E-2</v>
      </c>
      <c r="L164" s="26"/>
      <c r="N164" s="58"/>
      <c r="O164" s="31"/>
      <c r="P164" s="59"/>
    </row>
    <row r="165" spans="1:16" x14ac:dyDescent="0.3">
      <c r="C165" s="25"/>
      <c r="E165" s="25" t="str">
        <f>LEFT(E164,11)&amp;"*"&amp;",-"&amp;E164</f>
        <v>RSD_APA2_SH*,-RSD_APA2_SH_GAS*</v>
      </c>
      <c r="F165" s="25" t="str">
        <f>F164</f>
        <v>RSD_APA2_SH</v>
      </c>
      <c r="G165" s="42">
        <f t="shared" si="27"/>
        <v>2020</v>
      </c>
      <c r="H165" s="43">
        <f>K164</f>
        <v>-9.4481946288393487E-2</v>
      </c>
      <c r="I165" s="44"/>
      <c r="J165" s="44"/>
      <c r="K165" s="45">
        <f>1+K164</f>
        <v>0.90551805371160654</v>
      </c>
      <c r="L165" s="26"/>
      <c r="N165" s="58"/>
      <c r="O165" s="31"/>
      <c r="P165" s="59"/>
    </row>
    <row r="166" spans="1:16" x14ac:dyDescent="0.3">
      <c r="C166" s="25"/>
      <c r="E166" s="25" t="str">
        <f>E164</f>
        <v>RSD_APA2_SH_GAS*</v>
      </c>
      <c r="F166" s="25" t="str">
        <f>F164</f>
        <v>RSD_APA2_SH</v>
      </c>
      <c r="G166" s="42">
        <f t="shared" si="27"/>
        <v>2025</v>
      </c>
      <c r="H166" s="43">
        <f>K167</f>
        <v>0.89247798905615849</v>
      </c>
      <c r="I166" s="44"/>
      <c r="J166" s="44"/>
      <c r="K166" s="45">
        <f>(K162+K168)/2</f>
        <v>-0.10752201094384156</v>
      </c>
      <c r="L166" s="26"/>
      <c r="N166" s="58"/>
      <c r="O166" s="31"/>
      <c r="P166" s="59"/>
    </row>
    <row r="167" spans="1:16" x14ac:dyDescent="0.3">
      <c r="C167" s="25"/>
      <c r="E167" s="25" t="str">
        <f>LEFT(E166,11)&amp;"*"&amp;",-"&amp;E166</f>
        <v>RSD_APA2_SH*,-RSD_APA2_SH_GAS*</v>
      </c>
      <c r="F167" s="25" t="str">
        <f>F166</f>
        <v>RSD_APA2_SH</v>
      </c>
      <c r="G167" s="42">
        <f t="shared" si="27"/>
        <v>2025</v>
      </c>
      <c r="H167" s="43">
        <f>K166</f>
        <v>-0.10752201094384156</v>
      </c>
      <c r="I167" s="44"/>
      <c r="J167" s="44"/>
      <c r="K167" s="45">
        <f>1+K166</f>
        <v>0.89247798905615849</v>
      </c>
      <c r="L167" s="26"/>
      <c r="N167" s="58"/>
      <c r="O167" s="31"/>
      <c r="P167" s="59"/>
    </row>
    <row r="168" spans="1:16" x14ac:dyDescent="0.3">
      <c r="C168" s="25"/>
      <c r="E168" s="25" t="str">
        <f>E166</f>
        <v>RSD_APA2_SH_GAS*</v>
      </c>
      <c r="F168" s="25" t="str">
        <f>F164</f>
        <v>RSD_APA2_SH</v>
      </c>
      <c r="G168" s="42">
        <f t="shared" si="27"/>
        <v>2030</v>
      </c>
      <c r="H168" s="43">
        <f>K169</f>
        <v>0.86639785974526229</v>
      </c>
      <c r="I168" s="44"/>
      <c r="J168" s="44"/>
      <c r="K168" s="45">
        <f>(K162+K176)/2</f>
        <v>-0.13360214025473771</v>
      </c>
      <c r="L168" s="26"/>
      <c r="N168" s="58"/>
      <c r="O168" s="31"/>
      <c r="P168" s="59"/>
    </row>
    <row r="169" spans="1:16" x14ac:dyDescent="0.3">
      <c r="C169" s="25"/>
      <c r="E169" s="25" t="str">
        <f>LEFT(E168,11)&amp;"*"&amp;",-"&amp;E168</f>
        <v>RSD_APA2_SH*,-RSD_APA2_SH_GAS*</v>
      </c>
      <c r="F169" s="25" t="str">
        <f>F168</f>
        <v>RSD_APA2_SH</v>
      </c>
      <c r="G169" s="42">
        <f t="shared" si="27"/>
        <v>2030</v>
      </c>
      <c r="H169" s="43">
        <f>K168</f>
        <v>-0.13360214025473771</v>
      </c>
      <c r="I169" s="44"/>
      <c r="J169" s="44"/>
      <c r="K169" s="45">
        <f>1+K168</f>
        <v>0.86639785974526229</v>
      </c>
      <c r="L169" s="26"/>
      <c r="N169" s="58"/>
      <c r="O169" s="31"/>
      <c r="P169" s="59"/>
    </row>
    <row r="170" spans="1:16" x14ac:dyDescent="0.3">
      <c r="C170" s="25"/>
      <c r="E170" s="25" t="str">
        <f>E168</f>
        <v>RSD_APA2_SH_GAS*</v>
      </c>
      <c r="F170" s="25" t="str">
        <f>F166</f>
        <v>RSD_APA2_SH</v>
      </c>
      <c r="G170" s="42">
        <f t="shared" si="27"/>
        <v>2035</v>
      </c>
      <c r="H170" s="43">
        <f>K171</f>
        <v>0.85335779508981424</v>
      </c>
      <c r="I170" s="44"/>
      <c r="J170" s="44"/>
      <c r="K170" s="45">
        <f>(K168+K172)/2</f>
        <v>-0.14664220491018579</v>
      </c>
      <c r="L170" s="26"/>
      <c r="N170" s="58"/>
      <c r="O170" s="31"/>
      <c r="P170" s="59"/>
    </row>
    <row r="171" spans="1:16" x14ac:dyDescent="0.3">
      <c r="C171" s="25"/>
      <c r="E171" s="25" t="str">
        <f>LEFT(E170,11)&amp;"*"&amp;",-"&amp;E170</f>
        <v>RSD_APA2_SH*,-RSD_APA2_SH_GAS*</v>
      </c>
      <c r="F171" s="25" t="str">
        <f>F170</f>
        <v>RSD_APA2_SH</v>
      </c>
      <c r="G171" s="42">
        <f t="shared" si="27"/>
        <v>2035</v>
      </c>
      <c r="H171" s="43">
        <f>K170</f>
        <v>-0.14664220491018579</v>
      </c>
      <c r="I171" s="44"/>
      <c r="J171" s="44"/>
      <c r="K171" s="45">
        <f>1+K170</f>
        <v>0.85335779508981424</v>
      </c>
      <c r="L171" s="26"/>
      <c r="N171" s="58"/>
      <c r="O171" s="31"/>
      <c r="P171" s="59"/>
    </row>
    <row r="172" spans="1:16" x14ac:dyDescent="0.3">
      <c r="C172" s="25"/>
      <c r="E172" s="25" t="str">
        <f>E170</f>
        <v>RSD_APA2_SH_GAS*</v>
      </c>
      <c r="F172" s="25" t="str">
        <f>F168</f>
        <v>RSD_APA2_SH</v>
      </c>
      <c r="G172" s="42">
        <f t="shared" si="27"/>
        <v>2040</v>
      </c>
      <c r="H172" s="43">
        <f>K173</f>
        <v>0.84031773043436608</v>
      </c>
      <c r="I172" s="44"/>
      <c r="J172" s="44"/>
      <c r="K172" s="45">
        <f>(K168+K176)/2</f>
        <v>-0.15968226956563386</v>
      </c>
      <c r="L172" s="26"/>
      <c r="N172" s="58"/>
      <c r="O172" s="31"/>
      <c r="P172" s="59"/>
    </row>
    <row r="173" spans="1:16" x14ac:dyDescent="0.3">
      <c r="C173" s="25"/>
      <c r="E173" s="25" t="str">
        <f>LEFT(E172,11)&amp;"*"&amp;",-"&amp;E172</f>
        <v>RSD_APA2_SH*,-RSD_APA2_SH_GAS*</v>
      </c>
      <c r="F173" s="25" t="str">
        <f>F172</f>
        <v>RSD_APA2_SH</v>
      </c>
      <c r="G173" s="42">
        <f t="shared" si="27"/>
        <v>2040</v>
      </c>
      <c r="H173" s="43">
        <f>K172</f>
        <v>-0.15968226956563386</v>
      </c>
      <c r="I173" s="44"/>
      <c r="J173" s="44"/>
      <c r="K173" s="45">
        <f>1+K172</f>
        <v>0.84031773043436608</v>
      </c>
      <c r="L173" s="26"/>
      <c r="N173" s="58"/>
      <c r="O173" s="31"/>
      <c r="P173" s="59"/>
    </row>
    <row r="174" spans="1:16" x14ac:dyDescent="0.3">
      <c r="C174" s="25"/>
      <c r="E174" s="25" t="str">
        <f>E172</f>
        <v>RSD_APA2_SH_GAS*</v>
      </c>
      <c r="F174" s="25" t="str">
        <f>F170</f>
        <v>RSD_APA2_SH</v>
      </c>
      <c r="G174" s="42">
        <f t="shared" si="27"/>
        <v>2045</v>
      </c>
      <c r="H174" s="43">
        <f>K175</f>
        <v>0.82727766577891804</v>
      </c>
      <c r="I174" s="44"/>
      <c r="J174" s="44"/>
      <c r="K174" s="45">
        <f>(K172+K176)/2</f>
        <v>-0.17272233422108194</v>
      </c>
      <c r="L174" s="26"/>
      <c r="N174" s="58"/>
      <c r="O174" s="31"/>
      <c r="P174" s="59"/>
    </row>
    <row r="175" spans="1:16" x14ac:dyDescent="0.3">
      <c r="C175" s="25"/>
      <c r="E175" s="25" t="str">
        <f>LEFT(E174,11)&amp;"*"&amp;",-"&amp;E174</f>
        <v>RSD_APA2_SH*,-RSD_APA2_SH_GAS*</v>
      </c>
      <c r="F175" s="25" t="str">
        <f>F174</f>
        <v>RSD_APA2_SH</v>
      </c>
      <c r="G175" s="42">
        <f t="shared" si="27"/>
        <v>2045</v>
      </c>
      <c r="H175" s="43">
        <f>K174</f>
        <v>-0.17272233422108194</v>
      </c>
      <c r="I175" s="44"/>
      <c r="J175" s="44"/>
      <c r="K175" s="45">
        <f>1+K174</f>
        <v>0.82727766577891804</v>
      </c>
      <c r="L175" s="26"/>
      <c r="N175" s="58"/>
      <c r="O175" s="31"/>
      <c r="P175" s="59"/>
    </row>
    <row r="176" spans="1:16" x14ac:dyDescent="0.3">
      <c r="C176" s="25"/>
      <c r="E176" s="25" t="str">
        <f t="shared" ref="E176" si="28">E174</f>
        <v>RSD_APA2_SH_GAS*</v>
      </c>
      <c r="F176" s="25" t="str">
        <f t="shared" ref="F176" si="29">F172</f>
        <v>RSD_APA2_SH</v>
      </c>
      <c r="G176" s="42">
        <f t="shared" si="27"/>
        <v>2050</v>
      </c>
      <c r="H176" s="43">
        <f>K177</f>
        <v>0.81423760112346999</v>
      </c>
      <c r="I176" s="44"/>
      <c r="J176" s="44"/>
      <c r="K176" s="45">
        <f>-N176</f>
        <v>-0.18576239887653001</v>
      </c>
      <c r="L176" s="26"/>
      <c r="N176" s="56">
        <f>1+P176</f>
        <v>0.18576239887653001</v>
      </c>
      <c r="O176" s="31" t="s">
        <v>271</v>
      </c>
      <c r="P176" s="57">
        <f>K322</f>
        <v>-0.81423760112346999</v>
      </c>
    </row>
    <row r="177" spans="1:16" x14ac:dyDescent="0.3">
      <c r="C177" s="25"/>
      <c r="E177" s="25" t="str">
        <f>LEFT(E176,11)&amp;"*"&amp;",-"&amp;E176</f>
        <v>RSD_APA2_SH*,-RSD_APA2_SH_GAS*</v>
      </c>
      <c r="F177" s="25" t="str">
        <f>F176</f>
        <v>RSD_APA2_SH</v>
      </c>
      <c r="G177" s="42">
        <f t="shared" si="27"/>
        <v>2050</v>
      </c>
      <c r="H177" s="43">
        <f>K176</f>
        <v>-0.18576239887653001</v>
      </c>
      <c r="I177" s="44"/>
      <c r="J177" s="44"/>
      <c r="K177" s="45">
        <f>1+K176</f>
        <v>0.81423760112346999</v>
      </c>
      <c r="L177" s="26"/>
      <c r="N177" s="56"/>
      <c r="O177" s="31"/>
      <c r="P177" s="57"/>
    </row>
    <row r="178" spans="1:16" x14ac:dyDescent="0.3">
      <c r="N178" s="58"/>
      <c r="O178" s="31"/>
      <c r="P178" s="59"/>
    </row>
    <row r="179" spans="1:16" x14ac:dyDescent="0.3">
      <c r="G179" s="5" t="s">
        <v>94</v>
      </c>
      <c r="N179" s="58"/>
      <c r="O179" s="31"/>
      <c r="P179" s="59"/>
    </row>
    <row r="180" spans="1:16" ht="15" thickBot="1" x14ac:dyDescent="0.35">
      <c r="C180" s="39" t="s">
        <v>9</v>
      </c>
      <c r="D180" s="40" t="s">
        <v>30</v>
      </c>
      <c r="E180" s="39" t="s">
        <v>11</v>
      </c>
      <c r="F180" s="39" t="s">
        <v>12</v>
      </c>
      <c r="G180" s="39" t="s">
        <v>1</v>
      </c>
      <c r="H180" s="39" t="s">
        <v>10</v>
      </c>
      <c r="I180" s="39" t="str">
        <f>"UC_RHSRTS~"&amp;A98</f>
        <v>UC_RHSRTS~UP</v>
      </c>
      <c r="J180" s="39" t="str">
        <f>"UC_RHSRTS~"&amp;A98&amp;"~0"</f>
        <v>UC_RHSRTS~UP~0</v>
      </c>
      <c r="K180" s="41" t="s">
        <v>281</v>
      </c>
      <c r="L180" s="39" t="s">
        <v>13</v>
      </c>
      <c r="N180" s="58"/>
      <c r="O180" s="31"/>
      <c r="P180" s="59"/>
    </row>
    <row r="181" spans="1:16" x14ac:dyDescent="0.3">
      <c r="A181" s="8" t="str">
        <f>$B$7</f>
        <v>RSD_DTA3_SH</v>
      </c>
      <c r="C181" s="25" t="str">
        <f>"U"&amp;LEFT(A181,8)&amp;"_GasSH"</f>
        <v>URSD_DTA3_GasSH</v>
      </c>
      <c r="E181" s="25" t="str">
        <f>A181&amp;"_"&amp;B98&amp;"*"</f>
        <v>RSD_DTA3_SH_GAS*</v>
      </c>
      <c r="F181" s="25" t="str">
        <f>A181</f>
        <v>RSD_DTA3_SH</v>
      </c>
      <c r="G181" s="42">
        <f>G162</f>
        <v>2018</v>
      </c>
      <c r="H181" s="43">
        <f>K182</f>
        <v>1.6141365136155161E-2</v>
      </c>
      <c r="I181" s="44">
        <v>0</v>
      </c>
      <c r="J181" s="44">
        <v>15</v>
      </c>
      <c r="K181" s="45">
        <f>-(VLOOKUP(A181&amp;"_"&amp;B98&amp;"_E01",$D$12:$F$91,E$10+2,FALSE))</f>
        <v>-0.98385863486384484</v>
      </c>
      <c r="L181" s="26" t="str">
        <f>"Upper limit of Gas in Space Heating in "&amp;A181</f>
        <v>Upper limit of Gas in Space Heating in RSD_DTA3_SH</v>
      </c>
      <c r="N181" s="58"/>
      <c r="O181" s="31"/>
      <c r="P181" s="59"/>
    </row>
    <row r="182" spans="1:16" x14ac:dyDescent="0.3">
      <c r="A182" s="8"/>
      <c r="C182" s="25"/>
      <c r="E182" s="25" t="str">
        <f>LEFT(E181,11)&amp;"*"&amp;",-"&amp;E181</f>
        <v>RSD_DTA3_SH*,-RSD_DTA3_SH_GAS*</v>
      </c>
      <c r="F182" s="25" t="str">
        <f>F181</f>
        <v>RSD_DTA3_SH</v>
      </c>
      <c r="G182" s="42">
        <f t="shared" ref="G182:G196" si="30">G163</f>
        <v>2018</v>
      </c>
      <c r="H182" s="43">
        <f>K181</f>
        <v>-0.98385863486384484</v>
      </c>
      <c r="I182" s="44"/>
      <c r="J182" s="44"/>
      <c r="K182" s="45">
        <f>1+K181</f>
        <v>1.6141365136155161E-2</v>
      </c>
      <c r="L182" s="26"/>
      <c r="N182" s="58"/>
      <c r="O182" s="31"/>
      <c r="P182" s="59"/>
    </row>
    <row r="183" spans="1:16" x14ac:dyDescent="0.3">
      <c r="C183" s="25"/>
      <c r="E183" s="25" t="str">
        <f>E181</f>
        <v>RSD_DTA3_SH_GAS*</v>
      </c>
      <c r="F183" s="25" t="str">
        <f>F181</f>
        <v>RSD_DTA3_SH</v>
      </c>
      <c r="G183" s="42">
        <f t="shared" si="30"/>
        <v>2020</v>
      </c>
      <c r="H183" s="43">
        <f>K184</f>
        <v>1.4903741373778923E-2</v>
      </c>
      <c r="I183" s="44"/>
      <c r="J183" s="44"/>
      <c r="K183" s="45">
        <f>(K181+K185)/2</f>
        <v>-0.98509625862622108</v>
      </c>
      <c r="L183" s="26"/>
      <c r="N183" s="58"/>
      <c r="O183" s="31"/>
      <c r="P183" s="59"/>
    </row>
    <row r="184" spans="1:16" x14ac:dyDescent="0.3">
      <c r="C184" s="25"/>
      <c r="E184" s="25" t="str">
        <f>LEFT(E183,11)&amp;"*"&amp;",-"&amp;E183</f>
        <v>RSD_DTA3_SH*,-RSD_DTA3_SH_GAS*</v>
      </c>
      <c r="F184" s="25" t="str">
        <f>F183</f>
        <v>RSD_DTA3_SH</v>
      </c>
      <c r="G184" s="42">
        <f t="shared" si="30"/>
        <v>2020</v>
      </c>
      <c r="H184" s="43">
        <f>K183</f>
        <v>-0.98509625862622108</v>
      </c>
      <c r="I184" s="44"/>
      <c r="J184" s="44"/>
      <c r="K184" s="45">
        <f>1+K183</f>
        <v>1.4903741373778923E-2</v>
      </c>
      <c r="L184" s="26"/>
      <c r="N184" s="58"/>
      <c r="O184" s="31"/>
      <c r="P184" s="59"/>
    </row>
    <row r="185" spans="1:16" x14ac:dyDescent="0.3">
      <c r="C185" s="25"/>
      <c r="E185" s="25" t="str">
        <f>E183</f>
        <v>RSD_DTA3_SH_GAS*</v>
      </c>
      <c r="F185" s="25" t="str">
        <f>F183</f>
        <v>RSD_DTA3_SH</v>
      </c>
      <c r="G185" s="42">
        <f t="shared" si="30"/>
        <v>2025</v>
      </c>
      <c r="H185" s="43">
        <f>K186</f>
        <v>1.3666117611402573E-2</v>
      </c>
      <c r="I185" s="44"/>
      <c r="J185" s="44"/>
      <c r="K185" s="45">
        <f>(K181+K187)/2</f>
        <v>-0.98633388238859743</v>
      </c>
      <c r="L185" s="26"/>
      <c r="N185" s="58"/>
      <c r="O185" s="31"/>
      <c r="P185" s="59"/>
    </row>
    <row r="186" spans="1:16" x14ac:dyDescent="0.3">
      <c r="C186" s="25"/>
      <c r="E186" s="25" t="str">
        <f>LEFT(E185,11)&amp;"*"&amp;",-"&amp;E185</f>
        <v>RSD_DTA3_SH*,-RSD_DTA3_SH_GAS*</v>
      </c>
      <c r="F186" s="25" t="str">
        <f>F185</f>
        <v>RSD_DTA3_SH</v>
      </c>
      <c r="G186" s="42">
        <f t="shared" si="30"/>
        <v>2025</v>
      </c>
      <c r="H186" s="43">
        <f>K185</f>
        <v>-0.98633388238859743</v>
      </c>
      <c r="I186" s="44"/>
      <c r="J186" s="44"/>
      <c r="K186" s="45">
        <f>1+K185</f>
        <v>1.3666117611402573E-2</v>
      </c>
      <c r="L186" s="26"/>
      <c r="N186" s="58"/>
      <c r="O186" s="31"/>
      <c r="P186" s="59"/>
    </row>
    <row r="187" spans="1:16" x14ac:dyDescent="0.3">
      <c r="C187" s="25"/>
      <c r="E187" s="25" t="str">
        <f>E185</f>
        <v>RSD_DTA3_SH_GAS*</v>
      </c>
      <c r="F187" s="25" t="str">
        <f>F183</f>
        <v>RSD_DTA3_SH</v>
      </c>
      <c r="G187" s="42">
        <f t="shared" si="30"/>
        <v>2030</v>
      </c>
      <c r="H187" s="43">
        <f>K188</f>
        <v>1.1190870086650095E-2</v>
      </c>
      <c r="I187" s="44"/>
      <c r="J187" s="44"/>
      <c r="K187" s="45">
        <f>(K181+K195)/2</f>
        <v>-0.9888091299133499</v>
      </c>
      <c r="L187" s="26"/>
      <c r="N187" s="58"/>
      <c r="O187" s="31"/>
      <c r="P187" s="59"/>
    </row>
    <row r="188" spans="1:16" x14ac:dyDescent="0.3">
      <c r="C188" s="25"/>
      <c r="E188" s="25" t="str">
        <f>LEFT(E187,11)&amp;"*"&amp;",-"&amp;E187</f>
        <v>RSD_DTA3_SH*,-RSD_DTA3_SH_GAS*</v>
      </c>
      <c r="F188" s="25" t="str">
        <f>F187</f>
        <v>RSD_DTA3_SH</v>
      </c>
      <c r="G188" s="42">
        <f t="shared" si="30"/>
        <v>2030</v>
      </c>
      <c r="H188" s="43">
        <f>K187</f>
        <v>-0.9888091299133499</v>
      </c>
      <c r="I188" s="44"/>
      <c r="J188" s="44"/>
      <c r="K188" s="45">
        <f>1+K187</f>
        <v>1.1190870086650095E-2</v>
      </c>
      <c r="L188" s="26"/>
      <c r="N188" s="58"/>
      <c r="O188" s="31"/>
      <c r="P188" s="59"/>
    </row>
    <row r="189" spans="1:16" x14ac:dyDescent="0.3">
      <c r="C189" s="25"/>
      <c r="E189" s="25" t="str">
        <f>E187</f>
        <v>RSD_DTA3_SH_GAS*</v>
      </c>
      <c r="F189" s="25" t="str">
        <f>F185</f>
        <v>RSD_DTA3_SH</v>
      </c>
      <c r="G189" s="42">
        <f t="shared" si="30"/>
        <v>2035</v>
      </c>
      <c r="H189" s="43">
        <f>K190</f>
        <v>9.9532463242738567E-3</v>
      </c>
      <c r="I189" s="44"/>
      <c r="J189" s="44"/>
      <c r="K189" s="45">
        <f>(K187+K191)/2</f>
        <v>-0.99004675367572614</v>
      </c>
      <c r="L189" s="26"/>
      <c r="N189" s="58"/>
      <c r="O189" s="31"/>
      <c r="P189" s="59"/>
    </row>
    <row r="190" spans="1:16" x14ac:dyDescent="0.3">
      <c r="C190" s="25"/>
      <c r="E190" s="25" t="str">
        <f>LEFT(E189,11)&amp;"*"&amp;",-"&amp;E189</f>
        <v>RSD_DTA3_SH*,-RSD_DTA3_SH_GAS*</v>
      </c>
      <c r="F190" s="25" t="str">
        <f>F189</f>
        <v>RSD_DTA3_SH</v>
      </c>
      <c r="G190" s="42">
        <f t="shared" si="30"/>
        <v>2035</v>
      </c>
      <c r="H190" s="43">
        <f>K189</f>
        <v>-0.99004675367572614</v>
      </c>
      <c r="I190" s="44"/>
      <c r="J190" s="44"/>
      <c r="K190" s="45">
        <f>1+K189</f>
        <v>9.9532463242738567E-3</v>
      </c>
      <c r="L190" s="26"/>
      <c r="N190" s="58"/>
      <c r="O190" s="31"/>
      <c r="P190" s="59"/>
    </row>
    <row r="191" spans="1:16" x14ac:dyDescent="0.3">
      <c r="C191" s="25"/>
      <c r="E191" s="25" t="str">
        <f>E189</f>
        <v>RSD_DTA3_SH_GAS*</v>
      </c>
      <c r="F191" s="25" t="str">
        <f>F187</f>
        <v>RSD_DTA3_SH</v>
      </c>
      <c r="G191" s="42">
        <f t="shared" si="30"/>
        <v>2040</v>
      </c>
      <c r="H191" s="43">
        <f>K192</f>
        <v>8.715622561897618E-3</v>
      </c>
      <c r="I191" s="44"/>
      <c r="J191" s="44"/>
      <c r="K191" s="45">
        <f>(K187+K195)/2</f>
        <v>-0.99128437743810238</v>
      </c>
      <c r="L191" s="26"/>
      <c r="N191" s="58"/>
      <c r="O191" s="31"/>
      <c r="P191" s="59"/>
    </row>
    <row r="192" spans="1:16" x14ac:dyDescent="0.3">
      <c r="C192" s="25"/>
      <c r="E192" s="25" t="str">
        <f>LEFT(E191,11)&amp;"*"&amp;",-"&amp;E191</f>
        <v>RSD_DTA3_SH*,-RSD_DTA3_SH_GAS*</v>
      </c>
      <c r="F192" s="25" t="str">
        <f>F191</f>
        <v>RSD_DTA3_SH</v>
      </c>
      <c r="G192" s="42">
        <f t="shared" si="30"/>
        <v>2040</v>
      </c>
      <c r="H192" s="43">
        <f>K191</f>
        <v>-0.99128437743810238</v>
      </c>
      <c r="I192" s="44"/>
      <c r="J192" s="44"/>
      <c r="K192" s="45">
        <f>1+K191</f>
        <v>8.715622561897618E-3</v>
      </c>
      <c r="L192" s="26"/>
      <c r="N192" s="58"/>
      <c r="O192" s="31"/>
      <c r="P192" s="59"/>
    </row>
    <row r="193" spans="1:16" x14ac:dyDescent="0.3">
      <c r="C193" s="25"/>
      <c r="E193" s="25" t="str">
        <f t="shared" ref="E193" si="31">E191</f>
        <v>RSD_DTA3_SH_GAS*</v>
      </c>
      <c r="F193" s="25" t="str">
        <f>F189</f>
        <v>RSD_DTA3_SH</v>
      </c>
      <c r="G193" s="42">
        <f t="shared" si="30"/>
        <v>2045</v>
      </c>
      <c r="H193" s="43">
        <f>K194</f>
        <v>7.4779987995213792E-3</v>
      </c>
      <c r="I193" s="44"/>
      <c r="J193" s="44"/>
      <c r="K193" s="45">
        <f>(K191+K195)/2</f>
        <v>-0.99252200120047862</v>
      </c>
      <c r="L193" s="26"/>
      <c r="N193" s="58"/>
      <c r="O193" s="31"/>
      <c r="P193" s="59"/>
    </row>
    <row r="194" spans="1:16" x14ac:dyDescent="0.3">
      <c r="C194" s="25"/>
      <c r="E194" s="25" t="str">
        <f>LEFT(E193,11)&amp;"*"&amp;",-"&amp;E193</f>
        <v>RSD_DTA3_SH*,-RSD_DTA3_SH_GAS*</v>
      </c>
      <c r="F194" s="25" t="str">
        <f>F193</f>
        <v>RSD_DTA3_SH</v>
      </c>
      <c r="G194" s="42">
        <f t="shared" si="30"/>
        <v>2045</v>
      </c>
      <c r="H194" s="43">
        <f>K193</f>
        <v>-0.99252200120047862</v>
      </c>
      <c r="I194" s="44"/>
      <c r="J194" s="44"/>
      <c r="K194" s="45">
        <f>1+K193</f>
        <v>7.4779987995213792E-3</v>
      </c>
      <c r="L194" s="26"/>
      <c r="N194" s="58"/>
      <c r="O194" s="31"/>
      <c r="P194" s="59"/>
    </row>
    <row r="195" spans="1:16" x14ac:dyDescent="0.3">
      <c r="C195" s="25"/>
      <c r="E195" s="25" t="str">
        <f>E193</f>
        <v>RSD_DTA3_SH_GAS*</v>
      </c>
      <c r="F195" s="25" t="str">
        <f t="shared" ref="F195" si="32">F191</f>
        <v>RSD_DTA3_SH</v>
      </c>
      <c r="G195" s="42">
        <f t="shared" si="30"/>
        <v>2050</v>
      </c>
      <c r="H195" s="43">
        <f>K196</f>
        <v>6.2403750371451405E-3</v>
      </c>
      <c r="I195" s="44"/>
      <c r="J195" s="44"/>
      <c r="K195" s="45">
        <f>-N195</f>
        <v>-0.99375962496285486</v>
      </c>
      <c r="L195" s="26"/>
      <c r="N195" s="56">
        <f>1+P195</f>
        <v>0.99375962496285486</v>
      </c>
      <c r="O195" s="31" t="s">
        <v>271</v>
      </c>
      <c r="P195" s="57">
        <f>K341</f>
        <v>-6.2403750371451076E-3</v>
      </c>
    </row>
    <row r="196" spans="1:16" x14ac:dyDescent="0.3">
      <c r="C196" s="25"/>
      <c r="E196" s="25" t="str">
        <f>LEFT(E195,11)&amp;"*"&amp;",-"&amp;E195</f>
        <v>RSD_DTA3_SH*,-RSD_DTA3_SH_GAS*</v>
      </c>
      <c r="F196" s="25" t="str">
        <f>F195</f>
        <v>RSD_DTA3_SH</v>
      </c>
      <c r="G196" s="42">
        <f t="shared" si="30"/>
        <v>2050</v>
      </c>
      <c r="H196" s="43">
        <f>K195</f>
        <v>-0.99375962496285486</v>
      </c>
      <c r="I196" s="44"/>
      <c r="J196" s="44"/>
      <c r="K196" s="45">
        <f>1+K195</f>
        <v>6.2403750371451405E-3</v>
      </c>
      <c r="L196" s="26"/>
      <c r="N196" s="56"/>
      <c r="O196" s="31"/>
      <c r="P196" s="57"/>
    </row>
    <row r="197" spans="1:16" x14ac:dyDescent="0.3">
      <c r="N197" s="58"/>
      <c r="O197" s="31"/>
      <c r="P197" s="59"/>
    </row>
    <row r="198" spans="1:16" x14ac:dyDescent="0.3">
      <c r="G198" s="5" t="s">
        <v>94</v>
      </c>
      <c r="N198" s="58"/>
      <c r="O198" s="31"/>
      <c r="P198" s="59"/>
    </row>
    <row r="199" spans="1:16" ht="15" thickBot="1" x14ac:dyDescent="0.35">
      <c r="C199" s="39" t="s">
        <v>9</v>
      </c>
      <c r="D199" s="40" t="s">
        <v>30</v>
      </c>
      <c r="E199" s="39" t="s">
        <v>11</v>
      </c>
      <c r="F199" s="39" t="s">
        <v>12</v>
      </c>
      <c r="G199" s="39" t="s">
        <v>1</v>
      </c>
      <c r="H199" s="39" t="s">
        <v>10</v>
      </c>
      <c r="I199" s="39" t="str">
        <f>"UC_RHSRTS~"&amp;A98</f>
        <v>UC_RHSRTS~UP</v>
      </c>
      <c r="J199" s="39" t="str">
        <f>"UC_RHSRTS~"&amp;A98&amp;"~0"</f>
        <v>UC_RHSRTS~UP~0</v>
      </c>
      <c r="K199" s="41" t="s">
        <v>281</v>
      </c>
      <c r="L199" s="39" t="s">
        <v>13</v>
      </c>
      <c r="N199" s="58"/>
      <c r="O199" s="31"/>
      <c r="P199" s="59"/>
    </row>
    <row r="200" spans="1:16" x14ac:dyDescent="0.3">
      <c r="A200" s="8" t="str">
        <f>$B$8</f>
        <v>RSD_APA3_SH</v>
      </c>
      <c r="C200" s="25" t="str">
        <f>"U"&amp;LEFT(A200,8)&amp;"_GasSH"</f>
        <v>URSD_APA3_GasSH</v>
      </c>
      <c r="E200" s="25" t="str">
        <f>A200&amp;"_"&amp;B98&amp;"*"</f>
        <v>RSD_APA3_SH_GAS*</v>
      </c>
      <c r="F200" s="25" t="str">
        <f>A200</f>
        <v>RSD_APA3_SH</v>
      </c>
      <c r="G200" s="42">
        <f>G181</f>
        <v>2018</v>
      </c>
      <c r="H200" s="43">
        <f>K201</f>
        <v>0.32549287922664361</v>
      </c>
      <c r="I200" s="44">
        <v>0</v>
      </c>
      <c r="J200" s="44">
        <v>15</v>
      </c>
      <c r="K200" s="45">
        <f>-(VLOOKUP(A200&amp;"_"&amp;B98&amp;"_E01",$D$12:$F$91,E$10+2,FALSE))</f>
        <v>-0.67450712077335639</v>
      </c>
      <c r="L200" s="26" t="str">
        <f>"Upper limit of Gas in Space Heating in "&amp;A200</f>
        <v>Upper limit of Gas in Space Heating in RSD_APA3_SH</v>
      </c>
      <c r="N200" s="58"/>
      <c r="O200" s="31"/>
      <c r="P200" s="59"/>
    </row>
    <row r="201" spans="1:16" x14ac:dyDescent="0.3">
      <c r="A201" s="8"/>
      <c r="C201" s="25"/>
      <c r="E201" s="25" t="str">
        <f>LEFT(E200,11)&amp;"*"&amp;",-"&amp;E200</f>
        <v>RSD_APA3_SH*,-RSD_APA3_SH_GAS*</v>
      </c>
      <c r="F201" s="25" t="str">
        <f>F200</f>
        <v>RSD_APA3_SH</v>
      </c>
      <c r="G201" s="42">
        <f t="shared" ref="G201:G215" si="33">G182</f>
        <v>2018</v>
      </c>
      <c r="H201" s="43">
        <f>K200</f>
        <v>-0.67450712077335639</v>
      </c>
      <c r="I201" s="44"/>
      <c r="J201" s="44"/>
      <c r="K201" s="45">
        <f>1+K200</f>
        <v>0.32549287922664361</v>
      </c>
      <c r="L201" s="26"/>
      <c r="N201" s="58"/>
      <c r="O201" s="31"/>
      <c r="P201" s="59"/>
    </row>
    <row r="202" spans="1:16" x14ac:dyDescent="0.3">
      <c r="C202" s="25"/>
      <c r="E202" s="25" t="str">
        <f>E200</f>
        <v>RSD_APA3_SH_GAS*</v>
      </c>
      <c r="F202" s="25" t="str">
        <f>F200</f>
        <v>RSD_APA3_SH</v>
      </c>
      <c r="G202" s="42">
        <f t="shared" si="33"/>
        <v>2020</v>
      </c>
      <c r="H202" s="43">
        <f>K203</f>
        <v>0.29330326733765633</v>
      </c>
      <c r="I202" s="44"/>
      <c r="J202" s="44"/>
      <c r="K202" s="45">
        <f>(K200+K204)/2</f>
        <v>-0.70669673266234367</v>
      </c>
      <c r="L202" s="26"/>
      <c r="N202" s="58"/>
      <c r="O202" s="31"/>
      <c r="P202" s="59"/>
    </row>
    <row r="203" spans="1:16" x14ac:dyDescent="0.3">
      <c r="C203" s="25"/>
      <c r="E203" s="25" t="str">
        <f>LEFT(E202,11)&amp;"*"&amp;",-"&amp;E202</f>
        <v>RSD_APA3_SH*,-RSD_APA3_SH_GAS*</v>
      </c>
      <c r="F203" s="25" t="str">
        <f>F202</f>
        <v>RSD_APA3_SH</v>
      </c>
      <c r="G203" s="42">
        <f t="shared" si="33"/>
        <v>2020</v>
      </c>
      <c r="H203" s="43">
        <f>K202</f>
        <v>-0.70669673266234367</v>
      </c>
      <c r="I203" s="44"/>
      <c r="J203" s="44"/>
      <c r="K203" s="45">
        <f>1+K202</f>
        <v>0.29330326733765633</v>
      </c>
      <c r="L203" s="26"/>
      <c r="N203" s="58"/>
      <c r="O203" s="31"/>
      <c r="P203" s="59"/>
    </row>
    <row r="204" spans="1:16" x14ac:dyDescent="0.3">
      <c r="C204" s="25"/>
      <c r="E204" s="25" t="str">
        <f>E202</f>
        <v>RSD_APA3_SH_GAS*</v>
      </c>
      <c r="F204" s="25" t="str">
        <f>F202</f>
        <v>RSD_APA3_SH</v>
      </c>
      <c r="G204" s="42">
        <f t="shared" si="33"/>
        <v>2025</v>
      </c>
      <c r="H204" s="43">
        <f>K205</f>
        <v>0.26111365544866905</v>
      </c>
      <c r="I204" s="44"/>
      <c r="J204" s="44"/>
      <c r="K204" s="45">
        <f>(K200+K206)/2</f>
        <v>-0.73888634455133095</v>
      </c>
      <c r="L204" s="26"/>
      <c r="N204" s="58"/>
      <c r="O204" s="31"/>
      <c r="P204" s="59"/>
    </row>
    <row r="205" spans="1:16" x14ac:dyDescent="0.3">
      <c r="C205" s="25"/>
      <c r="E205" s="25" t="str">
        <f>LEFT(E204,11)&amp;"*"&amp;",-"&amp;E204</f>
        <v>RSD_APA3_SH*,-RSD_APA3_SH_GAS*</v>
      </c>
      <c r="F205" s="25" t="str">
        <f>F204</f>
        <v>RSD_APA3_SH</v>
      </c>
      <c r="G205" s="42">
        <f t="shared" si="33"/>
        <v>2025</v>
      </c>
      <c r="H205" s="43">
        <f>K204</f>
        <v>-0.73888634455133095</v>
      </c>
      <c r="I205" s="44"/>
      <c r="J205" s="44"/>
      <c r="K205" s="45">
        <f>1+K204</f>
        <v>0.26111365544866905</v>
      </c>
      <c r="L205" s="26"/>
      <c r="N205" s="58"/>
      <c r="O205" s="31"/>
      <c r="P205" s="59"/>
    </row>
    <row r="206" spans="1:16" x14ac:dyDescent="0.3">
      <c r="C206" s="25"/>
      <c r="E206" s="25" t="str">
        <f>E204</f>
        <v>RSD_APA3_SH_GAS*</v>
      </c>
      <c r="F206" s="25" t="str">
        <f>F202</f>
        <v>RSD_APA3_SH</v>
      </c>
      <c r="G206" s="42">
        <f t="shared" si="33"/>
        <v>2030</v>
      </c>
      <c r="H206" s="43">
        <f>K207</f>
        <v>0.19673443167069438</v>
      </c>
      <c r="I206" s="44"/>
      <c r="J206" s="44"/>
      <c r="K206" s="45">
        <f>(K200+K214)/2</f>
        <v>-0.80326556832930562</v>
      </c>
      <c r="L206" s="26"/>
      <c r="N206" s="58"/>
      <c r="O206" s="31"/>
      <c r="P206" s="59"/>
    </row>
    <row r="207" spans="1:16" x14ac:dyDescent="0.3">
      <c r="C207" s="25"/>
      <c r="E207" s="25" t="str">
        <f>LEFT(E206,11)&amp;"*"&amp;",-"&amp;E206</f>
        <v>RSD_APA3_SH*,-RSD_APA3_SH_GAS*</v>
      </c>
      <c r="F207" s="25" t="str">
        <f>F206</f>
        <v>RSD_APA3_SH</v>
      </c>
      <c r="G207" s="42">
        <f t="shared" si="33"/>
        <v>2030</v>
      </c>
      <c r="H207" s="43">
        <f>K206</f>
        <v>-0.80326556832930562</v>
      </c>
      <c r="I207" s="44"/>
      <c r="J207" s="44"/>
      <c r="K207" s="45">
        <f>1+K206</f>
        <v>0.19673443167069438</v>
      </c>
      <c r="L207" s="26"/>
      <c r="N207" s="58"/>
      <c r="O207" s="31"/>
      <c r="P207" s="59"/>
    </row>
    <row r="208" spans="1:16" x14ac:dyDescent="0.3">
      <c r="C208" s="25"/>
      <c r="E208" s="25" t="str">
        <f>E206</f>
        <v>RSD_APA3_SH_GAS*</v>
      </c>
      <c r="F208" s="25" t="str">
        <f>F204</f>
        <v>RSD_APA3_SH</v>
      </c>
      <c r="G208" s="42">
        <f t="shared" si="33"/>
        <v>2035</v>
      </c>
      <c r="H208" s="43">
        <f>K209</f>
        <v>0.16454481978170699</v>
      </c>
      <c r="I208" s="44"/>
      <c r="J208" s="44"/>
      <c r="K208" s="45">
        <f>(K206+K210)/2</f>
        <v>-0.83545518021829301</v>
      </c>
      <c r="L208" s="26"/>
      <c r="N208" s="58"/>
      <c r="O208" s="31"/>
      <c r="P208" s="59"/>
    </row>
    <row r="209" spans="1:16" x14ac:dyDescent="0.3">
      <c r="C209" s="25"/>
      <c r="E209" s="25" t="str">
        <f>LEFT(E208,11)&amp;"*"&amp;",-"&amp;E208</f>
        <v>RSD_APA3_SH*,-RSD_APA3_SH_GAS*</v>
      </c>
      <c r="F209" s="25" t="str">
        <f>F208</f>
        <v>RSD_APA3_SH</v>
      </c>
      <c r="G209" s="42">
        <f t="shared" si="33"/>
        <v>2035</v>
      </c>
      <c r="H209" s="43">
        <f>K208</f>
        <v>-0.83545518021829301</v>
      </c>
      <c r="I209" s="44"/>
      <c r="J209" s="44"/>
      <c r="K209" s="45">
        <f>1+K208</f>
        <v>0.16454481978170699</v>
      </c>
      <c r="L209" s="26"/>
      <c r="N209" s="58"/>
      <c r="O209" s="31"/>
      <c r="P209" s="59"/>
    </row>
    <row r="210" spans="1:16" x14ac:dyDescent="0.3">
      <c r="C210" s="25"/>
      <c r="E210" s="25" t="str">
        <f>E208</f>
        <v>RSD_APA3_SH_GAS*</v>
      </c>
      <c r="F210" s="25" t="str">
        <f>F206</f>
        <v>RSD_APA3_SH</v>
      </c>
      <c r="G210" s="42">
        <f t="shared" si="33"/>
        <v>2040</v>
      </c>
      <c r="H210" s="43">
        <f>K211</f>
        <v>0.13235520789271971</v>
      </c>
      <c r="I210" s="44"/>
      <c r="J210" s="44"/>
      <c r="K210" s="45">
        <f>(K206+K214)/2</f>
        <v>-0.86764479210728029</v>
      </c>
      <c r="L210" s="26"/>
      <c r="N210" s="58"/>
      <c r="O210" s="31"/>
      <c r="P210" s="59"/>
    </row>
    <row r="211" spans="1:16" x14ac:dyDescent="0.3">
      <c r="C211" s="25"/>
      <c r="E211" s="25" t="str">
        <f>LEFT(E210,11)&amp;"*"&amp;",-"&amp;E210</f>
        <v>RSD_APA3_SH*,-RSD_APA3_SH_GAS*</v>
      </c>
      <c r="F211" s="25" t="str">
        <f>F210</f>
        <v>RSD_APA3_SH</v>
      </c>
      <c r="G211" s="42">
        <f t="shared" si="33"/>
        <v>2040</v>
      </c>
      <c r="H211" s="43">
        <f>K210</f>
        <v>-0.86764479210728029</v>
      </c>
      <c r="I211" s="44"/>
      <c r="J211" s="44"/>
      <c r="K211" s="45">
        <f>1+K210</f>
        <v>0.13235520789271971</v>
      </c>
      <c r="L211" s="26"/>
      <c r="N211" s="58"/>
      <c r="O211" s="31"/>
      <c r="P211" s="59"/>
    </row>
    <row r="212" spans="1:16" x14ac:dyDescent="0.3">
      <c r="C212" s="25"/>
      <c r="E212" s="25" t="str">
        <f t="shared" ref="E212" si="34">E210</f>
        <v>RSD_APA3_SH_GAS*</v>
      </c>
      <c r="F212" s="25" t="str">
        <f>F208</f>
        <v>RSD_APA3_SH</v>
      </c>
      <c r="G212" s="42">
        <f t="shared" si="33"/>
        <v>2045</v>
      </c>
      <c r="H212" s="43">
        <f>K213</f>
        <v>0.10016559600373243</v>
      </c>
      <c r="I212" s="44"/>
      <c r="J212" s="44"/>
      <c r="K212" s="45">
        <f>(K210+K214)/2</f>
        <v>-0.89983440399626757</v>
      </c>
      <c r="L212" s="26"/>
      <c r="N212" s="58"/>
      <c r="O212" s="31"/>
      <c r="P212" s="59"/>
    </row>
    <row r="213" spans="1:16" x14ac:dyDescent="0.3">
      <c r="C213" s="25"/>
      <c r="E213" s="25" t="str">
        <f>LEFT(E212,11)&amp;"*"&amp;",-"&amp;E212</f>
        <v>RSD_APA3_SH*,-RSD_APA3_SH_GAS*</v>
      </c>
      <c r="F213" s="25" t="str">
        <f>F212</f>
        <v>RSD_APA3_SH</v>
      </c>
      <c r="G213" s="42">
        <f t="shared" si="33"/>
        <v>2045</v>
      </c>
      <c r="H213" s="43">
        <f>K212</f>
        <v>-0.89983440399626757</v>
      </c>
      <c r="I213" s="44"/>
      <c r="J213" s="44"/>
      <c r="K213" s="45">
        <f>1+K212</f>
        <v>0.10016559600373243</v>
      </c>
      <c r="L213" s="26"/>
      <c r="N213" s="58"/>
      <c r="O213" s="31"/>
      <c r="P213" s="59"/>
    </row>
    <row r="214" spans="1:16" x14ac:dyDescent="0.3">
      <c r="C214" s="25"/>
      <c r="E214" s="25" t="str">
        <f>E212</f>
        <v>RSD_APA3_SH_GAS*</v>
      </c>
      <c r="F214" s="25" t="str">
        <f t="shared" ref="F214" si="35">F210</f>
        <v>RSD_APA3_SH</v>
      </c>
      <c r="G214" s="42">
        <f t="shared" si="33"/>
        <v>2050</v>
      </c>
      <c r="H214" s="43">
        <f>K215</f>
        <v>6.7975984114745147E-2</v>
      </c>
      <c r="I214" s="44"/>
      <c r="J214" s="44"/>
      <c r="K214" s="45">
        <f>-N214</f>
        <v>-0.93202401588525485</v>
      </c>
      <c r="L214" s="26"/>
      <c r="N214" s="56">
        <f>1+P214</f>
        <v>0.93202401588525485</v>
      </c>
      <c r="O214" s="31" t="s">
        <v>271</v>
      </c>
      <c r="P214" s="57">
        <f>K360</f>
        <v>-6.7975984114745119E-2</v>
      </c>
    </row>
    <row r="215" spans="1:16" x14ac:dyDescent="0.3">
      <c r="C215" s="25"/>
      <c r="E215" s="25" t="str">
        <f>LEFT(E214,11)&amp;"*"&amp;",-"&amp;E214</f>
        <v>RSD_APA3_SH*,-RSD_APA3_SH_GAS*</v>
      </c>
      <c r="F215" s="25" t="str">
        <f>F214</f>
        <v>RSD_APA3_SH</v>
      </c>
      <c r="G215" s="42">
        <f t="shared" si="33"/>
        <v>2050</v>
      </c>
      <c r="H215" s="43">
        <f>K214</f>
        <v>-0.93202401588525485</v>
      </c>
      <c r="I215" s="44"/>
      <c r="J215" s="44"/>
      <c r="K215" s="45">
        <f>1+K214</f>
        <v>6.7975984114745147E-2</v>
      </c>
      <c r="L215" s="26"/>
      <c r="N215" s="56"/>
      <c r="O215" s="31"/>
      <c r="P215" s="57"/>
    </row>
    <row r="216" spans="1:16" x14ac:dyDescent="0.3">
      <c r="C216" s="25"/>
      <c r="D216" s="25"/>
      <c r="E216" s="25"/>
      <c r="F216" s="25"/>
      <c r="G216" s="42"/>
      <c r="H216" s="66"/>
      <c r="I216" s="44"/>
      <c r="J216" s="44"/>
      <c r="K216" s="45"/>
      <c r="L216" s="26"/>
      <c r="N216" s="58"/>
      <c r="O216" s="31"/>
      <c r="P216" s="59"/>
    </row>
    <row r="217" spans="1:16" x14ac:dyDescent="0.3">
      <c r="G217" s="5" t="s">
        <v>94</v>
      </c>
      <c r="N217" s="58"/>
      <c r="O217" s="31"/>
      <c r="P217" s="59"/>
    </row>
    <row r="218" spans="1:16" ht="15" thickBot="1" x14ac:dyDescent="0.35">
      <c r="C218" s="39" t="s">
        <v>9</v>
      </c>
      <c r="D218" s="40" t="s">
        <v>30</v>
      </c>
      <c r="E218" s="39" t="s">
        <v>11</v>
      </c>
      <c r="F218" s="39" t="s">
        <v>12</v>
      </c>
      <c r="G218" s="39" t="s">
        <v>1</v>
      </c>
      <c r="H218" s="39" t="s">
        <v>10</v>
      </c>
      <c r="I218" s="39" t="str">
        <f>"UC_RHSRTS~"&amp;A98</f>
        <v>UC_RHSRTS~UP</v>
      </c>
      <c r="J218" s="39" t="str">
        <f>"UC_RHSRTS~"&amp;A98&amp;"~0"</f>
        <v>UC_RHSRTS~UP~0</v>
      </c>
      <c r="K218" s="41" t="s">
        <v>281</v>
      </c>
      <c r="L218" s="39" t="s">
        <v>13</v>
      </c>
      <c r="N218" s="58"/>
      <c r="O218" s="31"/>
      <c r="P218" s="59"/>
    </row>
    <row r="219" spans="1:16" x14ac:dyDescent="0.3">
      <c r="A219" s="8" t="str">
        <f>$B$9</f>
        <v>RSD_DTA4_SH</v>
      </c>
      <c r="C219" s="25" t="str">
        <f>"U"&amp;LEFT(A219,8)&amp;"_GasSH"</f>
        <v>URSD_DTA4_GasSH</v>
      </c>
      <c r="E219" s="25" t="str">
        <f>A219&amp;"_"&amp;B98&amp;"*"</f>
        <v>RSD_DTA4_SH_GAS*</v>
      </c>
      <c r="F219" s="25" t="str">
        <f>A219</f>
        <v>RSD_DTA4_SH</v>
      </c>
      <c r="G219" s="42">
        <f>G200</f>
        <v>2018</v>
      </c>
      <c r="H219" s="43">
        <f>K220</f>
        <v>0.34813636247514057</v>
      </c>
      <c r="I219" s="44">
        <v>0</v>
      </c>
      <c r="J219" s="44">
        <v>15</v>
      </c>
      <c r="K219" s="45">
        <f>-(VLOOKUP(A219&amp;"_"&amp;B98&amp;"_E01",$D$12:$F$91,E$10+2,FALSE))</f>
        <v>-0.65186363752485943</v>
      </c>
      <c r="L219" s="26" t="str">
        <f>"Upper limit of Gas in Space Heating in "&amp;A219</f>
        <v>Upper limit of Gas in Space Heating in RSD_DTA4_SH</v>
      </c>
      <c r="N219" s="58"/>
      <c r="O219" s="31"/>
      <c r="P219" s="59"/>
    </row>
    <row r="220" spans="1:16" x14ac:dyDescent="0.3">
      <c r="A220" s="8"/>
      <c r="C220" s="25"/>
      <c r="E220" s="25" t="str">
        <f>LEFT(E219,11)&amp;"*"&amp;",-"&amp;E219</f>
        <v>RSD_DTA4_SH*,-RSD_DTA4_SH_GAS*</v>
      </c>
      <c r="F220" s="25" t="str">
        <f>F219</f>
        <v>RSD_DTA4_SH</v>
      </c>
      <c r="G220" s="42">
        <f t="shared" ref="G220:G234" si="36">G201</f>
        <v>2018</v>
      </c>
      <c r="H220" s="43">
        <f>K219</f>
        <v>-0.65186363752485943</v>
      </c>
      <c r="I220" s="44"/>
      <c r="J220" s="44"/>
      <c r="K220" s="45">
        <f>1+K219</f>
        <v>0.34813636247514057</v>
      </c>
      <c r="L220" s="26"/>
      <c r="N220" s="58"/>
      <c r="O220" s="31"/>
      <c r="P220" s="59"/>
    </row>
    <row r="221" spans="1:16" x14ac:dyDescent="0.3">
      <c r="C221" s="25"/>
      <c r="E221" s="25" t="str">
        <f t="shared" ref="E221" si="37">E219</f>
        <v>RSD_DTA4_SH_GAS*</v>
      </c>
      <c r="F221" s="25" t="str">
        <f>F219</f>
        <v>RSD_DTA4_SH</v>
      </c>
      <c r="G221" s="42">
        <f t="shared" si="36"/>
        <v>2020</v>
      </c>
      <c r="H221" s="43">
        <f>K222</f>
        <v>0.30668016925440056</v>
      </c>
      <c r="I221" s="44"/>
      <c r="J221" s="44"/>
      <c r="K221" s="45">
        <f>(K219+K223)/2</f>
        <v>-0.69331983074559944</v>
      </c>
      <c r="L221" s="26"/>
      <c r="N221" s="58"/>
      <c r="O221" s="31"/>
      <c r="P221" s="59"/>
    </row>
    <row r="222" spans="1:16" x14ac:dyDescent="0.3">
      <c r="C222" s="25"/>
      <c r="E222" s="25" t="str">
        <f>LEFT(E221,11)&amp;"*"&amp;",-"&amp;E221</f>
        <v>RSD_DTA4_SH*,-RSD_DTA4_SH_GAS*</v>
      </c>
      <c r="F222" s="25" t="str">
        <f>F221</f>
        <v>RSD_DTA4_SH</v>
      </c>
      <c r="G222" s="42">
        <f t="shared" si="36"/>
        <v>2020</v>
      </c>
      <c r="H222" s="43">
        <f>K221</f>
        <v>-0.69331983074559944</v>
      </c>
      <c r="I222" s="44"/>
      <c r="J222" s="44"/>
      <c r="K222" s="45">
        <f>1+K221</f>
        <v>0.30668016925440056</v>
      </c>
      <c r="L222" s="26"/>
      <c r="N222" s="58"/>
      <c r="O222" s="31"/>
      <c r="P222" s="59"/>
    </row>
    <row r="223" spans="1:16" x14ac:dyDescent="0.3">
      <c r="C223" s="25"/>
      <c r="E223" s="25" t="str">
        <f t="shared" ref="E223" si="38">E221</f>
        <v>RSD_DTA4_SH_GAS*</v>
      </c>
      <c r="F223" s="25" t="str">
        <f>F221</f>
        <v>RSD_DTA4_SH</v>
      </c>
      <c r="G223" s="42">
        <f t="shared" si="36"/>
        <v>2025</v>
      </c>
      <c r="H223" s="43">
        <f>K224</f>
        <v>0.26522397603366066</v>
      </c>
      <c r="I223" s="44"/>
      <c r="J223" s="44"/>
      <c r="K223" s="45">
        <f>(K219+K225)/2</f>
        <v>-0.73477602396633934</v>
      </c>
      <c r="L223" s="26"/>
      <c r="N223" s="58"/>
      <c r="O223" s="31"/>
      <c r="P223" s="59"/>
    </row>
    <row r="224" spans="1:16" x14ac:dyDescent="0.3">
      <c r="C224" s="25"/>
      <c r="E224" s="25" t="str">
        <f>LEFT(E223,11)&amp;"*"&amp;",-"&amp;E223</f>
        <v>RSD_DTA4_SH*,-RSD_DTA4_SH_GAS*</v>
      </c>
      <c r="F224" s="25" t="str">
        <f>F223</f>
        <v>RSD_DTA4_SH</v>
      </c>
      <c r="G224" s="42">
        <f t="shared" si="36"/>
        <v>2025</v>
      </c>
      <c r="H224" s="43">
        <f>K223</f>
        <v>-0.73477602396633934</v>
      </c>
      <c r="I224" s="44"/>
      <c r="J224" s="44"/>
      <c r="K224" s="45">
        <f>1+K223</f>
        <v>0.26522397603366066</v>
      </c>
      <c r="L224" s="26"/>
      <c r="N224" s="58"/>
      <c r="O224" s="31"/>
      <c r="P224" s="59"/>
    </row>
    <row r="225" spans="1:16" x14ac:dyDescent="0.3">
      <c r="C225" s="25"/>
      <c r="E225" s="25" t="str">
        <f t="shared" ref="E225" si="39">E223</f>
        <v>RSD_DTA4_SH_GAS*</v>
      </c>
      <c r="F225" s="25" t="str">
        <f>F221</f>
        <v>RSD_DTA4_SH</v>
      </c>
      <c r="G225" s="42">
        <f t="shared" si="36"/>
        <v>2030</v>
      </c>
      <c r="H225" s="43">
        <f>K226</f>
        <v>0.18231158959218075</v>
      </c>
      <c r="I225" s="44"/>
      <c r="J225" s="44"/>
      <c r="K225" s="45">
        <f>(K219+K233)/2</f>
        <v>-0.81768841040781925</v>
      </c>
      <c r="L225" s="26"/>
      <c r="N225" s="58"/>
      <c r="O225" s="31"/>
      <c r="P225" s="59"/>
    </row>
    <row r="226" spans="1:16" x14ac:dyDescent="0.3">
      <c r="C226" s="25"/>
      <c r="E226" s="25" t="str">
        <f>LEFT(E225,11)&amp;"*"&amp;",-"&amp;E225</f>
        <v>RSD_DTA4_SH*,-RSD_DTA4_SH_GAS*</v>
      </c>
      <c r="F226" s="25" t="str">
        <f>F225</f>
        <v>RSD_DTA4_SH</v>
      </c>
      <c r="G226" s="42">
        <f t="shared" si="36"/>
        <v>2030</v>
      </c>
      <c r="H226" s="43">
        <f>K225</f>
        <v>-0.81768841040781925</v>
      </c>
      <c r="I226" s="44"/>
      <c r="J226" s="44"/>
      <c r="K226" s="45">
        <f>1+K225</f>
        <v>0.18231158959218075</v>
      </c>
      <c r="L226" s="26"/>
      <c r="N226" s="58"/>
      <c r="O226" s="31"/>
      <c r="P226" s="59"/>
    </row>
    <row r="227" spans="1:16" x14ac:dyDescent="0.3">
      <c r="C227" s="25"/>
      <c r="E227" s="25" t="str">
        <f t="shared" ref="E227" si="40">E225</f>
        <v>RSD_DTA4_SH_GAS*</v>
      </c>
      <c r="F227" s="25" t="str">
        <f>F223</f>
        <v>RSD_DTA4_SH</v>
      </c>
      <c r="G227" s="42">
        <f t="shared" si="36"/>
        <v>2035</v>
      </c>
      <c r="H227" s="43">
        <f>K228</f>
        <v>0.14085539637144073</v>
      </c>
      <c r="I227" s="44"/>
      <c r="J227" s="44"/>
      <c r="K227" s="45">
        <f>(K225+K229)/2</f>
        <v>-0.85914460362855927</v>
      </c>
      <c r="L227" s="26"/>
      <c r="N227" s="58"/>
      <c r="O227" s="31"/>
      <c r="P227" s="59"/>
    </row>
    <row r="228" spans="1:16" x14ac:dyDescent="0.3">
      <c r="C228" s="25"/>
      <c r="E228" s="25" t="str">
        <f>LEFT(E227,11)&amp;"*"&amp;",-"&amp;E227</f>
        <v>RSD_DTA4_SH*,-RSD_DTA4_SH_GAS*</v>
      </c>
      <c r="F228" s="25" t="str">
        <f>F227</f>
        <v>RSD_DTA4_SH</v>
      </c>
      <c r="G228" s="42">
        <f t="shared" si="36"/>
        <v>2035</v>
      </c>
      <c r="H228" s="43">
        <f>K227</f>
        <v>-0.85914460362855927</v>
      </c>
      <c r="I228" s="44"/>
      <c r="J228" s="44"/>
      <c r="K228" s="45">
        <f>1+K227</f>
        <v>0.14085539637144073</v>
      </c>
      <c r="L228" s="26"/>
      <c r="N228" s="58"/>
      <c r="O228" s="31"/>
      <c r="P228" s="59"/>
    </row>
    <row r="229" spans="1:16" x14ac:dyDescent="0.3">
      <c r="C229" s="25"/>
      <c r="E229" s="25" t="str">
        <f t="shared" ref="E229" si="41">E227</f>
        <v>RSD_DTA4_SH_GAS*</v>
      </c>
      <c r="F229" s="25" t="str">
        <f>F225</f>
        <v>RSD_DTA4_SH</v>
      </c>
      <c r="G229" s="42">
        <f t="shared" si="36"/>
        <v>2040</v>
      </c>
      <c r="H229" s="43">
        <f>K230</f>
        <v>9.9399203150700721E-2</v>
      </c>
      <c r="I229" s="44"/>
      <c r="J229" s="44"/>
      <c r="K229" s="45">
        <f>(K225+K233)/2</f>
        <v>-0.90060079684929928</v>
      </c>
      <c r="L229" s="26"/>
      <c r="N229" s="58"/>
      <c r="O229" s="31"/>
      <c r="P229" s="59"/>
    </row>
    <row r="230" spans="1:16" x14ac:dyDescent="0.3">
      <c r="C230" s="25"/>
      <c r="E230" s="25" t="str">
        <f>LEFT(E229,11)&amp;"*"&amp;",-"&amp;E229</f>
        <v>RSD_DTA4_SH*,-RSD_DTA4_SH_GAS*</v>
      </c>
      <c r="F230" s="25" t="str">
        <f>F229</f>
        <v>RSD_DTA4_SH</v>
      </c>
      <c r="G230" s="42">
        <f t="shared" si="36"/>
        <v>2040</v>
      </c>
      <c r="H230" s="43">
        <f>K229</f>
        <v>-0.90060079684929928</v>
      </c>
      <c r="I230" s="44"/>
      <c r="J230" s="44"/>
      <c r="K230" s="45">
        <f>1+K229</f>
        <v>9.9399203150700721E-2</v>
      </c>
      <c r="L230" s="26"/>
      <c r="N230" s="58"/>
      <c r="O230" s="31"/>
      <c r="P230" s="59"/>
    </row>
    <row r="231" spans="1:16" x14ac:dyDescent="0.3">
      <c r="C231" s="25"/>
      <c r="E231" s="25" t="str">
        <f t="shared" ref="E231" si="42">E229</f>
        <v>RSD_DTA4_SH_GAS*</v>
      </c>
      <c r="F231" s="25" t="str">
        <f>F227</f>
        <v>RSD_DTA4_SH</v>
      </c>
      <c r="G231" s="42">
        <f t="shared" si="36"/>
        <v>2045</v>
      </c>
      <c r="H231" s="43">
        <f>K232</f>
        <v>5.7943009929960709E-2</v>
      </c>
      <c r="I231" s="44"/>
      <c r="J231" s="44"/>
      <c r="K231" s="45">
        <f>(K229+K233)/2</f>
        <v>-0.94205699007003929</v>
      </c>
      <c r="L231" s="26"/>
      <c r="N231" s="58"/>
      <c r="O231" s="31"/>
      <c r="P231" s="59"/>
    </row>
    <row r="232" spans="1:16" x14ac:dyDescent="0.3">
      <c r="C232" s="25"/>
      <c r="E232" s="25" t="str">
        <f>LEFT(E231,11)&amp;"*"&amp;",-"&amp;E231</f>
        <v>RSD_DTA4_SH*,-RSD_DTA4_SH_GAS*</v>
      </c>
      <c r="F232" s="25" t="str">
        <f>F231</f>
        <v>RSD_DTA4_SH</v>
      </c>
      <c r="G232" s="42">
        <f t="shared" si="36"/>
        <v>2045</v>
      </c>
      <c r="H232" s="43">
        <f>K231</f>
        <v>-0.94205699007003929</v>
      </c>
      <c r="I232" s="44"/>
      <c r="J232" s="44"/>
      <c r="K232" s="45">
        <f>1+K231</f>
        <v>5.7943009929960709E-2</v>
      </c>
      <c r="L232" s="26"/>
      <c r="N232" s="58"/>
      <c r="O232" s="31"/>
      <c r="P232" s="59"/>
    </row>
    <row r="233" spans="1:16" x14ac:dyDescent="0.3">
      <c r="C233" s="25"/>
      <c r="E233" s="25" t="str">
        <f t="shared" ref="E233" si="43">E231</f>
        <v>RSD_DTA4_SH_GAS*</v>
      </c>
      <c r="F233" s="25" t="str">
        <f t="shared" ref="F233" si="44">F229</f>
        <v>RSD_DTA4_SH</v>
      </c>
      <c r="G233" s="42">
        <f t="shared" si="36"/>
        <v>2050</v>
      </c>
      <c r="H233" s="43">
        <f>K234</f>
        <v>1.6486816709220808E-2</v>
      </c>
      <c r="I233" s="44"/>
      <c r="J233" s="44"/>
      <c r="K233" s="45">
        <f>-N233</f>
        <v>-0.98351318329077919</v>
      </c>
      <c r="L233" s="26"/>
      <c r="N233" s="56">
        <f>1+P233</f>
        <v>0.98351318329077919</v>
      </c>
      <c r="O233" s="31" t="s">
        <v>271</v>
      </c>
      <c r="P233" s="57">
        <f>K379</f>
        <v>-1.648681670922077E-2</v>
      </c>
    </row>
    <row r="234" spans="1:16" x14ac:dyDescent="0.3">
      <c r="C234" s="25"/>
      <c r="E234" s="25" t="str">
        <f>LEFT(E233,11)&amp;"*"&amp;",-"&amp;E233</f>
        <v>RSD_DTA4_SH*,-RSD_DTA4_SH_GAS*</v>
      </c>
      <c r="F234" s="25" t="str">
        <f>F233</f>
        <v>RSD_DTA4_SH</v>
      </c>
      <c r="G234" s="42">
        <f t="shared" si="36"/>
        <v>2050</v>
      </c>
      <c r="H234" s="43">
        <f>K233</f>
        <v>-0.98351318329077919</v>
      </c>
      <c r="I234" s="44"/>
      <c r="J234" s="44"/>
      <c r="K234" s="45">
        <f>1+K233</f>
        <v>1.6486816709220808E-2</v>
      </c>
      <c r="L234" s="26"/>
      <c r="N234" s="56"/>
      <c r="O234" s="31"/>
      <c r="P234" s="57"/>
    </row>
    <row r="235" spans="1:16" x14ac:dyDescent="0.3">
      <c r="C235" s="25"/>
      <c r="D235" s="25"/>
      <c r="E235" s="25"/>
      <c r="F235" s="25"/>
      <c r="G235" s="42"/>
      <c r="H235" s="66"/>
      <c r="I235" s="44"/>
      <c r="J235" s="44"/>
      <c r="K235" s="45"/>
      <c r="L235" s="26"/>
      <c r="N235" s="56"/>
      <c r="O235" s="31"/>
      <c r="P235" s="57"/>
    </row>
    <row r="236" spans="1:16" x14ac:dyDescent="0.3">
      <c r="G236" s="5" t="s">
        <v>94</v>
      </c>
      <c r="N236" s="58"/>
      <c r="O236" s="31"/>
      <c r="P236" s="59"/>
    </row>
    <row r="237" spans="1:16" x14ac:dyDescent="0.3">
      <c r="C237" s="39" t="s">
        <v>9</v>
      </c>
      <c r="D237" s="67" t="s">
        <v>30</v>
      </c>
      <c r="E237" s="39" t="s">
        <v>11</v>
      </c>
      <c r="F237" s="39" t="s">
        <v>12</v>
      </c>
      <c r="G237" s="39" t="s">
        <v>1</v>
      </c>
      <c r="H237" s="39" t="s">
        <v>10</v>
      </c>
      <c r="I237" s="39" t="str">
        <f>"UC_RHSRTS~"&amp;A98</f>
        <v>UC_RHSRTS~UP</v>
      </c>
      <c r="J237" s="39" t="str">
        <f>"UC_RHSRTS~"&amp;A98&amp;"~0"</f>
        <v>UC_RHSRTS~UP~0</v>
      </c>
      <c r="K237" s="41" t="s">
        <v>281</v>
      </c>
      <c r="L237" s="39" t="s">
        <v>13</v>
      </c>
      <c r="N237" s="58"/>
      <c r="O237" s="31"/>
      <c r="P237" s="59"/>
    </row>
    <row r="238" spans="1:16" x14ac:dyDescent="0.3">
      <c r="A238" s="8" t="str">
        <f>$B$10</f>
        <v>RSD_APA4_SH</v>
      </c>
      <c r="C238" s="25" t="str">
        <f>"U"&amp;LEFT(A238,8)&amp;"_GasSH"</f>
        <v>URSD_APA4_GasSH</v>
      </c>
      <c r="E238" s="25" t="str">
        <f>A238&amp;"_"&amp;B98&amp;"*"</f>
        <v>RSD_APA4_SH_GAS*</v>
      </c>
      <c r="F238" s="25" t="str">
        <f>A238</f>
        <v>RSD_APA4_SH</v>
      </c>
      <c r="G238" s="42">
        <f>G219</f>
        <v>2018</v>
      </c>
      <c r="H238" s="43">
        <f>K239</f>
        <v>0.62256534518188089</v>
      </c>
      <c r="I238" s="44">
        <v>0</v>
      </c>
      <c r="J238" s="44">
        <v>15</v>
      </c>
      <c r="K238" s="45">
        <f>-(VLOOKUP(A238&amp;"_"&amp;B98&amp;"_E01",$D$12:$F$91,E$10+2,FALSE))</f>
        <v>-0.37743465481811905</v>
      </c>
      <c r="L238" s="26" t="str">
        <f>"Upper limit of Gas in Space Heating in "&amp;A238</f>
        <v>Upper limit of Gas in Space Heating in RSD_APA4_SH</v>
      </c>
      <c r="N238" s="58"/>
      <c r="O238" s="31"/>
      <c r="P238" s="59"/>
    </row>
    <row r="239" spans="1:16" x14ac:dyDescent="0.3">
      <c r="A239" s="8"/>
      <c r="C239" s="25"/>
      <c r="E239" s="25" t="str">
        <f>LEFT(E238,11)&amp;"*"&amp;",-"&amp;E238</f>
        <v>RSD_APA4_SH*,-RSD_APA4_SH_GAS*</v>
      </c>
      <c r="F239" s="25" t="str">
        <f>F238</f>
        <v>RSD_APA4_SH</v>
      </c>
      <c r="G239" s="42">
        <f t="shared" ref="G239:G253" si="45">G220</f>
        <v>2018</v>
      </c>
      <c r="H239" s="43">
        <f>K238</f>
        <v>-0.37743465481811905</v>
      </c>
      <c r="I239" s="44"/>
      <c r="J239" s="44"/>
      <c r="K239" s="45">
        <f>1+K238</f>
        <v>0.62256534518188089</v>
      </c>
      <c r="L239" s="26"/>
      <c r="N239" s="58"/>
      <c r="O239" s="31"/>
      <c r="P239" s="59"/>
    </row>
    <row r="240" spans="1:16" x14ac:dyDescent="0.3">
      <c r="C240" s="25"/>
      <c r="E240" s="25" t="str">
        <f t="shared" ref="E240" si="46">E238</f>
        <v>RSD_APA4_SH_GAS*</v>
      </c>
      <c r="F240" s="25" t="str">
        <f>F238</f>
        <v>RSD_APA4_SH</v>
      </c>
      <c r="G240" s="42">
        <f t="shared" si="45"/>
        <v>2020</v>
      </c>
      <c r="H240" s="43">
        <f>K241</f>
        <v>0.61338292772017078</v>
      </c>
      <c r="I240" s="44"/>
      <c r="J240" s="44"/>
      <c r="K240" s="45">
        <f>(K238+K242)/2</f>
        <v>-0.38661707227982922</v>
      </c>
      <c r="L240" s="26"/>
      <c r="N240" s="58"/>
      <c r="O240" s="31"/>
      <c r="P240" s="59"/>
    </row>
    <row r="241" spans="3:16" x14ac:dyDescent="0.3">
      <c r="C241" s="25"/>
      <c r="E241" s="25" t="str">
        <f>LEFT(E240,11)&amp;"*"&amp;",-"&amp;E240</f>
        <v>RSD_APA4_SH*,-RSD_APA4_SH_GAS*</v>
      </c>
      <c r="F241" s="25" t="str">
        <f>F240</f>
        <v>RSD_APA4_SH</v>
      </c>
      <c r="G241" s="42">
        <f t="shared" si="45"/>
        <v>2020</v>
      </c>
      <c r="H241" s="43">
        <f>K240</f>
        <v>-0.38661707227982922</v>
      </c>
      <c r="I241" s="44"/>
      <c r="J241" s="44"/>
      <c r="K241" s="45">
        <f>1+K240</f>
        <v>0.61338292772017078</v>
      </c>
      <c r="L241" s="26"/>
      <c r="N241" s="58"/>
      <c r="O241" s="31"/>
      <c r="P241" s="59"/>
    </row>
    <row r="242" spans="3:16" x14ac:dyDescent="0.3">
      <c r="C242" s="25"/>
      <c r="E242" s="25" t="str">
        <f t="shared" ref="E242" si="47">E240</f>
        <v>RSD_APA4_SH_GAS*</v>
      </c>
      <c r="F242" s="25" t="str">
        <f>F240</f>
        <v>RSD_APA4_SH</v>
      </c>
      <c r="G242" s="42">
        <f t="shared" si="45"/>
        <v>2025</v>
      </c>
      <c r="H242" s="43">
        <f>K243</f>
        <v>0.60420051025846067</v>
      </c>
      <c r="I242" s="44"/>
      <c r="J242" s="44"/>
      <c r="K242" s="45">
        <f>(K238+K244)/2</f>
        <v>-0.39579948974153933</v>
      </c>
      <c r="L242" s="26"/>
      <c r="N242" s="58"/>
      <c r="O242" s="31"/>
      <c r="P242" s="59"/>
    </row>
    <row r="243" spans="3:16" x14ac:dyDescent="0.3">
      <c r="C243" s="25"/>
      <c r="E243" s="25" t="str">
        <f>LEFT(E242,11)&amp;"*"&amp;",-"&amp;E242</f>
        <v>RSD_APA4_SH*,-RSD_APA4_SH_GAS*</v>
      </c>
      <c r="F243" s="25" t="str">
        <f>F242</f>
        <v>RSD_APA4_SH</v>
      </c>
      <c r="G243" s="42">
        <f t="shared" si="45"/>
        <v>2025</v>
      </c>
      <c r="H243" s="43">
        <f>K242</f>
        <v>-0.39579948974153933</v>
      </c>
      <c r="I243" s="44"/>
      <c r="J243" s="44"/>
      <c r="K243" s="45">
        <f>1+K242</f>
        <v>0.60420051025846067</v>
      </c>
      <c r="L243" s="26"/>
      <c r="N243" s="58"/>
      <c r="O243" s="31"/>
      <c r="P243" s="59"/>
    </row>
    <row r="244" spans="3:16" x14ac:dyDescent="0.3">
      <c r="C244" s="25"/>
      <c r="E244" s="25" t="str">
        <f t="shared" ref="E244" si="48">E242</f>
        <v>RSD_APA4_SH_GAS*</v>
      </c>
      <c r="F244" s="25" t="str">
        <f>F240</f>
        <v>RSD_APA4_SH</v>
      </c>
      <c r="G244" s="42">
        <f t="shared" si="45"/>
        <v>2030</v>
      </c>
      <c r="H244" s="43">
        <f>K245</f>
        <v>0.58583567533504044</v>
      </c>
      <c r="I244" s="44"/>
      <c r="J244" s="44"/>
      <c r="K244" s="45">
        <f>(K238+K252)/2</f>
        <v>-0.41416432466495956</v>
      </c>
      <c r="L244" s="26"/>
      <c r="N244" s="58"/>
      <c r="O244" s="31"/>
      <c r="P244" s="59"/>
    </row>
    <row r="245" spans="3:16" x14ac:dyDescent="0.3">
      <c r="C245" s="25"/>
      <c r="E245" s="25" t="str">
        <f>LEFT(E244,11)&amp;"*"&amp;",-"&amp;E244</f>
        <v>RSD_APA4_SH*,-RSD_APA4_SH_GAS*</v>
      </c>
      <c r="F245" s="25" t="str">
        <f>F244</f>
        <v>RSD_APA4_SH</v>
      </c>
      <c r="G245" s="42">
        <f t="shared" si="45"/>
        <v>2030</v>
      </c>
      <c r="H245" s="43">
        <f>K244</f>
        <v>-0.41416432466495956</v>
      </c>
      <c r="I245" s="44"/>
      <c r="J245" s="44"/>
      <c r="K245" s="45">
        <f>1+K244</f>
        <v>0.58583567533504044</v>
      </c>
      <c r="L245" s="26"/>
      <c r="N245" s="58"/>
      <c r="O245" s="31"/>
      <c r="P245" s="59"/>
    </row>
    <row r="246" spans="3:16" x14ac:dyDescent="0.3">
      <c r="C246" s="25"/>
      <c r="E246" s="25" t="str">
        <f t="shared" ref="E246" si="49">E244</f>
        <v>RSD_APA4_SH_GAS*</v>
      </c>
      <c r="F246" s="25" t="str">
        <f>F242</f>
        <v>RSD_APA4_SH</v>
      </c>
      <c r="G246" s="42">
        <f t="shared" si="45"/>
        <v>2035</v>
      </c>
      <c r="H246" s="43">
        <f>K247</f>
        <v>0.57665325787333033</v>
      </c>
      <c r="I246" s="44"/>
      <c r="J246" s="44"/>
      <c r="K246" s="45">
        <f>(K244+K248)/2</f>
        <v>-0.42334674212666967</v>
      </c>
      <c r="L246" s="26"/>
      <c r="N246" s="58"/>
      <c r="O246" s="31"/>
      <c r="P246" s="59"/>
    </row>
    <row r="247" spans="3:16" x14ac:dyDescent="0.3">
      <c r="C247" s="25"/>
      <c r="E247" s="25" t="str">
        <f>LEFT(E246,11)&amp;"*"&amp;",-"&amp;E246</f>
        <v>RSD_APA4_SH*,-RSD_APA4_SH_GAS*</v>
      </c>
      <c r="F247" s="25" t="str">
        <f>F246</f>
        <v>RSD_APA4_SH</v>
      </c>
      <c r="G247" s="42">
        <f t="shared" si="45"/>
        <v>2035</v>
      </c>
      <c r="H247" s="43">
        <f>K246</f>
        <v>-0.42334674212666967</v>
      </c>
      <c r="I247" s="44"/>
      <c r="J247" s="44"/>
      <c r="K247" s="45">
        <f>1+K246</f>
        <v>0.57665325787333033</v>
      </c>
      <c r="L247" s="26"/>
      <c r="N247" s="58"/>
      <c r="O247" s="31"/>
      <c r="P247" s="59"/>
    </row>
    <row r="248" spans="3:16" x14ac:dyDescent="0.3">
      <c r="C248" s="25"/>
      <c r="E248" s="25" t="str">
        <f t="shared" ref="E248" si="50">E246</f>
        <v>RSD_APA4_SH_GAS*</v>
      </c>
      <c r="F248" s="25" t="str">
        <f>F244</f>
        <v>RSD_APA4_SH</v>
      </c>
      <c r="G248" s="42">
        <f t="shared" si="45"/>
        <v>2040</v>
      </c>
      <c r="H248" s="43">
        <f>K249</f>
        <v>0.56747084041162021</v>
      </c>
      <c r="I248" s="44"/>
      <c r="J248" s="44"/>
      <c r="K248" s="45">
        <f>(K244+K252)/2</f>
        <v>-0.43252915958837984</v>
      </c>
      <c r="L248" s="26"/>
      <c r="N248" s="58"/>
      <c r="O248" s="31"/>
      <c r="P248" s="59"/>
    </row>
    <row r="249" spans="3:16" x14ac:dyDescent="0.3">
      <c r="C249" s="25"/>
      <c r="E249" s="25" t="str">
        <f>LEFT(E248,11)&amp;"*"&amp;",-"&amp;E248</f>
        <v>RSD_APA4_SH*,-RSD_APA4_SH_GAS*</v>
      </c>
      <c r="F249" s="25" t="str">
        <f>F248</f>
        <v>RSD_APA4_SH</v>
      </c>
      <c r="G249" s="42">
        <f t="shared" si="45"/>
        <v>2040</v>
      </c>
      <c r="H249" s="43">
        <f>K248</f>
        <v>-0.43252915958837984</v>
      </c>
      <c r="I249" s="44"/>
      <c r="J249" s="44"/>
      <c r="K249" s="45">
        <f>1+K248</f>
        <v>0.56747084041162021</v>
      </c>
      <c r="L249" s="26"/>
      <c r="N249" s="58"/>
      <c r="O249" s="31"/>
      <c r="P249" s="59"/>
    </row>
    <row r="250" spans="3:16" x14ac:dyDescent="0.3">
      <c r="C250" s="25"/>
      <c r="E250" s="25" t="str">
        <f t="shared" ref="E250" si="51">E248</f>
        <v>RSD_APA4_SH_GAS*</v>
      </c>
      <c r="F250" s="25" t="str">
        <f>F246</f>
        <v>RSD_APA4_SH</v>
      </c>
      <c r="G250" s="42">
        <f t="shared" si="45"/>
        <v>2045</v>
      </c>
      <c r="H250" s="43">
        <f>K251</f>
        <v>0.55828842294990999</v>
      </c>
      <c r="I250" s="44"/>
      <c r="J250" s="44"/>
      <c r="K250" s="45">
        <f>(K248+K252)/2</f>
        <v>-0.44171157705009001</v>
      </c>
      <c r="L250" s="26"/>
      <c r="N250" s="58"/>
      <c r="O250" s="31"/>
      <c r="P250" s="59"/>
    </row>
    <row r="251" spans="3:16" x14ac:dyDescent="0.3">
      <c r="C251" s="25"/>
      <c r="E251" s="25" t="str">
        <f>LEFT(E250,11)&amp;"*"&amp;",-"&amp;E250</f>
        <v>RSD_APA4_SH*,-RSD_APA4_SH_GAS*</v>
      </c>
      <c r="F251" s="25" t="str">
        <f>F250</f>
        <v>RSD_APA4_SH</v>
      </c>
      <c r="G251" s="42">
        <f t="shared" si="45"/>
        <v>2045</v>
      </c>
      <c r="H251" s="43">
        <f>K250</f>
        <v>-0.44171157705009001</v>
      </c>
      <c r="I251" s="44"/>
      <c r="J251" s="44"/>
      <c r="K251" s="45">
        <f>1+K250</f>
        <v>0.55828842294990999</v>
      </c>
      <c r="L251" s="26"/>
      <c r="N251" s="58"/>
      <c r="O251" s="31"/>
      <c r="P251" s="59"/>
    </row>
    <row r="252" spans="3:16" x14ac:dyDescent="0.3">
      <c r="C252" s="25"/>
      <c r="E252" s="25" t="str">
        <f t="shared" ref="E252" si="52">E250</f>
        <v>RSD_APA4_SH_GAS*</v>
      </c>
      <c r="F252" s="25" t="str">
        <f t="shared" ref="F252" si="53">F248</f>
        <v>RSD_APA4_SH</v>
      </c>
      <c r="G252" s="42">
        <f t="shared" si="45"/>
        <v>2050</v>
      </c>
      <c r="H252" s="43">
        <f>K253</f>
        <v>0.54910600548819988</v>
      </c>
      <c r="I252" s="44"/>
      <c r="J252" s="44"/>
      <c r="K252" s="45">
        <f>-N252</f>
        <v>-0.45089399451180012</v>
      </c>
      <c r="L252" s="26"/>
      <c r="N252" s="56">
        <f>1+P252</f>
        <v>0.45089399451180012</v>
      </c>
      <c r="O252" s="31" t="s">
        <v>271</v>
      </c>
      <c r="P252" s="57">
        <f>K398</f>
        <v>-0.54910600548819988</v>
      </c>
    </row>
    <row r="253" spans="3:16" x14ac:dyDescent="0.3">
      <c r="C253" s="25"/>
      <c r="E253" s="25" t="str">
        <f>LEFT(E252,11)&amp;"*"&amp;",-"&amp;E252</f>
        <v>RSD_APA4_SH*,-RSD_APA4_SH_GAS*</v>
      </c>
      <c r="F253" s="25" t="str">
        <f>F252</f>
        <v>RSD_APA4_SH</v>
      </c>
      <c r="G253" s="42">
        <f t="shared" si="45"/>
        <v>2050</v>
      </c>
      <c r="H253" s="43">
        <f>K252</f>
        <v>-0.45089399451180012</v>
      </c>
      <c r="I253" s="44"/>
      <c r="J253" s="44"/>
      <c r="K253" s="45">
        <f>1+K252</f>
        <v>0.54910600548819988</v>
      </c>
      <c r="L253" s="26"/>
      <c r="N253" s="56"/>
      <c r="O253" s="31"/>
      <c r="P253" s="57"/>
    </row>
    <row r="254" spans="3:16" x14ac:dyDescent="0.3">
      <c r="N254" s="58"/>
      <c r="O254" s="31"/>
      <c r="P254" s="59"/>
    </row>
    <row r="255" spans="3:16" ht="15" thickBot="1" x14ac:dyDescent="0.35">
      <c r="N255" s="58"/>
      <c r="O255" s="31"/>
      <c r="P255" s="59"/>
    </row>
    <row r="256" spans="3:16" ht="15" thickBot="1" x14ac:dyDescent="0.35">
      <c r="D256" s="36"/>
      <c r="E256" s="36">
        <f>2017+3</f>
        <v>2020</v>
      </c>
      <c r="F256" s="37">
        <f>E256+5</f>
        <v>2025</v>
      </c>
      <c r="G256" s="37">
        <f t="shared" ref="G256" si="54">F256+5</f>
        <v>2030</v>
      </c>
      <c r="H256" s="37">
        <f t="shared" ref="H256" si="55">G256+5</f>
        <v>2035</v>
      </c>
      <c r="I256" s="37">
        <f t="shared" ref="I256" si="56">H256+5</f>
        <v>2040</v>
      </c>
      <c r="J256" s="37">
        <f t="shared" ref="J256" si="57">I256+5</f>
        <v>2045</v>
      </c>
      <c r="K256" s="38">
        <f>J256+5</f>
        <v>2050</v>
      </c>
      <c r="N256" s="58"/>
      <c r="O256" s="31"/>
      <c r="P256" s="59"/>
    </row>
    <row r="257" spans="1:16" x14ac:dyDescent="0.3">
      <c r="A257" s="8" t="s">
        <v>87</v>
      </c>
      <c r="N257" s="58"/>
      <c r="O257" s="31"/>
      <c r="P257" s="59"/>
    </row>
    <row r="258" spans="1:16" x14ac:dyDescent="0.3">
      <c r="A258" s="4" t="s">
        <v>17</v>
      </c>
      <c r="B258" s="4" t="s">
        <v>47</v>
      </c>
      <c r="N258" s="58"/>
      <c r="O258" s="31"/>
      <c r="P258" s="59"/>
    </row>
    <row r="259" spans="1:16" x14ac:dyDescent="0.3">
      <c r="N259" s="58"/>
      <c r="O259" s="31"/>
      <c r="P259" s="59"/>
    </row>
    <row r="260" spans="1:16" x14ac:dyDescent="0.3">
      <c r="C260" s="5" t="s">
        <v>50</v>
      </c>
      <c r="N260" s="58"/>
      <c r="O260" s="31"/>
      <c r="P260" s="59"/>
    </row>
    <row r="261" spans="1:16" x14ac:dyDescent="0.3">
      <c r="N261" s="58"/>
      <c r="O261" s="31"/>
      <c r="P261" s="59"/>
    </row>
    <row r="262" spans="1:16" x14ac:dyDescent="0.3">
      <c r="N262" s="58"/>
      <c r="O262" s="31"/>
      <c r="P262" s="59"/>
    </row>
    <row r="263" spans="1:16" x14ac:dyDescent="0.3">
      <c r="G263" s="5" t="s">
        <v>94</v>
      </c>
      <c r="N263" s="58"/>
      <c r="O263" s="31"/>
      <c r="P263" s="59"/>
    </row>
    <row r="264" spans="1:16" ht="15" thickBot="1" x14ac:dyDescent="0.35">
      <c r="C264" s="39" t="s">
        <v>9</v>
      </c>
      <c r="D264" s="40" t="s">
        <v>30</v>
      </c>
      <c r="E264" s="39" t="s">
        <v>11</v>
      </c>
      <c r="F264" s="39" t="s">
        <v>12</v>
      </c>
      <c r="G264" s="39" t="s">
        <v>1</v>
      </c>
      <c r="H264" s="39" t="s">
        <v>10</v>
      </c>
      <c r="I264" s="39" t="str">
        <f>"UC_RHSRTS~"&amp;A258</f>
        <v>UC_RHSRTS~UP</v>
      </c>
      <c r="J264" s="39" t="str">
        <f>"UC_RHSRTS~"&amp;A258&amp;"~0"</f>
        <v>UC_RHSRTS~UP~0</v>
      </c>
      <c r="K264" s="41" t="s">
        <v>281</v>
      </c>
      <c r="L264" s="39" t="s">
        <v>13</v>
      </c>
      <c r="N264" s="58"/>
      <c r="O264" s="31"/>
      <c r="P264" s="59"/>
    </row>
    <row r="265" spans="1:16" x14ac:dyDescent="0.3">
      <c r="A265" s="8" t="str">
        <f>$B$3</f>
        <v>RSD_DTA1_SH</v>
      </c>
      <c r="C265" s="25" t="str">
        <f>"U"&amp;LEFT(A265,8)&amp;"_LTHSH"</f>
        <v>URSD_DTA1_LTHSH</v>
      </c>
      <c r="D265" s="25"/>
      <c r="E265" s="25" t="str">
        <f>A265&amp;"_"&amp;B258&amp;"*"</f>
        <v>RSD_DTA1_SH_LTH*</v>
      </c>
      <c r="F265" s="25" t="str">
        <f>A265</f>
        <v>RSD_DTA1_SH</v>
      </c>
      <c r="G265" s="42">
        <f>G238</f>
        <v>2018</v>
      </c>
      <c r="H265" s="43">
        <f>K266</f>
        <v>0.92530065317495358</v>
      </c>
      <c r="I265" s="44">
        <v>0</v>
      </c>
      <c r="J265" s="44">
        <v>15</v>
      </c>
      <c r="K265" s="45">
        <f>-(VLOOKUP(A265&amp;"_"&amp;B258&amp;"_E01",$D$12:$F$91,E$10+2,FALSE))</f>
        <v>-7.4699346825046378E-2</v>
      </c>
      <c r="L265" s="26" t="str">
        <f>"Upper limit of DH in Space Heating in "&amp;A265</f>
        <v>Upper limit of DH in Space Heating in RSD_DTA1_SH</v>
      </c>
      <c r="N265" s="58"/>
      <c r="O265" s="31"/>
      <c r="P265" s="59"/>
    </row>
    <row r="266" spans="1:16" x14ac:dyDescent="0.3">
      <c r="A266" s="8"/>
      <c r="C266" s="25"/>
      <c r="D266" s="25"/>
      <c r="E266" s="25" t="str">
        <f>LEFT(E265,11)&amp;"*"&amp;",-"&amp;E265</f>
        <v>RSD_DTA1_SH*,-RSD_DTA1_SH_LTH*</v>
      </c>
      <c r="F266" s="25" t="str">
        <f>F265</f>
        <v>RSD_DTA1_SH</v>
      </c>
      <c r="G266" s="42">
        <f t="shared" ref="G266:G280" si="58">G239</f>
        <v>2018</v>
      </c>
      <c r="H266" s="43">
        <f>K265</f>
        <v>-7.4699346825046378E-2</v>
      </c>
      <c r="I266" s="44"/>
      <c r="J266" s="44"/>
      <c r="K266" s="45">
        <f>1+K265</f>
        <v>0.92530065317495358</v>
      </c>
      <c r="L266" s="26"/>
      <c r="N266" s="58"/>
      <c r="O266" s="31"/>
      <c r="P266" s="59"/>
    </row>
    <row r="267" spans="1:16" x14ac:dyDescent="0.3">
      <c r="C267" s="25"/>
      <c r="D267" s="25"/>
      <c r="E267" s="25" t="str">
        <f t="shared" ref="E267:F267" si="59">E265</f>
        <v>RSD_DTA1_SH_LTH*</v>
      </c>
      <c r="F267" s="25" t="str">
        <f t="shared" si="59"/>
        <v>RSD_DTA1_SH</v>
      </c>
      <c r="G267" s="42">
        <f t="shared" si="58"/>
        <v>2020</v>
      </c>
      <c r="H267" s="43">
        <f>K268</f>
        <v>0.90536736659642014</v>
      </c>
      <c r="I267" s="44"/>
      <c r="J267" s="44"/>
      <c r="K267" s="45">
        <f>(K265+K269)/2</f>
        <v>-9.4632633403579802E-2</v>
      </c>
      <c r="L267" s="26"/>
      <c r="N267" s="58"/>
      <c r="O267" s="31"/>
      <c r="P267" s="59"/>
    </row>
    <row r="268" spans="1:16" x14ac:dyDescent="0.3">
      <c r="C268" s="25"/>
      <c r="D268" s="25"/>
      <c r="E268" s="25" t="str">
        <f>LEFT(E267,11)&amp;"*"&amp;",-"&amp;E267</f>
        <v>RSD_DTA1_SH*,-RSD_DTA1_SH_LTH*</v>
      </c>
      <c r="F268" s="25" t="str">
        <f>F267</f>
        <v>RSD_DTA1_SH</v>
      </c>
      <c r="G268" s="42">
        <f t="shared" si="58"/>
        <v>2020</v>
      </c>
      <c r="H268" s="43">
        <f>K267</f>
        <v>-9.4632633403579802E-2</v>
      </c>
      <c r="I268" s="44"/>
      <c r="J268" s="44"/>
      <c r="K268" s="45">
        <f>1+K267</f>
        <v>0.90536736659642014</v>
      </c>
      <c r="L268" s="26"/>
      <c r="N268" s="58"/>
      <c r="O268" s="31"/>
      <c r="P268" s="59"/>
    </row>
    <row r="269" spans="1:16" x14ac:dyDescent="0.3">
      <c r="C269" s="25"/>
      <c r="D269" s="25"/>
      <c r="E269" s="25" t="str">
        <f t="shared" ref="E269:F269" si="60">E267</f>
        <v>RSD_DTA1_SH_LTH*</v>
      </c>
      <c r="F269" s="25" t="str">
        <f t="shared" si="60"/>
        <v>RSD_DTA1_SH</v>
      </c>
      <c r="G269" s="42">
        <f t="shared" si="58"/>
        <v>2025</v>
      </c>
      <c r="H269" s="43">
        <f>K270</f>
        <v>0.88543408001788682</v>
      </c>
      <c r="I269" s="44"/>
      <c r="J269" s="44"/>
      <c r="K269" s="45">
        <f>(K265+K271)/2</f>
        <v>-0.11456591998211324</v>
      </c>
      <c r="L269" s="26"/>
      <c r="N269" s="58"/>
      <c r="O269" s="31"/>
      <c r="P269" s="59"/>
    </row>
    <row r="270" spans="1:16" x14ac:dyDescent="0.3">
      <c r="C270" s="25"/>
      <c r="D270" s="25"/>
      <c r="E270" s="25" t="str">
        <f>LEFT(E269,11)&amp;"*"&amp;",-"&amp;E269</f>
        <v>RSD_DTA1_SH*,-RSD_DTA1_SH_LTH*</v>
      </c>
      <c r="F270" s="25" t="str">
        <f>F269</f>
        <v>RSD_DTA1_SH</v>
      </c>
      <c r="G270" s="42">
        <f t="shared" si="58"/>
        <v>2025</v>
      </c>
      <c r="H270" s="43">
        <f>K269</f>
        <v>-0.11456591998211324</v>
      </c>
      <c r="I270" s="44"/>
      <c r="J270" s="44"/>
      <c r="K270" s="45">
        <f>1+K269</f>
        <v>0.88543408001788682</v>
      </c>
      <c r="L270" s="26"/>
      <c r="N270" s="58"/>
      <c r="O270" s="31"/>
      <c r="P270" s="59"/>
    </row>
    <row r="271" spans="1:16" x14ac:dyDescent="0.3">
      <c r="C271" s="25"/>
      <c r="D271" s="25"/>
      <c r="E271" s="25" t="str">
        <f t="shared" ref="E271:F271" si="61">E269</f>
        <v>RSD_DTA1_SH_LTH*</v>
      </c>
      <c r="F271" s="25" t="str">
        <f t="shared" si="61"/>
        <v>RSD_DTA1_SH</v>
      </c>
      <c r="G271" s="42">
        <f t="shared" si="58"/>
        <v>2030</v>
      </c>
      <c r="H271" s="43">
        <f>K272</f>
        <v>0.84556750686081994</v>
      </c>
      <c r="I271" s="44"/>
      <c r="J271" s="44"/>
      <c r="K271" s="45">
        <f>(K265+K279)/2</f>
        <v>-0.15443249313918012</v>
      </c>
      <c r="L271" s="26"/>
      <c r="N271" s="58"/>
      <c r="O271" s="31"/>
      <c r="P271" s="59"/>
    </row>
    <row r="272" spans="1:16" x14ac:dyDescent="0.3">
      <c r="C272" s="25"/>
      <c r="D272" s="25"/>
      <c r="E272" s="25" t="str">
        <f>LEFT(E271,11)&amp;"*"&amp;",-"&amp;E271</f>
        <v>RSD_DTA1_SH*,-RSD_DTA1_SH_LTH*</v>
      </c>
      <c r="F272" s="25" t="str">
        <f>F271</f>
        <v>RSD_DTA1_SH</v>
      </c>
      <c r="G272" s="42">
        <f t="shared" si="58"/>
        <v>2030</v>
      </c>
      <c r="H272" s="43">
        <f>K271</f>
        <v>-0.15443249313918012</v>
      </c>
      <c r="I272" s="44"/>
      <c r="J272" s="44"/>
      <c r="K272" s="45">
        <f>1+K271</f>
        <v>0.84556750686081994</v>
      </c>
      <c r="L272" s="26"/>
      <c r="N272" s="58"/>
      <c r="O272" s="31"/>
      <c r="P272" s="59"/>
    </row>
    <row r="273" spans="1:16" x14ac:dyDescent="0.3">
      <c r="C273" s="25"/>
      <c r="D273" s="25"/>
      <c r="E273" s="25" t="str">
        <f t="shared" ref="E273:F273" si="62">E271</f>
        <v>RSD_DTA1_SH_LTH*</v>
      </c>
      <c r="F273" s="25" t="str">
        <f t="shared" si="62"/>
        <v>RSD_DTA1_SH</v>
      </c>
      <c r="G273" s="42">
        <f t="shared" si="58"/>
        <v>2035</v>
      </c>
      <c r="H273" s="43">
        <f>K274</f>
        <v>0.82563422028228639</v>
      </c>
      <c r="I273" s="44"/>
      <c r="J273" s="44"/>
      <c r="K273" s="45">
        <f>(K271+K275)/2</f>
        <v>-0.17436577971771355</v>
      </c>
      <c r="L273" s="26"/>
      <c r="N273" s="58"/>
      <c r="O273" s="31"/>
      <c r="P273" s="59"/>
    </row>
    <row r="274" spans="1:16" x14ac:dyDescent="0.3">
      <c r="C274" s="25"/>
      <c r="D274" s="25"/>
      <c r="E274" s="25" t="str">
        <f>LEFT(E273,11)&amp;"*"&amp;",-"&amp;E273</f>
        <v>RSD_DTA1_SH*,-RSD_DTA1_SH_LTH*</v>
      </c>
      <c r="F274" s="25" t="str">
        <f>F273</f>
        <v>RSD_DTA1_SH</v>
      </c>
      <c r="G274" s="42">
        <f t="shared" si="58"/>
        <v>2035</v>
      </c>
      <c r="H274" s="43">
        <f>K273</f>
        <v>-0.17436577971771355</v>
      </c>
      <c r="I274" s="44"/>
      <c r="J274" s="44"/>
      <c r="K274" s="45">
        <f>1+K273</f>
        <v>0.82563422028228639</v>
      </c>
      <c r="L274" s="26"/>
      <c r="N274" s="58"/>
      <c r="O274" s="31"/>
      <c r="P274" s="59"/>
    </row>
    <row r="275" spans="1:16" x14ac:dyDescent="0.3">
      <c r="C275" s="25"/>
      <c r="D275" s="25"/>
      <c r="E275" s="25" t="str">
        <f t="shared" ref="E275:F275" si="63">E273</f>
        <v>RSD_DTA1_SH_LTH*</v>
      </c>
      <c r="F275" s="25" t="str">
        <f t="shared" si="63"/>
        <v>RSD_DTA1_SH</v>
      </c>
      <c r="G275" s="42">
        <f t="shared" si="58"/>
        <v>2040</v>
      </c>
      <c r="H275" s="43">
        <f>K276</f>
        <v>0.80570093370375306</v>
      </c>
      <c r="I275" s="44"/>
      <c r="J275" s="44"/>
      <c r="K275" s="45">
        <f>(K271+K279)/2</f>
        <v>-0.19429906629624699</v>
      </c>
      <c r="L275" s="26"/>
      <c r="N275" s="58"/>
      <c r="O275" s="31"/>
      <c r="P275" s="59"/>
    </row>
    <row r="276" spans="1:16" x14ac:dyDescent="0.3">
      <c r="C276" s="25"/>
      <c r="D276" s="25"/>
      <c r="E276" s="25" t="str">
        <f>LEFT(E275,11)&amp;"*"&amp;",-"&amp;E275</f>
        <v>RSD_DTA1_SH*,-RSD_DTA1_SH_LTH*</v>
      </c>
      <c r="F276" s="25" t="str">
        <f>F275</f>
        <v>RSD_DTA1_SH</v>
      </c>
      <c r="G276" s="42">
        <f t="shared" si="58"/>
        <v>2040</v>
      </c>
      <c r="H276" s="43">
        <f>K275</f>
        <v>-0.19429906629624699</v>
      </c>
      <c r="I276" s="44"/>
      <c r="J276" s="44"/>
      <c r="K276" s="45">
        <f>1+K275</f>
        <v>0.80570093370375306</v>
      </c>
      <c r="L276" s="26"/>
      <c r="N276" s="58"/>
      <c r="O276" s="31"/>
      <c r="P276" s="59"/>
    </row>
    <row r="277" spans="1:16" x14ac:dyDescent="0.3">
      <c r="C277" s="25"/>
      <c r="D277" s="25"/>
      <c r="E277" s="25" t="str">
        <f t="shared" ref="E277:F277" si="64">E275</f>
        <v>RSD_DTA1_SH_LTH*</v>
      </c>
      <c r="F277" s="25" t="str">
        <f t="shared" si="64"/>
        <v>RSD_DTA1_SH</v>
      </c>
      <c r="G277" s="42">
        <f t="shared" si="58"/>
        <v>2045</v>
      </c>
      <c r="H277" s="43">
        <f>K278</f>
        <v>0.78576764712521951</v>
      </c>
      <c r="I277" s="44"/>
      <c r="J277" s="44"/>
      <c r="K277" s="45">
        <f>(K275+K279)/2</f>
        <v>-0.21423235287478043</v>
      </c>
      <c r="L277" s="26"/>
      <c r="N277" s="58"/>
      <c r="O277" s="31"/>
      <c r="P277" s="59"/>
    </row>
    <row r="278" spans="1:16" x14ac:dyDescent="0.3">
      <c r="C278" s="25"/>
      <c r="D278" s="25"/>
      <c r="E278" s="25" t="str">
        <f>LEFT(E277,11)&amp;"*"&amp;",-"&amp;E277</f>
        <v>RSD_DTA1_SH*,-RSD_DTA1_SH_LTH*</v>
      </c>
      <c r="F278" s="25" t="str">
        <f>F277</f>
        <v>RSD_DTA1_SH</v>
      </c>
      <c r="G278" s="42">
        <f t="shared" si="58"/>
        <v>2045</v>
      </c>
      <c r="H278" s="43">
        <f>K277</f>
        <v>-0.21423235287478043</v>
      </c>
      <c r="I278" s="44"/>
      <c r="J278" s="44"/>
      <c r="K278" s="45">
        <f>1+K277</f>
        <v>0.78576764712521951</v>
      </c>
      <c r="L278" s="26"/>
      <c r="N278" s="58"/>
      <c r="O278" s="31"/>
      <c r="P278" s="59"/>
    </row>
    <row r="279" spans="1:16" x14ac:dyDescent="0.3">
      <c r="C279" s="25"/>
      <c r="D279" s="25"/>
      <c r="E279" s="25" t="str">
        <f t="shared" ref="E279:F279" si="65">E277</f>
        <v>RSD_DTA1_SH_LTH*</v>
      </c>
      <c r="F279" s="25" t="str">
        <f t="shared" si="65"/>
        <v>RSD_DTA1_SH</v>
      </c>
      <c r="G279" s="42">
        <f t="shared" si="58"/>
        <v>2050</v>
      </c>
      <c r="H279" s="43">
        <f>K280</f>
        <v>0.76583436054668619</v>
      </c>
      <c r="I279" s="44"/>
      <c r="J279" s="44"/>
      <c r="K279" s="45">
        <f>-N279/4</f>
        <v>-0.23416563945331387</v>
      </c>
      <c r="L279" s="45" t="s">
        <v>289</v>
      </c>
      <c r="N279" s="56">
        <f>1+P279</f>
        <v>0.93666255781325547</v>
      </c>
      <c r="O279" s="31" t="s">
        <v>271</v>
      </c>
      <c r="P279" s="57">
        <f>K105</f>
        <v>-6.3337442186744503E-2</v>
      </c>
    </row>
    <row r="280" spans="1:16" x14ac:dyDescent="0.3">
      <c r="C280" s="25"/>
      <c r="D280" s="25"/>
      <c r="E280" s="25" t="str">
        <f>LEFT(E279,11)&amp;"*"&amp;",-"&amp;E279</f>
        <v>RSD_DTA1_SH*,-RSD_DTA1_SH_LTH*</v>
      </c>
      <c r="F280" s="25" t="str">
        <f>F279</f>
        <v>RSD_DTA1_SH</v>
      </c>
      <c r="G280" s="42">
        <f t="shared" si="58"/>
        <v>2050</v>
      </c>
      <c r="H280" s="43">
        <f>K279</f>
        <v>-0.23416563945331387</v>
      </c>
      <c r="I280" s="44"/>
      <c r="J280" s="44"/>
      <c r="K280" s="45">
        <f>1+K279</f>
        <v>0.76583436054668619</v>
      </c>
      <c r="L280" s="26"/>
      <c r="N280" s="56"/>
      <c r="O280" s="31"/>
      <c r="P280" s="57"/>
    </row>
    <row r="281" spans="1:16" x14ac:dyDescent="0.3">
      <c r="N281" s="58"/>
      <c r="O281" s="31"/>
      <c r="P281" s="59"/>
    </row>
    <row r="282" spans="1:16" x14ac:dyDescent="0.3">
      <c r="G282" s="5" t="s">
        <v>94</v>
      </c>
      <c r="N282" s="58"/>
      <c r="O282" s="31"/>
      <c r="P282" s="59"/>
    </row>
    <row r="283" spans="1:16" ht="15" thickBot="1" x14ac:dyDescent="0.35">
      <c r="C283" s="39" t="s">
        <v>9</v>
      </c>
      <c r="D283" s="40" t="s">
        <v>30</v>
      </c>
      <c r="E283" s="39" t="s">
        <v>11</v>
      </c>
      <c r="F283" s="39" t="s">
        <v>12</v>
      </c>
      <c r="G283" s="39" t="s">
        <v>1</v>
      </c>
      <c r="H283" s="39" t="s">
        <v>10</v>
      </c>
      <c r="I283" s="39" t="str">
        <f>I264</f>
        <v>UC_RHSRTS~UP</v>
      </c>
      <c r="J283" s="39" t="str">
        <f>J264</f>
        <v>UC_RHSRTS~UP~0</v>
      </c>
      <c r="K283" s="41" t="s">
        <v>281</v>
      </c>
      <c r="L283" s="39" t="s">
        <v>13</v>
      </c>
      <c r="N283" s="58"/>
      <c r="O283" s="31"/>
      <c r="P283" s="59"/>
    </row>
    <row r="284" spans="1:16" x14ac:dyDescent="0.3">
      <c r="A284" s="8" t="str">
        <f>$B$4</f>
        <v>RSD_APA1_SH</v>
      </c>
      <c r="C284" s="25" t="str">
        <f>"U"&amp;LEFT(A284,8)&amp;"_LTHSH"</f>
        <v>URSD_APA1_LTHSH</v>
      </c>
      <c r="D284" s="25"/>
      <c r="E284" s="25" t="str">
        <f>A284&amp;"_"&amp;B258&amp;"*"</f>
        <v>RSD_APA1_SH_LTH*</v>
      </c>
      <c r="F284" s="25" t="str">
        <f>A284</f>
        <v>RSD_APA1_SH</v>
      </c>
      <c r="G284" s="42">
        <f>G265</f>
        <v>2018</v>
      </c>
      <c r="H284" s="43">
        <f>K285</f>
        <v>0.17097583781125048</v>
      </c>
      <c r="I284" s="44">
        <v>0</v>
      </c>
      <c r="J284" s="44">
        <v>15</v>
      </c>
      <c r="K284" s="45">
        <f>-(VLOOKUP(A284&amp;"_"&amp;B258&amp;"_E01",$D$12:$F$91,E$10+2,FALSE))</f>
        <v>-0.82902416218874952</v>
      </c>
      <c r="L284" s="26" t="str">
        <f>"Upper limit of DH in Space Heating in "&amp;A284</f>
        <v>Upper limit of DH in Space Heating in RSD_APA1_SH</v>
      </c>
      <c r="N284" s="58"/>
      <c r="O284" s="31"/>
      <c r="P284" s="59"/>
    </row>
    <row r="285" spans="1:16" x14ac:dyDescent="0.3">
      <c r="A285" s="8"/>
      <c r="C285" s="25"/>
      <c r="D285" s="25"/>
      <c r="E285" s="25" t="str">
        <f>LEFT(E284,11)&amp;"*"&amp;",-"&amp;E284</f>
        <v>RSD_APA1_SH*,-RSD_APA1_SH_LTH*</v>
      </c>
      <c r="F285" s="25" t="str">
        <f>F284</f>
        <v>RSD_APA1_SH</v>
      </c>
      <c r="G285" s="42">
        <f t="shared" ref="G285:G299" si="66">G266</f>
        <v>2018</v>
      </c>
      <c r="H285" s="43">
        <f>K284</f>
        <v>-0.82902416218874952</v>
      </c>
      <c r="I285" s="44"/>
      <c r="J285" s="44"/>
      <c r="K285" s="45">
        <f>1+K284</f>
        <v>0.17097583781125048</v>
      </c>
      <c r="L285" s="26"/>
      <c r="N285" s="58"/>
      <c r="O285" s="31"/>
      <c r="P285" s="59"/>
    </row>
    <row r="286" spans="1:16" x14ac:dyDescent="0.3">
      <c r="C286" s="25"/>
      <c r="D286" s="25"/>
      <c r="E286" s="25" t="str">
        <f t="shared" ref="E286:F286" si="67">E284</f>
        <v>RSD_APA1_SH_LTH*</v>
      </c>
      <c r="F286" s="25" t="str">
        <f t="shared" si="67"/>
        <v>RSD_APA1_SH</v>
      </c>
      <c r="G286" s="42">
        <f t="shared" si="66"/>
        <v>2020</v>
      </c>
      <c r="H286" s="43">
        <f>K287</f>
        <v>0.15274112649283522</v>
      </c>
      <c r="I286" s="44"/>
      <c r="J286" s="44"/>
      <c r="K286" s="45">
        <f>(K284+K288)/2</f>
        <v>-0.84725887350716478</v>
      </c>
      <c r="L286" s="26"/>
      <c r="N286" s="58"/>
      <c r="O286" s="31"/>
      <c r="P286" s="59"/>
    </row>
    <row r="287" spans="1:16" x14ac:dyDescent="0.3">
      <c r="C287" s="25"/>
      <c r="D287" s="25"/>
      <c r="E287" s="25" t="str">
        <f>LEFT(E286,11)&amp;"*"&amp;",-"&amp;E286</f>
        <v>RSD_APA1_SH*,-RSD_APA1_SH_LTH*</v>
      </c>
      <c r="F287" s="25" t="str">
        <f>F286</f>
        <v>RSD_APA1_SH</v>
      </c>
      <c r="G287" s="42">
        <f t="shared" si="66"/>
        <v>2020</v>
      </c>
      <c r="H287" s="43">
        <f>K286</f>
        <v>-0.84725887350716478</v>
      </c>
      <c r="I287" s="44"/>
      <c r="J287" s="44"/>
      <c r="K287" s="45">
        <f>1+K286</f>
        <v>0.15274112649283522</v>
      </c>
      <c r="L287" s="26"/>
      <c r="N287" s="58"/>
      <c r="O287" s="31"/>
      <c r="P287" s="59"/>
    </row>
    <row r="288" spans="1:16" x14ac:dyDescent="0.3">
      <c r="C288" s="25"/>
      <c r="D288" s="25"/>
      <c r="E288" s="25" t="str">
        <f t="shared" ref="E288:F288" si="68">E286</f>
        <v>RSD_APA1_SH_LTH*</v>
      </c>
      <c r="F288" s="25" t="str">
        <f t="shared" si="68"/>
        <v>RSD_APA1_SH</v>
      </c>
      <c r="G288" s="42">
        <f t="shared" si="66"/>
        <v>2025</v>
      </c>
      <c r="H288" s="43">
        <f>K289</f>
        <v>0.13450641517441997</v>
      </c>
      <c r="I288" s="44"/>
      <c r="J288" s="44"/>
      <c r="K288" s="45">
        <f>(K284+K290)/2</f>
        <v>-0.86549358482558003</v>
      </c>
      <c r="L288" s="26"/>
      <c r="N288" s="58"/>
      <c r="O288" s="31"/>
      <c r="P288" s="59"/>
    </row>
    <row r="289" spans="1:16" x14ac:dyDescent="0.3">
      <c r="C289" s="25"/>
      <c r="D289" s="25"/>
      <c r="E289" s="25" t="str">
        <f>LEFT(E288,11)&amp;"*"&amp;",-"&amp;E288</f>
        <v>RSD_APA1_SH*,-RSD_APA1_SH_LTH*</v>
      </c>
      <c r="F289" s="25" t="str">
        <f>F288</f>
        <v>RSD_APA1_SH</v>
      </c>
      <c r="G289" s="42">
        <f t="shared" si="66"/>
        <v>2025</v>
      </c>
      <c r="H289" s="43">
        <f>K288</f>
        <v>-0.86549358482558003</v>
      </c>
      <c r="I289" s="44"/>
      <c r="J289" s="44"/>
      <c r="K289" s="45">
        <f>1+K288</f>
        <v>0.13450641517441997</v>
      </c>
      <c r="L289" s="26"/>
      <c r="N289" s="58"/>
      <c r="O289" s="31"/>
      <c r="P289" s="59"/>
    </row>
    <row r="290" spans="1:16" x14ac:dyDescent="0.3">
      <c r="C290" s="25"/>
      <c r="D290" s="25"/>
      <c r="E290" s="25" t="str">
        <f t="shared" ref="E290:F290" si="69">E288</f>
        <v>RSD_APA1_SH_LTH*</v>
      </c>
      <c r="F290" s="25" t="str">
        <f t="shared" si="69"/>
        <v>RSD_APA1_SH</v>
      </c>
      <c r="G290" s="42">
        <f t="shared" si="66"/>
        <v>2030</v>
      </c>
      <c r="H290" s="43">
        <f>K291</f>
        <v>9.8036992537589462E-2</v>
      </c>
      <c r="I290" s="44"/>
      <c r="J290" s="44"/>
      <c r="K290" s="45">
        <f>(K284+K298)/2</f>
        <v>-0.90196300746241054</v>
      </c>
      <c r="L290" s="26"/>
      <c r="N290" s="58"/>
      <c r="O290" s="31"/>
      <c r="P290" s="59"/>
    </row>
    <row r="291" spans="1:16" x14ac:dyDescent="0.3">
      <c r="C291" s="25"/>
      <c r="D291" s="25"/>
      <c r="E291" s="25" t="str">
        <f>LEFT(E290,11)&amp;"*"&amp;",-"&amp;E290</f>
        <v>RSD_APA1_SH*,-RSD_APA1_SH_LTH*</v>
      </c>
      <c r="F291" s="25" t="str">
        <f>F290</f>
        <v>RSD_APA1_SH</v>
      </c>
      <c r="G291" s="42">
        <f t="shared" si="66"/>
        <v>2030</v>
      </c>
      <c r="H291" s="43">
        <f>K290</f>
        <v>-0.90196300746241054</v>
      </c>
      <c r="I291" s="44"/>
      <c r="J291" s="44"/>
      <c r="K291" s="45">
        <f>1+K290</f>
        <v>9.8036992537589462E-2</v>
      </c>
      <c r="L291" s="26"/>
      <c r="N291" s="58"/>
      <c r="O291" s="31"/>
      <c r="P291" s="59"/>
    </row>
    <row r="292" spans="1:16" x14ac:dyDescent="0.3">
      <c r="C292" s="25"/>
      <c r="D292" s="25"/>
      <c r="E292" s="25" t="str">
        <f t="shared" ref="E292:F292" si="70">E290</f>
        <v>RSD_APA1_SH_LTH*</v>
      </c>
      <c r="F292" s="25" t="str">
        <f t="shared" si="70"/>
        <v>RSD_APA1_SH</v>
      </c>
      <c r="G292" s="42">
        <f t="shared" si="66"/>
        <v>2035</v>
      </c>
      <c r="H292" s="43">
        <f>K293</f>
        <v>7.9802281219174209E-2</v>
      </c>
      <c r="I292" s="44"/>
      <c r="J292" s="44"/>
      <c r="K292" s="45">
        <f>(K290+K294)/2</f>
        <v>-0.92019771878082579</v>
      </c>
      <c r="L292" s="26"/>
      <c r="N292" s="58"/>
      <c r="O292" s="31"/>
      <c r="P292" s="59"/>
    </row>
    <row r="293" spans="1:16" x14ac:dyDescent="0.3">
      <c r="C293" s="25"/>
      <c r="D293" s="25"/>
      <c r="E293" s="25" t="str">
        <f>LEFT(E292,11)&amp;"*"&amp;",-"&amp;E292</f>
        <v>RSD_APA1_SH*,-RSD_APA1_SH_LTH*</v>
      </c>
      <c r="F293" s="25" t="str">
        <f>F292</f>
        <v>RSD_APA1_SH</v>
      </c>
      <c r="G293" s="42">
        <f t="shared" si="66"/>
        <v>2035</v>
      </c>
      <c r="H293" s="43">
        <f>K292</f>
        <v>-0.92019771878082579</v>
      </c>
      <c r="I293" s="44"/>
      <c r="J293" s="44"/>
      <c r="K293" s="45">
        <f>1+K292</f>
        <v>7.9802281219174209E-2</v>
      </c>
      <c r="L293" s="26"/>
      <c r="N293" s="58"/>
      <c r="O293" s="31"/>
      <c r="P293" s="59"/>
    </row>
    <row r="294" spans="1:16" x14ac:dyDescent="0.3">
      <c r="C294" s="25"/>
      <c r="D294" s="25"/>
      <c r="E294" s="25" t="str">
        <f t="shared" ref="E294:F294" si="71">E292</f>
        <v>RSD_APA1_SH_LTH*</v>
      </c>
      <c r="F294" s="25" t="str">
        <f t="shared" si="71"/>
        <v>RSD_APA1_SH</v>
      </c>
      <c r="G294" s="42">
        <f t="shared" si="66"/>
        <v>2040</v>
      </c>
      <c r="H294" s="43">
        <f>K295</f>
        <v>6.1567569900758956E-2</v>
      </c>
      <c r="I294" s="44"/>
      <c r="J294" s="44"/>
      <c r="K294" s="45">
        <f>(K290+K298)/2</f>
        <v>-0.93843243009924104</v>
      </c>
      <c r="L294" s="26"/>
      <c r="N294" s="58"/>
      <c r="O294" s="31"/>
      <c r="P294" s="59"/>
    </row>
    <row r="295" spans="1:16" x14ac:dyDescent="0.3">
      <c r="C295" s="25"/>
      <c r="D295" s="25"/>
      <c r="E295" s="25" t="str">
        <f>LEFT(E294,11)&amp;"*"&amp;",-"&amp;E294</f>
        <v>RSD_APA1_SH*,-RSD_APA1_SH_LTH*</v>
      </c>
      <c r="F295" s="25" t="str">
        <f>F294</f>
        <v>RSD_APA1_SH</v>
      </c>
      <c r="G295" s="42">
        <f t="shared" si="66"/>
        <v>2040</v>
      </c>
      <c r="H295" s="43">
        <f>K294</f>
        <v>-0.93843243009924104</v>
      </c>
      <c r="I295" s="44"/>
      <c r="J295" s="44"/>
      <c r="K295" s="45">
        <f>1+K294</f>
        <v>6.1567569900758956E-2</v>
      </c>
      <c r="L295" s="26"/>
      <c r="N295" s="58"/>
      <c r="O295" s="31"/>
      <c r="P295" s="59"/>
    </row>
    <row r="296" spans="1:16" x14ac:dyDescent="0.3">
      <c r="C296" s="25"/>
      <c r="D296" s="25"/>
      <c r="E296" s="25" t="str">
        <f t="shared" ref="E296:F296" si="72">E294</f>
        <v>RSD_APA1_SH_LTH*</v>
      </c>
      <c r="F296" s="25" t="str">
        <f t="shared" si="72"/>
        <v>RSD_APA1_SH</v>
      </c>
      <c r="G296" s="42">
        <f t="shared" si="66"/>
        <v>2045</v>
      </c>
      <c r="H296" s="43">
        <f>K297</f>
        <v>4.3332858582343703E-2</v>
      </c>
      <c r="I296" s="44"/>
      <c r="J296" s="44"/>
      <c r="K296" s="45">
        <f>(K294+K298)/2</f>
        <v>-0.9566671414176563</v>
      </c>
      <c r="L296" s="26"/>
      <c r="N296" s="58"/>
      <c r="O296" s="31"/>
      <c r="P296" s="59"/>
    </row>
    <row r="297" spans="1:16" x14ac:dyDescent="0.3">
      <c r="C297" s="25"/>
      <c r="D297" s="25"/>
      <c r="E297" s="25" t="str">
        <f>LEFT(E296,11)&amp;"*"&amp;",-"&amp;E296</f>
        <v>RSD_APA1_SH*,-RSD_APA1_SH_LTH*</v>
      </c>
      <c r="F297" s="25" t="str">
        <f>F296</f>
        <v>RSD_APA1_SH</v>
      </c>
      <c r="G297" s="42">
        <f t="shared" si="66"/>
        <v>2045</v>
      </c>
      <c r="H297" s="43">
        <f>K296</f>
        <v>-0.9566671414176563</v>
      </c>
      <c r="I297" s="44"/>
      <c r="J297" s="44"/>
      <c r="K297" s="45">
        <f>1+K296</f>
        <v>4.3332858582343703E-2</v>
      </c>
      <c r="L297" s="26"/>
      <c r="N297" s="58"/>
      <c r="O297" s="31"/>
      <c r="P297" s="59"/>
    </row>
    <row r="298" spans="1:16" x14ac:dyDescent="0.3">
      <c r="C298" s="25"/>
      <c r="D298" s="25"/>
      <c r="E298" s="25" t="str">
        <f t="shared" ref="E298:F298" si="73">E296</f>
        <v>RSD_APA1_SH_LTH*</v>
      </c>
      <c r="F298" s="25" t="str">
        <f t="shared" si="73"/>
        <v>RSD_APA1_SH</v>
      </c>
      <c r="G298" s="42">
        <f t="shared" si="66"/>
        <v>2050</v>
      </c>
      <c r="H298" s="43">
        <f>K299</f>
        <v>2.509814726392845E-2</v>
      </c>
      <c r="I298" s="44"/>
      <c r="J298" s="44"/>
      <c r="K298" s="45">
        <f>-N298</f>
        <v>-0.97490185273607155</v>
      </c>
      <c r="L298" s="26"/>
      <c r="N298" s="56">
        <f>1+P298</f>
        <v>0.97490185273607155</v>
      </c>
      <c r="O298" s="31" t="s">
        <v>271</v>
      </c>
      <c r="P298" s="57">
        <f>K124</f>
        <v>-2.5098147263928436E-2</v>
      </c>
    </row>
    <row r="299" spans="1:16" x14ac:dyDescent="0.3">
      <c r="E299" s="25" t="str">
        <f>LEFT(E298,11)&amp;"*"&amp;",-"&amp;E298</f>
        <v>RSD_APA1_SH*,-RSD_APA1_SH_LTH*</v>
      </c>
      <c r="F299" s="25" t="str">
        <f>F298</f>
        <v>RSD_APA1_SH</v>
      </c>
      <c r="G299" s="42">
        <f t="shared" si="66"/>
        <v>2050</v>
      </c>
      <c r="H299" s="43">
        <f>K298</f>
        <v>-0.97490185273607155</v>
      </c>
      <c r="I299" s="44"/>
      <c r="J299" s="44"/>
      <c r="K299" s="45">
        <f>1+K298</f>
        <v>2.509814726392845E-2</v>
      </c>
      <c r="L299" s="26"/>
      <c r="N299" s="58"/>
      <c r="O299" s="31"/>
      <c r="P299" s="59"/>
    </row>
    <row r="300" spans="1:16" x14ac:dyDescent="0.3">
      <c r="N300" s="58"/>
      <c r="O300" s="31"/>
      <c r="P300" s="59"/>
    </row>
    <row r="301" spans="1:16" x14ac:dyDescent="0.3">
      <c r="G301" s="5" t="s">
        <v>94</v>
      </c>
      <c r="N301" s="58"/>
      <c r="O301" s="31"/>
      <c r="P301" s="59"/>
    </row>
    <row r="302" spans="1:16" ht="15" thickBot="1" x14ac:dyDescent="0.35">
      <c r="C302" s="39" t="s">
        <v>9</v>
      </c>
      <c r="D302" s="40" t="s">
        <v>30</v>
      </c>
      <c r="E302" s="39" t="s">
        <v>11</v>
      </c>
      <c r="F302" s="39" t="s">
        <v>12</v>
      </c>
      <c r="G302" s="39" t="s">
        <v>1</v>
      </c>
      <c r="H302" s="39" t="s">
        <v>10</v>
      </c>
      <c r="I302" s="39" t="str">
        <f>I283</f>
        <v>UC_RHSRTS~UP</v>
      </c>
      <c r="J302" s="39" t="str">
        <f>J283</f>
        <v>UC_RHSRTS~UP~0</v>
      </c>
      <c r="K302" s="41" t="s">
        <v>281</v>
      </c>
      <c r="L302" s="39" t="s">
        <v>13</v>
      </c>
      <c r="N302" s="58"/>
      <c r="O302" s="31"/>
      <c r="P302" s="59"/>
    </row>
    <row r="303" spans="1:16" x14ac:dyDescent="0.3">
      <c r="A303" s="8" t="str">
        <f>$B$5</f>
        <v>RSD_DTA2_SH</v>
      </c>
      <c r="C303" s="25" t="str">
        <f>"U"&amp;LEFT(A303,8)&amp;"_LTHSH"</f>
        <v>URSD_DTA2_LTHSH</v>
      </c>
      <c r="D303" s="25"/>
      <c r="E303" s="25" t="str">
        <f>A303&amp;"_"&amp;B258&amp;"*"</f>
        <v>RSD_DTA2_SH_LTH*</v>
      </c>
      <c r="F303" s="25" t="str">
        <f>A303</f>
        <v>RSD_DTA2_SH</v>
      </c>
      <c r="G303" s="42">
        <f>G284</f>
        <v>2018</v>
      </c>
      <c r="H303" s="43">
        <f>K304</f>
        <v>0.93930589926797481</v>
      </c>
      <c r="I303" s="44">
        <v>0</v>
      </c>
      <c r="J303" s="44">
        <v>15</v>
      </c>
      <c r="K303" s="45">
        <f>-(VLOOKUP(A303&amp;"_"&amp;B258&amp;"_E01",$D$12:$F$91,E$10+2,FALSE))</f>
        <v>-6.069410073202515E-2</v>
      </c>
      <c r="L303" s="26" t="str">
        <f>"Upper limit of DH in Space Heating in "&amp;A303</f>
        <v>Upper limit of DH in Space Heating in RSD_DTA2_SH</v>
      </c>
      <c r="N303" s="58"/>
      <c r="O303" s="31"/>
      <c r="P303" s="59"/>
    </row>
    <row r="304" spans="1:16" x14ac:dyDescent="0.3">
      <c r="A304" s="8"/>
      <c r="C304" s="25"/>
      <c r="D304" s="25"/>
      <c r="E304" s="25" t="str">
        <f>LEFT(E303,11)&amp;"*"&amp;",-"&amp;E303</f>
        <v>RSD_DTA2_SH*,-RSD_DTA2_SH_LTH*</v>
      </c>
      <c r="F304" s="25" t="str">
        <f>F303</f>
        <v>RSD_DTA2_SH</v>
      </c>
      <c r="G304" s="42">
        <f t="shared" ref="G304:G318" si="74">G285</f>
        <v>2018</v>
      </c>
      <c r="H304" s="43">
        <f>K303</f>
        <v>-6.069410073202515E-2</v>
      </c>
      <c r="I304" s="44"/>
      <c r="J304" s="44"/>
      <c r="K304" s="45">
        <f>1+K303</f>
        <v>0.93930589926797481</v>
      </c>
      <c r="L304" s="26"/>
      <c r="N304" s="58"/>
      <c r="O304" s="31"/>
      <c r="P304" s="59"/>
    </row>
    <row r="305" spans="3:16" x14ac:dyDescent="0.3">
      <c r="C305" s="25"/>
      <c r="D305" s="25"/>
      <c r="E305" s="25" t="str">
        <f t="shared" ref="E305:F305" si="75">E303</f>
        <v>RSD_DTA2_SH_LTH*</v>
      </c>
      <c r="F305" s="25" t="str">
        <f t="shared" si="75"/>
        <v>RSD_DTA2_SH</v>
      </c>
      <c r="G305" s="42">
        <f t="shared" si="74"/>
        <v>2020</v>
      </c>
      <c r="H305" s="43">
        <f>K306</f>
        <v>0.93549971171932444</v>
      </c>
      <c r="I305" s="44"/>
      <c r="J305" s="44"/>
      <c r="K305" s="45">
        <f>(K303+K307)/2</f>
        <v>-6.45002882806755E-2</v>
      </c>
      <c r="L305" s="26"/>
      <c r="N305" s="58"/>
      <c r="O305" s="31"/>
      <c r="P305" s="59"/>
    </row>
    <row r="306" spans="3:16" x14ac:dyDescent="0.3">
      <c r="C306" s="25"/>
      <c r="D306" s="25"/>
      <c r="E306" s="25" t="str">
        <f>LEFT(E305,11)&amp;"*"&amp;",-"&amp;E305</f>
        <v>RSD_DTA2_SH*,-RSD_DTA2_SH_LTH*</v>
      </c>
      <c r="F306" s="25" t="str">
        <f>F305</f>
        <v>RSD_DTA2_SH</v>
      </c>
      <c r="G306" s="42">
        <f t="shared" si="74"/>
        <v>2020</v>
      </c>
      <c r="H306" s="43">
        <f>K305</f>
        <v>-6.45002882806755E-2</v>
      </c>
      <c r="I306" s="44"/>
      <c r="J306" s="44"/>
      <c r="K306" s="45">
        <f>1+K305</f>
        <v>0.93549971171932444</v>
      </c>
      <c r="L306" s="26"/>
      <c r="N306" s="58"/>
      <c r="O306" s="31"/>
      <c r="P306" s="59"/>
    </row>
    <row r="307" spans="3:16" x14ac:dyDescent="0.3">
      <c r="C307" s="25"/>
      <c r="D307" s="25"/>
      <c r="E307" s="25" t="str">
        <f t="shared" ref="E307:F307" si="76">E305</f>
        <v>RSD_DTA2_SH_LTH*</v>
      </c>
      <c r="F307" s="25" t="str">
        <f t="shared" si="76"/>
        <v>RSD_DTA2_SH</v>
      </c>
      <c r="G307" s="42">
        <f t="shared" si="74"/>
        <v>2025</v>
      </c>
      <c r="H307" s="43">
        <f>K308</f>
        <v>0.93169352417067408</v>
      </c>
      <c r="I307" s="44"/>
      <c r="J307" s="44"/>
      <c r="K307" s="45">
        <f>(K303+K309)/2</f>
        <v>-6.8306475829325863E-2</v>
      </c>
      <c r="L307" s="26"/>
      <c r="N307" s="58"/>
      <c r="O307" s="31"/>
      <c r="P307" s="59"/>
    </row>
    <row r="308" spans="3:16" x14ac:dyDescent="0.3">
      <c r="C308" s="25"/>
      <c r="D308" s="25"/>
      <c r="E308" s="25" t="str">
        <f>LEFT(E307,11)&amp;"*"&amp;",-"&amp;E307</f>
        <v>RSD_DTA2_SH*,-RSD_DTA2_SH_LTH*</v>
      </c>
      <c r="F308" s="25" t="str">
        <f>F307</f>
        <v>RSD_DTA2_SH</v>
      </c>
      <c r="G308" s="42">
        <f t="shared" si="74"/>
        <v>2025</v>
      </c>
      <c r="H308" s="43">
        <f>K307</f>
        <v>-6.8306475829325863E-2</v>
      </c>
      <c r="I308" s="44"/>
      <c r="J308" s="44"/>
      <c r="K308" s="45">
        <f>1+K307</f>
        <v>0.93169352417067408</v>
      </c>
      <c r="L308" s="26"/>
      <c r="N308" s="58"/>
      <c r="O308" s="31"/>
      <c r="P308" s="59"/>
    </row>
    <row r="309" spans="3:16" x14ac:dyDescent="0.3">
      <c r="C309" s="25"/>
      <c r="D309" s="25"/>
      <c r="E309" s="25" t="str">
        <f t="shared" ref="E309:F309" si="77">E307</f>
        <v>RSD_DTA2_SH_LTH*</v>
      </c>
      <c r="F309" s="25" t="str">
        <f t="shared" si="77"/>
        <v>RSD_DTA2_SH</v>
      </c>
      <c r="G309" s="42">
        <f t="shared" si="74"/>
        <v>2030</v>
      </c>
      <c r="H309" s="43">
        <f>K310</f>
        <v>0.92408114907337346</v>
      </c>
      <c r="I309" s="44"/>
      <c r="J309" s="44"/>
      <c r="K309" s="45">
        <f>(K303+K317)/2</f>
        <v>-7.5918850926626563E-2</v>
      </c>
      <c r="L309" s="26"/>
      <c r="N309" s="58"/>
      <c r="O309" s="31"/>
      <c r="P309" s="59"/>
    </row>
    <row r="310" spans="3:16" x14ac:dyDescent="0.3">
      <c r="C310" s="25"/>
      <c r="D310" s="25"/>
      <c r="E310" s="25" t="str">
        <f>LEFT(E309,11)&amp;"*"&amp;",-"&amp;E309</f>
        <v>RSD_DTA2_SH*,-RSD_DTA2_SH_LTH*</v>
      </c>
      <c r="F310" s="25" t="str">
        <f>F309</f>
        <v>RSD_DTA2_SH</v>
      </c>
      <c r="G310" s="42">
        <f t="shared" si="74"/>
        <v>2030</v>
      </c>
      <c r="H310" s="43">
        <f>K309</f>
        <v>-7.5918850926626563E-2</v>
      </c>
      <c r="I310" s="44"/>
      <c r="J310" s="44"/>
      <c r="K310" s="45">
        <f>1+K309</f>
        <v>0.92408114907337346</v>
      </c>
      <c r="L310" s="26"/>
      <c r="N310" s="58"/>
      <c r="O310" s="31"/>
      <c r="P310" s="59"/>
    </row>
    <row r="311" spans="3:16" x14ac:dyDescent="0.3">
      <c r="C311" s="25"/>
      <c r="D311" s="25"/>
      <c r="E311" s="25" t="str">
        <f t="shared" ref="E311:F311" si="78">E309</f>
        <v>RSD_DTA2_SH_LTH*</v>
      </c>
      <c r="F311" s="25" t="str">
        <f t="shared" si="78"/>
        <v>RSD_DTA2_SH</v>
      </c>
      <c r="G311" s="42">
        <f t="shared" si="74"/>
        <v>2035</v>
      </c>
      <c r="H311" s="43">
        <f>K312</f>
        <v>0.9202749615247231</v>
      </c>
      <c r="I311" s="44"/>
      <c r="J311" s="44"/>
      <c r="K311" s="45">
        <f>(K309+K313)/2</f>
        <v>-7.9725038475276913E-2</v>
      </c>
      <c r="L311" s="26"/>
      <c r="N311" s="58"/>
      <c r="O311" s="31"/>
      <c r="P311" s="59"/>
    </row>
    <row r="312" spans="3:16" x14ac:dyDescent="0.3">
      <c r="C312" s="25"/>
      <c r="D312" s="25"/>
      <c r="E312" s="25" t="str">
        <f>LEFT(E311,11)&amp;"*"&amp;",-"&amp;E311</f>
        <v>RSD_DTA2_SH*,-RSD_DTA2_SH_LTH*</v>
      </c>
      <c r="F312" s="25" t="str">
        <f>F311</f>
        <v>RSD_DTA2_SH</v>
      </c>
      <c r="G312" s="42">
        <f t="shared" si="74"/>
        <v>2035</v>
      </c>
      <c r="H312" s="43">
        <f>K311</f>
        <v>-7.9725038475276913E-2</v>
      </c>
      <c r="I312" s="44"/>
      <c r="J312" s="44"/>
      <c r="K312" s="45">
        <f>1+K311</f>
        <v>0.9202749615247231</v>
      </c>
      <c r="L312" s="26"/>
      <c r="N312" s="58"/>
      <c r="O312" s="31"/>
      <c r="P312" s="59"/>
    </row>
    <row r="313" spans="3:16" x14ac:dyDescent="0.3">
      <c r="C313" s="25"/>
      <c r="D313" s="25"/>
      <c r="E313" s="25" t="str">
        <f t="shared" ref="E313:F313" si="79">E311</f>
        <v>RSD_DTA2_SH_LTH*</v>
      </c>
      <c r="F313" s="25" t="str">
        <f t="shared" si="79"/>
        <v>RSD_DTA2_SH</v>
      </c>
      <c r="G313" s="42">
        <f t="shared" si="74"/>
        <v>2040</v>
      </c>
      <c r="H313" s="43">
        <f>K314</f>
        <v>0.91646877397607274</v>
      </c>
      <c r="I313" s="44"/>
      <c r="J313" s="44"/>
      <c r="K313" s="45">
        <f>(K309+K317)/2</f>
        <v>-8.3531226023927263E-2</v>
      </c>
      <c r="L313" s="26"/>
      <c r="N313" s="58"/>
      <c r="O313" s="31"/>
      <c r="P313" s="59"/>
    </row>
    <row r="314" spans="3:16" x14ac:dyDescent="0.3">
      <c r="C314" s="25"/>
      <c r="D314" s="25"/>
      <c r="E314" s="25" t="str">
        <f>LEFT(E313,11)&amp;"*"&amp;",-"&amp;E313</f>
        <v>RSD_DTA2_SH*,-RSD_DTA2_SH_LTH*</v>
      </c>
      <c r="F314" s="25" t="str">
        <f>F313</f>
        <v>RSD_DTA2_SH</v>
      </c>
      <c r="G314" s="42">
        <f t="shared" si="74"/>
        <v>2040</v>
      </c>
      <c r="H314" s="43">
        <f>K313</f>
        <v>-8.3531226023927263E-2</v>
      </c>
      <c r="I314" s="44"/>
      <c r="J314" s="44"/>
      <c r="K314" s="45">
        <f>1+K313</f>
        <v>0.91646877397607274</v>
      </c>
      <c r="L314" s="26"/>
      <c r="N314" s="58"/>
      <c r="O314" s="31"/>
      <c r="P314" s="59"/>
    </row>
    <row r="315" spans="3:16" x14ac:dyDescent="0.3">
      <c r="C315" s="25"/>
      <c r="D315" s="25"/>
      <c r="E315" s="25" t="str">
        <f t="shared" ref="E315:F315" si="80">E313</f>
        <v>RSD_DTA2_SH_LTH*</v>
      </c>
      <c r="F315" s="25" t="str">
        <f t="shared" si="80"/>
        <v>RSD_DTA2_SH</v>
      </c>
      <c r="G315" s="42">
        <f t="shared" si="74"/>
        <v>2045</v>
      </c>
      <c r="H315" s="43">
        <f>K316</f>
        <v>0.91266258642742237</v>
      </c>
      <c r="I315" s="44"/>
      <c r="J315" s="44"/>
      <c r="K315" s="45">
        <f>(K313+K317)/2</f>
        <v>-8.7337413572577613E-2</v>
      </c>
      <c r="L315" s="26"/>
      <c r="N315" s="58"/>
      <c r="O315" s="31"/>
      <c r="P315" s="59"/>
    </row>
    <row r="316" spans="3:16" x14ac:dyDescent="0.3">
      <c r="C316" s="25"/>
      <c r="D316" s="25"/>
      <c r="E316" s="25" t="str">
        <f>LEFT(E315,11)&amp;"*"&amp;",-"&amp;E315</f>
        <v>RSD_DTA2_SH*,-RSD_DTA2_SH_LTH*</v>
      </c>
      <c r="F316" s="25" t="str">
        <f>F315</f>
        <v>RSD_DTA2_SH</v>
      </c>
      <c r="G316" s="42">
        <f t="shared" si="74"/>
        <v>2045</v>
      </c>
      <c r="H316" s="43">
        <f>K315</f>
        <v>-8.7337413572577613E-2</v>
      </c>
      <c r="I316" s="44"/>
      <c r="J316" s="44"/>
      <c r="K316" s="45">
        <f>1+K315</f>
        <v>0.91266258642742237</v>
      </c>
      <c r="L316" s="26"/>
      <c r="N316" s="58"/>
      <c r="O316" s="31"/>
      <c r="P316" s="59"/>
    </row>
    <row r="317" spans="3:16" x14ac:dyDescent="0.3">
      <c r="C317" s="25"/>
      <c r="D317" s="25"/>
      <c r="E317" s="25" t="str">
        <f t="shared" ref="E317:F317" si="81">E315</f>
        <v>RSD_DTA2_SH_LTH*</v>
      </c>
      <c r="F317" s="25" t="str">
        <f t="shared" si="81"/>
        <v>RSD_DTA2_SH</v>
      </c>
      <c r="G317" s="42">
        <f t="shared" si="74"/>
        <v>2050</v>
      </c>
      <c r="H317" s="43">
        <f>K318</f>
        <v>0.90885639887877201</v>
      </c>
      <c r="I317" s="44"/>
      <c r="J317" s="44"/>
      <c r="K317" s="45">
        <f>-N317/4</f>
        <v>-9.1143601121227963E-2</v>
      </c>
      <c r="L317" s="45" t="s">
        <v>290</v>
      </c>
      <c r="N317" s="56">
        <f>1+P317</f>
        <v>0.36457440448491185</v>
      </c>
      <c r="O317" s="31" t="s">
        <v>271</v>
      </c>
      <c r="P317" s="57">
        <f>K143</f>
        <v>-0.63542559551508815</v>
      </c>
    </row>
    <row r="318" spans="3:16" x14ac:dyDescent="0.3">
      <c r="E318" s="25" t="str">
        <f>LEFT(E317,11)&amp;"*"&amp;",-"&amp;E317</f>
        <v>RSD_DTA2_SH*,-RSD_DTA2_SH_LTH*</v>
      </c>
      <c r="F318" s="25" t="str">
        <f>F317</f>
        <v>RSD_DTA2_SH</v>
      </c>
      <c r="G318" s="42">
        <f t="shared" si="74"/>
        <v>2050</v>
      </c>
      <c r="H318" s="43">
        <f>K317</f>
        <v>-9.1143601121227963E-2</v>
      </c>
      <c r="I318" s="44"/>
      <c r="J318" s="44"/>
      <c r="K318" s="45">
        <f>1+K317</f>
        <v>0.90885639887877201</v>
      </c>
      <c r="L318" s="26"/>
      <c r="N318" s="58"/>
      <c r="O318" s="31"/>
      <c r="P318" s="59"/>
    </row>
    <row r="319" spans="3:16" x14ac:dyDescent="0.3">
      <c r="N319" s="58"/>
      <c r="O319" s="31"/>
      <c r="P319" s="59"/>
    </row>
    <row r="320" spans="3:16" x14ac:dyDescent="0.3">
      <c r="G320" s="5" t="s">
        <v>94</v>
      </c>
      <c r="N320" s="58"/>
      <c r="O320" s="31"/>
      <c r="P320" s="59"/>
    </row>
    <row r="321" spans="1:16" ht="15" thickBot="1" x14ac:dyDescent="0.35">
      <c r="C321" s="39" t="s">
        <v>9</v>
      </c>
      <c r="D321" s="40" t="s">
        <v>30</v>
      </c>
      <c r="E321" s="39" t="s">
        <v>11</v>
      </c>
      <c r="F321" s="39" t="s">
        <v>12</v>
      </c>
      <c r="G321" s="39" t="s">
        <v>1</v>
      </c>
      <c r="H321" s="39" t="s">
        <v>10</v>
      </c>
      <c r="I321" s="39" t="str">
        <f>I302</f>
        <v>UC_RHSRTS~UP</v>
      </c>
      <c r="J321" s="39" t="str">
        <f>J302</f>
        <v>UC_RHSRTS~UP~0</v>
      </c>
      <c r="K321" s="41" t="s">
        <v>281</v>
      </c>
      <c r="L321" s="39" t="s">
        <v>13</v>
      </c>
      <c r="N321" s="58"/>
      <c r="O321" s="31"/>
      <c r="P321" s="59"/>
    </row>
    <row r="322" spans="1:16" x14ac:dyDescent="0.3">
      <c r="A322" s="8" t="str">
        <f>$B$6</f>
        <v>RSD_APA2_SH</v>
      </c>
      <c r="C322" s="25" t="str">
        <f>"U"&amp;LEFT(A322,8)&amp;"_LTHSH"</f>
        <v>URSD_APA2_LTHSH</v>
      </c>
      <c r="D322" s="25"/>
      <c r="E322" s="25" t="str">
        <f>A322&amp;"_"&amp;B258&amp;"*"</f>
        <v>RSD_APA2_SH_LTH*</v>
      </c>
      <c r="F322" s="25" t="str">
        <f>A322</f>
        <v>RSD_APA2_SH</v>
      </c>
      <c r="G322" s="42">
        <f>G303</f>
        <v>2018</v>
      </c>
      <c r="H322" s="43">
        <f>K323</f>
        <v>0.18576239887653001</v>
      </c>
      <c r="I322" s="44">
        <v>0</v>
      </c>
      <c r="J322" s="44">
        <v>15</v>
      </c>
      <c r="K322" s="45">
        <f>-(VLOOKUP(A322&amp;"_"&amp;B258&amp;"_E01",$D$12:$F$91,E$10+2,FALSE))</f>
        <v>-0.81423760112346999</v>
      </c>
      <c r="L322" s="26" t="str">
        <f>"Upper limit of DH in Space Heating in "&amp;A322</f>
        <v>Upper limit of DH in Space Heating in RSD_APA2_SH</v>
      </c>
      <c r="N322" s="58"/>
      <c r="O322" s="31"/>
      <c r="P322" s="59"/>
    </row>
    <row r="323" spans="1:16" x14ac:dyDescent="0.3">
      <c r="A323" s="8"/>
      <c r="C323" s="25"/>
      <c r="D323" s="25"/>
      <c r="E323" s="25" t="str">
        <f>LEFT(E322,11)&amp;"*"&amp;",-"&amp;E322</f>
        <v>RSD_APA2_SH*,-RSD_APA2_SH_LTH*</v>
      </c>
      <c r="F323" s="25" t="str">
        <f>F322</f>
        <v>RSD_APA2_SH</v>
      </c>
      <c r="G323" s="42">
        <f t="shared" ref="G323:G337" si="82">G304</f>
        <v>2018</v>
      </c>
      <c r="H323" s="43">
        <f>K322</f>
        <v>-0.81423760112346999</v>
      </c>
      <c r="I323" s="44"/>
      <c r="J323" s="44"/>
      <c r="K323" s="45">
        <f>1+K322</f>
        <v>0.18576239887653001</v>
      </c>
      <c r="L323" s="26"/>
      <c r="N323" s="58"/>
      <c r="O323" s="31"/>
      <c r="P323" s="59"/>
    </row>
    <row r="324" spans="1:16" x14ac:dyDescent="0.3">
      <c r="C324" s="25"/>
      <c r="D324" s="25"/>
      <c r="E324" s="25" t="str">
        <f t="shared" ref="E324:F324" si="83">E322</f>
        <v>RSD_APA2_SH_LTH*</v>
      </c>
      <c r="F324" s="25" t="str">
        <f t="shared" si="83"/>
        <v>RSD_APA2_SH</v>
      </c>
      <c r="G324" s="42">
        <f t="shared" si="82"/>
        <v>2020</v>
      </c>
      <c r="H324" s="43">
        <f>K325</f>
        <v>0.17272233422108196</v>
      </c>
      <c r="I324" s="44"/>
      <c r="J324" s="44"/>
      <c r="K324" s="45">
        <f>(K322+K326)/2</f>
        <v>-0.82727766577891804</v>
      </c>
      <c r="L324" s="26"/>
      <c r="N324" s="58"/>
      <c r="O324" s="31"/>
      <c r="P324" s="59"/>
    </row>
    <row r="325" spans="1:16" x14ac:dyDescent="0.3">
      <c r="C325" s="25"/>
      <c r="D325" s="25"/>
      <c r="E325" s="25" t="str">
        <f>LEFT(E324,11)&amp;"*"&amp;",-"&amp;E324</f>
        <v>RSD_APA2_SH*,-RSD_APA2_SH_LTH*</v>
      </c>
      <c r="F325" s="25" t="str">
        <f>F324</f>
        <v>RSD_APA2_SH</v>
      </c>
      <c r="G325" s="42">
        <f t="shared" si="82"/>
        <v>2020</v>
      </c>
      <c r="H325" s="43">
        <f>K324</f>
        <v>-0.82727766577891804</v>
      </c>
      <c r="I325" s="44"/>
      <c r="J325" s="44"/>
      <c r="K325" s="45">
        <f>1+K324</f>
        <v>0.17272233422108196</v>
      </c>
      <c r="L325" s="26"/>
      <c r="N325" s="58"/>
      <c r="O325" s="31"/>
      <c r="P325" s="59"/>
    </row>
    <row r="326" spans="1:16" x14ac:dyDescent="0.3">
      <c r="C326" s="25"/>
      <c r="D326" s="25"/>
      <c r="E326" s="25" t="str">
        <f t="shared" ref="E326:F326" si="84">E324</f>
        <v>RSD_APA2_SH_LTH*</v>
      </c>
      <c r="F326" s="25" t="str">
        <f t="shared" si="84"/>
        <v>RSD_APA2_SH</v>
      </c>
      <c r="G326" s="42">
        <f t="shared" si="82"/>
        <v>2025</v>
      </c>
      <c r="H326" s="43">
        <f>K327</f>
        <v>0.15968226956563392</v>
      </c>
      <c r="I326" s="44"/>
      <c r="J326" s="44"/>
      <c r="K326" s="45">
        <f>(K322+K328)/2</f>
        <v>-0.84031773043436608</v>
      </c>
      <c r="L326" s="26"/>
      <c r="N326" s="58"/>
      <c r="O326" s="31"/>
      <c r="P326" s="59"/>
    </row>
    <row r="327" spans="1:16" x14ac:dyDescent="0.3">
      <c r="C327" s="25"/>
      <c r="D327" s="25"/>
      <c r="E327" s="25" t="str">
        <f>LEFT(E326,11)&amp;"*"&amp;",-"&amp;E326</f>
        <v>RSD_APA2_SH*,-RSD_APA2_SH_LTH*</v>
      </c>
      <c r="F327" s="25" t="str">
        <f>F326</f>
        <v>RSD_APA2_SH</v>
      </c>
      <c r="G327" s="42">
        <f t="shared" si="82"/>
        <v>2025</v>
      </c>
      <c r="H327" s="43">
        <f>K326</f>
        <v>-0.84031773043436608</v>
      </c>
      <c r="I327" s="44"/>
      <c r="J327" s="44"/>
      <c r="K327" s="45">
        <f>1+K326</f>
        <v>0.15968226956563392</v>
      </c>
      <c r="L327" s="26"/>
      <c r="N327" s="58"/>
      <c r="O327" s="31"/>
      <c r="P327" s="59"/>
    </row>
    <row r="328" spans="1:16" x14ac:dyDescent="0.3">
      <c r="C328" s="25"/>
      <c r="D328" s="25"/>
      <c r="E328" s="25" t="str">
        <f t="shared" ref="E328:F328" si="85">E326</f>
        <v>RSD_APA2_SH_LTH*</v>
      </c>
      <c r="F328" s="25" t="str">
        <f t="shared" si="85"/>
        <v>RSD_APA2_SH</v>
      </c>
      <c r="G328" s="42">
        <f t="shared" si="82"/>
        <v>2030</v>
      </c>
      <c r="H328" s="43">
        <f>K329</f>
        <v>0.13360214025473771</v>
      </c>
      <c r="I328" s="44"/>
      <c r="J328" s="44"/>
      <c r="K328" s="45">
        <f>(K322+K336)/2</f>
        <v>-0.86639785974526229</v>
      </c>
      <c r="L328" s="26"/>
      <c r="N328" s="58"/>
      <c r="O328" s="31"/>
      <c r="P328" s="59"/>
    </row>
    <row r="329" spans="1:16" x14ac:dyDescent="0.3">
      <c r="C329" s="25"/>
      <c r="D329" s="25"/>
      <c r="E329" s="25" t="str">
        <f>LEFT(E328,11)&amp;"*"&amp;",-"&amp;E328</f>
        <v>RSD_APA2_SH*,-RSD_APA2_SH_LTH*</v>
      </c>
      <c r="F329" s="25" t="str">
        <f>F328</f>
        <v>RSD_APA2_SH</v>
      </c>
      <c r="G329" s="42">
        <f t="shared" si="82"/>
        <v>2030</v>
      </c>
      <c r="H329" s="43">
        <f>K328</f>
        <v>-0.86639785974526229</v>
      </c>
      <c r="I329" s="44"/>
      <c r="J329" s="44"/>
      <c r="K329" s="45">
        <f>1+K328</f>
        <v>0.13360214025473771</v>
      </c>
      <c r="L329" s="26"/>
      <c r="N329" s="58"/>
      <c r="O329" s="31"/>
      <c r="P329" s="59"/>
    </row>
    <row r="330" spans="1:16" x14ac:dyDescent="0.3">
      <c r="C330" s="25"/>
      <c r="D330" s="25"/>
      <c r="E330" s="25" t="str">
        <f t="shared" ref="E330:F330" si="86">E328</f>
        <v>RSD_APA2_SH_LTH*</v>
      </c>
      <c r="F330" s="25" t="str">
        <f t="shared" si="86"/>
        <v>RSD_APA2_SH</v>
      </c>
      <c r="G330" s="42">
        <f t="shared" si="82"/>
        <v>2035</v>
      </c>
      <c r="H330" s="43">
        <f>K331</f>
        <v>0.12056207559928955</v>
      </c>
      <c r="I330" s="44"/>
      <c r="J330" s="44"/>
      <c r="K330" s="45">
        <f>(K328+K332)/2</f>
        <v>-0.87943792440071045</v>
      </c>
      <c r="L330" s="26"/>
      <c r="N330" s="58"/>
      <c r="O330" s="31"/>
      <c r="P330" s="59"/>
    </row>
    <row r="331" spans="1:16" x14ac:dyDescent="0.3">
      <c r="C331" s="25"/>
      <c r="D331" s="25"/>
      <c r="E331" s="25" t="str">
        <f>LEFT(E330,11)&amp;"*"&amp;",-"&amp;E330</f>
        <v>RSD_APA2_SH*,-RSD_APA2_SH_LTH*</v>
      </c>
      <c r="F331" s="25" t="str">
        <f>F330</f>
        <v>RSD_APA2_SH</v>
      </c>
      <c r="G331" s="42">
        <f t="shared" si="82"/>
        <v>2035</v>
      </c>
      <c r="H331" s="43">
        <f>K330</f>
        <v>-0.87943792440071045</v>
      </c>
      <c r="I331" s="44"/>
      <c r="J331" s="44"/>
      <c r="K331" s="45">
        <f>1+K330</f>
        <v>0.12056207559928955</v>
      </c>
      <c r="L331" s="26"/>
      <c r="N331" s="58"/>
      <c r="O331" s="31"/>
      <c r="P331" s="59"/>
    </row>
    <row r="332" spans="1:16" x14ac:dyDescent="0.3">
      <c r="C332" s="25"/>
      <c r="D332" s="25"/>
      <c r="E332" s="25" t="str">
        <f t="shared" ref="E332:F332" si="87">E330</f>
        <v>RSD_APA2_SH_LTH*</v>
      </c>
      <c r="F332" s="25" t="str">
        <f t="shared" si="87"/>
        <v>RSD_APA2_SH</v>
      </c>
      <c r="G332" s="42">
        <f t="shared" si="82"/>
        <v>2040</v>
      </c>
      <c r="H332" s="43">
        <f>K333</f>
        <v>0.10752201094384151</v>
      </c>
      <c r="I332" s="44"/>
      <c r="J332" s="44"/>
      <c r="K332" s="45">
        <f>(K328+K336)/2</f>
        <v>-0.89247798905615849</v>
      </c>
      <c r="L332" s="26"/>
      <c r="N332" s="58"/>
      <c r="O332" s="31"/>
      <c r="P332" s="59"/>
    </row>
    <row r="333" spans="1:16" x14ac:dyDescent="0.3">
      <c r="C333" s="25"/>
      <c r="D333" s="25"/>
      <c r="E333" s="25" t="str">
        <f>LEFT(E332,11)&amp;"*"&amp;",-"&amp;E332</f>
        <v>RSD_APA2_SH*,-RSD_APA2_SH_LTH*</v>
      </c>
      <c r="F333" s="25" t="str">
        <f>F332</f>
        <v>RSD_APA2_SH</v>
      </c>
      <c r="G333" s="42">
        <f t="shared" si="82"/>
        <v>2040</v>
      </c>
      <c r="H333" s="43">
        <f>K332</f>
        <v>-0.89247798905615849</v>
      </c>
      <c r="I333" s="44"/>
      <c r="J333" s="44"/>
      <c r="K333" s="45">
        <f>1+K332</f>
        <v>0.10752201094384151</v>
      </c>
      <c r="L333" s="26"/>
      <c r="N333" s="58"/>
      <c r="O333" s="31"/>
      <c r="P333" s="59"/>
    </row>
    <row r="334" spans="1:16" x14ac:dyDescent="0.3">
      <c r="C334" s="25"/>
      <c r="D334" s="25"/>
      <c r="E334" s="25" t="str">
        <f t="shared" ref="E334:F334" si="88">E332</f>
        <v>RSD_APA2_SH_LTH*</v>
      </c>
      <c r="F334" s="25" t="str">
        <f t="shared" si="88"/>
        <v>RSD_APA2_SH</v>
      </c>
      <c r="G334" s="42">
        <f t="shared" si="82"/>
        <v>2045</v>
      </c>
      <c r="H334" s="43">
        <f>K335</f>
        <v>9.4481946288393459E-2</v>
      </c>
      <c r="I334" s="44"/>
      <c r="J334" s="44"/>
      <c r="K334" s="45">
        <f>(K332+K336)/2</f>
        <v>-0.90551805371160654</v>
      </c>
      <c r="L334" s="26"/>
      <c r="N334" s="58"/>
      <c r="O334" s="31"/>
      <c r="P334" s="59"/>
    </row>
    <row r="335" spans="1:16" x14ac:dyDescent="0.3">
      <c r="C335" s="25"/>
      <c r="D335" s="25"/>
      <c r="E335" s="25" t="str">
        <f>LEFT(E334,11)&amp;"*"&amp;",-"&amp;E334</f>
        <v>RSD_APA2_SH*,-RSD_APA2_SH_LTH*</v>
      </c>
      <c r="F335" s="25" t="str">
        <f>F334</f>
        <v>RSD_APA2_SH</v>
      </c>
      <c r="G335" s="42">
        <f t="shared" si="82"/>
        <v>2045</v>
      </c>
      <c r="H335" s="43">
        <f>K334</f>
        <v>-0.90551805371160654</v>
      </c>
      <c r="I335" s="44"/>
      <c r="J335" s="44"/>
      <c r="K335" s="45">
        <f>1+K334</f>
        <v>9.4481946288393459E-2</v>
      </c>
      <c r="L335" s="26"/>
      <c r="N335" s="58"/>
      <c r="O335" s="31"/>
      <c r="P335" s="59"/>
    </row>
    <row r="336" spans="1:16" x14ac:dyDescent="0.3">
      <c r="C336" s="25"/>
      <c r="D336" s="25"/>
      <c r="E336" s="25" t="str">
        <f t="shared" ref="E336:F336" si="89">E334</f>
        <v>RSD_APA2_SH_LTH*</v>
      </c>
      <c r="F336" s="25" t="str">
        <f t="shared" si="89"/>
        <v>RSD_APA2_SH</v>
      </c>
      <c r="G336" s="42">
        <f t="shared" si="82"/>
        <v>2050</v>
      </c>
      <c r="H336" s="43">
        <f>K337</f>
        <v>8.1441881632945412E-2</v>
      </c>
      <c r="I336" s="44"/>
      <c r="J336" s="44"/>
      <c r="K336" s="45">
        <f>-N336</f>
        <v>-0.91855811836705459</v>
      </c>
      <c r="L336" s="26"/>
      <c r="N336" s="56">
        <f>1+P336</f>
        <v>0.91855811836705459</v>
      </c>
      <c r="O336" s="31" t="s">
        <v>271</v>
      </c>
      <c r="P336" s="57">
        <f>K162</f>
        <v>-8.1441881632945412E-2</v>
      </c>
    </row>
    <row r="337" spans="1:16" x14ac:dyDescent="0.3">
      <c r="C337" s="25"/>
      <c r="D337" s="25"/>
      <c r="E337" s="25" t="str">
        <f>LEFT(E336,11)&amp;"*"&amp;",-"&amp;E336</f>
        <v>RSD_APA2_SH*,-RSD_APA2_SH_LTH*</v>
      </c>
      <c r="F337" s="25" t="str">
        <f>F336</f>
        <v>RSD_APA2_SH</v>
      </c>
      <c r="G337" s="42">
        <f t="shared" si="82"/>
        <v>2050</v>
      </c>
      <c r="H337" s="43">
        <f>K336</f>
        <v>-0.91855811836705459</v>
      </c>
      <c r="I337" s="44"/>
      <c r="J337" s="44"/>
      <c r="K337" s="45">
        <f>1+K336</f>
        <v>8.1441881632945412E-2</v>
      </c>
      <c r="L337" s="26"/>
      <c r="N337" s="56"/>
      <c r="O337" s="31"/>
      <c r="P337" s="57"/>
    </row>
    <row r="338" spans="1:16" x14ac:dyDescent="0.3">
      <c r="N338" s="58"/>
      <c r="O338" s="31"/>
      <c r="P338" s="59"/>
    </row>
    <row r="339" spans="1:16" x14ac:dyDescent="0.3">
      <c r="G339" s="5" t="s">
        <v>94</v>
      </c>
      <c r="N339" s="58"/>
      <c r="O339" s="31"/>
      <c r="P339" s="59"/>
    </row>
    <row r="340" spans="1:16" ht="15" thickBot="1" x14ac:dyDescent="0.35">
      <c r="C340" s="39" t="s">
        <v>9</v>
      </c>
      <c r="D340" s="40" t="s">
        <v>30</v>
      </c>
      <c r="E340" s="39" t="s">
        <v>11</v>
      </c>
      <c r="F340" s="39" t="s">
        <v>12</v>
      </c>
      <c r="G340" s="39" t="s">
        <v>1</v>
      </c>
      <c r="H340" s="39" t="s">
        <v>10</v>
      </c>
      <c r="I340" s="39" t="str">
        <f>I321</f>
        <v>UC_RHSRTS~UP</v>
      </c>
      <c r="J340" s="39" t="str">
        <f>J321</f>
        <v>UC_RHSRTS~UP~0</v>
      </c>
      <c r="K340" s="41" t="s">
        <v>281</v>
      </c>
      <c r="L340" s="39" t="s">
        <v>13</v>
      </c>
      <c r="N340" s="58"/>
      <c r="O340" s="31"/>
      <c r="P340" s="59"/>
    </row>
    <row r="341" spans="1:16" x14ac:dyDescent="0.3">
      <c r="A341" s="8" t="str">
        <f>$B$7</f>
        <v>RSD_DTA3_SH</v>
      </c>
      <c r="C341" s="25" t="str">
        <f>"U"&amp;LEFT(A341,8)&amp;"_LTHSH"</f>
        <v>URSD_DTA3_LTHSH</v>
      </c>
      <c r="D341" s="25"/>
      <c r="E341" s="25" t="str">
        <f>A341&amp;"_"&amp;B258&amp;"*"</f>
        <v>RSD_DTA3_SH_LTH*</v>
      </c>
      <c r="F341" s="25" t="str">
        <f>A341</f>
        <v>RSD_DTA3_SH</v>
      </c>
      <c r="G341" s="42">
        <f>G322</f>
        <v>2018</v>
      </c>
      <c r="H341" s="43">
        <f>K342</f>
        <v>0.99375962496285486</v>
      </c>
      <c r="I341" s="44">
        <v>0</v>
      </c>
      <c r="J341" s="44">
        <v>15</v>
      </c>
      <c r="K341" s="45">
        <f>-(VLOOKUP(A341&amp;"_"&amp;B258&amp;"_E01",$D$12:$F$91,E$10+2,FALSE))</f>
        <v>-6.2403750371451076E-3</v>
      </c>
      <c r="L341" s="26" t="str">
        <f>"Upper limit of DH in Space Heating in "&amp;A341</f>
        <v>Upper limit of DH in Space Heating in RSD_DTA3_SH</v>
      </c>
      <c r="N341" s="58"/>
      <c r="O341" s="31"/>
      <c r="P341" s="59"/>
    </row>
    <row r="342" spans="1:16" x14ac:dyDescent="0.3">
      <c r="A342" s="8"/>
      <c r="C342" s="25"/>
      <c r="D342" s="25"/>
      <c r="E342" s="25" t="str">
        <f>LEFT(E341,11)&amp;"*"&amp;",-"&amp;E341</f>
        <v>RSD_DTA3_SH*,-RSD_DTA3_SH_LTH*</v>
      </c>
      <c r="F342" s="25" t="str">
        <f>F341</f>
        <v>RSD_DTA3_SH</v>
      </c>
      <c r="G342" s="42">
        <f t="shared" ref="G342:G356" si="90">G323</f>
        <v>2018</v>
      </c>
      <c r="H342" s="43">
        <f>K341</f>
        <v>-6.2403750371451076E-3</v>
      </c>
      <c r="I342" s="44"/>
      <c r="J342" s="44"/>
      <c r="K342" s="45">
        <f>1+K341</f>
        <v>0.99375962496285486</v>
      </c>
      <c r="L342" s="26"/>
      <c r="N342" s="58"/>
      <c r="O342" s="31"/>
      <c r="P342" s="59"/>
    </row>
    <row r="343" spans="1:16" x14ac:dyDescent="0.3">
      <c r="C343" s="25"/>
      <c r="D343" s="25"/>
      <c r="E343" s="25" t="str">
        <f t="shared" ref="E343:F343" si="91">E341</f>
        <v>RSD_DTA3_SH_LTH*</v>
      </c>
      <c r="F343" s="25" t="str">
        <f t="shared" si="91"/>
        <v>RSD_DTA3_SH</v>
      </c>
      <c r="G343" s="42">
        <f t="shared" si="90"/>
        <v>2020</v>
      </c>
      <c r="H343" s="43">
        <f>K344</f>
        <v>0.99353083652148833</v>
      </c>
      <c r="I343" s="44"/>
      <c r="J343" s="44"/>
      <c r="K343" s="45">
        <f>(K341+K345)/2</f>
        <v>-6.4691634785116669E-3</v>
      </c>
      <c r="L343" s="26"/>
      <c r="N343" s="58"/>
      <c r="O343" s="31"/>
      <c r="P343" s="59"/>
    </row>
    <row r="344" spans="1:16" x14ac:dyDescent="0.3">
      <c r="C344" s="25"/>
      <c r="D344" s="25"/>
      <c r="E344" s="25" t="str">
        <f>LEFT(E343,11)&amp;"*"&amp;",-"&amp;E343</f>
        <v>RSD_DTA3_SH*,-RSD_DTA3_SH_LTH*</v>
      </c>
      <c r="F344" s="25" t="str">
        <f>F343</f>
        <v>RSD_DTA3_SH</v>
      </c>
      <c r="G344" s="42">
        <f t="shared" si="90"/>
        <v>2020</v>
      </c>
      <c r="H344" s="43">
        <f>K343</f>
        <v>-6.4691634785116669E-3</v>
      </c>
      <c r="I344" s="44"/>
      <c r="J344" s="44"/>
      <c r="K344" s="45">
        <f>1+K343</f>
        <v>0.99353083652148833</v>
      </c>
      <c r="L344" s="26"/>
      <c r="N344" s="58"/>
      <c r="O344" s="31"/>
      <c r="P344" s="59"/>
    </row>
    <row r="345" spans="1:16" x14ac:dyDescent="0.3">
      <c r="C345" s="25"/>
      <c r="D345" s="25"/>
      <c r="E345" s="25" t="str">
        <f>E343</f>
        <v>RSD_DTA3_SH_LTH*</v>
      </c>
      <c r="F345" s="25" t="str">
        <f>F343</f>
        <v>RSD_DTA3_SH</v>
      </c>
      <c r="G345" s="42">
        <f t="shared" si="90"/>
        <v>2025</v>
      </c>
      <c r="H345" s="43">
        <f>K346</f>
        <v>0.99330204808012179</v>
      </c>
      <c r="I345" s="44"/>
      <c r="J345" s="44"/>
      <c r="K345" s="45">
        <f>(K341+K347)/2</f>
        <v>-6.6979519198782263E-3</v>
      </c>
      <c r="L345" s="26"/>
      <c r="N345" s="58"/>
      <c r="O345" s="31"/>
      <c r="P345" s="59"/>
    </row>
    <row r="346" spans="1:16" x14ac:dyDescent="0.3">
      <c r="C346" s="25"/>
      <c r="D346" s="25"/>
      <c r="E346" s="25" t="str">
        <f>LEFT(E345,11)&amp;"*"&amp;",-"&amp;E345</f>
        <v>RSD_DTA3_SH*,-RSD_DTA3_SH_LTH*</v>
      </c>
      <c r="F346" s="25" t="str">
        <f>F345</f>
        <v>RSD_DTA3_SH</v>
      </c>
      <c r="G346" s="42">
        <f t="shared" si="90"/>
        <v>2025</v>
      </c>
      <c r="H346" s="43">
        <f>K345</f>
        <v>-6.6979519198782263E-3</v>
      </c>
      <c r="I346" s="44"/>
      <c r="J346" s="44"/>
      <c r="K346" s="45">
        <f>1+K345</f>
        <v>0.99330204808012179</v>
      </c>
      <c r="L346" s="26"/>
      <c r="N346" s="58"/>
      <c r="O346" s="31"/>
      <c r="P346" s="59"/>
    </row>
    <row r="347" spans="1:16" x14ac:dyDescent="0.3">
      <c r="C347" s="25"/>
      <c r="D347" s="25"/>
      <c r="E347" s="25" t="str">
        <f>E345</f>
        <v>RSD_DTA3_SH_LTH*</v>
      </c>
      <c r="F347" s="25" t="str">
        <f>F345</f>
        <v>RSD_DTA3_SH</v>
      </c>
      <c r="G347" s="42">
        <f t="shared" si="90"/>
        <v>2030</v>
      </c>
      <c r="H347" s="43">
        <f>K348</f>
        <v>0.99284447119738861</v>
      </c>
      <c r="I347" s="44"/>
      <c r="J347" s="44"/>
      <c r="K347" s="45">
        <f>(K341+K355)/2</f>
        <v>-7.1555288026113441E-3</v>
      </c>
      <c r="L347" s="26"/>
      <c r="N347" s="58"/>
      <c r="O347" s="31"/>
      <c r="P347" s="59"/>
    </row>
    <row r="348" spans="1:16" x14ac:dyDescent="0.3">
      <c r="C348" s="25"/>
      <c r="D348" s="25"/>
      <c r="E348" s="25" t="str">
        <f>LEFT(E347,11)&amp;"*"&amp;",-"&amp;E347</f>
        <v>RSD_DTA3_SH*,-RSD_DTA3_SH_LTH*</v>
      </c>
      <c r="F348" s="25" t="str">
        <f>F347</f>
        <v>RSD_DTA3_SH</v>
      </c>
      <c r="G348" s="42">
        <f t="shared" si="90"/>
        <v>2030</v>
      </c>
      <c r="H348" s="43">
        <f>K347</f>
        <v>-7.1555288026113441E-3</v>
      </c>
      <c r="I348" s="44"/>
      <c r="J348" s="44"/>
      <c r="K348" s="45">
        <f>1+K347</f>
        <v>0.99284447119738861</v>
      </c>
      <c r="L348" s="26"/>
      <c r="N348" s="58"/>
      <c r="O348" s="31"/>
      <c r="P348" s="59"/>
    </row>
    <row r="349" spans="1:16" x14ac:dyDescent="0.3">
      <c r="C349" s="25"/>
      <c r="D349" s="25"/>
      <c r="E349" s="25" t="str">
        <f t="shared" ref="E349:F349" si="92">E347</f>
        <v>RSD_DTA3_SH_LTH*</v>
      </c>
      <c r="F349" s="25" t="str">
        <f t="shared" si="92"/>
        <v>RSD_DTA3_SH</v>
      </c>
      <c r="G349" s="42">
        <f t="shared" si="90"/>
        <v>2035</v>
      </c>
      <c r="H349" s="43">
        <f>K350</f>
        <v>0.99261568275602208</v>
      </c>
      <c r="I349" s="44"/>
      <c r="J349" s="44"/>
      <c r="K349" s="45">
        <f>(K347+K351)/2</f>
        <v>-7.3843172439779035E-3</v>
      </c>
      <c r="L349" s="26"/>
      <c r="N349" s="58"/>
      <c r="O349" s="31"/>
      <c r="P349" s="59"/>
    </row>
    <row r="350" spans="1:16" x14ac:dyDescent="0.3">
      <c r="C350" s="25"/>
      <c r="D350" s="25"/>
      <c r="E350" s="25" t="str">
        <f>LEFT(E349,11)&amp;"*"&amp;",-"&amp;E349</f>
        <v>RSD_DTA3_SH*,-RSD_DTA3_SH_LTH*</v>
      </c>
      <c r="F350" s="25" t="str">
        <f>F349</f>
        <v>RSD_DTA3_SH</v>
      </c>
      <c r="G350" s="42">
        <f t="shared" si="90"/>
        <v>2035</v>
      </c>
      <c r="H350" s="43">
        <f>K349</f>
        <v>-7.3843172439779035E-3</v>
      </c>
      <c r="I350" s="44"/>
      <c r="J350" s="44"/>
      <c r="K350" s="45">
        <f>1+K349</f>
        <v>0.99261568275602208</v>
      </c>
      <c r="L350" s="26"/>
      <c r="N350" s="58"/>
      <c r="O350" s="31"/>
      <c r="P350" s="59"/>
    </row>
    <row r="351" spans="1:16" x14ac:dyDescent="0.3">
      <c r="C351" s="25"/>
      <c r="D351" s="25"/>
      <c r="E351" s="25" t="str">
        <f t="shared" ref="E351:F351" si="93">E349</f>
        <v>RSD_DTA3_SH_LTH*</v>
      </c>
      <c r="F351" s="25" t="str">
        <f t="shared" si="93"/>
        <v>RSD_DTA3_SH</v>
      </c>
      <c r="G351" s="42">
        <f t="shared" si="90"/>
        <v>2040</v>
      </c>
      <c r="H351" s="43">
        <f>K352</f>
        <v>0.99238689431465554</v>
      </c>
      <c r="I351" s="44"/>
      <c r="J351" s="44"/>
      <c r="K351" s="45">
        <f>(K347+K355)/2</f>
        <v>-7.613105685344462E-3</v>
      </c>
      <c r="L351" s="26"/>
      <c r="N351" s="58"/>
      <c r="O351" s="31"/>
      <c r="P351" s="59"/>
    </row>
    <row r="352" spans="1:16" x14ac:dyDescent="0.3">
      <c r="C352" s="25"/>
      <c r="D352" s="25"/>
      <c r="E352" s="25" t="str">
        <f>LEFT(E351,11)&amp;"*"&amp;",-"&amp;E351</f>
        <v>RSD_DTA3_SH*,-RSD_DTA3_SH_LTH*</v>
      </c>
      <c r="F352" s="25" t="str">
        <f>F351</f>
        <v>RSD_DTA3_SH</v>
      </c>
      <c r="G352" s="42">
        <f t="shared" si="90"/>
        <v>2040</v>
      </c>
      <c r="H352" s="43">
        <f>K351</f>
        <v>-7.613105685344462E-3</v>
      </c>
      <c r="I352" s="44"/>
      <c r="J352" s="44"/>
      <c r="K352" s="45">
        <f>1+K351</f>
        <v>0.99238689431465554</v>
      </c>
      <c r="L352" s="26"/>
      <c r="N352" s="58"/>
      <c r="O352" s="31"/>
      <c r="P352" s="59"/>
    </row>
    <row r="353" spans="1:16" x14ac:dyDescent="0.3">
      <c r="C353" s="25"/>
      <c r="D353" s="25"/>
      <c r="E353" s="25" t="str">
        <f>E351</f>
        <v>RSD_DTA3_SH_LTH*</v>
      </c>
      <c r="F353" s="25" t="str">
        <f>F351</f>
        <v>RSD_DTA3_SH</v>
      </c>
      <c r="G353" s="42">
        <f t="shared" si="90"/>
        <v>2045</v>
      </c>
      <c r="H353" s="43">
        <f>K354</f>
        <v>0.99215810587328901</v>
      </c>
      <c r="I353" s="44"/>
      <c r="J353" s="44"/>
      <c r="K353" s="45">
        <f>(K351+K355)/2</f>
        <v>-7.8418941267110222E-3</v>
      </c>
      <c r="L353" s="26"/>
      <c r="N353" s="58"/>
      <c r="O353" s="31"/>
      <c r="P353" s="59"/>
    </row>
    <row r="354" spans="1:16" x14ac:dyDescent="0.3">
      <c r="C354" s="25"/>
      <c r="D354" s="25"/>
      <c r="E354" s="25" t="str">
        <f>LEFT(E353,11)&amp;"*"&amp;",-"&amp;E353</f>
        <v>RSD_DTA3_SH*,-RSD_DTA3_SH_LTH*</v>
      </c>
      <c r="F354" s="25" t="str">
        <f>F353</f>
        <v>RSD_DTA3_SH</v>
      </c>
      <c r="G354" s="42">
        <f t="shared" si="90"/>
        <v>2045</v>
      </c>
      <c r="H354" s="43">
        <f>K353</f>
        <v>-7.8418941267110222E-3</v>
      </c>
      <c r="I354" s="44"/>
      <c r="J354" s="44"/>
      <c r="K354" s="45">
        <f>1+K353</f>
        <v>0.99215810587328901</v>
      </c>
      <c r="L354" s="26"/>
      <c r="N354" s="58"/>
      <c r="O354" s="31"/>
      <c r="P354" s="59"/>
    </row>
    <row r="355" spans="1:16" x14ac:dyDescent="0.3">
      <c r="C355" s="25"/>
      <c r="D355" s="25"/>
      <c r="E355" s="25" t="str">
        <f t="shared" ref="E355:F355" si="94">E353</f>
        <v>RSD_DTA3_SH_LTH*</v>
      </c>
      <c r="F355" s="25" t="str">
        <f t="shared" si="94"/>
        <v>RSD_DTA3_SH</v>
      </c>
      <c r="G355" s="42">
        <f t="shared" si="90"/>
        <v>2050</v>
      </c>
      <c r="H355" s="43">
        <f>K356</f>
        <v>0.99192931743192236</v>
      </c>
      <c r="I355" s="44"/>
      <c r="J355" s="44"/>
      <c r="K355" s="45">
        <f>-N355/2</f>
        <v>-8.0706825680775807E-3</v>
      </c>
      <c r="L355" s="45" t="s">
        <v>294</v>
      </c>
      <c r="N355" s="56">
        <f>1+P355</f>
        <v>1.6141365136155161E-2</v>
      </c>
      <c r="O355" s="31" t="s">
        <v>271</v>
      </c>
      <c r="P355" s="57">
        <f>K181</f>
        <v>-0.98385863486384484</v>
      </c>
    </row>
    <row r="356" spans="1:16" x14ac:dyDescent="0.3">
      <c r="C356" s="25"/>
      <c r="D356" s="25"/>
      <c r="E356" s="25" t="str">
        <f>LEFT(E355,11)&amp;"*"&amp;",-"&amp;E355</f>
        <v>RSD_DTA3_SH*,-RSD_DTA3_SH_LTH*</v>
      </c>
      <c r="F356" s="25" t="str">
        <f>F355</f>
        <v>RSD_DTA3_SH</v>
      </c>
      <c r="G356" s="42">
        <f t="shared" si="90"/>
        <v>2050</v>
      </c>
      <c r="H356" s="43">
        <f>K355</f>
        <v>-8.0706825680775807E-3</v>
      </c>
      <c r="I356" s="44"/>
      <c r="J356" s="44"/>
      <c r="K356" s="45">
        <f>1+K355</f>
        <v>0.99192931743192236</v>
      </c>
      <c r="L356" s="26"/>
      <c r="N356" s="56"/>
      <c r="O356" s="31"/>
      <c r="P356" s="57"/>
    </row>
    <row r="357" spans="1:16" x14ac:dyDescent="0.3">
      <c r="N357" s="58"/>
      <c r="O357" s="31"/>
      <c r="P357" s="59"/>
    </row>
    <row r="358" spans="1:16" x14ac:dyDescent="0.3">
      <c r="G358" s="5" t="s">
        <v>94</v>
      </c>
      <c r="N358" s="58"/>
      <c r="O358" s="31"/>
      <c r="P358" s="59"/>
    </row>
    <row r="359" spans="1:16" ht="15" thickBot="1" x14ac:dyDescent="0.35">
      <c r="C359" s="39" t="s">
        <v>9</v>
      </c>
      <c r="D359" s="40" t="s">
        <v>30</v>
      </c>
      <c r="E359" s="39" t="s">
        <v>11</v>
      </c>
      <c r="F359" s="39" t="s">
        <v>12</v>
      </c>
      <c r="G359" s="39" t="s">
        <v>1</v>
      </c>
      <c r="H359" s="39" t="s">
        <v>10</v>
      </c>
      <c r="I359" s="39" t="str">
        <f>I340</f>
        <v>UC_RHSRTS~UP</v>
      </c>
      <c r="J359" s="39" t="str">
        <f>J340</f>
        <v>UC_RHSRTS~UP~0</v>
      </c>
      <c r="K359" s="41" t="s">
        <v>281</v>
      </c>
      <c r="L359" s="39" t="s">
        <v>13</v>
      </c>
      <c r="N359" s="58"/>
      <c r="O359" s="31"/>
      <c r="P359" s="59"/>
    </row>
    <row r="360" spans="1:16" x14ac:dyDescent="0.3">
      <c r="A360" s="8" t="str">
        <f>$B$8</f>
        <v>RSD_APA3_SH</v>
      </c>
      <c r="C360" s="25" t="str">
        <f>"U"&amp;LEFT(A360,8)&amp;"_LTHSH"</f>
        <v>URSD_APA3_LTHSH</v>
      </c>
      <c r="D360" s="25"/>
      <c r="E360" s="25" t="str">
        <f>A360&amp;"_"&amp;B258&amp;"*"</f>
        <v>RSD_APA3_SH_LTH*</v>
      </c>
      <c r="F360" s="25" t="str">
        <f>A360</f>
        <v>RSD_APA3_SH</v>
      </c>
      <c r="G360" s="42">
        <f>G341</f>
        <v>2018</v>
      </c>
      <c r="H360" s="43">
        <f>K361</f>
        <v>0.93202401588525485</v>
      </c>
      <c r="I360" s="44">
        <v>0</v>
      </c>
      <c r="J360" s="44">
        <v>15</v>
      </c>
      <c r="K360" s="45">
        <f>-(VLOOKUP(A360&amp;"_"&amp;B258&amp;"_E01",$D$12:$F$91,E$10+2,FALSE))</f>
        <v>-6.7975984114745119E-2</v>
      </c>
      <c r="L360" s="26" t="str">
        <f>"Upper limit of DH in Space Heating in "&amp;A360</f>
        <v>Upper limit of DH in Space Heating in RSD_APA3_SH</v>
      </c>
      <c r="N360" s="58"/>
      <c r="O360" s="31"/>
      <c r="P360" s="59"/>
    </row>
    <row r="361" spans="1:16" x14ac:dyDescent="0.3">
      <c r="A361" s="8"/>
      <c r="C361" s="25"/>
      <c r="D361" s="25"/>
      <c r="E361" s="25" t="str">
        <f>LEFT(E360,11)&amp;"*"&amp;",-"&amp;E360</f>
        <v>RSD_APA3_SH*,-RSD_APA3_SH_LTH*</v>
      </c>
      <c r="F361" s="25" t="str">
        <f>F360</f>
        <v>RSD_APA3_SH</v>
      </c>
      <c r="G361" s="42">
        <f t="shared" ref="G361:G375" si="95">G342</f>
        <v>2018</v>
      </c>
      <c r="H361" s="43">
        <f>K360</f>
        <v>-6.7975984114745119E-2</v>
      </c>
      <c r="I361" s="44"/>
      <c r="J361" s="44"/>
      <c r="K361" s="45">
        <f>1+K360</f>
        <v>0.93202401588525485</v>
      </c>
      <c r="L361" s="26"/>
      <c r="N361" s="58"/>
      <c r="O361" s="31"/>
      <c r="P361" s="59"/>
    </row>
    <row r="362" spans="1:16" x14ac:dyDescent="0.3">
      <c r="C362" s="25"/>
      <c r="D362" s="25"/>
      <c r="E362" s="25" t="str">
        <f t="shared" ref="E362:F362" si="96">E360</f>
        <v>RSD_APA3_SH_LTH*</v>
      </c>
      <c r="F362" s="25" t="str">
        <f t="shared" si="96"/>
        <v>RSD_APA3_SH</v>
      </c>
      <c r="G362" s="42">
        <f t="shared" si="95"/>
        <v>2020</v>
      </c>
      <c r="H362" s="43">
        <f>K363</f>
        <v>0.89983440399626757</v>
      </c>
      <c r="I362" s="44"/>
      <c r="J362" s="44"/>
      <c r="K362" s="45">
        <f>(K360+K364)/2</f>
        <v>-0.10016559600373244</v>
      </c>
      <c r="L362" s="26"/>
      <c r="N362" s="58"/>
      <c r="O362" s="31"/>
      <c r="P362" s="59"/>
    </row>
    <row r="363" spans="1:16" x14ac:dyDescent="0.3">
      <c r="C363" s="25"/>
      <c r="D363" s="25"/>
      <c r="E363" s="25" t="str">
        <f>LEFT(E362,11)&amp;"*"&amp;",-"&amp;E362</f>
        <v>RSD_APA3_SH*,-RSD_APA3_SH_LTH*</v>
      </c>
      <c r="F363" s="25" t="str">
        <f>F362</f>
        <v>RSD_APA3_SH</v>
      </c>
      <c r="G363" s="42">
        <f t="shared" si="95"/>
        <v>2020</v>
      </c>
      <c r="H363" s="43">
        <f>K362</f>
        <v>-0.10016559600373244</v>
      </c>
      <c r="I363" s="44"/>
      <c r="J363" s="44"/>
      <c r="K363" s="45">
        <f>1+K362</f>
        <v>0.89983440399626757</v>
      </c>
      <c r="L363" s="26"/>
      <c r="N363" s="58"/>
      <c r="O363" s="31"/>
      <c r="P363" s="59"/>
    </row>
    <row r="364" spans="1:16" x14ac:dyDescent="0.3">
      <c r="C364" s="25"/>
      <c r="D364" s="25"/>
      <c r="E364" s="25" t="str">
        <f t="shared" ref="E364:F364" si="97">E362</f>
        <v>RSD_APA3_SH_LTH*</v>
      </c>
      <c r="F364" s="25" t="str">
        <f t="shared" si="97"/>
        <v>RSD_APA3_SH</v>
      </c>
      <c r="G364" s="42">
        <f t="shared" si="95"/>
        <v>2025</v>
      </c>
      <c r="H364" s="43">
        <f>K365</f>
        <v>0.86764479210728029</v>
      </c>
      <c r="I364" s="44"/>
      <c r="J364" s="44"/>
      <c r="K364" s="45">
        <f>(K360+K366)/2</f>
        <v>-0.13235520789271976</v>
      </c>
      <c r="L364" s="26"/>
      <c r="N364" s="58"/>
      <c r="O364" s="31"/>
      <c r="P364" s="59"/>
    </row>
    <row r="365" spans="1:16" x14ac:dyDescent="0.3">
      <c r="C365" s="25"/>
      <c r="D365" s="25"/>
      <c r="E365" s="25" t="str">
        <f>LEFT(E364,11)&amp;"*"&amp;",-"&amp;E364</f>
        <v>RSD_APA3_SH*,-RSD_APA3_SH_LTH*</v>
      </c>
      <c r="F365" s="25" t="str">
        <f>F364</f>
        <v>RSD_APA3_SH</v>
      </c>
      <c r="G365" s="42">
        <f t="shared" si="95"/>
        <v>2025</v>
      </c>
      <c r="H365" s="43">
        <f>K364</f>
        <v>-0.13235520789271976</v>
      </c>
      <c r="I365" s="44"/>
      <c r="J365" s="44"/>
      <c r="K365" s="45">
        <f>1+K364</f>
        <v>0.86764479210728029</v>
      </c>
      <c r="L365" s="26"/>
      <c r="N365" s="58"/>
      <c r="O365" s="31"/>
      <c r="P365" s="59"/>
    </row>
    <row r="366" spans="1:16" x14ac:dyDescent="0.3">
      <c r="C366" s="25"/>
      <c r="D366" s="25"/>
      <c r="E366" s="25" t="str">
        <f t="shared" ref="E366:F366" si="98">E364</f>
        <v>RSD_APA3_SH_LTH*</v>
      </c>
      <c r="F366" s="25" t="str">
        <f t="shared" si="98"/>
        <v>RSD_APA3_SH</v>
      </c>
      <c r="G366" s="42">
        <f t="shared" si="95"/>
        <v>2030</v>
      </c>
      <c r="H366" s="43">
        <f>K367</f>
        <v>0.80326556832930562</v>
      </c>
      <c r="I366" s="44"/>
      <c r="J366" s="44"/>
      <c r="K366" s="45">
        <f>(K360+K374)/2</f>
        <v>-0.19673443167069438</v>
      </c>
      <c r="L366" s="26"/>
      <c r="N366" s="58"/>
      <c r="O366" s="31"/>
      <c r="P366" s="59"/>
    </row>
    <row r="367" spans="1:16" x14ac:dyDescent="0.3">
      <c r="C367" s="25"/>
      <c r="D367" s="25"/>
      <c r="E367" s="25" t="str">
        <f>LEFT(E366,11)&amp;"*"&amp;",-"&amp;E366</f>
        <v>RSD_APA3_SH*,-RSD_APA3_SH_LTH*</v>
      </c>
      <c r="F367" s="25" t="str">
        <f>F366</f>
        <v>RSD_APA3_SH</v>
      </c>
      <c r="G367" s="42">
        <f t="shared" si="95"/>
        <v>2030</v>
      </c>
      <c r="H367" s="43">
        <f>K366</f>
        <v>-0.19673443167069438</v>
      </c>
      <c r="I367" s="44"/>
      <c r="J367" s="44"/>
      <c r="K367" s="45">
        <f>1+K366</f>
        <v>0.80326556832930562</v>
      </c>
      <c r="L367" s="26"/>
      <c r="N367" s="58"/>
      <c r="O367" s="31"/>
      <c r="P367" s="59"/>
    </row>
    <row r="368" spans="1:16" x14ac:dyDescent="0.3">
      <c r="C368" s="25"/>
      <c r="D368" s="25"/>
      <c r="E368" s="25" t="str">
        <f t="shared" ref="E368:F368" si="99">E366</f>
        <v>RSD_APA3_SH_LTH*</v>
      </c>
      <c r="F368" s="25" t="str">
        <f t="shared" si="99"/>
        <v>RSD_APA3_SH</v>
      </c>
      <c r="G368" s="42">
        <f t="shared" si="95"/>
        <v>2035</v>
      </c>
      <c r="H368" s="43">
        <f>K369</f>
        <v>0.77107595644031834</v>
      </c>
      <c r="I368" s="44"/>
      <c r="J368" s="44"/>
      <c r="K368" s="45">
        <f>(K366+K370)/2</f>
        <v>-0.22892404355968168</v>
      </c>
      <c r="L368" s="26"/>
      <c r="N368" s="58"/>
      <c r="O368" s="31"/>
      <c r="P368" s="59"/>
    </row>
    <row r="369" spans="1:16" x14ac:dyDescent="0.3">
      <c r="C369" s="25"/>
      <c r="D369" s="25"/>
      <c r="E369" s="25" t="str">
        <f>LEFT(E368,11)&amp;"*"&amp;",-"&amp;E368</f>
        <v>RSD_APA3_SH*,-RSD_APA3_SH_LTH*</v>
      </c>
      <c r="F369" s="25" t="str">
        <f>F368</f>
        <v>RSD_APA3_SH</v>
      </c>
      <c r="G369" s="42">
        <f t="shared" si="95"/>
        <v>2035</v>
      </c>
      <c r="H369" s="43">
        <f>K368</f>
        <v>-0.22892404355968168</v>
      </c>
      <c r="I369" s="44"/>
      <c r="J369" s="44"/>
      <c r="K369" s="45">
        <f>1+K368</f>
        <v>0.77107595644031834</v>
      </c>
      <c r="L369" s="26"/>
      <c r="N369" s="58"/>
      <c r="O369" s="31"/>
      <c r="P369" s="59"/>
    </row>
    <row r="370" spans="1:16" x14ac:dyDescent="0.3">
      <c r="C370" s="25"/>
      <c r="D370" s="25"/>
      <c r="E370" s="25" t="str">
        <f t="shared" ref="E370:F370" si="100">E368</f>
        <v>RSD_APA3_SH_LTH*</v>
      </c>
      <c r="F370" s="25" t="str">
        <f t="shared" si="100"/>
        <v>RSD_APA3_SH</v>
      </c>
      <c r="G370" s="42">
        <f t="shared" si="95"/>
        <v>2040</v>
      </c>
      <c r="H370" s="43">
        <f>K371</f>
        <v>0.73888634455133095</v>
      </c>
      <c r="I370" s="44"/>
      <c r="J370" s="44"/>
      <c r="K370" s="45">
        <f>(K366+K374)/2</f>
        <v>-0.26111365544866899</v>
      </c>
      <c r="L370" s="26"/>
      <c r="N370" s="58"/>
      <c r="O370" s="31"/>
      <c r="P370" s="59"/>
    </row>
    <row r="371" spans="1:16" x14ac:dyDescent="0.3">
      <c r="C371" s="25"/>
      <c r="D371" s="25"/>
      <c r="E371" s="25" t="str">
        <f>LEFT(E370,11)&amp;"*"&amp;",-"&amp;E370</f>
        <v>RSD_APA3_SH*,-RSD_APA3_SH_LTH*</v>
      </c>
      <c r="F371" s="25" t="str">
        <f>F370</f>
        <v>RSD_APA3_SH</v>
      </c>
      <c r="G371" s="42">
        <f t="shared" si="95"/>
        <v>2040</v>
      </c>
      <c r="H371" s="43">
        <f>K370</f>
        <v>-0.26111365544866899</v>
      </c>
      <c r="I371" s="44"/>
      <c r="J371" s="44"/>
      <c r="K371" s="45">
        <f>1+K370</f>
        <v>0.73888634455133095</v>
      </c>
      <c r="L371" s="26"/>
      <c r="N371" s="58"/>
      <c r="O371" s="31"/>
      <c r="P371" s="59"/>
    </row>
    <row r="372" spans="1:16" x14ac:dyDescent="0.3">
      <c r="C372" s="25"/>
      <c r="D372" s="25"/>
      <c r="E372" s="25" t="str">
        <f t="shared" ref="E372:F372" si="101">E370</f>
        <v>RSD_APA3_SH_LTH*</v>
      </c>
      <c r="F372" s="25" t="str">
        <f t="shared" si="101"/>
        <v>RSD_APA3_SH</v>
      </c>
      <c r="G372" s="42">
        <f t="shared" si="95"/>
        <v>2045</v>
      </c>
      <c r="H372" s="43">
        <f>K373</f>
        <v>0.70669673266234367</v>
      </c>
      <c r="I372" s="44"/>
      <c r="J372" s="44"/>
      <c r="K372" s="45">
        <f>(K370+K374)/2</f>
        <v>-0.29330326733765633</v>
      </c>
      <c r="L372" s="26"/>
      <c r="N372" s="58"/>
      <c r="O372" s="31"/>
      <c r="P372" s="59"/>
    </row>
    <row r="373" spans="1:16" x14ac:dyDescent="0.3">
      <c r="C373" s="25"/>
      <c r="D373" s="25"/>
      <c r="E373" s="25" t="str">
        <f>LEFT(E372,11)&amp;"*"&amp;",-"&amp;E372</f>
        <v>RSD_APA3_SH*,-RSD_APA3_SH_LTH*</v>
      </c>
      <c r="F373" s="25" t="str">
        <f>F372</f>
        <v>RSD_APA3_SH</v>
      </c>
      <c r="G373" s="42">
        <f t="shared" si="95"/>
        <v>2045</v>
      </c>
      <c r="H373" s="43">
        <f>K372</f>
        <v>-0.29330326733765633</v>
      </c>
      <c r="I373" s="44"/>
      <c r="J373" s="44"/>
      <c r="K373" s="45">
        <f>1+K372</f>
        <v>0.70669673266234367</v>
      </c>
      <c r="L373" s="26"/>
      <c r="N373" s="58"/>
      <c r="O373" s="31"/>
      <c r="P373" s="59"/>
    </row>
    <row r="374" spans="1:16" x14ac:dyDescent="0.3">
      <c r="C374" s="25"/>
      <c r="D374" s="25"/>
      <c r="E374" s="25" t="str">
        <f t="shared" ref="E374:F374" si="102">E372</f>
        <v>RSD_APA3_SH_LTH*</v>
      </c>
      <c r="F374" s="25" t="str">
        <f t="shared" si="102"/>
        <v>RSD_APA3_SH</v>
      </c>
      <c r="G374" s="42">
        <f t="shared" si="95"/>
        <v>2050</v>
      </c>
      <c r="H374" s="43">
        <f>K375</f>
        <v>0.67450712077335639</v>
      </c>
      <c r="I374" s="44"/>
      <c r="J374" s="44"/>
      <c r="K374" s="45">
        <f>-N374</f>
        <v>-0.32549287922664361</v>
      </c>
      <c r="L374" s="26"/>
      <c r="N374" s="56">
        <f>1+P374</f>
        <v>0.32549287922664361</v>
      </c>
      <c r="O374" s="31" t="s">
        <v>271</v>
      </c>
      <c r="P374" s="57">
        <f>K200</f>
        <v>-0.67450712077335639</v>
      </c>
    </row>
    <row r="375" spans="1:16" x14ac:dyDescent="0.3">
      <c r="C375" s="25"/>
      <c r="D375" s="25"/>
      <c r="E375" s="25" t="str">
        <f>LEFT(E374,11)&amp;"*"&amp;",-"&amp;E374</f>
        <v>RSD_APA3_SH*,-RSD_APA3_SH_LTH*</v>
      </c>
      <c r="F375" s="25" t="str">
        <f>F374</f>
        <v>RSD_APA3_SH</v>
      </c>
      <c r="G375" s="42">
        <f t="shared" si="95"/>
        <v>2050</v>
      </c>
      <c r="H375" s="43">
        <f>K374</f>
        <v>-0.32549287922664361</v>
      </c>
      <c r="I375" s="44"/>
      <c r="J375" s="44"/>
      <c r="K375" s="45">
        <f>1+K374</f>
        <v>0.67450712077335639</v>
      </c>
      <c r="L375" s="26"/>
      <c r="N375" s="58"/>
      <c r="O375" s="31"/>
      <c r="P375" s="59"/>
    </row>
    <row r="376" spans="1:16" x14ac:dyDescent="0.3">
      <c r="C376" s="25"/>
      <c r="D376" s="25"/>
      <c r="E376" s="25"/>
      <c r="F376" s="25"/>
      <c r="G376" s="42"/>
      <c r="H376" s="66"/>
      <c r="I376" s="44"/>
      <c r="J376" s="44"/>
      <c r="K376" s="45"/>
      <c r="L376" s="26"/>
      <c r="N376" s="58"/>
      <c r="O376" s="31"/>
      <c r="P376" s="59"/>
    </row>
    <row r="377" spans="1:16" x14ac:dyDescent="0.3">
      <c r="G377" s="5" t="s">
        <v>94</v>
      </c>
      <c r="N377" s="58"/>
      <c r="O377" s="31"/>
      <c r="P377" s="59"/>
    </row>
    <row r="378" spans="1:16" ht="15" thickBot="1" x14ac:dyDescent="0.35">
      <c r="C378" s="39" t="s">
        <v>9</v>
      </c>
      <c r="D378" s="40" t="s">
        <v>30</v>
      </c>
      <c r="E378" s="39" t="s">
        <v>11</v>
      </c>
      <c r="F378" s="39" t="s">
        <v>12</v>
      </c>
      <c r="G378" s="39" t="s">
        <v>1</v>
      </c>
      <c r="H378" s="39" t="s">
        <v>10</v>
      </c>
      <c r="I378" s="39" t="str">
        <f>I359</f>
        <v>UC_RHSRTS~UP</v>
      </c>
      <c r="J378" s="39" t="str">
        <f>J359</f>
        <v>UC_RHSRTS~UP~0</v>
      </c>
      <c r="K378" s="41" t="s">
        <v>281</v>
      </c>
      <c r="L378" s="39" t="s">
        <v>13</v>
      </c>
      <c r="N378" s="58"/>
      <c r="O378" s="31"/>
      <c r="P378" s="59"/>
    </row>
    <row r="379" spans="1:16" x14ac:dyDescent="0.3">
      <c r="A379" s="8" t="str">
        <f>$B$9</f>
        <v>RSD_DTA4_SH</v>
      </c>
      <c r="C379" s="25" t="str">
        <f>"U"&amp;LEFT(A379,8)&amp;"_LTHSH"</f>
        <v>URSD_DTA4_LTHSH</v>
      </c>
      <c r="D379" s="25"/>
      <c r="E379" s="25" t="str">
        <f>A379&amp;"_"&amp;B258&amp;"*"</f>
        <v>RSD_DTA4_SH_LTH*</v>
      </c>
      <c r="F379" s="25" t="str">
        <f>A379</f>
        <v>RSD_DTA4_SH</v>
      </c>
      <c r="G379" s="42">
        <f>G360</f>
        <v>2018</v>
      </c>
      <c r="H379" s="43">
        <f>K380</f>
        <v>0.98351318329077919</v>
      </c>
      <c r="I379" s="44">
        <v>0</v>
      </c>
      <c r="J379" s="44">
        <v>15</v>
      </c>
      <c r="K379" s="45">
        <f>-(VLOOKUP(A379&amp;"_"&amp;B258&amp;"_E01",$D$12:$F$91,E$10+2,FALSE))</f>
        <v>-1.648681670922077E-2</v>
      </c>
      <c r="L379" s="26" t="str">
        <f>"Upper limit of DH in Space Heating in "&amp;A379</f>
        <v>Upper limit of DH in Space Heating in RSD_DTA4_SH</v>
      </c>
      <c r="N379" s="58"/>
      <c r="O379" s="31"/>
      <c r="P379" s="59"/>
    </row>
    <row r="380" spans="1:16" x14ac:dyDescent="0.3">
      <c r="A380" s="8"/>
      <c r="C380" s="25"/>
      <c r="D380" s="25"/>
      <c r="E380" s="25" t="str">
        <f>LEFT(E379,11)&amp;"*"&amp;",-"&amp;E379</f>
        <v>RSD_DTA4_SH*,-RSD_DTA4_SH_LTH*</v>
      </c>
      <c r="F380" s="25" t="str">
        <f>F379</f>
        <v>RSD_DTA4_SH</v>
      </c>
      <c r="G380" s="42">
        <f t="shared" ref="G380:G394" si="103">G361</f>
        <v>2018</v>
      </c>
      <c r="H380" s="43">
        <f>K379</f>
        <v>-1.648681670922077E-2</v>
      </c>
      <c r="I380" s="44"/>
      <c r="J380" s="44"/>
      <c r="K380" s="45">
        <f>1+K379</f>
        <v>0.98351318329077919</v>
      </c>
      <c r="L380" s="26"/>
      <c r="N380" s="58"/>
      <c r="O380" s="31"/>
      <c r="P380" s="59"/>
    </row>
    <row r="381" spans="1:16" x14ac:dyDescent="0.3">
      <c r="C381" s="25"/>
      <c r="D381" s="25"/>
      <c r="E381" s="25" t="str">
        <f t="shared" ref="E381:F381" si="104">E379</f>
        <v>RSD_DTA4_SH_LTH*</v>
      </c>
      <c r="F381" s="25" t="str">
        <f t="shared" si="104"/>
        <v>RSD_DTA4_SH</v>
      </c>
      <c r="G381" s="42">
        <f t="shared" si="103"/>
        <v>2020</v>
      </c>
      <c r="H381" s="43">
        <f>K382</f>
        <v>0.96381551272473553</v>
      </c>
      <c r="I381" s="44"/>
      <c r="J381" s="44"/>
      <c r="K381" s="45">
        <f>(K379+K383)/2</f>
        <v>-3.6184487275264458E-2</v>
      </c>
      <c r="L381" s="26"/>
      <c r="N381" s="58"/>
      <c r="O381" s="31"/>
      <c r="P381" s="59"/>
    </row>
    <row r="382" spans="1:16" x14ac:dyDescent="0.3">
      <c r="C382" s="25"/>
      <c r="D382" s="25"/>
      <c r="E382" s="25" t="str">
        <f>LEFT(E381,11)&amp;"*"&amp;",-"&amp;E381</f>
        <v>RSD_DTA4_SH*,-RSD_DTA4_SH_LTH*</v>
      </c>
      <c r="F382" s="25" t="str">
        <f>F381</f>
        <v>RSD_DTA4_SH</v>
      </c>
      <c r="G382" s="42">
        <f t="shared" si="103"/>
        <v>2020</v>
      </c>
      <c r="H382" s="43">
        <f>K381</f>
        <v>-3.6184487275264458E-2</v>
      </c>
      <c r="I382" s="44"/>
      <c r="J382" s="44"/>
      <c r="K382" s="45">
        <f>1+K381</f>
        <v>0.96381551272473553</v>
      </c>
      <c r="L382" s="26"/>
      <c r="N382" s="58"/>
      <c r="O382" s="31"/>
      <c r="P382" s="59"/>
    </row>
    <row r="383" spans="1:16" x14ac:dyDescent="0.3">
      <c r="C383" s="25"/>
      <c r="D383" s="25"/>
      <c r="E383" s="25" t="str">
        <f t="shared" ref="E383:F383" si="105">E381</f>
        <v>RSD_DTA4_SH_LTH*</v>
      </c>
      <c r="F383" s="25" t="str">
        <f t="shared" si="105"/>
        <v>RSD_DTA4_SH</v>
      </c>
      <c r="G383" s="42">
        <f t="shared" si="103"/>
        <v>2025</v>
      </c>
      <c r="H383" s="43">
        <f>K384</f>
        <v>0.94411784215869188</v>
      </c>
      <c r="I383" s="44"/>
      <c r="J383" s="44"/>
      <c r="K383" s="45">
        <f>(K379+K385)/2</f>
        <v>-5.588215784130815E-2</v>
      </c>
      <c r="L383" s="26"/>
      <c r="N383" s="58"/>
      <c r="O383" s="31"/>
      <c r="P383" s="59"/>
    </row>
    <row r="384" spans="1:16" x14ac:dyDescent="0.3">
      <c r="C384" s="25"/>
      <c r="D384" s="25"/>
      <c r="E384" s="25" t="str">
        <f>LEFT(E383,11)&amp;"*"&amp;",-"&amp;E383</f>
        <v>RSD_DTA4_SH*,-RSD_DTA4_SH_LTH*</v>
      </c>
      <c r="F384" s="25" t="str">
        <f>F383</f>
        <v>RSD_DTA4_SH</v>
      </c>
      <c r="G384" s="42">
        <f t="shared" si="103"/>
        <v>2025</v>
      </c>
      <c r="H384" s="43">
        <f>K383</f>
        <v>-5.588215784130815E-2</v>
      </c>
      <c r="I384" s="44"/>
      <c r="J384" s="44"/>
      <c r="K384" s="45">
        <f>1+K383</f>
        <v>0.94411784215869188</v>
      </c>
      <c r="L384" s="26"/>
      <c r="N384" s="58"/>
      <c r="O384" s="31"/>
      <c r="P384" s="59"/>
    </row>
    <row r="385" spans="1:16" x14ac:dyDescent="0.3">
      <c r="C385" s="25"/>
      <c r="D385" s="25"/>
      <c r="E385" s="25" t="str">
        <f t="shared" ref="E385:F385" si="106">E383</f>
        <v>RSD_DTA4_SH_LTH*</v>
      </c>
      <c r="F385" s="25" t="str">
        <f t="shared" si="106"/>
        <v>RSD_DTA4_SH</v>
      </c>
      <c r="G385" s="42">
        <f t="shared" si="103"/>
        <v>2030</v>
      </c>
      <c r="H385" s="43">
        <f>K386</f>
        <v>0.90472250102660445</v>
      </c>
      <c r="I385" s="44"/>
      <c r="J385" s="44"/>
      <c r="K385" s="45">
        <f>(K379+K393)/2</f>
        <v>-9.5277498973395533E-2</v>
      </c>
      <c r="L385" s="26"/>
      <c r="N385" s="58"/>
      <c r="O385" s="31"/>
      <c r="P385" s="59"/>
    </row>
    <row r="386" spans="1:16" x14ac:dyDescent="0.3">
      <c r="C386" s="25"/>
      <c r="D386" s="25"/>
      <c r="E386" s="25" t="str">
        <f>LEFT(E385,11)&amp;"*"&amp;",-"&amp;E385</f>
        <v>RSD_DTA4_SH*,-RSD_DTA4_SH_LTH*</v>
      </c>
      <c r="F386" s="25" t="str">
        <f>F385</f>
        <v>RSD_DTA4_SH</v>
      </c>
      <c r="G386" s="42">
        <f t="shared" si="103"/>
        <v>2030</v>
      </c>
      <c r="H386" s="43">
        <f>K385</f>
        <v>-9.5277498973395533E-2</v>
      </c>
      <c r="I386" s="44"/>
      <c r="J386" s="44"/>
      <c r="K386" s="45">
        <f>1+K385</f>
        <v>0.90472250102660445</v>
      </c>
      <c r="L386" s="26"/>
      <c r="N386" s="58"/>
      <c r="O386" s="31"/>
      <c r="P386" s="59"/>
    </row>
    <row r="387" spans="1:16" x14ac:dyDescent="0.3">
      <c r="C387" s="25"/>
      <c r="D387" s="25"/>
      <c r="E387" s="25" t="str">
        <f t="shared" ref="E387:F387" si="107">E385</f>
        <v>RSD_DTA4_SH_LTH*</v>
      </c>
      <c r="F387" s="25" t="str">
        <f t="shared" si="107"/>
        <v>RSD_DTA4_SH</v>
      </c>
      <c r="G387" s="42">
        <f t="shared" si="103"/>
        <v>2035</v>
      </c>
      <c r="H387" s="43">
        <f>K388</f>
        <v>0.8850248304605608</v>
      </c>
      <c r="I387" s="44"/>
      <c r="J387" s="44"/>
      <c r="K387" s="45">
        <f>(K385+K389)/2</f>
        <v>-0.11497516953943923</v>
      </c>
      <c r="L387" s="26"/>
      <c r="N387" s="58"/>
      <c r="O387" s="31"/>
      <c r="P387" s="59"/>
    </row>
    <row r="388" spans="1:16" x14ac:dyDescent="0.3">
      <c r="C388" s="25"/>
      <c r="D388" s="25"/>
      <c r="E388" s="25" t="str">
        <f>LEFT(E387,11)&amp;"*"&amp;",-"&amp;E387</f>
        <v>RSD_DTA4_SH*,-RSD_DTA4_SH_LTH*</v>
      </c>
      <c r="F388" s="25" t="str">
        <f>F387</f>
        <v>RSD_DTA4_SH</v>
      </c>
      <c r="G388" s="42">
        <f t="shared" si="103"/>
        <v>2035</v>
      </c>
      <c r="H388" s="43">
        <f>K387</f>
        <v>-0.11497516953943923</v>
      </c>
      <c r="I388" s="44"/>
      <c r="J388" s="44"/>
      <c r="K388" s="45">
        <f>1+K387</f>
        <v>0.8850248304605608</v>
      </c>
      <c r="L388" s="26"/>
      <c r="N388" s="58"/>
      <c r="O388" s="31"/>
      <c r="P388" s="59"/>
    </row>
    <row r="389" spans="1:16" x14ac:dyDescent="0.3">
      <c r="C389" s="25"/>
      <c r="D389" s="25"/>
      <c r="E389" s="25" t="str">
        <f t="shared" ref="E389:F389" si="108">E387</f>
        <v>RSD_DTA4_SH_LTH*</v>
      </c>
      <c r="F389" s="25" t="str">
        <f t="shared" si="108"/>
        <v>RSD_DTA4_SH</v>
      </c>
      <c r="G389" s="42">
        <f t="shared" si="103"/>
        <v>2040</v>
      </c>
      <c r="H389" s="43">
        <f>K390</f>
        <v>0.86532715989451714</v>
      </c>
      <c r="I389" s="44"/>
      <c r="J389" s="44"/>
      <c r="K389" s="45">
        <f>(K385+K393)/2</f>
        <v>-0.13467284010548292</v>
      </c>
      <c r="L389" s="26"/>
      <c r="N389" s="58"/>
      <c r="O389" s="31"/>
      <c r="P389" s="59"/>
    </row>
    <row r="390" spans="1:16" x14ac:dyDescent="0.3">
      <c r="C390" s="25"/>
      <c r="D390" s="25"/>
      <c r="E390" s="25" t="str">
        <f>LEFT(E389,11)&amp;"*"&amp;",-"&amp;E389</f>
        <v>RSD_DTA4_SH*,-RSD_DTA4_SH_LTH*</v>
      </c>
      <c r="F390" s="25" t="str">
        <f>F389</f>
        <v>RSD_DTA4_SH</v>
      </c>
      <c r="G390" s="42">
        <f t="shared" si="103"/>
        <v>2040</v>
      </c>
      <c r="H390" s="43">
        <f>K389</f>
        <v>-0.13467284010548292</v>
      </c>
      <c r="I390" s="44"/>
      <c r="J390" s="44"/>
      <c r="K390" s="45">
        <f>1+K389</f>
        <v>0.86532715989451714</v>
      </c>
      <c r="L390" s="26"/>
      <c r="N390" s="58"/>
      <c r="O390" s="31"/>
      <c r="P390" s="59"/>
    </row>
    <row r="391" spans="1:16" x14ac:dyDescent="0.3">
      <c r="C391" s="25"/>
      <c r="D391" s="25"/>
      <c r="E391" s="25" t="str">
        <f t="shared" ref="E391:F391" si="109">E389</f>
        <v>RSD_DTA4_SH_LTH*</v>
      </c>
      <c r="F391" s="25" t="str">
        <f t="shared" si="109"/>
        <v>RSD_DTA4_SH</v>
      </c>
      <c r="G391" s="42">
        <f t="shared" si="103"/>
        <v>2045</v>
      </c>
      <c r="H391" s="43">
        <f>K392</f>
        <v>0.84562948932847337</v>
      </c>
      <c r="I391" s="44"/>
      <c r="J391" s="44"/>
      <c r="K391" s="45">
        <f>(K389+K393)/2</f>
        <v>-0.1543705106715266</v>
      </c>
      <c r="L391" s="26"/>
      <c r="N391" s="58"/>
      <c r="O391" s="31"/>
      <c r="P391" s="59"/>
    </row>
    <row r="392" spans="1:16" x14ac:dyDescent="0.3">
      <c r="C392" s="25"/>
      <c r="D392" s="25"/>
      <c r="E392" s="25" t="str">
        <f>LEFT(E391,11)&amp;"*"&amp;",-"&amp;E391</f>
        <v>RSD_DTA4_SH*,-RSD_DTA4_SH_LTH*</v>
      </c>
      <c r="F392" s="25" t="str">
        <f>F391</f>
        <v>RSD_DTA4_SH</v>
      </c>
      <c r="G392" s="42">
        <f t="shared" si="103"/>
        <v>2045</v>
      </c>
      <c r="H392" s="43">
        <f>K391</f>
        <v>-0.1543705106715266</v>
      </c>
      <c r="I392" s="44"/>
      <c r="J392" s="44"/>
      <c r="K392" s="45">
        <f>1+K391</f>
        <v>0.84562948932847337</v>
      </c>
      <c r="L392" s="26"/>
      <c r="N392" s="58"/>
      <c r="O392" s="31"/>
      <c r="P392" s="59"/>
    </row>
    <row r="393" spans="1:16" x14ac:dyDescent="0.3">
      <c r="C393" s="25"/>
      <c r="D393" s="25"/>
      <c r="E393" s="25" t="str">
        <f t="shared" ref="E393:F393" si="110">E391</f>
        <v>RSD_DTA4_SH_LTH*</v>
      </c>
      <c r="F393" s="25" t="str">
        <f t="shared" si="110"/>
        <v>RSD_DTA4_SH</v>
      </c>
      <c r="G393" s="42">
        <f t="shared" si="103"/>
        <v>2050</v>
      </c>
      <c r="H393" s="43">
        <f>K394</f>
        <v>0.82593181876242971</v>
      </c>
      <c r="I393" s="44"/>
      <c r="J393" s="44"/>
      <c r="K393" s="45">
        <f>-N393/2</f>
        <v>-0.17406818123757029</v>
      </c>
      <c r="L393" s="45" t="s">
        <v>295</v>
      </c>
      <c r="N393" s="56">
        <f>1+P393</f>
        <v>0.34813636247514057</v>
      </c>
      <c r="O393" s="31" t="s">
        <v>271</v>
      </c>
      <c r="P393" s="57">
        <f>K219</f>
        <v>-0.65186363752485943</v>
      </c>
    </row>
    <row r="394" spans="1:16" x14ac:dyDescent="0.3">
      <c r="C394" s="25"/>
      <c r="D394" s="25"/>
      <c r="E394" s="25" t="str">
        <f>LEFT(E393,11)&amp;"*"&amp;",-"&amp;E393</f>
        <v>RSD_DTA4_SH*,-RSD_DTA4_SH_LTH*</v>
      </c>
      <c r="F394" s="25" t="str">
        <f>F393</f>
        <v>RSD_DTA4_SH</v>
      </c>
      <c r="G394" s="42">
        <f t="shared" si="103"/>
        <v>2050</v>
      </c>
      <c r="H394" s="43">
        <f>K393</f>
        <v>-0.17406818123757029</v>
      </c>
      <c r="I394" s="44"/>
      <c r="J394" s="44"/>
      <c r="K394" s="45">
        <f>1+K393</f>
        <v>0.82593181876242971</v>
      </c>
      <c r="L394" s="26"/>
      <c r="N394" s="56"/>
      <c r="O394" s="31"/>
      <c r="P394" s="57"/>
    </row>
    <row r="395" spans="1:16" x14ac:dyDescent="0.3">
      <c r="C395" s="25"/>
      <c r="D395" s="25"/>
      <c r="E395" s="25"/>
      <c r="F395" s="25"/>
      <c r="G395" s="42"/>
      <c r="H395" s="66"/>
      <c r="I395" s="44"/>
      <c r="J395" s="44"/>
      <c r="K395" s="45"/>
      <c r="L395" s="26"/>
      <c r="N395" s="58"/>
      <c r="O395" s="31"/>
      <c r="P395" s="59"/>
    </row>
    <row r="396" spans="1:16" x14ac:dyDescent="0.3">
      <c r="G396" s="5" t="s">
        <v>94</v>
      </c>
      <c r="N396" s="58"/>
      <c r="O396" s="31"/>
      <c r="P396" s="59"/>
    </row>
    <row r="397" spans="1:16" ht="15" thickBot="1" x14ac:dyDescent="0.35">
      <c r="C397" s="39" t="s">
        <v>9</v>
      </c>
      <c r="D397" s="40" t="s">
        <v>30</v>
      </c>
      <c r="E397" s="39" t="s">
        <v>11</v>
      </c>
      <c r="F397" s="39" t="s">
        <v>12</v>
      </c>
      <c r="G397" s="39" t="s">
        <v>1</v>
      </c>
      <c r="H397" s="39" t="s">
        <v>10</v>
      </c>
      <c r="I397" s="39" t="str">
        <f>I378</f>
        <v>UC_RHSRTS~UP</v>
      </c>
      <c r="J397" s="39" t="str">
        <f>J378</f>
        <v>UC_RHSRTS~UP~0</v>
      </c>
      <c r="K397" s="41" t="s">
        <v>281</v>
      </c>
      <c r="L397" s="39" t="s">
        <v>13</v>
      </c>
      <c r="N397" s="58"/>
      <c r="O397" s="31"/>
      <c r="P397" s="59"/>
    </row>
    <row r="398" spans="1:16" x14ac:dyDescent="0.3">
      <c r="A398" s="8" t="str">
        <f>$B$10</f>
        <v>RSD_APA4_SH</v>
      </c>
      <c r="C398" s="25" t="str">
        <f>"U"&amp;LEFT(A398,8)&amp;"_LTHSH"</f>
        <v>URSD_APA4_LTHSH</v>
      </c>
      <c r="D398" s="25"/>
      <c r="E398" s="25" t="str">
        <f>A398&amp;"_"&amp;B258&amp;"*"</f>
        <v>RSD_APA4_SH_LTH*</v>
      </c>
      <c r="F398" s="25" t="str">
        <f>A398</f>
        <v>RSD_APA4_SH</v>
      </c>
      <c r="G398" s="42">
        <f>G379</f>
        <v>2018</v>
      </c>
      <c r="H398" s="43">
        <f>K399</f>
        <v>0.45089399451180012</v>
      </c>
      <c r="I398" s="44">
        <v>0</v>
      </c>
      <c r="J398" s="44">
        <v>15</v>
      </c>
      <c r="K398" s="45">
        <f>-(VLOOKUP(A398&amp;"_"&amp;B258&amp;"_E01",$D$12:$F$91,E$10+2,FALSE))</f>
        <v>-0.54910600548819988</v>
      </c>
      <c r="L398" s="26" t="str">
        <f>"Upper limit of DH in Space Heating in "&amp;A398</f>
        <v>Upper limit of DH in Space Heating in RSD_APA4_SH</v>
      </c>
      <c r="N398" s="58"/>
      <c r="O398" s="31"/>
      <c r="P398" s="59"/>
    </row>
    <row r="399" spans="1:16" x14ac:dyDescent="0.3">
      <c r="A399" s="8"/>
      <c r="C399" s="25"/>
      <c r="D399" s="25"/>
      <c r="E399" s="25" t="str">
        <f>LEFT(E398,11)&amp;"*"&amp;",-"&amp;E398</f>
        <v>RSD_APA4_SH*,-RSD_APA4_SH_LTH*</v>
      </c>
      <c r="F399" s="25" t="str">
        <f>F398</f>
        <v>RSD_APA4_SH</v>
      </c>
      <c r="G399" s="42">
        <f t="shared" ref="G399:G413" si="111">G380</f>
        <v>2018</v>
      </c>
      <c r="H399" s="43">
        <f>K398</f>
        <v>-0.54910600548819988</v>
      </c>
      <c r="I399" s="44"/>
      <c r="J399" s="44"/>
      <c r="K399" s="45">
        <f>1+K398</f>
        <v>0.45089399451180012</v>
      </c>
      <c r="L399" s="26"/>
      <c r="N399" s="58"/>
      <c r="O399" s="31"/>
      <c r="P399" s="59"/>
    </row>
    <row r="400" spans="1:16" x14ac:dyDescent="0.3">
      <c r="C400" s="25"/>
      <c r="D400" s="25"/>
      <c r="E400" s="25" t="str">
        <f t="shared" ref="E400:F400" si="112">E398</f>
        <v>RSD_APA4_SH_LTH*</v>
      </c>
      <c r="F400" s="25" t="str">
        <f t="shared" si="112"/>
        <v>RSD_APA4_SH</v>
      </c>
      <c r="G400" s="42">
        <f t="shared" si="111"/>
        <v>2020</v>
      </c>
      <c r="H400" s="43">
        <f>K401</f>
        <v>0.4417115770500899</v>
      </c>
      <c r="I400" s="44"/>
      <c r="J400" s="44"/>
      <c r="K400" s="45">
        <f>(K398+K402)/2</f>
        <v>-0.5582884229499101</v>
      </c>
      <c r="L400" s="26"/>
      <c r="N400" s="58"/>
      <c r="O400" s="31"/>
      <c r="P400" s="59"/>
    </row>
    <row r="401" spans="3:16" x14ac:dyDescent="0.3">
      <c r="C401" s="25"/>
      <c r="D401" s="25"/>
      <c r="E401" s="25" t="str">
        <f>LEFT(E400,11)&amp;"*"&amp;",-"&amp;E400</f>
        <v>RSD_APA4_SH*,-RSD_APA4_SH_LTH*</v>
      </c>
      <c r="F401" s="25" t="str">
        <f>F400</f>
        <v>RSD_APA4_SH</v>
      </c>
      <c r="G401" s="42">
        <f t="shared" si="111"/>
        <v>2020</v>
      </c>
      <c r="H401" s="43">
        <f>K400</f>
        <v>-0.5582884229499101</v>
      </c>
      <c r="I401" s="44"/>
      <c r="J401" s="44"/>
      <c r="K401" s="45">
        <f>1+K400</f>
        <v>0.4417115770500899</v>
      </c>
      <c r="L401" s="26"/>
      <c r="N401" s="58"/>
      <c r="O401" s="31"/>
      <c r="P401" s="59"/>
    </row>
    <row r="402" spans="3:16" x14ac:dyDescent="0.3">
      <c r="C402" s="25"/>
      <c r="D402" s="25"/>
      <c r="E402" s="25" t="str">
        <f t="shared" ref="E402:F402" si="113">E400</f>
        <v>RSD_APA4_SH_LTH*</v>
      </c>
      <c r="F402" s="25" t="str">
        <f t="shared" si="113"/>
        <v>RSD_APA4_SH</v>
      </c>
      <c r="G402" s="42">
        <f t="shared" si="111"/>
        <v>2025</v>
      </c>
      <c r="H402" s="43">
        <f>K403</f>
        <v>0.43252915958837979</v>
      </c>
      <c r="I402" s="44"/>
      <c r="J402" s="44"/>
      <c r="K402" s="45">
        <f>(K398+K404)/2</f>
        <v>-0.56747084041162021</v>
      </c>
      <c r="L402" s="26"/>
      <c r="N402" s="58"/>
      <c r="O402" s="31"/>
      <c r="P402" s="59"/>
    </row>
    <row r="403" spans="3:16" x14ac:dyDescent="0.3">
      <c r="C403" s="25"/>
      <c r="D403" s="25"/>
      <c r="E403" s="25" t="str">
        <f>LEFT(E402,11)&amp;"*"&amp;",-"&amp;E402</f>
        <v>RSD_APA4_SH*,-RSD_APA4_SH_LTH*</v>
      </c>
      <c r="F403" s="25" t="str">
        <f>F402</f>
        <v>RSD_APA4_SH</v>
      </c>
      <c r="G403" s="42">
        <f t="shared" si="111"/>
        <v>2025</v>
      </c>
      <c r="H403" s="43">
        <f>K402</f>
        <v>-0.56747084041162021</v>
      </c>
      <c r="I403" s="44"/>
      <c r="J403" s="44"/>
      <c r="K403" s="45">
        <f>1+K402</f>
        <v>0.43252915958837979</v>
      </c>
      <c r="L403" s="26"/>
      <c r="N403" s="58"/>
      <c r="O403" s="31"/>
      <c r="P403" s="59"/>
    </row>
    <row r="404" spans="3:16" x14ac:dyDescent="0.3">
      <c r="C404" s="25"/>
      <c r="D404" s="25"/>
      <c r="E404" s="25" t="str">
        <f t="shared" ref="E404:F404" si="114">E402</f>
        <v>RSD_APA4_SH_LTH*</v>
      </c>
      <c r="F404" s="25" t="str">
        <f t="shared" si="114"/>
        <v>RSD_APA4_SH</v>
      </c>
      <c r="G404" s="42">
        <f t="shared" si="111"/>
        <v>2030</v>
      </c>
      <c r="H404" s="43">
        <f>K405</f>
        <v>0.41416432466495956</v>
      </c>
      <c r="I404" s="44"/>
      <c r="J404" s="44"/>
      <c r="K404" s="45">
        <f>(K398+K412)/2</f>
        <v>-0.58583567533504044</v>
      </c>
      <c r="L404" s="26"/>
      <c r="N404" s="58"/>
      <c r="O404" s="31"/>
      <c r="P404" s="59"/>
    </row>
    <row r="405" spans="3:16" x14ac:dyDescent="0.3">
      <c r="C405" s="25"/>
      <c r="D405" s="25"/>
      <c r="E405" s="25" t="str">
        <f>LEFT(E404,11)&amp;"*"&amp;",-"&amp;E404</f>
        <v>RSD_APA4_SH*,-RSD_APA4_SH_LTH*</v>
      </c>
      <c r="F405" s="25" t="str">
        <f>F404</f>
        <v>RSD_APA4_SH</v>
      </c>
      <c r="G405" s="42">
        <f t="shared" si="111"/>
        <v>2030</v>
      </c>
      <c r="H405" s="43">
        <f>K404</f>
        <v>-0.58583567533504044</v>
      </c>
      <c r="I405" s="44"/>
      <c r="J405" s="44"/>
      <c r="K405" s="45">
        <f>1+K404</f>
        <v>0.41416432466495956</v>
      </c>
      <c r="L405" s="26"/>
      <c r="N405" s="58"/>
      <c r="O405" s="31"/>
      <c r="P405" s="59"/>
    </row>
    <row r="406" spans="3:16" x14ac:dyDescent="0.3">
      <c r="C406" s="25"/>
      <c r="D406" s="25"/>
      <c r="E406" s="25" t="str">
        <f t="shared" ref="E406:F406" si="115">E404</f>
        <v>RSD_APA4_SH_LTH*</v>
      </c>
      <c r="F406" s="25" t="str">
        <f t="shared" si="115"/>
        <v>RSD_APA4_SH</v>
      </c>
      <c r="G406" s="42">
        <f t="shared" si="111"/>
        <v>2035</v>
      </c>
      <c r="H406" s="43">
        <f>K407</f>
        <v>0.40498190720324945</v>
      </c>
      <c r="I406" s="44"/>
      <c r="J406" s="44"/>
      <c r="K406" s="45">
        <f>(K404+K408)/2</f>
        <v>-0.59501809279675055</v>
      </c>
      <c r="L406" s="26"/>
      <c r="N406" s="58"/>
      <c r="O406" s="31"/>
      <c r="P406" s="59"/>
    </row>
    <row r="407" spans="3:16" x14ac:dyDescent="0.3">
      <c r="C407" s="25"/>
      <c r="D407" s="25"/>
      <c r="E407" s="25" t="str">
        <f>LEFT(E406,11)&amp;"*"&amp;",-"&amp;E406</f>
        <v>RSD_APA4_SH*,-RSD_APA4_SH_LTH*</v>
      </c>
      <c r="F407" s="25" t="str">
        <f>F406</f>
        <v>RSD_APA4_SH</v>
      </c>
      <c r="G407" s="42">
        <f t="shared" si="111"/>
        <v>2035</v>
      </c>
      <c r="H407" s="43">
        <f>K406</f>
        <v>-0.59501809279675055</v>
      </c>
      <c r="I407" s="44"/>
      <c r="J407" s="44"/>
      <c r="K407" s="45">
        <f>1+K406</f>
        <v>0.40498190720324945</v>
      </c>
      <c r="L407" s="26"/>
      <c r="N407" s="58"/>
      <c r="O407" s="31"/>
      <c r="P407" s="59"/>
    </row>
    <row r="408" spans="3:16" x14ac:dyDescent="0.3">
      <c r="C408" s="25"/>
      <c r="D408" s="25"/>
      <c r="E408" s="25" t="str">
        <f t="shared" ref="E408:F408" si="116">E406</f>
        <v>RSD_APA4_SH_LTH*</v>
      </c>
      <c r="F408" s="25" t="str">
        <f t="shared" si="116"/>
        <v>RSD_APA4_SH</v>
      </c>
      <c r="G408" s="42">
        <f t="shared" si="111"/>
        <v>2040</v>
      </c>
      <c r="H408" s="43">
        <f>K409</f>
        <v>0.39579948974153933</v>
      </c>
      <c r="I408" s="44"/>
      <c r="J408" s="44"/>
      <c r="K408" s="45">
        <f>(K404+K412)/2</f>
        <v>-0.60420051025846067</v>
      </c>
      <c r="L408" s="26"/>
      <c r="N408" s="58"/>
      <c r="O408" s="31"/>
      <c r="P408" s="59"/>
    </row>
    <row r="409" spans="3:16" x14ac:dyDescent="0.3">
      <c r="C409" s="25"/>
      <c r="D409" s="25"/>
      <c r="E409" s="25" t="str">
        <f>LEFT(E408,11)&amp;"*"&amp;",-"&amp;E408</f>
        <v>RSD_APA4_SH*,-RSD_APA4_SH_LTH*</v>
      </c>
      <c r="F409" s="25" t="str">
        <f>F408</f>
        <v>RSD_APA4_SH</v>
      </c>
      <c r="G409" s="42">
        <f t="shared" si="111"/>
        <v>2040</v>
      </c>
      <c r="H409" s="43">
        <f>K408</f>
        <v>-0.60420051025846067</v>
      </c>
      <c r="I409" s="44"/>
      <c r="J409" s="44"/>
      <c r="K409" s="45">
        <f>1+K408</f>
        <v>0.39579948974153933</v>
      </c>
      <c r="L409" s="26"/>
      <c r="N409" s="58"/>
      <c r="O409" s="31"/>
      <c r="P409" s="59"/>
    </row>
    <row r="410" spans="3:16" x14ac:dyDescent="0.3">
      <c r="C410" s="25"/>
      <c r="D410" s="25"/>
      <c r="E410" s="25" t="str">
        <f t="shared" ref="E410:F410" si="117">E408</f>
        <v>RSD_APA4_SH_LTH*</v>
      </c>
      <c r="F410" s="25" t="str">
        <f t="shared" si="117"/>
        <v>RSD_APA4_SH</v>
      </c>
      <c r="G410" s="42">
        <f t="shared" si="111"/>
        <v>2045</v>
      </c>
      <c r="H410" s="43">
        <f>K411</f>
        <v>0.38661707227982922</v>
      </c>
      <c r="I410" s="44"/>
      <c r="J410" s="44"/>
      <c r="K410" s="45">
        <f>(K408+K412)/2</f>
        <v>-0.61338292772017078</v>
      </c>
      <c r="L410" s="26"/>
      <c r="N410" s="58"/>
      <c r="O410" s="31"/>
      <c r="P410" s="59"/>
    </row>
    <row r="411" spans="3:16" x14ac:dyDescent="0.3">
      <c r="C411" s="25"/>
      <c r="D411" s="25"/>
      <c r="E411" s="25" t="str">
        <f>LEFT(E410,11)&amp;"*"&amp;",-"&amp;E410</f>
        <v>RSD_APA4_SH*,-RSD_APA4_SH_LTH*</v>
      </c>
      <c r="F411" s="25" t="str">
        <f>F410</f>
        <v>RSD_APA4_SH</v>
      </c>
      <c r="G411" s="42">
        <f t="shared" si="111"/>
        <v>2045</v>
      </c>
      <c r="H411" s="43">
        <f>K410</f>
        <v>-0.61338292772017078</v>
      </c>
      <c r="I411" s="44"/>
      <c r="J411" s="44"/>
      <c r="K411" s="45">
        <f>1+K410</f>
        <v>0.38661707227982922</v>
      </c>
      <c r="L411" s="26"/>
      <c r="N411" s="58"/>
      <c r="O411" s="31"/>
      <c r="P411" s="59"/>
    </row>
    <row r="412" spans="3:16" x14ac:dyDescent="0.3">
      <c r="C412" s="25"/>
      <c r="D412" s="25"/>
      <c r="E412" s="25" t="str">
        <f t="shared" ref="E412:F412" si="118">E410</f>
        <v>RSD_APA4_SH_LTH*</v>
      </c>
      <c r="F412" s="25" t="str">
        <f t="shared" si="118"/>
        <v>RSD_APA4_SH</v>
      </c>
      <c r="G412" s="42">
        <f t="shared" si="111"/>
        <v>2050</v>
      </c>
      <c r="H412" s="43">
        <f>K413</f>
        <v>0.37743465481811911</v>
      </c>
      <c r="I412" s="44"/>
      <c r="J412" s="44"/>
      <c r="K412" s="45">
        <f>-N412</f>
        <v>-0.62256534518188089</v>
      </c>
      <c r="L412" s="26"/>
      <c r="N412" s="68">
        <f>1+P412</f>
        <v>0.62256534518188089</v>
      </c>
      <c r="O412" s="34" t="s">
        <v>271</v>
      </c>
      <c r="P412" s="69">
        <f>K238</f>
        <v>-0.37743465481811905</v>
      </c>
    </row>
    <row r="413" spans="3:16" x14ac:dyDescent="0.3">
      <c r="E413" s="25" t="str">
        <f>LEFT(E412,11)&amp;"*"&amp;",-"&amp;E412</f>
        <v>RSD_APA4_SH*,-RSD_APA4_SH_LTH*</v>
      </c>
      <c r="F413" s="25" t="str">
        <f>F412</f>
        <v>RSD_APA4_SH</v>
      </c>
      <c r="G413" s="42">
        <f t="shared" si="111"/>
        <v>2050</v>
      </c>
      <c r="H413" s="43">
        <f>K412</f>
        <v>-0.62256534518188089</v>
      </c>
      <c r="I413" s="44"/>
      <c r="J413" s="44"/>
      <c r="K413" s="45">
        <f>1+K412</f>
        <v>0.37743465481811911</v>
      </c>
      <c r="L413" s="26"/>
    </row>
  </sheetData>
  <mergeCells count="1">
    <mergeCell ref="N117:P1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45"/>
  <sheetViews>
    <sheetView zoomScale="70" zoomScaleNormal="70" workbookViewId="0">
      <selection activeCell="E32" sqref="E32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42.109375" bestFit="1" customWidth="1"/>
  </cols>
  <sheetData>
    <row r="1" spans="1:16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49</v>
      </c>
      <c r="P1" s="1" t="s">
        <v>49</v>
      </c>
    </row>
    <row r="2" spans="1:16" x14ac:dyDescent="0.3">
      <c r="A2" t="s">
        <v>114</v>
      </c>
      <c r="B2" t="s">
        <v>16</v>
      </c>
      <c r="C2" t="s">
        <v>212</v>
      </c>
      <c r="D2" t="s">
        <v>116</v>
      </c>
      <c r="E2" t="s">
        <v>17</v>
      </c>
      <c r="F2" t="s">
        <v>116</v>
      </c>
      <c r="G2">
        <v>2017</v>
      </c>
      <c r="H2" t="s">
        <v>116</v>
      </c>
      <c r="I2" t="s">
        <v>116</v>
      </c>
      <c r="J2" t="s">
        <v>116</v>
      </c>
      <c r="K2" t="s">
        <v>116</v>
      </c>
      <c r="L2">
        <v>1</v>
      </c>
      <c r="O2" t="str">
        <f t="shared" ref="O2:O33" si="0">B2&amp;C2</f>
        <v>NCAP_AFARSD_APA1_CK_BIC_E01</v>
      </c>
      <c r="P2">
        <f t="shared" ref="P2:P33" si="1">L2</f>
        <v>1</v>
      </c>
    </row>
    <row r="3" spans="1:16" x14ac:dyDescent="0.3">
      <c r="A3" t="s">
        <v>114</v>
      </c>
      <c r="B3" t="s">
        <v>16</v>
      </c>
      <c r="C3" t="s">
        <v>213</v>
      </c>
      <c r="D3" t="s">
        <v>116</v>
      </c>
      <c r="E3" t="s">
        <v>17</v>
      </c>
      <c r="F3" t="s">
        <v>116</v>
      </c>
      <c r="G3">
        <v>2017</v>
      </c>
      <c r="H3" t="s">
        <v>116</v>
      </c>
      <c r="I3" t="s">
        <v>116</v>
      </c>
      <c r="J3" t="s">
        <v>116</v>
      </c>
      <c r="K3" t="s">
        <v>116</v>
      </c>
      <c r="L3">
        <v>1</v>
      </c>
      <c r="O3" t="str">
        <f t="shared" si="0"/>
        <v>NCAP_AFARSD_APA1_CK_ELC_E01</v>
      </c>
      <c r="P3">
        <f t="shared" si="1"/>
        <v>1</v>
      </c>
    </row>
    <row r="4" spans="1:16" x14ac:dyDescent="0.3">
      <c r="A4" t="s">
        <v>114</v>
      </c>
      <c r="B4" t="s">
        <v>16</v>
      </c>
      <c r="C4" t="s">
        <v>214</v>
      </c>
      <c r="D4" t="s">
        <v>116</v>
      </c>
      <c r="E4" t="s">
        <v>17</v>
      </c>
      <c r="F4" t="s">
        <v>116</v>
      </c>
      <c r="G4">
        <v>2017</v>
      </c>
      <c r="H4" t="s">
        <v>116</v>
      </c>
      <c r="I4" t="s">
        <v>116</v>
      </c>
      <c r="J4" t="s">
        <v>116</v>
      </c>
      <c r="K4" t="s">
        <v>116</v>
      </c>
      <c r="L4">
        <v>1</v>
      </c>
      <c r="O4" t="str">
        <f t="shared" si="0"/>
        <v>NCAP_AFARSD_APA1_CK_GAS_E01</v>
      </c>
      <c r="P4">
        <f t="shared" si="1"/>
        <v>1</v>
      </c>
    </row>
    <row r="5" spans="1:16" x14ac:dyDescent="0.3">
      <c r="A5" t="s">
        <v>114</v>
      </c>
      <c r="B5" t="s">
        <v>16</v>
      </c>
      <c r="C5" t="s">
        <v>215</v>
      </c>
      <c r="D5" t="s">
        <v>116</v>
      </c>
      <c r="E5" t="s">
        <v>17</v>
      </c>
      <c r="F5" t="s">
        <v>116</v>
      </c>
      <c r="G5">
        <v>2017</v>
      </c>
      <c r="H5" t="s">
        <v>116</v>
      </c>
      <c r="I5" t="s">
        <v>116</v>
      </c>
      <c r="J5" t="s">
        <v>116</v>
      </c>
      <c r="K5" t="s">
        <v>116</v>
      </c>
      <c r="L5">
        <v>1</v>
      </c>
      <c r="O5" t="str">
        <f t="shared" si="0"/>
        <v>NCAP_AFARSD_APA1_CK_LOG_E01</v>
      </c>
      <c r="P5">
        <f t="shared" si="1"/>
        <v>1</v>
      </c>
    </row>
    <row r="6" spans="1:16" x14ac:dyDescent="0.3">
      <c r="A6" t="s">
        <v>114</v>
      </c>
      <c r="B6" t="s">
        <v>16</v>
      </c>
      <c r="C6" t="s">
        <v>216</v>
      </c>
      <c r="D6" t="s">
        <v>116</v>
      </c>
      <c r="E6" t="s">
        <v>17</v>
      </c>
      <c r="F6" t="s">
        <v>116</v>
      </c>
      <c r="G6">
        <v>2017</v>
      </c>
      <c r="H6" t="s">
        <v>116</v>
      </c>
      <c r="I6" t="s">
        <v>116</v>
      </c>
      <c r="J6" t="s">
        <v>116</v>
      </c>
      <c r="K6" t="s">
        <v>116</v>
      </c>
      <c r="L6">
        <v>1</v>
      </c>
      <c r="O6" t="str">
        <f t="shared" si="0"/>
        <v>NCAP_AFARSD_APA1_CK_LPG_E01</v>
      </c>
      <c r="P6">
        <f t="shared" si="1"/>
        <v>1</v>
      </c>
    </row>
    <row r="7" spans="1:16" x14ac:dyDescent="0.3">
      <c r="A7" t="s">
        <v>114</v>
      </c>
      <c r="B7" t="s">
        <v>16</v>
      </c>
      <c r="C7" t="s">
        <v>217</v>
      </c>
      <c r="D7" t="s">
        <v>116</v>
      </c>
      <c r="E7" t="s">
        <v>17</v>
      </c>
      <c r="F7" t="s">
        <v>116</v>
      </c>
      <c r="G7">
        <v>2017</v>
      </c>
      <c r="H7" t="s">
        <v>116</v>
      </c>
      <c r="I7" t="s">
        <v>116</v>
      </c>
      <c r="J7" t="s">
        <v>116</v>
      </c>
      <c r="K7" t="s">
        <v>116</v>
      </c>
      <c r="L7">
        <v>1</v>
      </c>
      <c r="O7" t="str">
        <f t="shared" si="0"/>
        <v>NCAP_AFARSD_APA2_CK_BIC_E01</v>
      </c>
      <c r="P7">
        <f t="shared" si="1"/>
        <v>1</v>
      </c>
    </row>
    <row r="8" spans="1:16" x14ac:dyDescent="0.3">
      <c r="A8" t="s">
        <v>114</v>
      </c>
      <c r="B8" t="s">
        <v>16</v>
      </c>
      <c r="C8" t="s">
        <v>218</v>
      </c>
      <c r="D8" t="s">
        <v>116</v>
      </c>
      <c r="E8" t="s">
        <v>17</v>
      </c>
      <c r="F8" t="s">
        <v>116</v>
      </c>
      <c r="G8">
        <v>2017</v>
      </c>
      <c r="H8" t="s">
        <v>116</v>
      </c>
      <c r="I8" t="s">
        <v>116</v>
      </c>
      <c r="J8" t="s">
        <v>116</v>
      </c>
      <c r="K8" t="s">
        <v>116</v>
      </c>
      <c r="L8">
        <v>1</v>
      </c>
      <c r="O8" t="str">
        <f t="shared" si="0"/>
        <v>NCAP_AFARSD_APA2_CK_ELC_E01</v>
      </c>
      <c r="P8">
        <f t="shared" si="1"/>
        <v>1</v>
      </c>
    </row>
    <row r="9" spans="1:16" x14ac:dyDescent="0.3">
      <c r="A9" t="s">
        <v>114</v>
      </c>
      <c r="B9" t="s">
        <v>16</v>
      </c>
      <c r="C9" t="s">
        <v>219</v>
      </c>
      <c r="D9" t="s">
        <v>116</v>
      </c>
      <c r="E9" t="s">
        <v>17</v>
      </c>
      <c r="F9" t="s">
        <v>116</v>
      </c>
      <c r="G9">
        <v>2017</v>
      </c>
      <c r="H9" t="s">
        <v>116</v>
      </c>
      <c r="I9" t="s">
        <v>116</v>
      </c>
      <c r="J9" t="s">
        <v>116</v>
      </c>
      <c r="K9" t="s">
        <v>116</v>
      </c>
      <c r="L9">
        <v>1</v>
      </c>
      <c r="O9" t="str">
        <f t="shared" si="0"/>
        <v>NCAP_AFARSD_APA2_CK_GAS_E01</v>
      </c>
      <c r="P9">
        <f t="shared" si="1"/>
        <v>1</v>
      </c>
    </row>
    <row r="10" spans="1:16" x14ac:dyDescent="0.3">
      <c r="A10" t="s">
        <v>114</v>
      </c>
      <c r="B10" t="s">
        <v>16</v>
      </c>
      <c r="C10" t="s">
        <v>220</v>
      </c>
      <c r="D10" t="s">
        <v>116</v>
      </c>
      <c r="E10" t="s">
        <v>17</v>
      </c>
      <c r="F10" t="s">
        <v>116</v>
      </c>
      <c r="G10">
        <v>2017</v>
      </c>
      <c r="H10" t="s">
        <v>116</v>
      </c>
      <c r="I10" t="s">
        <v>116</v>
      </c>
      <c r="J10" t="s">
        <v>116</v>
      </c>
      <c r="K10" t="s">
        <v>116</v>
      </c>
      <c r="L10">
        <v>1</v>
      </c>
      <c r="O10" t="str">
        <f t="shared" si="0"/>
        <v>NCAP_AFARSD_APA2_CK_LOG_E01</v>
      </c>
      <c r="P10">
        <f t="shared" si="1"/>
        <v>1</v>
      </c>
    </row>
    <row r="11" spans="1:16" x14ac:dyDescent="0.3">
      <c r="A11" t="s">
        <v>114</v>
      </c>
      <c r="B11" t="s">
        <v>16</v>
      </c>
      <c r="C11" t="s">
        <v>221</v>
      </c>
      <c r="D11" t="s">
        <v>116</v>
      </c>
      <c r="E11" t="s">
        <v>17</v>
      </c>
      <c r="F11" t="s">
        <v>116</v>
      </c>
      <c r="G11">
        <v>2017</v>
      </c>
      <c r="H11" t="s">
        <v>116</v>
      </c>
      <c r="I11" t="s">
        <v>116</v>
      </c>
      <c r="J11" t="s">
        <v>116</v>
      </c>
      <c r="K11" t="s">
        <v>116</v>
      </c>
      <c r="L11">
        <v>1</v>
      </c>
      <c r="O11" t="str">
        <f t="shared" si="0"/>
        <v>NCAP_AFARSD_APA2_CK_LPG_E01</v>
      </c>
      <c r="P11">
        <f t="shared" si="1"/>
        <v>1</v>
      </c>
    </row>
    <row r="12" spans="1:16" x14ac:dyDescent="0.3">
      <c r="A12" t="s">
        <v>114</v>
      </c>
      <c r="B12" t="s">
        <v>16</v>
      </c>
      <c r="C12" t="s">
        <v>222</v>
      </c>
      <c r="D12" t="s">
        <v>116</v>
      </c>
      <c r="E12" t="s">
        <v>17</v>
      </c>
      <c r="F12" t="s">
        <v>116</v>
      </c>
      <c r="G12">
        <v>2017</v>
      </c>
      <c r="H12" t="s">
        <v>116</v>
      </c>
      <c r="I12" t="s">
        <v>116</v>
      </c>
      <c r="J12" t="s">
        <v>116</v>
      </c>
      <c r="K12" t="s">
        <v>116</v>
      </c>
      <c r="L12">
        <v>1</v>
      </c>
      <c r="O12" t="str">
        <f t="shared" si="0"/>
        <v>NCAP_AFARSD_APA3_CK_BIC_E01</v>
      </c>
      <c r="P12">
        <f t="shared" si="1"/>
        <v>1</v>
      </c>
    </row>
    <row r="13" spans="1:16" x14ac:dyDescent="0.3">
      <c r="A13" t="s">
        <v>114</v>
      </c>
      <c r="B13" t="s">
        <v>16</v>
      </c>
      <c r="C13" t="s">
        <v>223</v>
      </c>
      <c r="D13" t="s">
        <v>116</v>
      </c>
      <c r="E13" t="s">
        <v>17</v>
      </c>
      <c r="F13" t="s">
        <v>116</v>
      </c>
      <c r="G13">
        <v>2017</v>
      </c>
      <c r="H13" t="s">
        <v>116</v>
      </c>
      <c r="I13" t="s">
        <v>116</v>
      </c>
      <c r="J13" t="s">
        <v>116</v>
      </c>
      <c r="K13" t="s">
        <v>116</v>
      </c>
      <c r="L13">
        <v>1</v>
      </c>
      <c r="O13" t="str">
        <f t="shared" si="0"/>
        <v>NCAP_AFARSD_APA3_CK_ELC_E01</v>
      </c>
      <c r="P13">
        <f t="shared" si="1"/>
        <v>1</v>
      </c>
    </row>
    <row r="14" spans="1:16" x14ac:dyDescent="0.3">
      <c r="A14" t="s">
        <v>114</v>
      </c>
      <c r="B14" t="s">
        <v>16</v>
      </c>
      <c r="C14" t="s">
        <v>224</v>
      </c>
      <c r="D14" t="s">
        <v>116</v>
      </c>
      <c r="E14" t="s">
        <v>17</v>
      </c>
      <c r="F14" t="s">
        <v>116</v>
      </c>
      <c r="G14">
        <v>2017</v>
      </c>
      <c r="H14" t="s">
        <v>116</v>
      </c>
      <c r="I14" t="s">
        <v>116</v>
      </c>
      <c r="J14" t="s">
        <v>116</v>
      </c>
      <c r="K14" t="s">
        <v>116</v>
      </c>
      <c r="L14">
        <v>1</v>
      </c>
      <c r="O14" t="str">
        <f t="shared" si="0"/>
        <v>NCAP_AFARSD_APA3_CK_GAS_E01</v>
      </c>
      <c r="P14">
        <f t="shared" si="1"/>
        <v>1</v>
      </c>
    </row>
    <row r="15" spans="1:16" x14ac:dyDescent="0.3">
      <c r="A15" t="s">
        <v>114</v>
      </c>
      <c r="B15" t="s">
        <v>16</v>
      </c>
      <c r="C15" t="s">
        <v>225</v>
      </c>
      <c r="D15" t="s">
        <v>116</v>
      </c>
      <c r="E15" t="s">
        <v>17</v>
      </c>
      <c r="F15" t="s">
        <v>116</v>
      </c>
      <c r="G15">
        <v>2017</v>
      </c>
      <c r="H15" t="s">
        <v>116</v>
      </c>
      <c r="I15" t="s">
        <v>116</v>
      </c>
      <c r="J15" t="s">
        <v>116</v>
      </c>
      <c r="K15" t="s">
        <v>116</v>
      </c>
      <c r="L15">
        <v>1</v>
      </c>
      <c r="O15" t="str">
        <f t="shared" si="0"/>
        <v>NCAP_AFARSD_APA3_CK_LOG_E01</v>
      </c>
      <c r="P15">
        <f t="shared" si="1"/>
        <v>1</v>
      </c>
    </row>
    <row r="16" spans="1:16" x14ac:dyDescent="0.3">
      <c r="A16" t="s">
        <v>114</v>
      </c>
      <c r="B16" t="s">
        <v>16</v>
      </c>
      <c r="C16" t="s">
        <v>226</v>
      </c>
      <c r="D16" t="s">
        <v>116</v>
      </c>
      <c r="E16" t="s">
        <v>17</v>
      </c>
      <c r="F16" t="s">
        <v>116</v>
      </c>
      <c r="G16">
        <v>2017</v>
      </c>
      <c r="H16" t="s">
        <v>116</v>
      </c>
      <c r="I16" t="s">
        <v>116</v>
      </c>
      <c r="J16" t="s">
        <v>116</v>
      </c>
      <c r="K16" t="s">
        <v>116</v>
      </c>
      <c r="L16">
        <v>1</v>
      </c>
      <c r="O16" t="str">
        <f t="shared" si="0"/>
        <v>NCAP_AFARSD_APA3_CK_LPG_E01</v>
      </c>
      <c r="P16">
        <f t="shared" si="1"/>
        <v>1</v>
      </c>
    </row>
    <row r="17" spans="1:16" x14ac:dyDescent="0.3">
      <c r="A17" t="s">
        <v>114</v>
      </c>
      <c r="B17" t="s">
        <v>16</v>
      </c>
      <c r="C17" t="s">
        <v>227</v>
      </c>
      <c r="D17" t="s">
        <v>116</v>
      </c>
      <c r="E17" t="s">
        <v>17</v>
      </c>
      <c r="F17" t="s">
        <v>116</v>
      </c>
      <c r="G17">
        <v>2017</v>
      </c>
      <c r="H17" t="s">
        <v>116</v>
      </c>
      <c r="I17" t="s">
        <v>116</v>
      </c>
      <c r="J17" t="s">
        <v>116</v>
      </c>
      <c r="K17" t="s">
        <v>116</v>
      </c>
      <c r="L17">
        <v>1</v>
      </c>
      <c r="O17" t="str">
        <f t="shared" si="0"/>
        <v>NCAP_AFARSD_APA4_CK_BIC_E01</v>
      </c>
      <c r="P17">
        <f t="shared" si="1"/>
        <v>1</v>
      </c>
    </row>
    <row r="18" spans="1:16" x14ac:dyDescent="0.3">
      <c r="A18" t="s">
        <v>114</v>
      </c>
      <c r="B18" t="s">
        <v>16</v>
      </c>
      <c r="C18" t="s">
        <v>228</v>
      </c>
      <c r="D18" t="s">
        <v>116</v>
      </c>
      <c r="E18" t="s">
        <v>17</v>
      </c>
      <c r="F18" t="s">
        <v>116</v>
      </c>
      <c r="G18">
        <v>2017</v>
      </c>
      <c r="H18" t="s">
        <v>116</v>
      </c>
      <c r="I18" t="s">
        <v>116</v>
      </c>
      <c r="J18" t="s">
        <v>116</v>
      </c>
      <c r="K18" t="s">
        <v>116</v>
      </c>
      <c r="L18">
        <v>1</v>
      </c>
      <c r="O18" t="str">
        <f t="shared" si="0"/>
        <v>NCAP_AFARSD_APA4_CK_ELC_E01</v>
      </c>
      <c r="P18">
        <f t="shared" si="1"/>
        <v>1</v>
      </c>
    </row>
    <row r="19" spans="1:16" x14ac:dyDescent="0.3">
      <c r="A19" t="s">
        <v>114</v>
      </c>
      <c r="B19" t="s">
        <v>16</v>
      </c>
      <c r="C19" t="s">
        <v>229</v>
      </c>
      <c r="D19" t="s">
        <v>116</v>
      </c>
      <c r="E19" t="s">
        <v>17</v>
      </c>
      <c r="F19" t="s">
        <v>116</v>
      </c>
      <c r="G19">
        <v>2017</v>
      </c>
      <c r="H19" t="s">
        <v>116</v>
      </c>
      <c r="I19" t="s">
        <v>116</v>
      </c>
      <c r="J19" t="s">
        <v>116</v>
      </c>
      <c r="K19" t="s">
        <v>116</v>
      </c>
      <c r="L19">
        <v>1</v>
      </c>
      <c r="O19" t="str">
        <f t="shared" si="0"/>
        <v>NCAP_AFARSD_APA4_CK_GAS_E01</v>
      </c>
      <c r="P19">
        <f t="shared" si="1"/>
        <v>1</v>
      </c>
    </row>
    <row r="20" spans="1:16" x14ac:dyDescent="0.3">
      <c r="A20" t="s">
        <v>114</v>
      </c>
      <c r="B20" t="s">
        <v>16</v>
      </c>
      <c r="C20" t="s">
        <v>230</v>
      </c>
      <c r="D20" t="s">
        <v>116</v>
      </c>
      <c r="E20" t="s">
        <v>17</v>
      </c>
      <c r="F20" t="s">
        <v>116</v>
      </c>
      <c r="G20">
        <v>2017</v>
      </c>
      <c r="H20" t="s">
        <v>116</v>
      </c>
      <c r="I20" t="s">
        <v>116</v>
      </c>
      <c r="J20" t="s">
        <v>116</v>
      </c>
      <c r="K20" t="s">
        <v>116</v>
      </c>
      <c r="L20">
        <v>1</v>
      </c>
      <c r="O20" t="str">
        <f t="shared" si="0"/>
        <v>NCAP_AFARSD_APA4_CK_LOG_E01</v>
      </c>
      <c r="P20">
        <f t="shared" si="1"/>
        <v>1</v>
      </c>
    </row>
    <row r="21" spans="1:16" x14ac:dyDescent="0.3">
      <c r="A21" t="s">
        <v>114</v>
      </c>
      <c r="B21" t="s">
        <v>16</v>
      </c>
      <c r="C21" t="s">
        <v>231</v>
      </c>
      <c r="D21" t="s">
        <v>116</v>
      </c>
      <c r="E21" t="s">
        <v>17</v>
      </c>
      <c r="F21" t="s">
        <v>116</v>
      </c>
      <c r="G21">
        <v>2017</v>
      </c>
      <c r="H21" t="s">
        <v>116</v>
      </c>
      <c r="I21" t="s">
        <v>116</v>
      </c>
      <c r="J21" t="s">
        <v>116</v>
      </c>
      <c r="K21" t="s">
        <v>116</v>
      </c>
      <c r="L21">
        <v>1</v>
      </c>
      <c r="O21" t="str">
        <f t="shared" si="0"/>
        <v>NCAP_AFARSD_APA4_CK_LPG_E01</v>
      </c>
      <c r="P21">
        <f t="shared" si="1"/>
        <v>1</v>
      </c>
    </row>
    <row r="22" spans="1:16" x14ac:dyDescent="0.3">
      <c r="A22" t="s">
        <v>114</v>
      </c>
      <c r="B22" t="s">
        <v>16</v>
      </c>
      <c r="C22" t="s">
        <v>232</v>
      </c>
      <c r="D22" t="s">
        <v>116</v>
      </c>
      <c r="E22" t="s">
        <v>17</v>
      </c>
      <c r="F22" t="s">
        <v>116</v>
      </c>
      <c r="G22">
        <v>2017</v>
      </c>
      <c r="H22" t="s">
        <v>116</v>
      </c>
      <c r="I22" t="s">
        <v>116</v>
      </c>
      <c r="J22" t="s">
        <v>116</v>
      </c>
      <c r="K22" t="s">
        <v>116</v>
      </c>
      <c r="L22">
        <v>1</v>
      </c>
      <c r="O22" t="str">
        <f t="shared" si="0"/>
        <v>NCAP_AFARSD_DTA1_CK_BIC_E01</v>
      </c>
      <c r="P22">
        <f t="shared" si="1"/>
        <v>1</v>
      </c>
    </row>
    <row r="23" spans="1:16" x14ac:dyDescent="0.3">
      <c r="A23" t="s">
        <v>114</v>
      </c>
      <c r="B23" t="s">
        <v>16</v>
      </c>
      <c r="C23" t="s">
        <v>233</v>
      </c>
      <c r="D23" t="s">
        <v>116</v>
      </c>
      <c r="E23" t="s">
        <v>17</v>
      </c>
      <c r="F23" t="s">
        <v>116</v>
      </c>
      <c r="G23">
        <v>2017</v>
      </c>
      <c r="H23" t="s">
        <v>116</v>
      </c>
      <c r="I23" t="s">
        <v>116</v>
      </c>
      <c r="J23" t="s">
        <v>116</v>
      </c>
      <c r="K23" t="s">
        <v>116</v>
      </c>
      <c r="L23">
        <v>1</v>
      </c>
      <c r="O23" t="str">
        <f t="shared" si="0"/>
        <v>NCAP_AFARSD_DTA1_CK_ELC_E01</v>
      </c>
      <c r="P23">
        <f t="shared" si="1"/>
        <v>1</v>
      </c>
    </row>
    <row r="24" spans="1:16" x14ac:dyDescent="0.3">
      <c r="A24" t="s">
        <v>114</v>
      </c>
      <c r="B24" t="s">
        <v>16</v>
      </c>
      <c r="C24" t="s">
        <v>234</v>
      </c>
      <c r="D24" t="s">
        <v>116</v>
      </c>
      <c r="E24" t="s">
        <v>17</v>
      </c>
      <c r="F24" t="s">
        <v>116</v>
      </c>
      <c r="G24">
        <v>2017</v>
      </c>
      <c r="H24" t="s">
        <v>116</v>
      </c>
      <c r="I24" t="s">
        <v>116</v>
      </c>
      <c r="J24" t="s">
        <v>116</v>
      </c>
      <c r="K24" t="s">
        <v>116</v>
      </c>
      <c r="L24">
        <v>1</v>
      </c>
      <c r="O24" t="str">
        <f t="shared" si="0"/>
        <v>NCAP_AFARSD_DTA1_CK_GAS_E01</v>
      </c>
      <c r="P24">
        <f t="shared" si="1"/>
        <v>1</v>
      </c>
    </row>
    <row r="25" spans="1:16" x14ac:dyDescent="0.3">
      <c r="A25" t="s">
        <v>114</v>
      </c>
      <c r="B25" t="s">
        <v>16</v>
      </c>
      <c r="C25" t="s">
        <v>235</v>
      </c>
      <c r="D25" t="s">
        <v>116</v>
      </c>
      <c r="E25" t="s">
        <v>17</v>
      </c>
      <c r="F25" t="s">
        <v>116</v>
      </c>
      <c r="G25">
        <v>2017</v>
      </c>
      <c r="H25" t="s">
        <v>116</v>
      </c>
      <c r="I25" t="s">
        <v>116</v>
      </c>
      <c r="J25" t="s">
        <v>116</v>
      </c>
      <c r="K25" t="s">
        <v>116</v>
      </c>
      <c r="L25">
        <v>1</v>
      </c>
      <c r="O25" t="str">
        <f t="shared" si="0"/>
        <v>NCAP_AFARSD_DTA1_CK_LOG_E01</v>
      </c>
      <c r="P25">
        <f t="shared" si="1"/>
        <v>1</v>
      </c>
    </row>
    <row r="26" spans="1:16" x14ac:dyDescent="0.3">
      <c r="A26" t="s">
        <v>114</v>
      </c>
      <c r="B26" t="s">
        <v>16</v>
      </c>
      <c r="C26" t="s">
        <v>236</v>
      </c>
      <c r="D26" t="s">
        <v>116</v>
      </c>
      <c r="E26" t="s">
        <v>17</v>
      </c>
      <c r="F26" t="s">
        <v>116</v>
      </c>
      <c r="G26">
        <v>2017</v>
      </c>
      <c r="H26" t="s">
        <v>116</v>
      </c>
      <c r="I26" t="s">
        <v>116</v>
      </c>
      <c r="J26" t="s">
        <v>116</v>
      </c>
      <c r="K26" t="s">
        <v>116</v>
      </c>
      <c r="L26">
        <v>1</v>
      </c>
      <c r="O26" t="str">
        <f t="shared" si="0"/>
        <v>NCAP_AFARSD_DTA1_CK_LPG_E01</v>
      </c>
      <c r="P26">
        <f t="shared" si="1"/>
        <v>1</v>
      </c>
    </row>
    <row r="27" spans="1:16" x14ac:dyDescent="0.3">
      <c r="A27" t="s">
        <v>114</v>
      </c>
      <c r="B27" t="s">
        <v>16</v>
      </c>
      <c r="C27" t="s">
        <v>237</v>
      </c>
      <c r="D27" t="s">
        <v>116</v>
      </c>
      <c r="E27" t="s">
        <v>17</v>
      </c>
      <c r="F27" t="s">
        <v>116</v>
      </c>
      <c r="G27">
        <v>2017</v>
      </c>
      <c r="H27" t="s">
        <v>116</v>
      </c>
      <c r="I27" t="s">
        <v>116</v>
      </c>
      <c r="J27" t="s">
        <v>116</v>
      </c>
      <c r="K27" t="s">
        <v>116</v>
      </c>
      <c r="L27">
        <v>1</v>
      </c>
      <c r="O27" t="str">
        <f t="shared" si="0"/>
        <v>NCAP_AFARSD_DTA2_CK_BIC_E01</v>
      </c>
      <c r="P27">
        <f t="shared" si="1"/>
        <v>1</v>
      </c>
    </row>
    <row r="28" spans="1:16" x14ac:dyDescent="0.3">
      <c r="A28" t="s">
        <v>114</v>
      </c>
      <c r="B28" t="s">
        <v>16</v>
      </c>
      <c r="C28" t="s">
        <v>238</v>
      </c>
      <c r="D28" t="s">
        <v>116</v>
      </c>
      <c r="E28" t="s">
        <v>17</v>
      </c>
      <c r="F28" t="s">
        <v>116</v>
      </c>
      <c r="G28">
        <v>2017</v>
      </c>
      <c r="H28" t="s">
        <v>116</v>
      </c>
      <c r="I28" t="s">
        <v>116</v>
      </c>
      <c r="J28" t="s">
        <v>116</v>
      </c>
      <c r="K28" t="s">
        <v>116</v>
      </c>
      <c r="L28">
        <v>1</v>
      </c>
      <c r="O28" t="str">
        <f t="shared" si="0"/>
        <v>NCAP_AFARSD_DTA2_CK_ELC_E01</v>
      </c>
      <c r="P28">
        <f t="shared" si="1"/>
        <v>1</v>
      </c>
    </row>
    <row r="29" spans="1:16" x14ac:dyDescent="0.3">
      <c r="A29" t="s">
        <v>114</v>
      </c>
      <c r="B29" t="s">
        <v>16</v>
      </c>
      <c r="C29" t="s">
        <v>239</v>
      </c>
      <c r="D29" t="s">
        <v>116</v>
      </c>
      <c r="E29" t="s">
        <v>17</v>
      </c>
      <c r="F29" t="s">
        <v>116</v>
      </c>
      <c r="G29">
        <v>2017</v>
      </c>
      <c r="H29" t="s">
        <v>116</v>
      </c>
      <c r="I29" t="s">
        <v>116</v>
      </c>
      <c r="J29" t="s">
        <v>116</v>
      </c>
      <c r="K29" t="s">
        <v>116</v>
      </c>
      <c r="L29">
        <v>1</v>
      </c>
      <c r="O29" t="str">
        <f t="shared" si="0"/>
        <v>NCAP_AFARSD_DTA2_CK_GAS_E01</v>
      </c>
      <c r="P29">
        <f t="shared" si="1"/>
        <v>1</v>
      </c>
    </row>
    <row r="30" spans="1:16" x14ac:dyDescent="0.3">
      <c r="A30" t="s">
        <v>114</v>
      </c>
      <c r="B30" t="s">
        <v>16</v>
      </c>
      <c r="C30" t="s">
        <v>240</v>
      </c>
      <c r="D30" t="s">
        <v>116</v>
      </c>
      <c r="E30" t="s">
        <v>17</v>
      </c>
      <c r="F30" t="s">
        <v>116</v>
      </c>
      <c r="G30">
        <v>2017</v>
      </c>
      <c r="H30" t="s">
        <v>116</v>
      </c>
      <c r="I30" t="s">
        <v>116</v>
      </c>
      <c r="J30" t="s">
        <v>116</v>
      </c>
      <c r="K30" t="s">
        <v>116</v>
      </c>
      <c r="L30">
        <v>1</v>
      </c>
      <c r="O30" t="str">
        <f t="shared" si="0"/>
        <v>NCAP_AFARSD_DTA2_CK_LOG_E01</v>
      </c>
      <c r="P30">
        <f t="shared" si="1"/>
        <v>1</v>
      </c>
    </row>
    <row r="31" spans="1:16" x14ac:dyDescent="0.3">
      <c r="A31" t="s">
        <v>114</v>
      </c>
      <c r="B31" t="s">
        <v>16</v>
      </c>
      <c r="C31" t="s">
        <v>241</v>
      </c>
      <c r="D31" t="s">
        <v>116</v>
      </c>
      <c r="E31" t="s">
        <v>17</v>
      </c>
      <c r="F31" t="s">
        <v>116</v>
      </c>
      <c r="G31">
        <v>2017</v>
      </c>
      <c r="H31" t="s">
        <v>116</v>
      </c>
      <c r="I31" t="s">
        <v>116</v>
      </c>
      <c r="J31" t="s">
        <v>116</v>
      </c>
      <c r="K31" t="s">
        <v>116</v>
      </c>
      <c r="L31">
        <v>1</v>
      </c>
      <c r="O31" t="str">
        <f t="shared" si="0"/>
        <v>NCAP_AFARSD_DTA2_CK_LPG_E01</v>
      </c>
      <c r="P31">
        <f t="shared" si="1"/>
        <v>1</v>
      </c>
    </row>
    <row r="32" spans="1:16" x14ac:dyDescent="0.3">
      <c r="A32" t="s">
        <v>114</v>
      </c>
      <c r="B32" t="s">
        <v>16</v>
      </c>
      <c r="C32" t="s">
        <v>242</v>
      </c>
      <c r="D32" t="s">
        <v>116</v>
      </c>
      <c r="E32" t="s">
        <v>17</v>
      </c>
      <c r="F32" t="s">
        <v>116</v>
      </c>
      <c r="G32">
        <v>2017</v>
      </c>
      <c r="H32" t="s">
        <v>116</v>
      </c>
      <c r="I32" t="s">
        <v>116</v>
      </c>
      <c r="J32" t="s">
        <v>116</v>
      </c>
      <c r="K32" t="s">
        <v>116</v>
      </c>
      <c r="L32">
        <v>1</v>
      </c>
      <c r="O32" t="str">
        <f t="shared" si="0"/>
        <v>NCAP_AFARSD_DTA3_CK_BIC_E01</v>
      </c>
      <c r="P32">
        <f t="shared" si="1"/>
        <v>1</v>
      </c>
    </row>
    <row r="33" spans="1:16" x14ac:dyDescent="0.3">
      <c r="A33" t="s">
        <v>114</v>
      </c>
      <c r="B33" t="s">
        <v>16</v>
      </c>
      <c r="C33" t="s">
        <v>243</v>
      </c>
      <c r="D33" t="s">
        <v>116</v>
      </c>
      <c r="E33" t="s">
        <v>17</v>
      </c>
      <c r="F33" t="s">
        <v>116</v>
      </c>
      <c r="G33">
        <v>2017</v>
      </c>
      <c r="H33" t="s">
        <v>116</v>
      </c>
      <c r="I33" t="s">
        <v>116</v>
      </c>
      <c r="J33" t="s">
        <v>116</v>
      </c>
      <c r="K33" t="s">
        <v>116</v>
      </c>
      <c r="L33">
        <v>1</v>
      </c>
      <c r="O33" t="str">
        <f t="shared" si="0"/>
        <v>NCAP_AFARSD_DTA3_CK_ELC_E01</v>
      </c>
      <c r="P33">
        <f t="shared" si="1"/>
        <v>1</v>
      </c>
    </row>
    <row r="34" spans="1:16" x14ac:dyDescent="0.3">
      <c r="A34" t="s">
        <v>114</v>
      </c>
      <c r="B34" t="s">
        <v>16</v>
      </c>
      <c r="C34" t="s">
        <v>244</v>
      </c>
      <c r="D34" t="s">
        <v>116</v>
      </c>
      <c r="E34" t="s">
        <v>17</v>
      </c>
      <c r="F34" t="s">
        <v>116</v>
      </c>
      <c r="G34">
        <v>2017</v>
      </c>
      <c r="H34" t="s">
        <v>116</v>
      </c>
      <c r="I34" t="s">
        <v>116</v>
      </c>
      <c r="J34" t="s">
        <v>116</v>
      </c>
      <c r="K34" t="s">
        <v>116</v>
      </c>
      <c r="L34">
        <v>1</v>
      </c>
      <c r="O34" t="str">
        <f t="shared" ref="O34:O65" si="2">B34&amp;C34</f>
        <v>NCAP_AFARSD_DTA3_CK_GAS_E01</v>
      </c>
      <c r="P34">
        <f t="shared" ref="P34:P96" si="3">L34</f>
        <v>1</v>
      </c>
    </row>
    <row r="35" spans="1:16" x14ac:dyDescent="0.3">
      <c r="A35" t="s">
        <v>114</v>
      </c>
      <c r="B35" t="s">
        <v>16</v>
      </c>
      <c r="C35" t="s">
        <v>245</v>
      </c>
      <c r="D35" t="s">
        <v>116</v>
      </c>
      <c r="E35" t="s">
        <v>17</v>
      </c>
      <c r="F35" t="s">
        <v>116</v>
      </c>
      <c r="G35">
        <v>2017</v>
      </c>
      <c r="H35" t="s">
        <v>116</v>
      </c>
      <c r="I35" t="s">
        <v>116</v>
      </c>
      <c r="J35" t="s">
        <v>116</v>
      </c>
      <c r="K35" t="s">
        <v>116</v>
      </c>
      <c r="L35">
        <v>1</v>
      </c>
      <c r="O35" t="str">
        <f t="shared" si="2"/>
        <v>NCAP_AFARSD_DTA3_CK_LOG_E01</v>
      </c>
      <c r="P35">
        <f t="shared" si="3"/>
        <v>1</v>
      </c>
    </row>
    <row r="36" spans="1:16" x14ac:dyDescent="0.3">
      <c r="A36" t="s">
        <v>114</v>
      </c>
      <c r="B36" t="s">
        <v>16</v>
      </c>
      <c r="C36" t="s">
        <v>246</v>
      </c>
      <c r="D36" t="s">
        <v>116</v>
      </c>
      <c r="E36" t="s">
        <v>17</v>
      </c>
      <c r="F36" t="s">
        <v>116</v>
      </c>
      <c r="G36">
        <v>2017</v>
      </c>
      <c r="H36" t="s">
        <v>116</v>
      </c>
      <c r="I36" t="s">
        <v>116</v>
      </c>
      <c r="J36" t="s">
        <v>116</v>
      </c>
      <c r="K36" t="s">
        <v>116</v>
      </c>
      <c r="L36">
        <v>1</v>
      </c>
      <c r="O36" t="str">
        <f t="shared" si="2"/>
        <v>NCAP_AFARSD_DTA3_CK_LPG_E01</v>
      </c>
      <c r="P36">
        <f t="shared" si="3"/>
        <v>1</v>
      </c>
    </row>
    <row r="37" spans="1:16" x14ac:dyDescent="0.3">
      <c r="A37" t="s">
        <v>114</v>
      </c>
      <c r="B37" t="s">
        <v>16</v>
      </c>
      <c r="C37" t="s">
        <v>247</v>
      </c>
      <c r="D37" t="s">
        <v>116</v>
      </c>
      <c r="E37" t="s">
        <v>17</v>
      </c>
      <c r="F37" t="s">
        <v>116</v>
      </c>
      <c r="G37">
        <v>2017</v>
      </c>
      <c r="H37" t="s">
        <v>116</v>
      </c>
      <c r="I37" t="s">
        <v>116</v>
      </c>
      <c r="J37" t="s">
        <v>116</v>
      </c>
      <c r="K37" t="s">
        <v>116</v>
      </c>
      <c r="L37">
        <v>1</v>
      </c>
      <c r="O37" t="str">
        <f t="shared" si="2"/>
        <v>NCAP_AFARSD_DTA4_CK_BIC_E01</v>
      </c>
      <c r="P37">
        <f t="shared" si="3"/>
        <v>1</v>
      </c>
    </row>
    <row r="38" spans="1:16" x14ac:dyDescent="0.3">
      <c r="A38" t="s">
        <v>114</v>
      </c>
      <c r="B38" t="s">
        <v>16</v>
      </c>
      <c r="C38" t="s">
        <v>248</v>
      </c>
      <c r="D38" t="s">
        <v>116</v>
      </c>
      <c r="E38" t="s">
        <v>17</v>
      </c>
      <c r="F38" t="s">
        <v>116</v>
      </c>
      <c r="G38">
        <v>2017</v>
      </c>
      <c r="H38" t="s">
        <v>116</v>
      </c>
      <c r="I38" t="s">
        <v>116</v>
      </c>
      <c r="J38" t="s">
        <v>116</v>
      </c>
      <c r="K38" t="s">
        <v>116</v>
      </c>
      <c r="L38">
        <v>1</v>
      </c>
      <c r="O38" t="str">
        <f t="shared" si="2"/>
        <v>NCAP_AFARSD_DTA4_CK_ELC_E01</v>
      </c>
      <c r="P38">
        <f t="shared" si="3"/>
        <v>1</v>
      </c>
    </row>
    <row r="39" spans="1:16" x14ac:dyDescent="0.3">
      <c r="A39" t="s">
        <v>114</v>
      </c>
      <c r="B39" t="s">
        <v>16</v>
      </c>
      <c r="C39" t="s">
        <v>249</v>
      </c>
      <c r="D39" t="s">
        <v>116</v>
      </c>
      <c r="E39" t="s">
        <v>17</v>
      </c>
      <c r="F39" t="s">
        <v>116</v>
      </c>
      <c r="G39">
        <v>2017</v>
      </c>
      <c r="H39" t="s">
        <v>116</v>
      </c>
      <c r="I39" t="s">
        <v>116</v>
      </c>
      <c r="J39" t="s">
        <v>116</v>
      </c>
      <c r="K39" t="s">
        <v>116</v>
      </c>
      <c r="L39">
        <v>1</v>
      </c>
      <c r="O39" t="str">
        <f t="shared" si="2"/>
        <v>NCAP_AFARSD_DTA4_CK_GAS_E01</v>
      </c>
      <c r="P39">
        <f t="shared" si="3"/>
        <v>1</v>
      </c>
    </row>
    <row r="40" spans="1:16" x14ac:dyDescent="0.3">
      <c r="A40" t="s">
        <v>114</v>
      </c>
      <c r="B40" t="s">
        <v>16</v>
      </c>
      <c r="C40" t="s">
        <v>250</v>
      </c>
      <c r="D40" t="s">
        <v>116</v>
      </c>
      <c r="E40" t="s">
        <v>17</v>
      </c>
      <c r="F40" t="s">
        <v>116</v>
      </c>
      <c r="G40">
        <v>2017</v>
      </c>
      <c r="H40" t="s">
        <v>116</v>
      </c>
      <c r="I40" t="s">
        <v>116</v>
      </c>
      <c r="J40" t="s">
        <v>116</v>
      </c>
      <c r="K40" t="s">
        <v>116</v>
      </c>
      <c r="L40">
        <v>1</v>
      </c>
      <c r="O40" t="str">
        <f t="shared" si="2"/>
        <v>NCAP_AFARSD_DTA4_CK_LOG_E01</v>
      </c>
      <c r="P40">
        <f t="shared" si="3"/>
        <v>1</v>
      </c>
    </row>
    <row r="41" spans="1:16" x14ac:dyDescent="0.3">
      <c r="A41" t="s">
        <v>114</v>
      </c>
      <c r="B41" t="s">
        <v>16</v>
      </c>
      <c r="C41" t="s">
        <v>251</v>
      </c>
      <c r="D41" t="s">
        <v>116</v>
      </c>
      <c r="E41" t="s">
        <v>17</v>
      </c>
      <c r="F41" t="s">
        <v>116</v>
      </c>
      <c r="G41">
        <v>2017</v>
      </c>
      <c r="H41" t="s">
        <v>116</v>
      </c>
      <c r="I41" t="s">
        <v>116</v>
      </c>
      <c r="J41" t="s">
        <v>116</v>
      </c>
      <c r="K41" t="s">
        <v>116</v>
      </c>
      <c r="L41">
        <v>1</v>
      </c>
      <c r="O41" t="str">
        <f t="shared" si="2"/>
        <v>NCAP_AFARSD_DTA4_CK_LPG_E01</v>
      </c>
      <c r="P41">
        <f t="shared" si="3"/>
        <v>1</v>
      </c>
    </row>
    <row r="42" spans="1:16" x14ac:dyDescent="0.3">
      <c r="A42" t="s">
        <v>114</v>
      </c>
      <c r="B42" t="s">
        <v>15</v>
      </c>
      <c r="C42" t="s">
        <v>212</v>
      </c>
      <c r="D42" t="s">
        <v>116</v>
      </c>
      <c r="E42" t="s">
        <v>116</v>
      </c>
      <c r="F42" t="s">
        <v>116</v>
      </c>
      <c r="H42" t="s">
        <v>116</v>
      </c>
      <c r="I42" t="s">
        <v>116</v>
      </c>
      <c r="J42" t="s">
        <v>116</v>
      </c>
      <c r="K42" t="s">
        <v>116</v>
      </c>
      <c r="L42">
        <v>1</v>
      </c>
      <c r="O42" t="str">
        <f t="shared" si="2"/>
        <v>PRC_CAPACTRSD_APA1_CK_BIC_E01</v>
      </c>
      <c r="P42">
        <f t="shared" si="3"/>
        <v>1</v>
      </c>
    </row>
    <row r="43" spans="1:16" x14ac:dyDescent="0.3">
      <c r="A43" t="s">
        <v>114</v>
      </c>
      <c r="B43" t="s">
        <v>15</v>
      </c>
      <c r="C43" t="s">
        <v>213</v>
      </c>
      <c r="D43" t="s">
        <v>116</v>
      </c>
      <c r="E43" t="s">
        <v>116</v>
      </c>
      <c r="F43" t="s">
        <v>116</v>
      </c>
      <c r="H43" t="s">
        <v>116</v>
      </c>
      <c r="I43" t="s">
        <v>116</v>
      </c>
      <c r="J43" t="s">
        <v>116</v>
      </c>
      <c r="K43" t="s">
        <v>116</v>
      </c>
      <c r="L43">
        <v>1.34</v>
      </c>
      <c r="O43" t="str">
        <f t="shared" si="2"/>
        <v>PRC_CAPACTRSD_APA1_CK_ELC_E01</v>
      </c>
      <c r="P43">
        <f t="shared" si="3"/>
        <v>1.34</v>
      </c>
    </row>
    <row r="44" spans="1:16" x14ac:dyDescent="0.3">
      <c r="A44" t="s">
        <v>114</v>
      </c>
      <c r="B44" t="s">
        <v>15</v>
      </c>
      <c r="C44" t="s">
        <v>214</v>
      </c>
      <c r="D44" t="s">
        <v>116</v>
      </c>
      <c r="E44" t="s">
        <v>116</v>
      </c>
      <c r="F44" t="s">
        <v>116</v>
      </c>
      <c r="H44" t="s">
        <v>116</v>
      </c>
      <c r="I44" t="s">
        <v>116</v>
      </c>
      <c r="J44" t="s">
        <v>116</v>
      </c>
      <c r="K44" t="s">
        <v>116</v>
      </c>
      <c r="L44">
        <v>1</v>
      </c>
      <c r="O44" t="str">
        <f t="shared" si="2"/>
        <v>PRC_CAPACTRSD_APA1_CK_GAS_E01</v>
      </c>
      <c r="P44">
        <f t="shared" si="3"/>
        <v>1</v>
      </c>
    </row>
    <row r="45" spans="1:16" x14ac:dyDescent="0.3">
      <c r="A45" t="s">
        <v>114</v>
      </c>
      <c r="B45" t="s">
        <v>15</v>
      </c>
      <c r="C45" t="s">
        <v>215</v>
      </c>
      <c r="D45" t="s">
        <v>116</v>
      </c>
      <c r="E45" t="s">
        <v>116</v>
      </c>
      <c r="F45" t="s">
        <v>116</v>
      </c>
      <c r="H45" t="s">
        <v>116</v>
      </c>
      <c r="I45" t="s">
        <v>116</v>
      </c>
      <c r="J45" t="s">
        <v>116</v>
      </c>
      <c r="K45" t="s">
        <v>116</v>
      </c>
      <c r="L45">
        <v>1</v>
      </c>
      <c r="O45" t="str">
        <f t="shared" si="2"/>
        <v>PRC_CAPACTRSD_APA1_CK_LOG_E01</v>
      </c>
      <c r="P45">
        <f t="shared" si="3"/>
        <v>1</v>
      </c>
    </row>
    <row r="46" spans="1:16" x14ac:dyDescent="0.3">
      <c r="A46" t="s">
        <v>114</v>
      </c>
      <c r="B46" t="s">
        <v>15</v>
      </c>
      <c r="C46" t="s">
        <v>216</v>
      </c>
      <c r="D46" t="s">
        <v>116</v>
      </c>
      <c r="E46" t="s">
        <v>116</v>
      </c>
      <c r="F46" t="s">
        <v>116</v>
      </c>
      <c r="H46" t="s">
        <v>116</v>
      </c>
      <c r="I46" t="s">
        <v>116</v>
      </c>
      <c r="J46" t="s">
        <v>116</v>
      </c>
      <c r="K46" t="s">
        <v>116</v>
      </c>
      <c r="L46">
        <v>1</v>
      </c>
      <c r="O46" t="str">
        <f t="shared" si="2"/>
        <v>PRC_CAPACTRSD_APA1_CK_LPG_E01</v>
      </c>
      <c r="P46">
        <f t="shared" si="3"/>
        <v>1</v>
      </c>
    </row>
    <row r="47" spans="1:16" x14ac:dyDescent="0.3">
      <c r="A47" t="s">
        <v>114</v>
      </c>
      <c r="B47" t="s">
        <v>15</v>
      </c>
      <c r="C47" t="s">
        <v>217</v>
      </c>
      <c r="D47" t="s">
        <v>116</v>
      </c>
      <c r="E47" t="s">
        <v>116</v>
      </c>
      <c r="F47" t="s">
        <v>116</v>
      </c>
      <c r="H47" t="s">
        <v>116</v>
      </c>
      <c r="I47" t="s">
        <v>116</v>
      </c>
      <c r="J47" t="s">
        <v>116</v>
      </c>
      <c r="K47" t="s">
        <v>116</v>
      </c>
      <c r="L47">
        <v>1</v>
      </c>
      <c r="O47" t="str">
        <f t="shared" si="2"/>
        <v>PRC_CAPACTRSD_APA2_CK_BIC_E01</v>
      </c>
      <c r="P47">
        <f t="shared" si="3"/>
        <v>1</v>
      </c>
    </row>
    <row r="48" spans="1:16" x14ac:dyDescent="0.3">
      <c r="A48" t="s">
        <v>114</v>
      </c>
      <c r="B48" t="s">
        <v>15</v>
      </c>
      <c r="C48" t="s">
        <v>218</v>
      </c>
      <c r="D48" t="s">
        <v>116</v>
      </c>
      <c r="E48" t="s">
        <v>116</v>
      </c>
      <c r="F48" t="s">
        <v>116</v>
      </c>
      <c r="H48" t="s">
        <v>116</v>
      </c>
      <c r="I48" t="s">
        <v>116</v>
      </c>
      <c r="J48" t="s">
        <v>116</v>
      </c>
      <c r="K48" t="s">
        <v>116</v>
      </c>
      <c r="L48">
        <v>1.34</v>
      </c>
      <c r="O48" t="str">
        <f t="shared" si="2"/>
        <v>PRC_CAPACTRSD_APA2_CK_ELC_E01</v>
      </c>
      <c r="P48">
        <f t="shared" si="3"/>
        <v>1.34</v>
      </c>
    </row>
    <row r="49" spans="1:16" x14ac:dyDescent="0.3">
      <c r="A49" t="s">
        <v>114</v>
      </c>
      <c r="B49" t="s">
        <v>15</v>
      </c>
      <c r="C49" t="s">
        <v>219</v>
      </c>
      <c r="D49" t="s">
        <v>116</v>
      </c>
      <c r="E49" t="s">
        <v>116</v>
      </c>
      <c r="F49" t="s">
        <v>116</v>
      </c>
      <c r="H49" t="s">
        <v>116</v>
      </c>
      <c r="I49" t="s">
        <v>116</v>
      </c>
      <c r="J49" t="s">
        <v>116</v>
      </c>
      <c r="K49" t="s">
        <v>116</v>
      </c>
      <c r="L49">
        <v>1</v>
      </c>
      <c r="O49" t="str">
        <f t="shared" si="2"/>
        <v>PRC_CAPACTRSD_APA2_CK_GAS_E01</v>
      </c>
      <c r="P49">
        <f t="shared" si="3"/>
        <v>1</v>
      </c>
    </row>
    <row r="50" spans="1:16" x14ac:dyDescent="0.3">
      <c r="A50" t="s">
        <v>114</v>
      </c>
      <c r="B50" t="s">
        <v>15</v>
      </c>
      <c r="C50" t="s">
        <v>220</v>
      </c>
      <c r="D50" t="s">
        <v>116</v>
      </c>
      <c r="E50" t="s">
        <v>116</v>
      </c>
      <c r="F50" t="s">
        <v>116</v>
      </c>
      <c r="H50" t="s">
        <v>116</v>
      </c>
      <c r="I50" t="s">
        <v>116</v>
      </c>
      <c r="J50" t="s">
        <v>116</v>
      </c>
      <c r="K50" t="s">
        <v>116</v>
      </c>
      <c r="L50">
        <v>1</v>
      </c>
      <c r="O50" t="str">
        <f t="shared" si="2"/>
        <v>PRC_CAPACTRSD_APA2_CK_LOG_E01</v>
      </c>
      <c r="P50">
        <f t="shared" si="3"/>
        <v>1</v>
      </c>
    </row>
    <row r="51" spans="1:16" x14ac:dyDescent="0.3">
      <c r="A51" t="s">
        <v>114</v>
      </c>
      <c r="B51" t="s">
        <v>15</v>
      </c>
      <c r="C51" t="s">
        <v>221</v>
      </c>
      <c r="D51" t="s">
        <v>116</v>
      </c>
      <c r="E51" t="s">
        <v>116</v>
      </c>
      <c r="F51" t="s">
        <v>116</v>
      </c>
      <c r="H51" t="s">
        <v>116</v>
      </c>
      <c r="I51" t="s">
        <v>116</v>
      </c>
      <c r="J51" t="s">
        <v>116</v>
      </c>
      <c r="K51" t="s">
        <v>116</v>
      </c>
      <c r="L51">
        <v>1</v>
      </c>
      <c r="O51" t="str">
        <f t="shared" si="2"/>
        <v>PRC_CAPACTRSD_APA2_CK_LPG_E01</v>
      </c>
      <c r="P51">
        <f t="shared" si="3"/>
        <v>1</v>
      </c>
    </row>
    <row r="52" spans="1:16" x14ac:dyDescent="0.3">
      <c r="A52" t="s">
        <v>114</v>
      </c>
      <c r="B52" t="s">
        <v>15</v>
      </c>
      <c r="C52" t="s">
        <v>222</v>
      </c>
      <c r="D52" t="s">
        <v>116</v>
      </c>
      <c r="E52" t="s">
        <v>116</v>
      </c>
      <c r="F52" t="s">
        <v>116</v>
      </c>
      <c r="H52" t="s">
        <v>116</v>
      </c>
      <c r="I52" t="s">
        <v>116</v>
      </c>
      <c r="J52" t="s">
        <v>116</v>
      </c>
      <c r="K52" t="s">
        <v>116</v>
      </c>
      <c r="L52">
        <v>1</v>
      </c>
      <c r="O52" t="str">
        <f t="shared" si="2"/>
        <v>PRC_CAPACTRSD_APA3_CK_BIC_E01</v>
      </c>
      <c r="P52">
        <f t="shared" si="3"/>
        <v>1</v>
      </c>
    </row>
    <row r="53" spans="1:16" x14ac:dyDescent="0.3">
      <c r="A53" t="s">
        <v>114</v>
      </c>
      <c r="B53" t="s">
        <v>15</v>
      </c>
      <c r="C53" t="s">
        <v>223</v>
      </c>
      <c r="D53" t="s">
        <v>116</v>
      </c>
      <c r="E53" t="s">
        <v>116</v>
      </c>
      <c r="F53" t="s">
        <v>116</v>
      </c>
      <c r="H53" t="s">
        <v>116</v>
      </c>
      <c r="I53" t="s">
        <v>116</v>
      </c>
      <c r="J53" t="s">
        <v>116</v>
      </c>
      <c r="K53" t="s">
        <v>116</v>
      </c>
      <c r="L53">
        <v>1.34</v>
      </c>
      <c r="O53" t="str">
        <f t="shared" si="2"/>
        <v>PRC_CAPACTRSD_APA3_CK_ELC_E01</v>
      </c>
      <c r="P53">
        <f t="shared" si="3"/>
        <v>1.34</v>
      </c>
    </row>
    <row r="54" spans="1:16" x14ac:dyDescent="0.3">
      <c r="A54" t="s">
        <v>114</v>
      </c>
      <c r="B54" t="s">
        <v>15</v>
      </c>
      <c r="C54" t="s">
        <v>224</v>
      </c>
      <c r="D54" t="s">
        <v>116</v>
      </c>
      <c r="E54" t="s">
        <v>116</v>
      </c>
      <c r="F54" t="s">
        <v>116</v>
      </c>
      <c r="H54" t="s">
        <v>116</v>
      </c>
      <c r="I54" t="s">
        <v>116</v>
      </c>
      <c r="J54" t="s">
        <v>116</v>
      </c>
      <c r="K54" t="s">
        <v>116</v>
      </c>
      <c r="L54">
        <v>1</v>
      </c>
      <c r="O54" t="str">
        <f t="shared" si="2"/>
        <v>PRC_CAPACTRSD_APA3_CK_GAS_E01</v>
      </c>
      <c r="P54">
        <f t="shared" si="3"/>
        <v>1</v>
      </c>
    </row>
    <row r="55" spans="1:16" x14ac:dyDescent="0.3">
      <c r="A55" t="s">
        <v>114</v>
      </c>
      <c r="B55" t="s">
        <v>15</v>
      </c>
      <c r="C55" t="s">
        <v>225</v>
      </c>
      <c r="D55" t="s">
        <v>116</v>
      </c>
      <c r="E55" t="s">
        <v>116</v>
      </c>
      <c r="F55" t="s">
        <v>116</v>
      </c>
      <c r="H55" t="s">
        <v>116</v>
      </c>
      <c r="I55" t="s">
        <v>116</v>
      </c>
      <c r="J55" t="s">
        <v>116</v>
      </c>
      <c r="K55" t="s">
        <v>116</v>
      </c>
      <c r="L55">
        <v>1</v>
      </c>
      <c r="O55" t="str">
        <f t="shared" si="2"/>
        <v>PRC_CAPACTRSD_APA3_CK_LOG_E01</v>
      </c>
      <c r="P55">
        <f t="shared" si="3"/>
        <v>1</v>
      </c>
    </row>
    <row r="56" spans="1:16" x14ac:dyDescent="0.3">
      <c r="A56" t="s">
        <v>114</v>
      </c>
      <c r="B56" t="s">
        <v>15</v>
      </c>
      <c r="C56" t="s">
        <v>226</v>
      </c>
      <c r="D56" t="s">
        <v>116</v>
      </c>
      <c r="E56" t="s">
        <v>116</v>
      </c>
      <c r="F56" t="s">
        <v>116</v>
      </c>
      <c r="H56" t="s">
        <v>116</v>
      </c>
      <c r="I56" t="s">
        <v>116</v>
      </c>
      <c r="J56" t="s">
        <v>116</v>
      </c>
      <c r="K56" t="s">
        <v>116</v>
      </c>
      <c r="L56">
        <v>1</v>
      </c>
      <c r="O56" t="str">
        <f t="shared" si="2"/>
        <v>PRC_CAPACTRSD_APA3_CK_LPG_E01</v>
      </c>
      <c r="P56">
        <f t="shared" si="3"/>
        <v>1</v>
      </c>
    </row>
    <row r="57" spans="1:16" x14ac:dyDescent="0.3">
      <c r="A57" t="s">
        <v>114</v>
      </c>
      <c r="B57" t="s">
        <v>15</v>
      </c>
      <c r="C57" t="s">
        <v>227</v>
      </c>
      <c r="D57" t="s">
        <v>116</v>
      </c>
      <c r="E57" t="s">
        <v>116</v>
      </c>
      <c r="F57" t="s">
        <v>116</v>
      </c>
      <c r="H57" t="s">
        <v>116</v>
      </c>
      <c r="I57" t="s">
        <v>116</v>
      </c>
      <c r="J57" t="s">
        <v>116</v>
      </c>
      <c r="K57" t="s">
        <v>116</v>
      </c>
      <c r="L57">
        <v>1</v>
      </c>
      <c r="O57" t="str">
        <f t="shared" si="2"/>
        <v>PRC_CAPACTRSD_APA4_CK_BIC_E01</v>
      </c>
      <c r="P57">
        <f t="shared" si="3"/>
        <v>1</v>
      </c>
    </row>
    <row r="58" spans="1:16" x14ac:dyDescent="0.3">
      <c r="A58" t="s">
        <v>114</v>
      </c>
      <c r="B58" t="s">
        <v>15</v>
      </c>
      <c r="C58" t="s">
        <v>228</v>
      </c>
      <c r="D58" t="s">
        <v>116</v>
      </c>
      <c r="E58" t="s">
        <v>116</v>
      </c>
      <c r="F58" t="s">
        <v>116</v>
      </c>
      <c r="H58" t="s">
        <v>116</v>
      </c>
      <c r="I58" t="s">
        <v>116</v>
      </c>
      <c r="J58" t="s">
        <v>116</v>
      </c>
      <c r="K58" t="s">
        <v>116</v>
      </c>
      <c r="L58">
        <v>1.34</v>
      </c>
      <c r="O58" t="str">
        <f t="shared" si="2"/>
        <v>PRC_CAPACTRSD_APA4_CK_ELC_E01</v>
      </c>
      <c r="P58">
        <f t="shared" si="3"/>
        <v>1.34</v>
      </c>
    </row>
    <row r="59" spans="1:16" x14ac:dyDescent="0.3">
      <c r="A59" t="s">
        <v>114</v>
      </c>
      <c r="B59" t="s">
        <v>15</v>
      </c>
      <c r="C59" t="s">
        <v>229</v>
      </c>
      <c r="D59" t="s">
        <v>116</v>
      </c>
      <c r="E59" t="s">
        <v>116</v>
      </c>
      <c r="F59" t="s">
        <v>116</v>
      </c>
      <c r="H59" t="s">
        <v>116</v>
      </c>
      <c r="I59" t="s">
        <v>116</v>
      </c>
      <c r="J59" t="s">
        <v>116</v>
      </c>
      <c r="K59" t="s">
        <v>116</v>
      </c>
      <c r="L59">
        <v>1</v>
      </c>
      <c r="O59" t="str">
        <f t="shared" si="2"/>
        <v>PRC_CAPACTRSD_APA4_CK_GAS_E01</v>
      </c>
      <c r="P59">
        <f t="shared" si="3"/>
        <v>1</v>
      </c>
    </row>
    <row r="60" spans="1:16" x14ac:dyDescent="0.3">
      <c r="A60" t="s">
        <v>114</v>
      </c>
      <c r="B60" t="s">
        <v>15</v>
      </c>
      <c r="C60" t="s">
        <v>230</v>
      </c>
      <c r="D60" t="s">
        <v>116</v>
      </c>
      <c r="E60" t="s">
        <v>116</v>
      </c>
      <c r="F60" t="s">
        <v>116</v>
      </c>
      <c r="H60" t="s">
        <v>116</v>
      </c>
      <c r="I60" t="s">
        <v>116</v>
      </c>
      <c r="J60" t="s">
        <v>116</v>
      </c>
      <c r="K60" t="s">
        <v>116</v>
      </c>
      <c r="L60">
        <v>1</v>
      </c>
      <c r="O60" t="str">
        <f t="shared" si="2"/>
        <v>PRC_CAPACTRSD_APA4_CK_LOG_E01</v>
      </c>
      <c r="P60">
        <f t="shared" si="3"/>
        <v>1</v>
      </c>
    </row>
    <row r="61" spans="1:16" x14ac:dyDescent="0.3">
      <c r="A61" t="s">
        <v>114</v>
      </c>
      <c r="B61" t="s">
        <v>15</v>
      </c>
      <c r="C61" t="s">
        <v>231</v>
      </c>
      <c r="D61" t="s">
        <v>116</v>
      </c>
      <c r="E61" t="s">
        <v>116</v>
      </c>
      <c r="F61" t="s">
        <v>116</v>
      </c>
      <c r="H61" t="s">
        <v>116</v>
      </c>
      <c r="I61" t="s">
        <v>116</v>
      </c>
      <c r="J61" t="s">
        <v>116</v>
      </c>
      <c r="K61" t="s">
        <v>116</v>
      </c>
      <c r="L61">
        <v>1</v>
      </c>
      <c r="O61" t="str">
        <f t="shared" si="2"/>
        <v>PRC_CAPACTRSD_APA4_CK_LPG_E01</v>
      </c>
      <c r="P61">
        <f t="shared" si="3"/>
        <v>1</v>
      </c>
    </row>
    <row r="62" spans="1:16" x14ac:dyDescent="0.3">
      <c r="A62" t="s">
        <v>114</v>
      </c>
      <c r="B62" t="s">
        <v>15</v>
      </c>
      <c r="C62" t="s">
        <v>232</v>
      </c>
      <c r="D62" t="s">
        <v>116</v>
      </c>
      <c r="E62" t="s">
        <v>116</v>
      </c>
      <c r="F62" t="s">
        <v>116</v>
      </c>
      <c r="H62" t="s">
        <v>116</v>
      </c>
      <c r="I62" t="s">
        <v>116</v>
      </c>
      <c r="J62" t="s">
        <v>116</v>
      </c>
      <c r="K62" t="s">
        <v>116</v>
      </c>
      <c r="L62">
        <v>1</v>
      </c>
      <c r="O62" t="str">
        <f t="shared" si="2"/>
        <v>PRC_CAPACTRSD_DTA1_CK_BIC_E01</v>
      </c>
      <c r="P62">
        <f t="shared" si="3"/>
        <v>1</v>
      </c>
    </row>
    <row r="63" spans="1:16" x14ac:dyDescent="0.3">
      <c r="A63" t="s">
        <v>114</v>
      </c>
      <c r="B63" t="s">
        <v>15</v>
      </c>
      <c r="C63" t="s">
        <v>233</v>
      </c>
      <c r="D63" t="s">
        <v>116</v>
      </c>
      <c r="E63" t="s">
        <v>116</v>
      </c>
      <c r="F63" t="s">
        <v>116</v>
      </c>
      <c r="H63" t="s">
        <v>116</v>
      </c>
      <c r="I63" t="s">
        <v>116</v>
      </c>
      <c r="J63" t="s">
        <v>116</v>
      </c>
      <c r="K63" t="s">
        <v>116</v>
      </c>
      <c r="L63">
        <v>1.34</v>
      </c>
      <c r="O63" t="str">
        <f t="shared" si="2"/>
        <v>PRC_CAPACTRSD_DTA1_CK_ELC_E01</v>
      </c>
      <c r="P63">
        <f t="shared" si="3"/>
        <v>1.34</v>
      </c>
    </row>
    <row r="64" spans="1:16" x14ac:dyDescent="0.3">
      <c r="A64" t="s">
        <v>114</v>
      </c>
      <c r="B64" t="s">
        <v>15</v>
      </c>
      <c r="C64" t="s">
        <v>234</v>
      </c>
      <c r="D64" t="s">
        <v>116</v>
      </c>
      <c r="E64" t="s">
        <v>116</v>
      </c>
      <c r="F64" t="s">
        <v>116</v>
      </c>
      <c r="H64" t="s">
        <v>116</v>
      </c>
      <c r="I64" t="s">
        <v>116</v>
      </c>
      <c r="J64" t="s">
        <v>116</v>
      </c>
      <c r="K64" t="s">
        <v>116</v>
      </c>
      <c r="L64">
        <v>1</v>
      </c>
      <c r="O64" t="str">
        <f t="shared" si="2"/>
        <v>PRC_CAPACTRSD_DTA1_CK_GAS_E01</v>
      </c>
      <c r="P64">
        <f t="shared" si="3"/>
        <v>1</v>
      </c>
    </row>
    <row r="65" spans="1:16" x14ac:dyDescent="0.3">
      <c r="A65" t="s">
        <v>114</v>
      </c>
      <c r="B65" t="s">
        <v>15</v>
      </c>
      <c r="C65" t="s">
        <v>235</v>
      </c>
      <c r="D65" t="s">
        <v>116</v>
      </c>
      <c r="E65" t="s">
        <v>116</v>
      </c>
      <c r="F65" t="s">
        <v>116</v>
      </c>
      <c r="H65" t="s">
        <v>116</v>
      </c>
      <c r="I65" t="s">
        <v>116</v>
      </c>
      <c r="J65" t="s">
        <v>116</v>
      </c>
      <c r="K65" t="s">
        <v>116</v>
      </c>
      <c r="L65">
        <v>1</v>
      </c>
      <c r="O65" t="str">
        <f t="shared" si="2"/>
        <v>PRC_CAPACTRSD_DTA1_CK_LOG_E01</v>
      </c>
      <c r="P65">
        <f t="shared" si="3"/>
        <v>1</v>
      </c>
    </row>
    <row r="66" spans="1:16" x14ac:dyDescent="0.3">
      <c r="A66" t="s">
        <v>114</v>
      </c>
      <c r="B66" t="s">
        <v>15</v>
      </c>
      <c r="C66" t="s">
        <v>236</v>
      </c>
      <c r="D66" t="s">
        <v>116</v>
      </c>
      <c r="E66" t="s">
        <v>116</v>
      </c>
      <c r="F66" t="s">
        <v>116</v>
      </c>
      <c r="H66" t="s">
        <v>116</v>
      </c>
      <c r="I66" t="s">
        <v>116</v>
      </c>
      <c r="J66" t="s">
        <v>116</v>
      </c>
      <c r="K66" t="s">
        <v>116</v>
      </c>
      <c r="L66">
        <v>1</v>
      </c>
      <c r="O66" t="str">
        <f t="shared" ref="O66:O97" si="4">B66&amp;C66</f>
        <v>PRC_CAPACTRSD_DTA1_CK_LPG_E01</v>
      </c>
      <c r="P66">
        <f t="shared" si="3"/>
        <v>1</v>
      </c>
    </row>
    <row r="67" spans="1:16" x14ac:dyDescent="0.3">
      <c r="A67" t="s">
        <v>114</v>
      </c>
      <c r="B67" t="s">
        <v>15</v>
      </c>
      <c r="C67" t="s">
        <v>237</v>
      </c>
      <c r="D67" t="s">
        <v>116</v>
      </c>
      <c r="E67" t="s">
        <v>116</v>
      </c>
      <c r="F67" t="s">
        <v>116</v>
      </c>
      <c r="H67" t="s">
        <v>116</v>
      </c>
      <c r="I67" t="s">
        <v>116</v>
      </c>
      <c r="J67" t="s">
        <v>116</v>
      </c>
      <c r="K67" t="s">
        <v>116</v>
      </c>
      <c r="L67">
        <v>1</v>
      </c>
      <c r="O67" t="str">
        <f t="shared" si="4"/>
        <v>PRC_CAPACTRSD_DTA2_CK_BIC_E01</v>
      </c>
      <c r="P67">
        <f t="shared" si="3"/>
        <v>1</v>
      </c>
    </row>
    <row r="68" spans="1:16" x14ac:dyDescent="0.3">
      <c r="A68" t="s">
        <v>114</v>
      </c>
      <c r="B68" t="s">
        <v>15</v>
      </c>
      <c r="C68" t="s">
        <v>238</v>
      </c>
      <c r="D68" t="s">
        <v>116</v>
      </c>
      <c r="E68" t="s">
        <v>116</v>
      </c>
      <c r="F68" t="s">
        <v>116</v>
      </c>
      <c r="H68" t="s">
        <v>116</v>
      </c>
      <c r="I68" t="s">
        <v>116</v>
      </c>
      <c r="J68" t="s">
        <v>116</v>
      </c>
      <c r="K68" t="s">
        <v>116</v>
      </c>
      <c r="L68">
        <v>1.34</v>
      </c>
      <c r="O68" t="str">
        <f t="shared" si="4"/>
        <v>PRC_CAPACTRSD_DTA2_CK_ELC_E01</v>
      </c>
      <c r="P68">
        <f t="shared" si="3"/>
        <v>1.34</v>
      </c>
    </row>
    <row r="69" spans="1:16" x14ac:dyDescent="0.3">
      <c r="A69" t="s">
        <v>114</v>
      </c>
      <c r="B69" t="s">
        <v>15</v>
      </c>
      <c r="C69" t="s">
        <v>239</v>
      </c>
      <c r="D69" t="s">
        <v>116</v>
      </c>
      <c r="E69" t="s">
        <v>116</v>
      </c>
      <c r="F69" t="s">
        <v>116</v>
      </c>
      <c r="H69" t="s">
        <v>116</v>
      </c>
      <c r="I69" t="s">
        <v>116</v>
      </c>
      <c r="J69" t="s">
        <v>116</v>
      </c>
      <c r="K69" t="s">
        <v>116</v>
      </c>
      <c r="L69">
        <v>1</v>
      </c>
      <c r="O69" t="str">
        <f t="shared" si="4"/>
        <v>PRC_CAPACTRSD_DTA2_CK_GAS_E01</v>
      </c>
      <c r="P69">
        <f t="shared" si="3"/>
        <v>1</v>
      </c>
    </row>
    <row r="70" spans="1:16" x14ac:dyDescent="0.3">
      <c r="A70" t="s">
        <v>114</v>
      </c>
      <c r="B70" t="s">
        <v>15</v>
      </c>
      <c r="C70" t="s">
        <v>240</v>
      </c>
      <c r="D70" t="s">
        <v>116</v>
      </c>
      <c r="E70" t="s">
        <v>116</v>
      </c>
      <c r="F70" t="s">
        <v>116</v>
      </c>
      <c r="H70" t="s">
        <v>116</v>
      </c>
      <c r="I70" t="s">
        <v>116</v>
      </c>
      <c r="J70" t="s">
        <v>116</v>
      </c>
      <c r="K70" t="s">
        <v>116</v>
      </c>
      <c r="L70">
        <v>1</v>
      </c>
      <c r="O70" t="str">
        <f t="shared" si="4"/>
        <v>PRC_CAPACTRSD_DTA2_CK_LOG_E01</v>
      </c>
      <c r="P70">
        <f t="shared" si="3"/>
        <v>1</v>
      </c>
    </row>
    <row r="71" spans="1:16" x14ac:dyDescent="0.3">
      <c r="A71" t="s">
        <v>114</v>
      </c>
      <c r="B71" t="s">
        <v>15</v>
      </c>
      <c r="C71" t="s">
        <v>241</v>
      </c>
      <c r="D71" t="s">
        <v>116</v>
      </c>
      <c r="E71" t="s">
        <v>116</v>
      </c>
      <c r="F71" t="s">
        <v>116</v>
      </c>
      <c r="H71" t="s">
        <v>116</v>
      </c>
      <c r="I71" t="s">
        <v>116</v>
      </c>
      <c r="J71" t="s">
        <v>116</v>
      </c>
      <c r="K71" t="s">
        <v>116</v>
      </c>
      <c r="L71">
        <v>1</v>
      </c>
      <c r="O71" t="str">
        <f t="shared" si="4"/>
        <v>PRC_CAPACTRSD_DTA2_CK_LPG_E01</v>
      </c>
      <c r="P71">
        <f t="shared" si="3"/>
        <v>1</v>
      </c>
    </row>
    <row r="72" spans="1:16" x14ac:dyDescent="0.3">
      <c r="A72" t="s">
        <v>114</v>
      </c>
      <c r="B72" t="s">
        <v>15</v>
      </c>
      <c r="C72" t="s">
        <v>242</v>
      </c>
      <c r="D72" t="s">
        <v>116</v>
      </c>
      <c r="E72" t="s">
        <v>116</v>
      </c>
      <c r="F72" t="s">
        <v>116</v>
      </c>
      <c r="H72" t="s">
        <v>116</v>
      </c>
      <c r="I72" t="s">
        <v>116</v>
      </c>
      <c r="J72" t="s">
        <v>116</v>
      </c>
      <c r="K72" t="s">
        <v>116</v>
      </c>
      <c r="L72">
        <v>1</v>
      </c>
      <c r="O72" t="str">
        <f t="shared" si="4"/>
        <v>PRC_CAPACTRSD_DTA3_CK_BIC_E01</v>
      </c>
      <c r="P72">
        <f t="shared" si="3"/>
        <v>1</v>
      </c>
    </row>
    <row r="73" spans="1:16" x14ac:dyDescent="0.3">
      <c r="A73" t="s">
        <v>114</v>
      </c>
      <c r="B73" t="s">
        <v>15</v>
      </c>
      <c r="C73" t="s">
        <v>243</v>
      </c>
      <c r="D73" t="s">
        <v>116</v>
      </c>
      <c r="E73" t="s">
        <v>116</v>
      </c>
      <c r="F73" t="s">
        <v>116</v>
      </c>
      <c r="H73" t="s">
        <v>116</v>
      </c>
      <c r="I73" t="s">
        <v>116</v>
      </c>
      <c r="J73" t="s">
        <v>116</v>
      </c>
      <c r="K73" t="s">
        <v>116</v>
      </c>
      <c r="L73">
        <v>1.34</v>
      </c>
      <c r="O73" t="str">
        <f t="shared" si="4"/>
        <v>PRC_CAPACTRSD_DTA3_CK_ELC_E01</v>
      </c>
      <c r="P73">
        <f t="shared" si="3"/>
        <v>1.34</v>
      </c>
    </row>
    <row r="74" spans="1:16" x14ac:dyDescent="0.3">
      <c r="A74" t="s">
        <v>114</v>
      </c>
      <c r="B74" t="s">
        <v>15</v>
      </c>
      <c r="C74" t="s">
        <v>244</v>
      </c>
      <c r="D74" t="s">
        <v>116</v>
      </c>
      <c r="E74" t="s">
        <v>116</v>
      </c>
      <c r="F74" t="s">
        <v>116</v>
      </c>
      <c r="H74" t="s">
        <v>116</v>
      </c>
      <c r="I74" t="s">
        <v>116</v>
      </c>
      <c r="J74" t="s">
        <v>116</v>
      </c>
      <c r="K74" t="s">
        <v>116</v>
      </c>
      <c r="L74">
        <v>1</v>
      </c>
      <c r="O74" t="str">
        <f t="shared" si="4"/>
        <v>PRC_CAPACTRSD_DTA3_CK_GAS_E01</v>
      </c>
      <c r="P74">
        <f t="shared" si="3"/>
        <v>1</v>
      </c>
    </row>
    <row r="75" spans="1:16" x14ac:dyDescent="0.3">
      <c r="A75" t="s">
        <v>114</v>
      </c>
      <c r="B75" t="s">
        <v>15</v>
      </c>
      <c r="C75" t="s">
        <v>245</v>
      </c>
      <c r="D75" t="s">
        <v>116</v>
      </c>
      <c r="E75" t="s">
        <v>116</v>
      </c>
      <c r="F75" t="s">
        <v>116</v>
      </c>
      <c r="H75" t="s">
        <v>116</v>
      </c>
      <c r="I75" t="s">
        <v>116</v>
      </c>
      <c r="J75" t="s">
        <v>116</v>
      </c>
      <c r="K75" t="s">
        <v>116</v>
      </c>
      <c r="L75">
        <v>1</v>
      </c>
      <c r="O75" t="str">
        <f t="shared" si="4"/>
        <v>PRC_CAPACTRSD_DTA3_CK_LOG_E01</v>
      </c>
      <c r="P75">
        <f t="shared" si="3"/>
        <v>1</v>
      </c>
    </row>
    <row r="76" spans="1:16" x14ac:dyDescent="0.3">
      <c r="A76" t="s">
        <v>114</v>
      </c>
      <c r="B76" t="s">
        <v>15</v>
      </c>
      <c r="C76" t="s">
        <v>246</v>
      </c>
      <c r="D76" t="s">
        <v>116</v>
      </c>
      <c r="E76" t="s">
        <v>116</v>
      </c>
      <c r="F76" t="s">
        <v>116</v>
      </c>
      <c r="H76" t="s">
        <v>116</v>
      </c>
      <c r="I76" t="s">
        <v>116</v>
      </c>
      <c r="J76" t="s">
        <v>116</v>
      </c>
      <c r="K76" t="s">
        <v>116</v>
      </c>
      <c r="L76">
        <v>1</v>
      </c>
      <c r="O76" t="str">
        <f t="shared" si="4"/>
        <v>PRC_CAPACTRSD_DTA3_CK_LPG_E01</v>
      </c>
      <c r="P76">
        <f t="shared" si="3"/>
        <v>1</v>
      </c>
    </row>
    <row r="77" spans="1:16" x14ac:dyDescent="0.3">
      <c r="A77" t="s">
        <v>114</v>
      </c>
      <c r="B77" t="s">
        <v>15</v>
      </c>
      <c r="C77" t="s">
        <v>247</v>
      </c>
      <c r="D77" t="s">
        <v>116</v>
      </c>
      <c r="E77" t="s">
        <v>116</v>
      </c>
      <c r="F77" t="s">
        <v>116</v>
      </c>
      <c r="H77" t="s">
        <v>116</v>
      </c>
      <c r="I77" t="s">
        <v>116</v>
      </c>
      <c r="J77" t="s">
        <v>116</v>
      </c>
      <c r="K77" t="s">
        <v>116</v>
      </c>
      <c r="L77">
        <v>1</v>
      </c>
      <c r="O77" t="str">
        <f t="shared" si="4"/>
        <v>PRC_CAPACTRSD_DTA4_CK_BIC_E01</v>
      </c>
      <c r="P77">
        <f t="shared" si="3"/>
        <v>1</v>
      </c>
    </row>
    <row r="78" spans="1:16" x14ac:dyDescent="0.3">
      <c r="A78" t="s">
        <v>114</v>
      </c>
      <c r="B78" t="s">
        <v>15</v>
      </c>
      <c r="C78" t="s">
        <v>248</v>
      </c>
      <c r="D78" t="s">
        <v>116</v>
      </c>
      <c r="E78" t="s">
        <v>116</v>
      </c>
      <c r="F78" t="s">
        <v>116</v>
      </c>
      <c r="H78" t="s">
        <v>116</v>
      </c>
      <c r="I78" t="s">
        <v>116</v>
      </c>
      <c r="J78" t="s">
        <v>116</v>
      </c>
      <c r="K78" t="s">
        <v>116</v>
      </c>
      <c r="L78">
        <v>1.34</v>
      </c>
      <c r="O78" t="str">
        <f t="shared" si="4"/>
        <v>PRC_CAPACTRSD_DTA4_CK_ELC_E01</v>
      </c>
      <c r="P78">
        <f t="shared" si="3"/>
        <v>1.34</v>
      </c>
    </row>
    <row r="79" spans="1:16" x14ac:dyDescent="0.3">
      <c r="A79" t="s">
        <v>114</v>
      </c>
      <c r="B79" t="s">
        <v>15</v>
      </c>
      <c r="C79" t="s">
        <v>249</v>
      </c>
      <c r="D79" t="s">
        <v>116</v>
      </c>
      <c r="E79" t="s">
        <v>116</v>
      </c>
      <c r="F79" t="s">
        <v>116</v>
      </c>
      <c r="H79" t="s">
        <v>116</v>
      </c>
      <c r="I79" t="s">
        <v>116</v>
      </c>
      <c r="J79" t="s">
        <v>116</v>
      </c>
      <c r="K79" t="s">
        <v>116</v>
      </c>
      <c r="L79">
        <v>1</v>
      </c>
      <c r="O79" t="str">
        <f t="shared" si="4"/>
        <v>PRC_CAPACTRSD_DTA4_CK_GAS_E01</v>
      </c>
      <c r="P79">
        <f t="shared" si="3"/>
        <v>1</v>
      </c>
    </row>
    <row r="80" spans="1:16" x14ac:dyDescent="0.3">
      <c r="A80" t="s">
        <v>114</v>
      </c>
      <c r="B80" t="s">
        <v>15</v>
      </c>
      <c r="C80" t="s">
        <v>250</v>
      </c>
      <c r="D80" t="s">
        <v>116</v>
      </c>
      <c r="E80" t="s">
        <v>116</v>
      </c>
      <c r="F80" t="s">
        <v>116</v>
      </c>
      <c r="H80" t="s">
        <v>116</v>
      </c>
      <c r="I80" t="s">
        <v>116</v>
      </c>
      <c r="J80" t="s">
        <v>116</v>
      </c>
      <c r="K80" t="s">
        <v>116</v>
      </c>
      <c r="L80">
        <v>1</v>
      </c>
      <c r="O80" t="str">
        <f t="shared" si="4"/>
        <v>PRC_CAPACTRSD_DTA4_CK_LOG_E01</v>
      </c>
      <c r="P80">
        <f t="shared" si="3"/>
        <v>1</v>
      </c>
    </row>
    <row r="81" spans="1:16" x14ac:dyDescent="0.3">
      <c r="A81" t="s">
        <v>114</v>
      </c>
      <c r="B81" t="s">
        <v>15</v>
      </c>
      <c r="C81" t="s">
        <v>251</v>
      </c>
      <c r="D81" t="s">
        <v>116</v>
      </c>
      <c r="E81" t="s">
        <v>116</v>
      </c>
      <c r="F81" t="s">
        <v>116</v>
      </c>
      <c r="H81" t="s">
        <v>116</v>
      </c>
      <c r="I81" t="s">
        <v>116</v>
      </c>
      <c r="J81" t="s">
        <v>116</v>
      </c>
      <c r="K81" t="s">
        <v>116</v>
      </c>
      <c r="L81">
        <v>1</v>
      </c>
      <c r="O81" t="str">
        <f t="shared" si="4"/>
        <v>PRC_CAPACTRSD_DTA4_CK_LPG_E01</v>
      </c>
      <c r="P81">
        <f t="shared" si="3"/>
        <v>1</v>
      </c>
    </row>
    <row r="82" spans="1:16" x14ac:dyDescent="0.3">
      <c r="A82" t="s">
        <v>114</v>
      </c>
      <c r="B82" t="s">
        <v>14</v>
      </c>
      <c r="C82" t="s">
        <v>212</v>
      </c>
      <c r="D82" t="s">
        <v>116</v>
      </c>
      <c r="E82" t="s">
        <v>116</v>
      </c>
      <c r="F82" t="s">
        <v>116</v>
      </c>
      <c r="G82">
        <v>2017</v>
      </c>
      <c r="H82" t="s">
        <v>116</v>
      </c>
      <c r="I82" t="s">
        <v>116</v>
      </c>
      <c r="J82" t="s">
        <v>116</v>
      </c>
      <c r="K82" t="s">
        <v>116</v>
      </c>
      <c r="L82">
        <v>0</v>
      </c>
      <c r="O82" t="str">
        <f t="shared" si="4"/>
        <v>PRC_RESIDRSD_APA1_CK_BIC_E01</v>
      </c>
      <c r="P82">
        <f t="shared" si="3"/>
        <v>0</v>
      </c>
    </row>
    <row r="83" spans="1:16" x14ac:dyDescent="0.3">
      <c r="A83" t="s">
        <v>114</v>
      </c>
      <c r="B83" t="s">
        <v>14</v>
      </c>
      <c r="C83" t="s">
        <v>213</v>
      </c>
      <c r="D83" t="s">
        <v>116</v>
      </c>
      <c r="E83" t="s">
        <v>116</v>
      </c>
      <c r="F83" t="s">
        <v>116</v>
      </c>
      <c r="G83">
        <v>2017</v>
      </c>
      <c r="H83" t="s">
        <v>116</v>
      </c>
      <c r="I83" t="s">
        <v>116</v>
      </c>
      <c r="J83" t="s">
        <v>116</v>
      </c>
      <c r="K83" t="s">
        <v>116</v>
      </c>
      <c r="L83">
        <v>529.24599999999998</v>
      </c>
      <c r="O83" t="str">
        <f t="shared" si="4"/>
        <v>PRC_RESIDRSD_APA1_CK_ELC_E01</v>
      </c>
      <c r="P83">
        <f t="shared" si="3"/>
        <v>529.24599999999998</v>
      </c>
    </row>
    <row r="84" spans="1:16" x14ac:dyDescent="0.3">
      <c r="A84" t="s">
        <v>114</v>
      </c>
      <c r="B84" t="s">
        <v>14</v>
      </c>
      <c r="C84" t="s">
        <v>214</v>
      </c>
      <c r="D84" t="s">
        <v>116</v>
      </c>
      <c r="E84" t="s">
        <v>116</v>
      </c>
      <c r="F84" t="s">
        <v>116</v>
      </c>
      <c r="G84">
        <v>2017</v>
      </c>
      <c r="H84" t="s">
        <v>116</v>
      </c>
      <c r="I84" t="s">
        <v>116</v>
      </c>
      <c r="J84" t="s">
        <v>116</v>
      </c>
      <c r="K84" t="s">
        <v>116</v>
      </c>
      <c r="L84">
        <v>0</v>
      </c>
      <c r="O84" t="str">
        <f t="shared" si="4"/>
        <v>PRC_RESIDRSD_APA1_CK_GAS_E01</v>
      </c>
      <c r="P84">
        <f t="shared" si="3"/>
        <v>0</v>
      </c>
    </row>
    <row r="85" spans="1:16" x14ac:dyDescent="0.3">
      <c r="A85" t="s">
        <v>114</v>
      </c>
      <c r="B85" t="s">
        <v>14</v>
      </c>
      <c r="C85" t="s">
        <v>215</v>
      </c>
      <c r="D85" t="s">
        <v>116</v>
      </c>
      <c r="E85" t="s">
        <v>116</v>
      </c>
      <c r="F85" t="s">
        <v>116</v>
      </c>
      <c r="G85">
        <v>2017</v>
      </c>
      <c r="H85" t="s">
        <v>116</v>
      </c>
      <c r="I85" t="s">
        <v>116</v>
      </c>
      <c r="J85" t="s">
        <v>116</v>
      </c>
      <c r="K85" t="s">
        <v>116</v>
      </c>
      <c r="L85">
        <v>0</v>
      </c>
      <c r="O85" t="str">
        <f t="shared" si="4"/>
        <v>PRC_RESIDRSD_APA1_CK_LOG_E01</v>
      </c>
      <c r="P85">
        <f t="shared" si="3"/>
        <v>0</v>
      </c>
    </row>
    <row r="86" spans="1:16" x14ac:dyDescent="0.3">
      <c r="A86" t="s">
        <v>114</v>
      </c>
      <c r="B86" t="s">
        <v>14</v>
      </c>
      <c r="C86" t="s">
        <v>216</v>
      </c>
      <c r="D86" t="s">
        <v>116</v>
      </c>
      <c r="E86" t="s">
        <v>116</v>
      </c>
      <c r="F86" t="s">
        <v>116</v>
      </c>
      <c r="G86">
        <v>2017</v>
      </c>
      <c r="H86" t="s">
        <v>116</v>
      </c>
      <c r="I86" t="s">
        <v>116</v>
      </c>
      <c r="J86" t="s">
        <v>116</v>
      </c>
      <c r="K86" t="s">
        <v>116</v>
      </c>
      <c r="L86">
        <v>793.86900000000003</v>
      </c>
      <c r="O86" t="str">
        <f t="shared" si="4"/>
        <v>PRC_RESIDRSD_APA1_CK_LPG_E01</v>
      </c>
      <c r="P86">
        <f t="shared" si="3"/>
        <v>793.86900000000003</v>
      </c>
    </row>
    <row r="87" spans="1:16" x14ac:dyDescent="0.3">
      <c r="A87" t="s">
        <v>114</v>
      </c>
      <c r="B87" t="s">
        <v>14</v>
      </c>
      <c r="C87" t="s">
        <v>217</v>
      </c>
      <c r="D87" t="s">
        <v>116</v>
      </c>
      <c r="E87" t="s">
        <v>116</v>
      </c>
      <c r="F87" t="s">
        <v>116</v>
      </c>
      <c r="G87">
        <v>2017</v>
      </c>
      <c r="H87" t="s">
        <v>116</v>
      </c>
      <c r="I87" t="s">
        <v>116</v>
      </c>
      <c r="J87" t="s">
        <v>116</v>
      </c>
      <c r="K87" t="s">
        <v>116</v>
      </c>
      <c r="L87">
        <v>0</v>
      </c>
      <c r="O87" t="str">
        <f t="shared" si="4"/>
        <v>PRC_RESIDRSD_APA2_CK_BIC_E01</v>
      </c>
      <c r="P87">
        <f t="shared" si="3"/>
        <v>0</v>
      </c>
    </row>
    <row r="88" spans="1:16" x14ac:dyDescent="0.3">
      <c r="A88" t="s">
        <v>114</v>
      </c>
      <c r="B88" t="s">
        <v>14</v>
      </c>
      <c r="C88" t="s">
        <v>218</v>
      </c>
      <c r="D88" t="s">
        <v>116</v>
      </c>
      <c r="E88" t="s">
        <v>116</v>
      </c>
      <c r="F88" t="s">
        <v>116</v>
      </c>
      <c r="G88">
        <v>2017</v>
      </c>
      <c r="H88" t="s">
        <v>116</v>
      </c>
      <c r="I88" t="s">
        <v>116</v>
      </c>
      <c r="J88" t="s">
        <v>116</v>
      </c>
      <c r="K88" t="s">
        <v>116</v>
      </c>
      <c r="L88">
        <v>598.11</v>
      </c>
      <c r="O88" t="str">
        <f t="shared" si="4"/>
        <v>PRC_RESIDRSD_APA2_CK_ELC_E01</v>
      </c>
      <c r="P88">
        <f t="shared" si="3"/>
        <v>598.11</v>
      </c>
    </row>
    <row r="89" spans="1:16" x14ac:dyDescent="0.3">
      <c r="A89" t="s">
        <v>114</v>
      </c>
      <c r="B89" t="s">
        <v>14</v>
      </c>
      <c r="C89" t="s">
        <v>219</v>
      </c>
      <c r="D89" t="s">
        <v>116</v>
      </c>
      <c r="E89" t="s">
        <v>116</v>
      </c>
      <c r="F89" t="s">
        <v>116</v>
      </c>
      <c r="G89">
        <v>2017</v>
      </c>
      <c r="H89" t="s">
        <v>116</v>
      </c>
      <c r="I89" t="s">
        <v>116</v>
      </c>
      <c r="J89" t="s">
        <v>116</v>
      </c>
      <c r="K89" t="s">
        <v>116</v>
      </c>
      <c r="L89">
        <v>0</v>
      </c>
      <c r="O89" t="str">
        <f t="shared" si="4"/>
        <v>PRC_RESIDRSD_APA2_CK_GAS_E01</v>
      </c>
      <c r="P89">
        <f t="shared" si="3"/>
        <v>0</v>
      </c>
    </row>
    <row r="90" spans="1:16" x14ac:dyDescent="0.3">
      <c r="A90" t="s">
        <v>114</v>
      </c>
      <c r="B90" t="s">
        <v>14</v>
      </c>
      <c r="C90" t="s">
        <v>220</v>
      </c>
      <c r="D90" t="s">
        <v>116</v>
      </c>
      <c r="E90" t="s">
        <v>116</v>
      </c>
      <c r="F90" t="s">
        <v>116</v>
      </c>
      <c r="G90">
        <v>2017</v>
      </c>
      <c r="H90" t="s">
        <v>116</v>
      </c>
      <c r="I90" t="s">
        <v>116</v>
      </c>
      <c r="J90" t="s">
        <v>116</v>
      </c>
      <c r="K90" t="s">
        <v>116</v>
      </c>
      <c r="L90">
        <v>0</v>
      </c>
      <c r="O90" t="str">
        <f t="shared" si="4"/>
        <v>PRC_RESIDRSD_APA2_CK_LOG_E01</v>
      </c>
      <c r="P90">
        <f t="shared" si="3"/>
        <v>0</v>
      </c>
    </row>
    <row r="91" spans="1:16" x14ac:dyDescent="0.3">
      <c r="A91" t="s">
        <v>114</v>
      </c>
      <c r="B91" t="s">
        <v>14</v>
      </c>
      <c r="C91" t="s">
        <v>221</v>
      </c>
      <c r="D91" t="s">
        <v>116</v>
      </c>
      <c r="E91" t="s">
        <v>116</v>
      </c>
      <c r="F91" t="s">
        <v>116</v>
      </c>
      <c r="G91">
        <v>2017</v>
      </c>
      <c r="H91" t="s">
        <v>116</v>
      </c>
      <c r="I91" t="s">
        <v>116</v>
      </c>
      <c r="J91" t="s">
        <v>116</v>
      </c>
      <c r="K91" t="s">
        <v>116</v>
      </c>
      <c r="L91">
        <v>897.16499999999996</v>
      </c>
      <c r="O91" t="str">
        <f t="shared" si="4"/>
        <v>PRC_RESIDRSD_APA2_CK_LPG_E01</v>
      </c>
      <c r="P91">
        <f t="shared" si="3"/>
        <v>897.16499999999996</v>
      </c>
    </row>
    <row r="92" spans="1:16" x14ac:dyDescent="0.3">
      <c r="A92" t="s">
        <v>114</v>
      </c>
      <c r="B92" t="s">
        <v>14</v>
      </c>
      <c r="C92" t="s">
        <v>222</v>
      </c>
      <c r="D92" t="s">
        <v>116</v>
      </c>
      <c r="E92" t="s">
        <v>116</v>
      </c>
      <c r="F92" t="s">
        <v>116</v>
      </c>
      <c r="G92">
        <v>2017</v>
      </c>
      <c r="H92" t="s">
        <v>116</v>
      </c>
      <c r="I92" t="s">
        <v>116</v>
      </c>
      <c r="J92" t="s">
        <v>116</v>
      </c>
      <c r="K92" t="s">
        <v>116</v>
      </c>
      <c r="L92">
        <v>0</v>
      </c>
      <c r="O92" t="str">
        <f t="shared" si="4"/>
        <v>PRC_RESIDRSD_APA3_CK_BIC_E01</v>
      </c>
      <c r="P92">
        <f t="shared" si="3"/>
        <v>0</v>
      </c>
    </row>
    <row r="93" spans="1:16" x14ac:dyDescent="0.3">
      <c r="A93" t="s">
        <v>114</v>
      </c>
      <c r="B93" t="s">
        <v>14</v>
      </c>
      <c r="C93" t="s">
        <v>223</v>
      </c>
      <c r="D93" t="s">
        <v>116</v>
      </c>
      <c r="E93" t="s">
        <v>116</v>
      </c>
      <c r="F93" t="s">
        <v>116</v>
      </c>
      <c r="G93">
        <v>2017</v>
      </c>
      <c r="H93" t="s">
        <v>116</v>
      </c>
      <c r="I93" t="s">
        <v>116</v>
      </c>
      <c r="J93" t="s">
        <v>116</v>
      </c>
      <c r="K93" t="s">
        <v>116</v>
      </c>
      <c r="L93">
        <v>66.398719999999997</v>
      </c>
      <c r="O93" t="str">
        <f t="shared" si="4"/>
        <v>PRC_RESIDRSD_APA3_CK_ELC_E01</v>
      </c>
      <c r="P93">
        <f t="shared" si="3"/>
        <v>66.398719999999997</v>
      </c>
    </row>
    <row r="94" spans="1:16" x14ac:dyDescent="0.3">
      <c r="A94" t="s">
        <v>114</v>
      </c>
      <c r="B94" t="s">
        <v>14</v>
      </c>
      <c r="C94" t="s">
        <v>224</v>
      </c>
      <c r="D94" t="s">
        <v>116</v>
      </c>
      <c r="E94" t="s">
        <v>116</v>
      </c>
      <c r="F94" t="s">
        <v>116</v>
      </c>
      <c r="G94">
        <v>2017</v>
      </c>
      <c r="H94" t="s">
        <v>116</v>
      </c>
      <c r="I94" t="s">
        <v>116</v>
      </c>
      <c r="J94" t="s">
        <v>116</v>
      </c>
      <c r="K94" t="s">
        <v>116</v>
      </c>
      <c r="L94">
        <v>0</v>
      </c>
      <c r="O94" t="str">
        <f t="shared" si="4"/>
        <v>PRC_RESIDRSD_APA3_CK_GAS_E01</v>
      </c>
      <c r="P94">
        <f t="shared" si="3"/>
        <v>0</v>
      </c>
    </row>
    <row r="95" spans="1:16" x14ac:dyDescent="0.3">
      <c r="A95" t="s">
        <v>114</v>
      </c>
      <c r="B95" t="s">
        <v>14</v>
      </c>
      <c r="C95" t="s">
        <v>225</v>
      </c>
      <c r="D95" t="s">
        <v>116</v>
      </c>
      <c r="E95" t="s">
        <v>116</v>
      </c>
      <c r="F95" t="s">
        <v>116</v>
      </c>
      <c r="G95">
        <v>2017</v>
      </c>
      <c r="H95" t="s">
        <v>116</v>
      </c>
      <c r="I95" t="s">
        <v>116</v>
      </c>
      <c r="J95" t="s">
        <v>116</v>
      </c>
      <c r="K95" t="s">
        <v>116</v>
      </c>
      <c r="L95">
        <v>0</v>
      </c>
      <c r="O95" t="str">
        <f t="shared" si="4"/>
        <v>PRC_RESIDRSD_APA3_CK_LOG_E01</v>
      </c>
      <c r="P95">
        <f t="shared" si="3"/>
        <v>0</v>
      </c>
    </row>
    <row r="96" spans="1:16" x14ac:dyDescent="0.3">
      <c r="A96" t="s">
        <v>114</v>
      </c>
      <c r="B96" t="s">
        <v>14</v>
      </c>
      <c r="C96" t="s">
        <v>226</v>
      </c>
      <c r="D96" t="s">
        <v>116</v>
      </c>
      <c r="E96" t="s">
        <v>116</v>
      </c>
      <c r="F96" t="s">
        <v>116</v>
      </c>
      <c r="G96">
        <v>2017</v>
      </c>
      <c r="H96" t="s">
        <v>116</v>
      </c>
      <c r="I96" t="s">
        <v>116</v>
      </c>
      <c r="J96" t="s">
        <v>116</v>
      </c>
      <c r="K96" t="s">
        <v>116</v>
      </c>
      <c r="L96">
        <v>113.05728000000001</v>
      </c>
      <c r="O96" t="str">
        <f t="shared" si="4"/>
        <v>PRC_RESIDRSD_APA3_CK_LPG_E01</v>
      </c>
      <c r="P96">
        <f t="shared" si="3"/>
        <v>113.05728000000001</v>
      </c>
    </row>
    <row r="97" spans="1:16" x14ac:dyDescent="0.3">
      <c r="A97" t="s">
        <v>114</v>
      </c>
      <c r="B97" t="s">
        <v>14</v>
      </c>
      <c r="C97" t="s">
        <v>227</v>
      </c>
      <c r="D97" t="s">
        <v>116</v>
      </c>
      <c r="E97" t="s">
        <v>116</v>
      </c>
      <c r="F97" t="s">
        <v>116</v>
      </c>
      <c r="G97">
        <v>2017</v>
      </c>
      <c r="H97" t="s">
        <v>116</v>
      </c>
      <c r="I97" t="s">
        <v>116</v>
      </c>
      <c r="J97" t="s">
        <v>116</v>
      </c>
      <c r="K97" t="s">
        <v>116</v>
      </c>
      <c r="L97">
        <v>0</v>
      </c>
      <c r="O97" t="str">
        <f t="shared" si="4"/>
        <v>PRC_RESIDRSD_APA4_CK_BIC_E01</v>
      </c>
      <c r="P97">
        <f t="shared" ref="P97" si="5">L97</f>
        <v>0</v>
      </c>
    </row>
    <row r="98" spans="1:16" x14ac:dyDescent="0.3">
      <c r="A98" t="s">
        <v>114</v>
      </c>
      <c r="B98" t="s">
        <v>14</v>
      </c>
      <c r="C98" t="s">
        <v>228</v>
      </c>
      <c r="D98" t="s">
        <v>116</v>
      </c>
      <c r="E98" t="s">
        <v>116</v>
      </c>
      <c r="F98" t="s">
        <v>116</v>
      </c>
      <c r="G98">
        <v>2017</v>
      </c>
      <c r="H98" t="s">
        <v>116</v>
      </c>
      <c r="I98" t="s">
        <v>116</v>
      </c>
      <c r="J98" t="s">
        <v>116</v>
      </c>
      <c r="K98" t="s">
        <v>116</v>
      </c>
      <c r="L98">
        <v>88.302199999999999</v>
      </c>
      <c r="O98" t="str">
        <f t="shared" ref="O98:O135" si="6">B98&amp;C98</f>
        <v>PRC_RESIDRSD_APA4_CK_ELC_E01</v>
      </c>
      <c r="P98">
        <f t="shared" ref="P98:P135" si="7">L98</f>
        <v>88.302199999999999</v>
      </c>
    </row>
    <row r="99" spans="1:16" x14ac:dyDescent="0.3">
      <c r="A99" t="s">
        <v>114</v>
      </c>
      <c r="B99" t="s">
        <v>14</v>
      </c>
      <c r="C99" t="s">
        <v>229</v>
      </c>
      <c r="D99" t="s">
        <v>116</v>
      </c>
      <c r="E99" t="s">
        <v>116</v>
      </c>
      <c r="F99" t="s">
        <v>116</v>
      </c>
      <c r="G99">
        <v>2017</v>
      </c>
      <c r="H99" t="s">
        <v>116</v>
      </c>
      <c r="I99" t="s">
        <v>116</v>
      </c>
      <c r="J99" t="s">
        <v>116</v>
      </c>
      <c r="K99" t="s">
        <v>116</v>
      </c>
      <c r="L99">
        <v>0</v>
      </c>
      <c r="O99" t="str">
        <f t="shared" si="6"/>
        <v>PRC_RESIDRSD_APA4_CK_GAS_E01</v>
      </c>
      <c r="P99">
        <f t="shared" si="7"/>
        <v>0</v>
      </c>
    </row>
    <row r="100" spans="1:16" x14ac:dyDescent="0.3">
      <c r="A100" t="s">
        <v>114</v>
      </c>
      <c r="B100" t="s">
        <v>14</v>
      </c>
      <c r="C100" t="s">
        <v>230</v>
      </c>
      <c r="D100" t="s">
        <v>116</v>
      </c>
      <c r="E100" t="s">
        <v>116</v>
      </c>
      <c r="F100" t="s">
        <v>116</v>
      </c>
      <c r="G100">
        <v>2017</v>
      </c>
      <c r="H100" t="s">
        <v>116</v>
      </c>
      <c r="I100" t="s">
        <v>116</v>
      </c>
      <c r="J100" t="s">
        <v>116</v>
      </c>
      <c r="K100" t="s">
        <v>116</v>
      </c>
      <c r="L100">
        <v>0</v>
      </c>
      <c r="O100" t="str">
        <f t="shared" si="6"/>
        <v>PRC_RESIDRSD_APA4_CK_LOG_E01</v>
      </c>
      <c r="P100">
        <f t="shared" si="7"/>
        <v>0</v>
      </c>
    </row>
    <row r="101" spans="1:16" x14ac:dyDescent="0.3">
      <c r="A101" t="s">
        <v>114</v>
      </c>
      <c r="B101" t="s">
        <v>14</v>
      </c>
      <c r="C101" t="s">
        <v>231</v>
      </c>
      <c r="D101" t="s">
        <v>116</v>
      </c>
      <c r="E101" t="s">
        <v>116</v>
      </c>
      <c r="F101" t="s">
        <v>116</v>
      </c>
      <c r="G101">
        <v>2017</v>
      </c>
      <c r="H101" t="s">
        <v>116</v>
      </c>
      <c r="I101" t="s">
        <v>116</v>
      </c>
      <c r="J101" t="s">
        <v>116</v>
      </c>
      <c r="K101" t="s">
        <v>116</v>
      </c>
      <c r="L101">
        <v>163.9898</v>
      </c>
      <c r="O101" t="str">
        <f t="shared" si="6"/>
        <v>PRC_RESIDRSD_APA4_CK_LPG_E01</v>
      </c>
      <c r="P101">
        <f t="shared" si="7"/>
        <v>163.9898</v>
      </c>
    </row>
    <row r="102" spans="1:16" x14ac:dyDescent="0.3">
      <c r="A102" t="s">
        <v>114</v>
      </c>
      <c r="B102" t="s">
        <v>14</v>
      </c>
      <c r="C102" t="s">
        <v>232</v>
      </c>
      <c r="D102" t="s">
        <v>116</v>
      </c>
      <c r="E102" t="s">
        <v>116</v>
      </c>
      <c r="F102" t="s">
        <v>116</v>
      </c>
      <c r="G102">
        <v>2017</v>
      </c>
      <c r="H102" t="s">
        <v>116</v>
      </c>
      <c r="I102" t="s">
        <v>116</v>
      </c>
      <c r="J102" t="s">
        <v>116</v>
      </c>
      <c r="K102" t="s">
        <v>116</v>
      </c>
      <c r="L102">
        <v>0</v>
      </c>
      <c r="O102" t="str">
        <f t="shared" si="6"/>
        <v>PRC_RESIDRSD_DTA1_CK_BIC_E01</v>
      </c>
      <c r="P102">
        <f t="shared" si="7"/>
        <v>0</v>
      </c>
    </row>
    <row r="103" spans="1:16" x14ac:dyDescent="0.3">
      <c r="A103" t="s">
        <v>114</v>
      </c>
      <c r="B103" t="s">
        <v>14</v>
      </c>
      <c r="C103" t="s">
        <v>233</v>
      </c>
      <c r="D103" t="s">
        <v>116</v>
      </c>
      <c r="E103" t="s">
        <v>116</v>
      </c>
      <c r="F103" t="s">
        <v>116</v>
      </c>
      <c r="G103">
        <v>2017</v>
      </c>
      <c r="H103" t="s">
        <v>116</v>
      </c>
      <c r="I103" t="s">
        <v>116</v>
      </c>
      <c r="J103" t="s">
        <v>116</v>
      </c>
      <c r="K103" t="s">
        <v>116</v>
      </c>
      <c r="L103">
        <v>215.05600000000001</v>
      </c>
      <c r="O103" t="str">
        <f t="shared" si="6"/>
        <v>PRC_RESIDRSD_DTA1_CK_ELC_E01</v>
      </c>
      <c r="P103">
        <f t="shared" si="7"/>
        <v>215.05600000000001</v>
      </c>
    </row>
    <row r="104" spans="1:16" x14ac:dyDescent="0.3">
      <c r="A104" t="s">
        <v>114</v>
      </c>
      <c r="B104" t="s">
        <v>14</v>
      </c>
      <c r="C104" t="s">
        <v>234</v>
      </c>
      <c r="D104" t="s">
        <v>116</v>
      </c>
      <c r="E104" t="s">
        <v>116</v>
      </c>
      <c r="F104" t="s">
        <v>116</v>
      </c>
      <c r="G104">
        <v>2017</v>
      </c>
      <c r="H104" t="s">
        <v>116</v>
      </c>
      <c r="I104" t="s">
        <v>116</v>
      </c>
      <c r="J104" t="s">
        <v>116</v>
      </c>
      <c r="K104" t="s">
        <v>116</v>
      </c>
      <c r="L104">
        <v>0</v>
      </c>
      <c r="O104" t="str">
        <f t="shared" si="6"/>
        <v>PRC_RESIDRSD_DTA1_CK_GAS_E01</v>
      </c>
      <c r="P104">
        <f t="shared" si="7"/>
        <v>0</v>
      </c>
    </row>
    <row r="105" spans="1:16" x14ac:dyDescent="0.3">
      <c r="A105" t="s">
        <v>114</v>
      </c>
      <c r="B105" t="s">
        <v>14</v>
      </c>
      <c r="C105" t="s">
        <v>235</v>
      </c>
      <c r="D105" t="s">
        <v>116</v>
      </c>
      <c r="E105" t="s">
        <v>116</v>
      </c>
      <c r="F105" t="s">
        <v>116</v>
      </c>
      <c r="G105">
        <v>2017</v>
      </c>
      <c r="H105" t="s">
        <v>116</v>
      </c>
      <c r="I105" t="s">
        <v>116</v>
      </c>
      <c r="J105" t="s">
        <v>116</v>
      </c>
      <c r="K105" t="s">
        <v>116</v>
      </c>
      <c r="L105">
        <v>0</v>
      </c>
      <c r="O105" t="str">
        <f t="shared" si="6"/>
        <v>PRC_RESIDRSD_DTA1_CK_LOG_E01</v>
      </c>
      <c r="P105">
        <f t="shared" si="7"/>
        <v>0</v>
      </c>
    </row>
    <row r="106" spans="1:16" x14ac:dyDescent="0.3">
      <c r="A106" t="s">
        <v>114</v>
      </c>
      <c r="B106" t="s">
        <v>14</v>
      </c>
      <c r="C106" t="s">
        <v>236</v>
      </c>
      <c r="D106" t="s">
        <v>116</v>
      </c>
      <c r="E106" t="s">
        <v>116</v>
      </c>
      <c r="F106" t="s">
        <v>116</v>
      </c>
      <c r="G106">
        <v>2017</v>
      </c>
      <c r="H106" t="s">
        <v>116</v>
      </c>
      <c r="I106" t="s">
        <v>116</v>
      </c>
      <c r="J106" t="s">
        <v>116</v>
      </c>
      <c r="K106" t="s">
        <v>116</v>
      </c>
      <c r="L106">
        <v>322.584</v>
      </c>
      <c r="O106" t="str">
        <f t="shared" si="6"/>
        <v>PRC_RESIDRSD_DTA1_CK_LPG_E01</v>
      </c>
      <c r="P106">
        <f t="shared" si="7"/>
        <v>322.584</v>
      </c>
    </row>
    <row r="107" spans="1:16" x14ac:dyDescent="0.3">
      <c r="A107" t="s">
        <v>114</v>
      </c>
      <c r="B107" t="s">
        <v>14</v>
      </c>
      <c r="C107" t="s">
        <v>237</v>
      </c>
      <c r="D107" t="s">
        <v>116</v>
      </c>
      <c r="E107" t="s">
        <v>116</v>
      </c>
      <c r="F107" t="s">
        <v>116</v>
      </c>
      <c r="G107">
        <v>2017</v>
      </c>
      <c r="H107" t="s">
        <v>116</v>
      </c>
      <c r="I107" t="s">
        <v>116</v>
      </c>
      <c r="J107" t="s">
        <v>116</v>
      </c>
      <c r="K107" t="s">
        <v>116</v>
      </c>
      <c r="L107">
        <v>0</v>
      </c>
      <c r="O107" t="str">
        <f t="shared" si="6"/>
        <v>PRC_RESIDRSD_DTA2_CK_BIC_E01</v>
      </c>
      <c r="P107">
        <f t="shared" si="7"/>
        <v>0</v>
      </c>
    </row>
    <row r="108" spans="1:16" x14ac:dyDescent="0.3">
      <c r="A108" t="s">
        <v>114</v>
      </c>
      <c r="B108" t="s">
        <v>14</v>
      </c>
      <c r="C108" t="s">
        <v>238</v>
      </c>
      <c r="D108" t="s">
        <v>116</v>
      </c>
      <c r="E108" t="s">
        <v>116</v>
      </c>
      <c r="F108" t="s">
        <v>116</v>
      </c>
      <c r="G108">
        <v>2017</v>
      </c>
      <c r="H108" t="s">
        <v>116</v>
      </c>
      <c r="I108" t="s">
        <v>116</v>
      </c>
      <c r="J108" t="s">
        <v>116</v>
      </c>
      <c r="K108" t="s">
        <v>116</v>
      </c>
      <c r="L108">
        <v>261.26414999999997</v>
      </c>
      <c r="O108" t="str">
        <f t="shared" si="6"/>
        <v>PRC_RESIDRSD_DTA2_CK_ELC_E01</v>
      </c>
      <c r="P108">
        <f t="shared" si="7"/>
        <v>261.26414999999997</v>
      </c>
    </row>
    <row r="109" spans="1:16" x14ac:dyDescent="0.3">
      <c r="A109" t="s">
        <v>114</v>
      </c>
      <c r="B109" t="s">
        <v>14</v>
      </c>
      <c r="C109" t="s">
        <v>239</v>
      </c>
      <c r="D109" t="s">
        <v>116</v>
      </c>
      <c r="E109" t="s">
        <v>116</v>
      </c>
      <c r="F109" t="s">
        <v>116</v>
      </c>
      <c r="G109">
        <v>2017</v>
      </c>
      <c r="H109" t="s">
        <v>116</v>
      </c>
      <c r="I109" t="s">
        <v>116</v>
      </c>
      <c r="J109" t="s">
        <v>116</v>
      </c>
      <c r="K109" t="s">
        <v>116</v>
      </c>
      <c r="L109">
        <v>0</v>
      </c>
      <c r="O109" t="str">
        <f t="shared" si="6"/>
        <v>PRC_RESIDRSD_DTA2_CK_GAS_E01</v>
      </c>
      <c r="P109">
        <f t="shared" si="7"/>
        <v>0</v>
      </c>
    </row>
    <row r="110" spans="1:16" x14ac:dyDescent="0.3">
      <c r="A110" t="s">
        <v>114</v>
      </c>
      <c r="B110" t="s">
        <v>14</v>
      </c>
      <c r="C110" t="s">
        <v>240</v>
      </c>
      <c r="D110" t="s">
        <v>116</v>
      </c>
      <c r="E110" t="s">
        <v>116</v>
      </c>
      <c r="F110" t="s">
        <v>116</v>
      </c>
      <c r="G110">
        <v>2017</v>
      </c>
      <c r="H110" t="s">
        <v>116</v>
      </c>
      <c r="I110" t="s">
        <v>116</v>
      </c>
      <c r="J110" t="s">
        <v>116</v>
      </c>
      <c r="K110" t="s">
        <v>116</v>
      </c>
      <c r="L110">
        <v>0</v>
      </c>
      <c r="O110" t="str">
        <f t="shared" si="6"/>
        <v>PRC_RESIDRSD_DTA2_CK_LOG_E01</v>
      </c>
      <c r="P110">
        <f t="shared" si="7"/>
        <v>0</v>
      </c>
    </row>
    <row r="111" spans="1:16" x14ac:dyDescent="0.3">
      <c r="A111" t="s">
        <v>114</v>
      </c>
      <c r="B111" t="s">
        <v>14</v>
      </c>
      <c r="C111" t="s">
        <v>241</v>
      </c>
      <c r="D111" t="s">
        <v>116</v>
      </c>
      <c r="E111" t="s">
        <v>116</v>
      </c>
      <c r="F111" t="s">
        <v>116</v>
      </c>
      <c r="G111">
        <v>2017</v>
      </c>
      <c r="H111" t="s">
        <v>116</v>
      </c>
      <c r="I111" t="s">
        <v>116</v>
      </c>
      <c r="J111" t="s">
        <v>116</v>
      </c>
      <c r="K111" t="s">
        <v>116</v>
      </c>
      <c r="L111">
        <v>485.20485000000002</v>
      </c>
      <c r="O111" t="str">
        <f t="shared" si="6"/>
        <v>PRC_RESIDRSD_DTA2_CK_LPG_E01</v>
      </c>
      <c r="P111">
        <f t="shared" si="7"/>
        <v>485.20485000000002</v>
      </c>
    </row>
    <row r="112" spans="1:16" x14ac:dyDescent="0.3">
      <c r="A112" t="s">
        <v>114</v>
      </c>
      <c r="B112" t="s">
        <v>14</v>
      </c>
      <c r="C112" t="s">
        <v>242</v>
      </c>
      <c r="D112" t="s">
        <v>116</v>
      </c>
      <c r="E112" t="s">
        <v>116</v>
      </c>
      <c r="F112" t="s">
        <v>116</v>
      </c>
      <c r="G112">
        <v>2017</v>
      </c>
      <c r="H112" t="s">
        <v>116</v>
      </c>
      <c r="I112" t="s">
        <v>116</v>
      </c>
      <c r="J112" t="s">
        <v>116</v>
      </c>
      <c r="K112" t="s">
        <v>116</v>
      </c>
      <c r="L112">
        <v>0</v>
      </c>
      <c r="O112" t="str">
        <f t="shared" si="6"/>
        <v>PRC_RESIDRSD_DTA3_CK_BIC_E01</v>
      </c>
      <c r="P112">
        <f t="shared" si="7"/>
        <v>0</v>
      </c>
    </row>
    <row r="113" spans="1:16" x14ac:dyDescent="0.3">
      <c r="A113" t="s">
        <v>114</v>
      </c>
      <c r="B113" t="s">
        <v>14</v>
      </c>
      <c r="C113" t="s">
        <v>243</v>
      </c>
      <c r="D113" t="s">
        <v>116</v>
      </c>
      <c r="E113" t="s">
        <v>116</v>
      </c>
      <c r="F113" t="s">
        <v>116</v>
      </c>
      <c r="G113">
        <v>2017</v>
      </c>
      <c r="H113" t="s">
        <v>116</v>
      </c>
      <c r="I113" t="s">
        <v>116</v>
      </c>
      <c r="J113" t="s">
        <v>116</v>
      </c>
      <c r="K113" t="s">
        <v>116</v>
      </c>
      <c r="L113">
        <v>51.316499999999998</v>
      </c>
      <c r="O113" t="str">
        <f t="shared" si="6"/>
        <v>PRC_RESIDRSD_DTA3_CK_ELC_E01</v>
      </c>
      <c r="P113">
        <f t="shared" si="7"/>
        <v>51.316499999999998</v>
      </c>
    </row>
    <row r="114" spans="1:16" x14ac:dyDescent="0.3">
      <c r="A114" t="s">
        <v>114</v>
      </c>
      <c r="B114" t="s">
        <v>14</v>
      </c>
      <c r="C114" t="s">
        <v>244</v>
      </c>
      <c r="D114" t="s">
        <v>116</v>
      </c>
      <c r="E114" t="s">
        <v>116</v>
      </c>
      <c r="F114" t="s">
        <v>116</v>
      </c>
      <c r="G114">
        <v>2017</v>
      </c>
      <c r="H114" t="s">
        <v>116</v>
      </c>
      <c r="I114" t="s">
        <v>116</v>
      </c>
      <c r="J114" t="s">
        <v>116</v>
      </c>
      <c r="K114" t="s">
        <v>116</v>
      </c>
      <c r="L114">
        <v>0</v>
      </c>
      <c r="O114" t="str">
        <f t="shared" si="6"/>
        <v>PRC_RESIDRSD_DTA3_CK_GAS_E01</v>
      </c>
      <c r="P114">
        <f t="shared" si="7"/>
        <v>0</v>
      </c>
    </row>
    <row r="115" spans="1:16" x14ac:dyDescent="0.3">
      <c r="A115" t="s">
        <v>114</v>
      </c>
      <c r="B115" t="s">
        <v>14</v>
      </c>
      <c r="C115" t="s">
        <v>245</v>
      </c>
      <c r="D115" t="s">
        <v>116</v>
      </c>
      <c r="E115" t="s">
        <v>116</v>
      </c>
      <c r="F115" t="s">
        <v>116</v>
      </c>
      <c r="G115">
        <v>2017</v>
      </c>
      <c r="H115" t="s">
        <v>116</v>
      </c>
      <c r="I115" t="s">
        <v>116</v>
      </c>
      <c r="J115" t="s">
        <v>116</v>
      </c>
      <c r="K115" t="s">
        <v>116</v>
      </c>
      <c r="L115">
        <v>0</v>
      </c>
      <c r="O115" t="str">
        <f t="shared" si="6"/>
        <v>PRC_RESIDRSD_DTA3_CK_LOG_E01</v>
      </c>
      <c r="P115">
        <f t="shared" si="7"/>
        <v>0</v>
      </c>
    </row>
    <row r="116" spans="1:16" x14ac:dyDescent="0.3">
      <c r="A116" t="s">
        <v>114</v>
      </c>
      <c r="B116" t="s">
        <v>14</v>
      </c>
      <c r="C116" t="s">
        <v>246</v>
      </c>
      <c r="D116" t="s">
        <v>116</v>
      </c>
      <c r="E116" t="s">
        <v>116</v>
      </c>
      <c r="F116" t="s">
        <v>116</v>
      </c>
      <c r="G116">
        <v>2017</v>
      </c>
      <c r="H116" t="s">
        <v>116</v>
      </c>
      <c r="I116" t="s">
        <v>116</v>
      </c>
      <c r="J116" t="s">
        <v>116</v>
      </c>
      <c r="K116" t="s">
        <v>116</v>
      </c>
      <c r="L116">
        <v>119.7385</v>
      </c>
      <c r="O116" t="str">
        <f t="shared" si="6"/>
        <v>PRC_RESIDRSD_DTA3_CK_LPG_E01</v>
      </c>
      <c r="P116">
        <f t="shared" si="7"/>
        <v>119.7385</v>
      </c>
    </row>
    <row r="117" spans="1:16" x14ac:dyDescent="0.3">
      <c r="A117" t="s">
        <v>114</v>
      </c>
      <c r="B117" t="s">
        <v>14</v>
      </c>
      <c r="C117" t="s">
        <v>247</v>
      </c>
      <c r="D117" t="s">
        <v>116</v>
      </c>
      <c r="E117" t="s">
        <v>116</v>
      </c>
      <c r="F117" t="s">
        <v>116</v>
      </c>
      <c r="G117">
        <v>2017</v>
      </c>
      <c r="H117" t="s">
        <v>116</v>
      </c>
      <c r="I117" t="s">
        <v>116</v>
      </c>
      <c r="J117" t="s">
        <v>116</v>
      </c>
      <c r="K117" t="s">
        <v>116</v>
      </c>
      <c r="L117">
        <v>0</v>
      </c>
      <c r="O117" t="str">
        <f t="shared" si="6"/>
        <v>PRC_RESIDRSD_DTA4_CK_BIC_E01</v>
      </c>
      <c r="P117">
        <f t="shared" si="7"/>
        <v>0</v>
      </c>
    </row>
    <row r="118" spans="1:16" x14ac:dyDescent="0.3">
      <c r="A118" t="s">
        <v>114</v>
      </c>
      <c r="B118" t="s">
        <v>14</v>
      </c>
      <c r="C118" t="s">
        <v>248</v>
      </c>
      <c r="D118" t="s">
        <v>116</v>
      </c>
      <c r="E118" t="s">
        <v>116</v>
      </c>
      <c r="F118" t="s">
        <v>116</v>
      </c>
      <c r="G118">
        <v>2017</v>
      </c>
      <c r="H118" t="s">
        <v>116</v>
      </c>
      <c r="I118" t="s">
        <v>116</v>
      </c>
      <c r="J118" t="s">
        <v>116</v>
      </c>
      <c r="K118" t="s">
        <v>116</v>
      </c>
      <c r="L118">
        <v>237.71279999999999</v>
      </c>
      <c r="O118" t="str">
        <f t="shared" si="6"/>
        <v>PRC_RESIDRSD_DTA4_CK_ELC_E01</v>
      </c>
      <c r="P118">
        <f t="shared" si="7"/>
        <v>237.71279999999999</v>
      </c>
    </row>
    <row r="119" spans="1:16" x14ac:dyDescent="0.3">
      <c r="A119" t="s">
        <v>114</v>
      </c>
      <c r="B119" t="s">
        <v>14</v>
      </c>
      <c r="C119" t="s">
        <v>249</v>
      </c>
      <c r="D119" t="s">
        <v>116</v>
      </c>
      <c r="E119" t="s">
        <v>116</v>
      </c>
      <c r="F119" t="s">
        <v>116</v>
      </c>
      <c r="G119">
        <v>2017</v>
      </c>
      <c r="H119" t="s">
        <v>116</v>
      </c>
      <c r="I119" t="s">
        <v>116</v>
      </c>
      <c r="J119" t="s">
        <v>116</v>
      </c>
      <c r="K119" t="s">
        <v>116</v>
      </c>
      <c r="L119">
        <v>0</v>
      </c>
      <c r="O119" t="str">
        <f t="shared" si="6"/>
        <v>PRC_RESIDRSD_DTA4_CK_GAS_E01</v>
      </c>
      <c r="P119">
        <f t="shared" si="7"/>
        <v>0</v>
      </c>
    </row>
    <row r="120" spans="1:16" x14ac:dyDescent="0.3">
      <c r="A120" t="s">
        <v>114</v>
      </c>
      <c r="B120" t="s">
        <v>14</v>
      </c>
      <c r="C120" t="s">
        <v>250</v>
      </c>
      <c r="D120" t="s">
        <v>116</v>
      </c>
      <c r="E120" t="s">
        <v>116</v>
      </c>
      <c r="F120" t="s">
        <v>116</v>
      </c>
      <c r="G120">
        <v>2017</v>
      </c>
      <c r="H120" t="s">
        <v>116</v>
      </c>
      <c r="I120" t="s">
        <v>116</v>
      </c>
      <c r="J120" t="s">
        <v>116</v>
      </c>
      <c r="K120" t="s">
        <v>116</v>
      </c>
      <c r="L120">
        <v>0</v>
      </c>
      <c r="O120" t="str">
        <f t="shared" si="6"/>
        <v>PRC_RESIDRSD_DTA4_CK_LOG_E01</v>
      </c>
      <c r="P120">
        <f t="shared" si="7"/>
        <v>0</v>
      </c>
    </row>
    <row r="121" spans="1:16" x14ac:dyDescent="0.3">
      <c r="A121" t="s">
        <v>114</v>
      </c>
      <c r="B121" t="s">
        <v>14</v>
      </c>
      <c r="C121" t="s">
        <v>251</v>
      </c>
      <c r="D121" t="s">
        <v>116</v>
      </c>
      <c r="E121" t="s">
        <v>116</v>
      </c>
      <c r="F121" t="s">
        <v>116</v>
      </c>
      <c r="G121">
        <v>2017</v>
      </c>
      <c r="H121" t="s">
        <v>116</v>
      </c>
      <c r="I121" t="s">
        <v>116</v>
      </c>
      <c r="J121" t="s">
        <v>116</v>
      </c>
      <c r="K121" t="s">
        <v>116</v>
      </c>
      <c r="L121">
        <v>356.56920000000002</v>
      </c>
      <c r="O121" t="str">
        <f t="shared" si="6"/>
        <v>PRC_RESIDRSD_DTA4_CK_LPG_E01</v>
      </c>
      <c r="P121">
        <f t="shared" si="7"/>
        <v>356.56920000000002</v>
      </c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t="str">
        <f t="shared" si="6"/>
        <v/>
      </c>
      <c r="P122">
        <f t="shared" si="7"/>
        <v>0</v>
      </c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t="str">
        <f t="shared" si="6"/>
        <v/>
      </c>
      <c r="P123">
        <f t="shared" si="7"/>
        <v>0</v>
      </c>
    </row>
    <row r="124" spans="1:1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t="str">
        <f t="shared" si="6"/>
        <v/>
      </c>
      <c r="P124">
        <f t="shared" si="7"/>
        <v>0</v>
      </c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t="str">
        <f t="shared" si="6"/>
        <v/>
      </c>
      <c r="P125">
        <f t="shared" si="7"/>
        <v>0</v>
      </c>
    </row>
    <row r="126" spans="1:1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t="str">
        <f t="shared" si="6"/>
        <v/>
      </c>
      <c r="P126">
        <f t="shared" si="7"/>
        <v>0</v>
      </c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t="str">
        <f t="shared" si="6"/>
        <v/>
      </c>
      <c r="P127">
        <f t="shared" si="7"/>
        <v>0</v>
      </c>
    </row>
    <row r="128" spans="1:1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t="str">
        <f t="shared" si="6"/>
        <v/>
      </c>
      <c r="P128">
        <f t="shared" si="7"/>
        <v>0</v>
      </c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t="str">
        <f t="shared" si="6"/>
        <v/>
      </c>
      <c r="P129">
        <f t="shared" si="7"/>
        <v>0</v>
      </c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t="str">
        <f t="shared" si="6"/>
        <v/>
      </c>
      <c r="P130">
        <f t="shared" si="7"/>
        <v>0</v>
      </c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t="str">
        <f t="shared" si="6"/>
        <v/>
      </c>
      <c r="P131">
        <f t="shared" si="7"/>
        <v>0</v>
      </c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t="str">
        <f t="shared" si="6"/>
        <v/>
      </c>
      <c r="P132">
        <f t="shared" si="7"/>
        <v>0</v>
      </c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t="str">
        <f t="shared" si="6"/>
        <v/>
      </c>
      <c r="P133">
        <f t="shared" si="7"/>
        <v>0</v>
      </c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t="str">
        <f t="shared" si="6"/>
        <v/>
      </c>
      <c r="P134">
        <f t="shared" si="7"/>
        <v>0</v>
      </c>
    </row>
    <row r="135" spans="1:1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t="str">
        <f t="shared" si="6"/>
        <v/>
      </c>
      <c r="P135">
        <f t="shared" si="7"/>
        <v>0</v>
      </c>
    </row>
    <row r="136" spans="1:16" x14ac:dyDescent="0.3">
      <c r="O136" t="str">
        <f t="shared" ref="O136:O145" si="8">B136&amp;C136</f>
        <v/>
      </c>
    </row>
    <row r="137" spans="1:16" x14ac:dyDescent="0.3">
      <c r="O137" t="str">
        <f t="shared" si="8"/>
        <v/>
      </c>
    </row>
    <row r="138" spans="1:16" x14ac:dyDescent="0.3">
      <c r="O138" t="str">
        <f t="shared" si="8"/>
        <v/>
      </c>
    </row>
    <row r="139" spans="1:16" x14ac:dyDescent="0.3">
      <c r="O139" t="str">
        <f t="shared" si="8"/>
        <v/>
      </c>
    </row>
    <row r="140" spans="1:16" x14ac:dyDescent="0.3">
      <c r="O140" t="str">
        <f t="shared" si="8"/>
        <v/>
      </c>
    </row>
    <row r="141" spans="1:16" x14ac:dyDescent="0.3">
      <c r="O141" t="str">
        <f t="shared" si="8"/>
        <v/>
      </c>
    </row>
    <row r="142" spans="1:16" x14ac:dyDescent="0.3">
      <c r="O142" t="str">
        <f t="shared" si="8"/>
        <v/>
      </c>
    </row>
    <row r="143" spans="1:16" x14ac:dyDescent="0.3">
      <c r="O143" t="str">
        <f t="shared" si="8"/>
        <v/>
      </c>
    </row>
    <row r="144" spans="1:16" x14ac:dyDescent="0.3">
      <c r="O144" t="str">
        <f t="shared" si="8"/>
        <v/>
      </c>
    </row>
    <row r="145" spans="15:15" x14ac:dyDescent="0.3">
      <c r="O14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36"/>
  <sheetViews>
    <sheetView topLeftCell="A104" zoomScale="70" zoomScaleNormal="70" workbookViewId="0">
      <selection activeCell="A104" sqref="A1:XFD1048576"/>
    </sheetView>
  </sheetViews>
  <sheetFormatPr defaultRowHeight="14.4" x14ac:dyDescent="0.3"/>
  <cols>
    <col min="1" max="1" width="28.33203125" style="4" customWidth="1"/>
    <col min="2" max="2" width="22.5546875" style="4" customWidth="1"/>
    <col min="3" max="3" width="28.5546875" style="4" bestFit="1" customWidth="1"/>
    <col min="4" max="4" width="26.5546875" style="4" customWidth="1"/>
    <col min="5" max="5" width="25.5546875" style="4" customWidth="1"/>
    <col min="6" max="6" width="19.6640625" style="4" customWidth="1"/>
    <col min="7" max="7" width="17.33203125" style="4" customWidth="1"/>
    <col min="8" max="8" width="19.44140625" style="4" customWidth="1"/>
    <col min="9" max="9" width="34.109375" style="4" customWidth="1"/>
    <col min="10" max="10" width="23.33203125" style="4" customWidth="1"/>
    <col min="11" max="11" width="19.5546875" style="4" bestFit="1" customWidth="1"/>
    <col min="12" max="12" width="49" style="4" bestFit="1" customWidth="1"/>
    <col min="13" max="13" width="17.33203125" style="4" customWidth="1"/>
    <col min="14" max="14" width="16.33203125" style="4" customWidth="1"/>
    <col min="15" max="15" width="14.88671875" style="4" customWidth="1"/>
    <col min="16" max="16" width="7.88671875" style="4" bestFit="1" customWidth="1"/>
    <col min="17" max="17" width="14" style="4" customWidth="1"/>
    <col min="18" max="18" width="11.5546875" style="4" customWidth="1"/>
    <col min="19" max="19" width="13.5546875" style="4" customWidth="1"/>
    <col min="20" max="16384" width="8.88671875" style="4"/>
  </cols>
  <sheetData>
    <row r="1" spans="1:8" x14ac:dyDescent="0.3">
      <c r="A1" s="8" t="s">
        <v>39</v>
      </c>
    </row>
    <row r="3" spans="1:8" x14ac:dyDescent="0.3">
      <c r="A3" s="4" t="s">
        <v>22</v>
      </c>
      <c r="B3" s="78" t="s">
        <v>76</v>
      </c>
    </row>
    <row r="4" spans="1:8" x14ac:dyDescent="0.3">
      <c r="B4" s="79" t="s">
        <v>77</v>
      </c>
    </row>
    <row r="5" spans="1:8" ht="15" thickBot="1" x14ac:dyDescent="0.35">
      <c r="B5" s="79" t="s">
        <v>75</v>
      </c>
    </row>
    <row r="6" spans="1:8" ht="15" thickBot="1" x14ac:dyDescent="0.35">
      <c r="B6" s="79" t="s">
        <v>78</v>
      </c>
      <c r="C6" s="70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7" spans="1:8" x14ac:dyDescent="0.3">
      <c r="B7" s="79" t="s">
        <v>79</v>
      </c>
    </row>
    <row r="8" spans="1:8" ht="15" thickBot="1" x14ac:dyDescent="0.35">
      <c r="B8" s="79" t="s">
        <v>80</v>
      </c>
    </row>
    <row r="9" spans="1:8" ht="15" thickBot="1" x14ac:dyDescent="0.35">
      <c r="B9" s="79" t="s">
        <v>81</v>
      </c>
      <c r="F9" s="14">
        <v>2017</v>
      </c>
    </row>
    <row r="10" spans="1:8" x14ac:dyDescent="0.3">
      <c r="B10" s="80" t="s">
        <v>82</v>
      </c>
      <c r="C10" s="28"/>
      <c r="D10" s="28"/>
      <c r="E10" s="81">
        <v>1</v>
      </c>
      <c r="F10" s="16" t="s">
        <v>21</v>
      </c>
      <c r="G10" s="82"/>
    </row>
    <row r="11" spans="1:8" x14ac:dyDescent="0.3">
      <c r="C11" s="71" t="s">
        <v>18</v>
      </c>
      <c r="D11" s="31"/>
      <c r="E11" s="72" t="s">
        <v>49</v>
      </c>
      <c r="F11" s="73" t="s">
        <v>49</v>
      </c>
      <c r="G11" s="73" t="s">
        <v>37</v>
      </c>
    </row>
    <row r="12" spans="1:8" x14ac:dyDescent="0.3">
      <c r="C12" s="30" t="str">
        <f>B3</f>
        <v>RSD_DTA1_CK</v>
      </c>
      <c r="D12" s="31" t="str">
        <f t="shared" ref="D12:D43" si="0">C12&amp;G12</f>
        <v>RSD_DTA1_CK_ELC_E01</v>
      </c>
      <c r="E12" s="74">
        <f>IFERROR(VLOOKUP($D$6&amp;$D12,Cooking!$O$2:$P$135,E$10+1,FALSE)*VLOOKUP($F$6&amp;$D12,Cooking!$O$2:$P$135,E$10+1,FALSE)*VLOOKUP($H$6&amp;$D12,Cooking!$O$2:$P$135,E$10+1,FALSE),)</f>
        <v>288.17504000000002</v>
      </c>
      <c r="F12" s="75">
        <f>E12/SUMIF($C$12:$C$43,$C12,E$12:E$43)</f>
        <v>0.471830985915493</v>
      </c>
      <c r="G12" s="20" t="s">
        <v>32</v>
      </c>
    </row>
    <row r="13" spans="1:8" x14ac:dyDescent="0.3">
      <c r="C13" s="30" t="str">
        <f>C12</f>
        <v>RSD_DTA1_CK</v>
      </c>
      <c r="D13" s="31" t="str">
        <f t="shared" si="0"/>
        <v>RSD_DTA1_CK_GAS_E01</v>
      </c>
      <c r="E13" s="74">
        <f>IFERROR(VLOOKUP($D$6&amp;$D13,Cooking!$O$2:$P$135,E$10+1,FALSE)*VLOOKUP($F$6&amp;$D13,Cooking!$O$2:$P$135,E$10+1,FALSE)*VLOOKUP($H$6&amp;$D13,Cooking!$O$2:$P$135,E$10+1,FALSE),)</f>
        <v>0</v>
      </c>
      <c r="F13" s="75">
        <f t="shared" ref="F13:F43" si="1">E13/SUMIF($C$12:$C$43,$C13,E$12:E$43)</f>
        <v>0</v>
      </c>
      <c r="G13" s="20" t="s">
        <v>33</v>
      </c>
    </row>
    <row r="14" spans="1:8" x14ac:dyDescent="0.3">
      <c r="C14" s="30" t="str">
        <f>C13</f>
        <v>RSD_DTA1_CK</v>
      </c>
      <c r="D14" s="31" t="str">
        <f t="shared" si="0"/>
        <v>RSD_DTA1_CK_LOG_E01</v>
      </c>
      <c r="E14" s="74">
        <f>IFERROR(VLOOKUP($D$6&amp;$D14,Cooking!$O$2:$P$135,E$10+1,FALSE)*VLOOKUP($F$6&amp;$D14,Cooking!$O$2:$P$135,E$10+1,FALSE)*VLOOKUP($H$6&amp;$D14,Cooking!$O$2:$P$135,E$10+1,FALSE),)</f>
        <v>0</v>
      </c>
      <c r="F14" s="75">
        <f t="shared" si="1"/>
        <v>0</v>
      </c>
      <c r="G14" s="20" t="s">
        <v>34</v>
      </c>
    </row>
    <row r="15" spans="1:8" x14ac:dyDescent="0.3">
      <c r="C15" s="30" t="str">
        <f t="shared" ref="C15" si="2">C14</f>
        <v>RSD_DTA1_CK</v>
      </c>
      <c r="D15" s="31" t="str">
        <f t="shared" si="0"/>
        <v>RSD_DTA1_CK_LPG_E01</v>
      </c>
      <c r="E15" s="74">
        <f>IFERROR(VLOOKUP($D$6&amp;$D15,Cooking!$O$2:$P$135,E$10+1,FALSE)*VLOOKUP($F$6&amp;$D15,Cooking!$O$2:$P$135,E$10+1,FALSE)*VLOOKUP($H$6&amp;$D15,Cooking!$O$2:$P$135,E$10+1,FALSE),)</f>
        <v>322.584</v>
      </c>
      <c r="F15" s="75">
        <f t="shared" si="1"/>
        <v>0.528169014084507</v>
      </c>
      <c r="G15" s="20" t="s">
        <v>35</v>
      </c>
    </row>
    <row r="16" spans="1:8" x14ac:dyDescent="0.3">
      <c r="C16" s="30" t="str">
        <f>B4</f>
        <v>RSD_APA1_CK</v>
      </c>
      <c r="D16" s="31" t="str">
        <f t="shared" si="0"/>
        <v>RSD_APA1_CK_ELC_E01</v>
      </c>
      <c r="E16" s="74">
        <f>IFERROR(VLOOKUP($D$6&amp;$D16,Cooking!$O$2:$P$135,E$10+1,FALSE)*VLOOKUP($F$6&amp;$D16,Cooking!$O$2:$P$135,E$10+1,FALSE)*VLOOKUP($H$6&amp;$D16,Cooking!$O$2:$P$135,E$10+1,FALSE),)</f>
        <v>709.18964000000005</v>
      </c>
      <c r="F16" s="75">
        <f t="shared" si="1"/>
        <v>0.47183098591549294</v>
      </c>
      <c r="G16" s="20" t="s">
        <v>32</v>
      </c>
    </row>
    <row r="17" spans="3:7" x14ac:dyDescent="0.3">
      <c r="C17" s="30" t="str">
        <f t="shared" ref="C17:C19" si="3">C16</f>
        <v>RSD_APA1_CK</v>
      </c>
      <c r="D17" s="31" t="str">
        <f t="shared" si="0"/>
        <v>RSD_APA1_CK_GAS_E01</v>
      </c>
      <c r="E17" s="74">
        <f>IFERROR(VLOOKUP($D$6&amp;$D17,Cooking!$O$2:$P$135,E$10+1,FALSE)*VLOOKUP($F$6&amp;$D17,Cooking!$O$2:$P$135,E$10+1,FALSE)*VLOOKUP($H$6&amp;$D17,Cooking!$O$2:$P$135,E$10+1,FALSE),)</f>
        <v>0</v>
      </c>
      <c r="F17" s="75">
        <f t="shared" si="1"/>
        <v>0</v>
      </c>
      <c r="G17" s="20" t="s">
        <v>33</v>
      </c>
    </row>
    <row r="18" spans="3:7" x14ac:dyDescent="0.3">
      <c r="C18" s="30" t="str">
        <f>C17</f>
        <v>RSD_APA1_CK</v>
      </c>
      <c r="D18" s="31" t="str">
        <f t="shared" si="0"/>
        <v>RSD_APA1_CK_LOG_E01</v>
      </c>
      <c r="E18" s="74">
        <f>IFERROR(VLOOKUP($D$6&amp;$D18,Cooking!$O$2:$P$135,E$10+1,FALSE)*VLOOKUP($F$6&amp;$D18,Cooking!$O$2:$P$135,E$10+1,FALSE)*VLOOKUP($H$6&amp;$D18,Cooking!$O$2:$P$135,E$10+1,FALSE),)</f>
        <v>0</v>
      </c>
      <c r="F18" s="75">
        <f t="shared" si="1"/>
        <v>0</v>
      </c>
      <c r="G18" s="20" t="s">
        <v>34</v>
      </c>
    </row>
    <row r="19" spans="3:7" x14ac:dyDescent="0.3">
      <c r="C19" s="30" t="str">
        <f t="shared" si="3"/>
        <v>RSD_APA1_CK</v>
      </c>
      <c r="D19" s="31" t="str">
        <f t="shared" si="0"/>
        <v>RSD_APA1_CK_LPG_E01</v>
      </c>
      <c r="E19" s="74">
        <f>IFERROR(VLOOKUP($D$6&amp;$D19,Cooking!$O$2:$P$135,E$10+1,FALSE)*VLOOKUP($F$6&amp;$D19,Cooking!$O$2:$P$135,E$10+1,FALSE)*VLOOKUP($H$6&amp;$D19,Cooking!$O$2:$P$135,E$10+1,FALSE),)</f>
        <v>793.86900000000003</v>
      </c>
      <c r="F19" s="75">
        <f t="shared" si="1"/>
        <v>0.528169014084507</v>
      </c>
      <c r="G19" s="20" t="s">
        <v>35</v>
      </c>
    </row>
    <row r="20" spans="3:7" x14ac:dyDescent="0.3">
      <c r="C20" s="30" t="str">
        <f>B5</f>
        <v>RSD_DTA2_CK</v>
      </c>
      <c r="D20" s="31" t="str">
        <f t="shared" si="0"/>
        <v>RSD_DTA2_CK_ELC_E01</v>
      </c>
      <c r="E20" s="74">
        <f>IFERROR(VLOOKUP($D$6&amp;$D20,Cooking!$O$2:$P$135,E$10+1,FALSE)*VLOOKUP($F$6&amp;$D20,Cooking!$O$2:$P$135,E$10+1,FALSE)*VLOOKUP($H$6&amp;$D20,Cooking!$O$2:$P$135,E$10+1,FALSE),)</f>
        <v>350.09396099999998</v>
      </c>
      <c r="F20" s="75">
        <f t="shared" si="1"/>
        <v>0.41912421805183198</v>
      </c>
      <c r="G20" s="20" t="s">
        <v>32</v>
      </c>
    </row>
    <row r="21" spans="3:7" x14ac:dyDescent="0.3">
      <c r="C21" s="30" t="str">
        <f t="shared" ref="C21:C23" si="4">C20</f>
        <v>RSD_DTA2_CK</v>
      </c>
      <c r="D21" s="31" t="str">
        <f t="shared" si="0"/>
        <v>RSD_DTA2_CK_GAS_E01</v>
      </c>
      <c r="E21" s="74">
        <f>IFERROR(VLOOKUP($D$6&amp;$D21,Cooking!$O$2:$P$135,E$10+1,FALSE)*VLOOKUP($F$6&amp;$D21,Cooking!$O$2:$P$135,E$10+1,FALSE)*VLOOKUP($H$6&amp;$D21,Cooking!$O$2:$P$135,E$10+1,FALSE),)</f>
        <v>0</v>
      </c>
      <c r="F21" s="75">
        <f t="shared" si="1"/>
        <v>0</v>
      </c>
      <c r="G21" s="20" t="s">
        <v>33</v>
      </c>
    </row>
    <row r="22" spans="3:7" x14ac:dyDescent="0.3">
      <c r="C22" s="30" t="str">
        <f>C21</f>
        <v>RSD_DTA2_CK</v>
      </c>
      <c r="D22" s="31" t="str">
        <f t="shared" si="0"/>
        <v>RSD_DTA2_CK_LOG_E01</v>
      </c>
      <c r="E22" s="74">
        <f>IFERROR(VLOOKUP($D$6&amp;$D22,Cooking!$O$2:$P$135,E$10+1,FALSE)*VLOOKUP($F$6&amp;$D22,Cooking!$O$2:$P$135,E$10+1,FALSE)*VLOOKUP($H$6&amp;$D22,Cooking!$O$2:$P$135,E$10+1,FALSE),)</f>
        <v>0</v>
      </c>
      <c r="F22" s="75">
        <f t="shared" si="1"/>
        <v>0</v>
      </c>
      <c r="G22" s="20" t="s">
        <v>34</v>
      </c>
    </row>
    <row r="23" spans="3:7" x14ac:dyDescent="0.3">
      <c r="C23" s="30" t="str">
        <f t="shared" si="4"/>
        <v>RSD_DTA2_CK</v>
      </c>
      <c r="D23" s="31" t="str">
        <f t="shared" si="0"/>
        <v>RSD_DTA2_CK_LPG_E01</v>
      </c>
      <c r="E23" s="74">
        <f>IFERROR(VLOOKUP($D$6&amp;$D23,Cooking!$O$2:$P$135,E$10+1,FALSE)*VLOOKUP($F$6&amp;$D23,Cooking!$O$2:$P$135,E$10+1,FALSE)*VLOOKUP($H$6&amp;$D23,Cooking!$O$2:$P$135,E$10+1,FALSE),)</f>
        <v>485.20485000000002</v>
      </c>
      <c r="F23" s="75">
        <f t="shared" si="1"/>
        <v>0.58087578194816802</v>
      </c>
      <c r="G23" s="20" t="s">
        <v>35</v>
      </c>
    </row>
    <row r="24" spans="3:7" x14ac:dyDescent="0.3">
      <c r="C24" s="30" t="str">
        <f>B6</f>
        <v>RSD_APA2_CK</v>
      </c>
      <c r="D24" s="31" t="str">
        <f t="shared" si="0"/>
        <v>RSD_APA2_CK_ELC_E01</v>
      </c>
      <c r="E24" s="74">
        <f>IFERROR(VLOOKUP($D$6&amp;$D24,Cooking!$O$2:$P$135,E$10+1,FALSE)*VLOOKUP($F$6&amp;$D24,Cooking!$O$2:$P$135,E$10+1,FALSE)*VLOOKUP($H$6&amp;$D24,Cooking!$O$2:$P$135,E$10+1,FALSE),)</f>
        <v>801.46740000000011</v>
      </c>
      <c r="F24" s="75">
        <f t="shared" si="1"/>
        <v>0.47183098591549305</v>
      </c>
      <c r="G24" s="20" t="s">
        <v>32</v>
      </c>
    </row>
    <row r="25" spans="3:7" x14ac:dyDescent="0.3">
      <c r="C25" s="30" t="str">
        <f t="shared" ref="C25:C27" si="5">C24</f>
        <v>RSD_APA2_CK</v>
      </c>
      <c r="D25" s="31" t="str">
        <f t="shared" si="0"/>
        <v>RSD_APA2_CK_GAS_E01</v>
      </c>
      <c r="E25" s="74">
        <f>IFERROR(VLOOKUP($D$6&amp;$D25,Cooking!$O$2:$P$135,E$10+1,FALSE)*VLOOKUP($F$6&amp;$D25,Cooking!$O$2:$P$135,E$10+1,FALSE)*VLOOKUP($H$6&amp;$D25,Cooking!$O$2:$P$135,E$10+1,FALSE),)</f>
        <v>0</v>
      </c>
      <c r="F25" s="75">
        <f t="shared" si="1"/>
        <v>0</v>
      </c>
      <c r="G25" s="20" t="s">
        <v>33</v>
      </c>
    </row>
    <row r="26" spans="3:7" x14ac:dyDescent="0.3">
      <c r="C26" s="30" t="str">
        <f>C25</f>
        <v>RSD_APA2_CK</v>
      </c>
      <c r="D26" s="31" t="str">
        <f t="shared" si="0"/>
        <v>RSD_APA2_CK_LOG_E01</v>
      </c>
      <c r="E26" s="74">
        <f>IFERROR(VLOOKUP($D$6&amp;$D26,Cooking!$O$2:$P$135,E$10+1,FALSE)*VLOOKUP($F$6&amp;$D26,Cooking!$O$2:$P$135,E$10+1,FALSE)*VLOOKUP($H$6&amp;$D26,Cooking!$O$2:$P$135,E$10+1,FALSE),)</f>
        <v>0</v>
      </c>
      <c r="F26" s="75">
        <f t="shared" si="1"/>
        <v>0</v>
      </c>
      <c r="G26" s="20" t="s">
        <v>34</v>
      </c>
    </row>
    <row r="27" spans="3:7" x14ac:dyDescent="0.3">
      <c r="C27" s="30" t="str">
        <f t="shared" si="5"/>
        <v>RSD_APA2_CK</v>
      </c>
      <c r="D27" s="31" t="str">
        <f t="shared" si="0"/>
        <v>RSD_APA2_CK_LPG_E01</v>
      </c>
      <c r="E27" s="74">
        <f>IFERROR(VLOOKUP($D$6&amp;$D27,Cooking!$O$2:$P$135,E$10+1,FALSE)*VLOOKUP($F$6&amp;$D27,Cooking!$O$2:$P$135,E$10+1,FALSE)*VLOOKUP($H$6&amp;$D27,Cooking!$O$2:$P$135,E$10+1,FALSE),)</f>
        <v>897.16499999999996</v>
      </c>
      <c r="F27" s="75">
        <f t="shared" si="1"/>
        <v>0.528169014084507</v>
      </c>
      <c r="G27" s="20" t="s">
        <v>35</v>
      </c>
    </row>
    <row r="28" spans="3:7" x14ac:dyDescent="0.3">
      <c r="C28" s="30" t="str">
        <f>B7</f>
        <v>RSD_DTA3_CK</v>
      </c>
      <c r="D28" s="31" t="str">
        <f t="shared" si="0"/>
        <v>RSD_DTA3_CK_ELC_E01</v>
      </c>
      <c r="E28" s="74">
        <f>IFERROR(VLOOKUP($D$6&amp;$D28,Cooking!$O$2:$P$135,E$10+1,FALSE)*VLOOKUP($F$6&amp;$D28,Cooking!$O$2:$P$135,E$10+1,FALSE)*VLOOKUP($H$6&amp;$D28,Cooking!$O$2:$P$135,E$10+1,FALSE),)</f>
        <v>68.764110000000002</v>
      </c>
      <c r="F28" s="75">
        <f t="shared" si="1"/>
        <v>0.36479128856624321</v>
      </c>
      <c r="G28" s="20" t="s">
        <v>32</v>
      </c>
    </row>
    <row r="29" spans="3:7" x14ac:dyDescent="0.3">
      <c r="C29" s="30" t="str">
        <f t="shared" ref="C29:C31" si="6">C28</f>
        <v>RSD_DTA3_CK</v>
      </c>
      <c r="D29" s="31" t="str">
        <f t="shared" si="0"/>
        <v>RSD_DTA3_CK_GAS_E01</v>
      </c>
      <c r="E29" s="74">
        <f>IFERROR(VLOOKUP($D$6&amp;$D29,Cooking!$O$2:$P$135,E$10+1,FALSE)*VLOOKUP($F$6&amp;$D29,Cooking!$O$2:$P$135,E$10+1,FALSE)*VLOOKUP($H$6&amp;$D29,Cooking!$O$2:$P$135,E$10+1,FALSE),)</f>
        <v>0</v>
      </c>
      <c r="F29" s="75">
        <f t="shared" si="1"/>
        <v>0</v>
      </c>
      <c r="G29" s="20" t="s">
        <v>33</v>
      </c>
    </row>
    <row r="30" spans="3:7" x14ac:dyDescent="0.3">
      <c r="C30" s="30" t="str">
        <f>C29</f>
        <v>RSD_DTA3_CK</v>
      </c>
      <c r="D30" s="31" t="str">
        <f t="shared" si="0"/>
        <v>RSD_DTA3_CK_LOG_E01</v>
      </c>
      <c r="E30" s="74">
        <f>IFERROR(VLOOKUP($D$6&amp;$D30,Cooking!$O$2:$P$135,E$10+1,FALSE)*VLOOKUP($F$6&amp;$D30,Cooking!$O$2:$P$135,E$10+1,FALSE)*VLOOKUP($H$6&amp;$D30,Cooking!$O$2:$P$135,E$10+1,FALSE),)</f>
        <v>0</v>
      </c>
      <c r="F30" s="75">
        <f t="shared" si="1"/>
        <v>0</v>
      </c>
      <c r="G30" s="20" t="s">
        <v>34</v>
      </c>
    </row>
    <row r="31" spans="3:7" x14ac:dyDescent="0.3">
      <c r="C31" s="30" t="str">
        <f t="shared" si="6"/>
        <v>RSD_DTA3_CK</v>
      </c>
      <c r="D31" s="31" t="str">
        <f t="shared" si="0"/>
        <v>RSD_DTA3_CK_LPG_E01</v>
      </c>
      <c r="E31" s="74">
        <f>IFERROR(VLOOKUP($D$6&amp;$D31,Cooking!$O$2:$P$135,E$10+1,FALSE)*VLOOKUP($F$6&amp;$D31,Cooking!$O$2:$P$135,E$10+1,FALSE)*VLOOKUP($H$6&amp;$D31,Cooking!$O$2:$P$135,E$10+1,FALSE),)</f>
        <v>119.7385</v>
      </c>
      <c r="F31" s="75">
        <f t="shared" si="1"/>
        <v>0.63520871143375679</v>
      </c>
      <c r="G31" s="20" t="s">
        <v>35</v>
      </c>
    </row>
    <row r="32" spans="3:7" x14ac:dyDescent="0.3">
      <c r="C32" s="30" t="str">
        <f>B8</f>
        <v>RSD_APA3_CK</v>
      </c>
      <c r="D32" s="31" t="str">
        <f t="shared" si="0"/>
        <v>RSD_APA3_CK_ELC_E01</v>
      </c>
      <c r="E32" s="74">
        <f>IFERROR(VLOOKUP($D$6&amp;$D32,Cooking!$O$2:$P$135,E$10+1,FALSE)*VLOOKUP($F$6&amp;$D32,Cooking!$O$2:$P$135,E$10+1,FALSE)*VLOOKUP($H$6&amp;$D32,Cooking!$O$2:$P$135,E$10+1,FALSE),)</f>
        <v>88.974284800000007</v>
      </c>
      <c r="F32" s="75">
        <f t="shared" si="1"/>
        <v>0.44039793924320486</v>
      </c>
      <c r="G32" s="20" t="s">
        <v>32</v>
      </c>
    </row>
    <row r="33" spans="1:11" x14ac:dyDescent="0.3">
      <c r="C33" s="30" t="str">
        <f t="shared" ref="C33:C35" si="7">C32</f>
        <v>RSD_APA3_CK</v>
      </c>
      <c r="D33" s="31" t="str">
        <f t="shared" si="0"/>
        <v>RSD_APA3_CK_GAS_E01</v>
      </c>
      <c r="E33" s="74">
        <f>IFERROR(VLOOKUP($D$6&amp;$D33,Cooking!$O$2:$P$135,E$10+1,FALSE)*VLOOKUP($F$6&amp;$D33,Cooking!$O$2:$P$135,E$10+1,FALSE)*VLOOKUP($H$6&amp;$D33,Cooking!$O$2:$P$135,E$10+1,FALSE),)</f>
        <v>0</v>
      </c>
      <c r="F33" s="75">
        <f t="shared" si="1"/>
        <v>0</v>
      </c>
      <c r="G33" s="20" t="s">
        <v>33</v>
      </c>
    </row>
    <row r="34" spans="1:11" x14ac:dyDescent="0.3">
      <c r="C34" s="30" t="str">
        <f>C33</f>
        <v>RSD_APA3_CK</v>
      </c>
      <c r="D34" s="31" t="str">
        <f t="shared" si="0"/>
        <v>RSD_APA3_CK_LOG_E01</v>
      </c>
      <c r="E34" s="74">
        <f>IFERROR(VLOOKUP($D$6&amp;$D34,Cooking!$O$2:$P$135,E$10+1,FALSE)*VLOOKUP($F$6&amp;$D34,Cooking!$O$2:$P$135,E$10+1,FALSE)*VLOOKUP($H$6&amp;$D34,Cooking!$O$2:$P$135,E$10+1,FALSE),)</f>
        <v>0</v>
      </c>
      <c r="F34" s="75">
        <f t="shared" si="1"/>
        <v>0</v>
      </c>
      <c r="G34" s="20" t="s">
        <v>34</v>
      </c>
    </row>
    <row r="35" spans="1:11" x14ac:dyDescent="0.3">
      <c r="C35" s="30" t="str">
        <f t="shared" si="7"/>
        <v>RSD_APA3_CK</v>
      </c>
      <c r="D35" s="31" t="str">
        <f t="shared" si="0"/>
        <v>RSD_APA3_CK_LPG_E01</v>
      </c>
      <c r="E35" s="74">
        <f>IFERROR(VLOOKUP($D$6&amp;$D35,Cooking!$O$2:$P$135,E$10+1,FALSE)*VLOOKUP($F$6&amp;$D35,Cooking!$O$2:$P$135,E$10+1,FALSE)*VLOOKUP($H$6&amp;$D35,Cooking!$O$2:$P$135,E$10+1,FALSE),)</f>
        <v>113.05728000000001</v>
      </c>
      <c r="F35" s="75">
        <f t="shared" si="1"/>
        <v>0.55960206075679519</v>
      </c>
      <c r="G35" s="20" t="s">
        <v>35</v>
      </c>
    </row>
    <row r="36" spans="1:11" x14ac:dyDescent="0.3">
      <c r="C36" s="30" t="str">
        <f>B9</f>
        <v>RSD_DTA4_CK</v>
      </c>
      <c r="D36" s="31" t="str">
        <f t="shared" si="0"/>
        <v>RSD_DTA4_CK_ELC_E01</v>
      </c>
      <c r="E36" s="74">
        <f>IFERROR(VLOOKUP($D$6&amp;$D36,Cooking!$O$2:$P$135,E$10+1,FALSE)*VLOOKUP($F$6&amp;$D36,Cooking!$O$2:$P$135,E$10+1,FALSE)*VLOOKUP($H$6&amp;$D36,Cooking!$O$2:$P$135,E$10+1,FALSE),)</f>
        <v>318.53515199999998</v>
      </c>
      <c r="F36" s="75">
        <f t="shared" si="1"/>
        <v>0.47183098591549288</v>
      </c>
      <c r="G36" s="20" t="s">
        <v>32</v>
      </c>
    </row>
    <row r="37" spans="1:11" x14ac:dyDescent="0.3">
      <c r="C37" s="30" t="str">
        <f t="shared" ref="C37:C39" si="8">C36</f>
        <v>RSD_DTA4_CK</v>
      </c>
      <c r="D37" s="31" t="str">
        <f t="shared" si="0"/>
        <v>RSD_DTA4_CK_GAS_E01</v>
      </c>
      <c r="E37" s="74">
        <f>IFERROR(VLOOKUP($D$6&amp;$D37,Cooking!$O$2:$P$135,E$10+1,FALSE)*VLOOKUP($F$6&amp;$D37,Cooking!$O$2:$P$135,E$10+1,FALSE)*VLOOKUP($H$6&amp;$D37,Cooking!$O$2:$P$135,E$10+1,FALSE),)</f>
        <v>0</v>
      </c>
      <c r="F37" s="75">
        <f t="shared" si="1"/>
        <v>0</v>
      </c>
      <c r="G37" s="20" t="s">
        <v>33</v>
      </c>
    </row>
    <row r="38" spans="1:11" x14ac:dyDescent="0.3">
      <c r="C38" s="30" t="str">
        <f>C37</f>
        <v>RSD_DTA4_CK</v>
      </c>
      <c r="D38" s="31" t="str">
        <f t="shared" si="0"/>
        <v>RSD_DTA4_CK_LOG_E01</v>
      </c>
      <c r="E38" s="74">
        <f>IFERROR(VLOOKUP($D$6&amp;$D38,Cooking!$O$2:$P$135,E$10+1,FALSE)*VLOOKUP($F$6&amp;$D38,Cooking!$O$2:$P$135,E$10+1,FALSE)*VLOOKUP($H$6&amp;$D38,Cooking!$O$2:$P$135,E$10+1,FALSE),)</f>
        <v>0</v>
      </c>
      <c r="F38" s="75">
        <f t="shared" si="1"/>
        <v>0</v>
      </c>
      <c r="G38" s="20" t="s">
        <v>34</v>
      </c>
    </row>
    <row r="39" spans="1:11" x14ac:dyDescent="0.3">
      <c r="C39" s="30" t="str">
        <f t="shared" si="8"/>
        <v>RSD_DTA4_CK</v>
      </c>
      <c r="D39" s="31" t="str">
        <f t="shared" si="0"/>
        <v>RSD_DTA4_CK_LPG_E01</v>
      </c>
      <c r="E39" s="74">
        <f>IFERROR(VLOOKUP($D$6&amp;$D39,Cooking!$O$2:$P$135,E$10+1,FALSE)*VLOOKUP($F$6&amp;$D39,Cooking!$O$2:$P$135,E$10+1,FALSE)*VLOOKUP($H$6&amp;$D39,Cooking!$O$2:$P$135,E$10+1,FALSE),)</f>
        <v>356.56920000000002</v>
      </c>
      <c r="F39" s="75">
        <f t="shared" si="1"/>
        <v>0.528169014084507</v>
      </c>
      <c r="G39" s="20" t="s">
        <v>35</v>
      </c>
    </row>
    <row r="40" spans="1:11" x14ac:dyDescent="0.3">
      <c r="C40" s="30" t="str">
        <f>B10</f>
        <v>RSD_APA4_CK</v>
      </c>
      <c r="D40" s="31" t="str">
        <f t="shared" si="0"/>
        <v>RSD_APA4_CK_ELC_E01</v>
      </c>
      <c r="E40" s="74">
        <f>IFERROR(VLOOKUP($D$6&amp;$D40,Cooking!$O$2:$P$135,E$10+1,FALSE)*VLOOKUP($F$6&amp;$D40,Cooking!$O$2:$P$135,E$10+1,FALSE)*VLOOKUP($H$6&amp;$D40,Cooking!$O$2:$P$135,E$10+1,FALSE),)</f>
        <v>118.32494800000001</v>
      </c>
      <c r="F40" s="75">
        <f t="shared" si="1"/>
        <v>0.41912421805183198</v>
      </c>
      <c r="G40" s="20" t="s">
        <v>32</v>
      </c>
    </row>
    <row r="41" spans="1:11" x14ac:dyDescent="0.3">
      <c r="C41" s="30" t="str">
        <f t="shared" ref="C41:C43" si="9">C40</f>
        <v>RSD_APA4_CK</v>
      </c>
      <c r="D41" s="31" t="str">
        <f t="shared" si="0"/>
        <v>RSD_APA4_CK_GAS_E01</v>
      </c>
      <c r="E41" s="74">
        <f>IFERROR(VLOOKUP($D$6&amp;$D41,Cooking!$O$2:$P$135,E$10+1,FALSE)*VLOOKUP($F$6&amp;$D41,Cooking!$O$2:$P$135,E$10+1,FALSE)*VLOOKUP($H$6&amp;$D41,Cooking!$O$2:$P$135,E$10+1,FALSE),)</f>
        <v>0</v>
      </c>
      <c r="F41" s="75">
        <f t="shared" si="1"/>
        <v>0</v>
      </c>
      <c r="G41" s="20" t="s">
        <v>33</v>
      </c>
    </row>
    <row r="42" spans="1:11" x14ac:dyDescent="0.3">
      <c r="C42" s="30" t="str">
        <f>C41</f>
        <v>RSD_APA4_CK</v>
      </c>
      <c r="D42" s="31" t="str">
        <f t="shared" si="0"/>
        <v>RSD_APA4_CK_LOG_E01</v>
      </c>
      <c r="E42" s="74">
        <f>IFERROR(VLOOKUP($D$6&amp;$D42,Cooking!$O$2:$P$135,E$10+1,FALSE)*VLOOKUP($F$6&amp;$D42,Cooking!$O$2:$P$135,E$10+1,FALSE)*VLOOKUP($H$6&amp;$D42,Cooking!$O$2:$P$135,E$10+1,FALSE),)</f>
        <v>0</v>
      </c>
      <c r="F42" s="75">
        <f t="shared" si="1"/>
        <v>0</v>
      </c>
      <c r="G42" s="20" t="s">
        <v>34</v>
      </c>
    </row>
    <row r="43" spans="1:11" ht="15" thickBot="1" x14ac:dyDescent="0.35">
      <c r="C43" s="64" t="str">
        <f t="shared" si="9"/>
        <v>RSD_APA4_CK</v>
      </c>
      <c r="D43" s="65" t="str">
        <f t="shared" si="0"/>
        <v>RSD_APA4_CK_LPG_E01</v>
      </c>
      <c r="E43" s="76">
        <f>IFERROR(VLOOKUP($D$6&amp;$D43,Cooking!$O$2:$P$135,E$10+1,FALSE)*VLOOKUP($F$6&amp;$D43,Cooking!$O$2:$P$135,E$10+1,FALSE)*VLOOKUP($H$6&amp;$D43,Cooking!$O$2:$P$135,E$10+1,FALSE),)</f>
        <v>163.9898</v>
      </c>
      <c r="F43" s="63">
        <f t="shared" si="1"/>
        <v>0.58087578194816802</v>
      </c>
      <c r="G43" s="77" t="s">
        <v>35</v>
      </c>
    </row>
    <row r="46" spans="1:11" ht="15" thickBot="1" x14ac:dyDescent="0.35"/>
    <row r="47" spans="1:11" ht="15" thickBot="1" x14ac:dyDescent="0.35">
      <c r="D47" s="36"/>
      <c r="E47" s="36">
        <f>2017+3</f>
        <v>2020</v>
      </c>
      <c r="F47" s="37">
        <f>E47+5</f>
        <v>2025</v>
      </c>
      <c r="G47" s="37">
        <f t="shared" ref="G47:J47" si="10">F47+5</f>
        <v>2030</v>
      </c>
      <c r="H47" s="37">
        <f t="shared" si="10"/>
        <v>2035</v>
      </c>
      <c r="I47" s="37">
        <f t="shared" si="10"/>
        <v>2040</v>
      </c>
      <c r="J47" s="37">
        <f t="shared" si="10"/>
        <v>2045</v>
      </c>
      <c r="K47" s="38">
        <f>J47+5</f>
        <v>2050</v>
      </c>
    </row>
    <row r="48" spans="1:11" ht="15" thickBot="1" x14ac:dyDescent="0.35">
      <c r="A48" s="8" t="s">
        <v>269</v>
      </c>
      <c r="D48" s="64" t="s">
        <v>23</v>
      </c>
      <c r="E48" s="64">
        <v>1</v>
      </c>
      <c r="F48" s="65">
        <v>1</v>
      </c>
      <c r="G48" s="65"/>
      <c r="H48" s="65"/>
      <c r="I48" s="65"/>
      <c r="J48" s="65"/>
      <c r="K48" s="83"/>
    </row>
    <row r="49" spans="1:16" x14ac:dyDescent="0.3">
      <c r="A49" s="4" t="s">
        <v>17</v>
      </c>
      <c r="B49" s="4" t="s">
        <v>270</v>
      </c>
    </row>
    <row r="51" spans="1:16" x14ac:dyDescent="0.3">
      <c r="C51" s="5" t="s">
        <v>50</v>
      </c>
    </row>
    <row r="54" spans="1:16" x14ac:dyDescent="0.3">
      <c r="G54" s="5" t="s">
        <v>44</v>
      </c>
    </row>
    <row r="55" spans="1:16" ht="15" thickBot="1" x14ac:dyDescent="0.35">
      <c r="C55" s="39" t="s">
        <v>9</v>
      </c>
      <c r="D55" s="40" t="s">
        <v>30</v>
      </c>
      <c r="E55" s="39" t="s">
        <v>11</v>
      </c>
      <c r="F55" s="39" t="s">
        <v>12</v>
      </c>
      <c r="G55" s="39" t="s">
        <v>1</v>
      </c>
      <c r="H55" s="39" t="s">
        <v>10</v>
      </c>
      <c r="I55" s="39" t="str">
        <f>"UC_RHSRTS~"&amp;A49</f>
        <v>UC_RHSRTS~UP</v>
      </c>
      <c r="J55" s="39" t="str">
        <f>"UC_RHSRTS~"&amp;A49&amp;"~0"</f>
        <v>UC_RHSRTS~UP~0</v>
      </c>
      <c r="K55" s="41" t="str">
        <f>$F$11</f>
        <v>KZK</v>
      </c>
      <c r="L55" s="39" t="s">
        <v>13</v>
      </c>
    </row>
    <row r="56" spans="1:16" x14ac:dyDescent="0.3">
      <c r="A56" s="8" t="str">
        <f>$B$3</f>
        <v>RSD_DTA1_CK</v>
      </c>
      <c r="C56" s="25" t="str">
        <f>"U"&amp;LEFT(A56,8)&amp;"_LPGCK"</f>
        <v>URSD_DTA1_LPGCK</v>
      </c>
      <c r="D56" s="25" t="str">
        <f>A56</f>
        <v>RSD_DTA1_CK</v>
      </c>
      <c r="E56" s="25" t="str">
        <f>A56&amp;"_"&amp;B49&amp;"*"</f>
        <v>RSD_DTA1_CK_LPG*</v>
      </c>
      <c r="F56" s="25" t="str">
        <f>A56</f>
        <v>RSD_DTA1_CK</v>
      </c>
      <c r="G56" s="42">
        <f>2017+1</f>
        <v>2018</v>
      </c>
      <c r="H56" s="66">
        <v>1</v>
      </c>
      <c r="I56" s="44">
        <v>0</v>
      </c>
      <c r="J56" s="44">
        <v>5</v>
      </c>
      <c r="K56" s="84">
        <f>-VLOOKUP(A56&amp;"_"&amp;B49&amp;"_E01",$D$12:$F$43,E$10+2,FALSE)</f>
        <v>-0.528169014084507</v>
      </c>
      <c r="L56" s="26" t="str">
        <f>"Upper limit of LPG in Cooking in "&amp;A56</f>
        <v>Upper limit of LPG in Cooking in RSD_DTA1_CK</v>
      </c>
      <c r="N56" s="85"/>
    </row>
    <row r="57" spans="1:16" x14ac:dyDescent="0.3">
      <c r="C57" s="25"/>
      <c r="D57" s="25" t="str">
        <f>D56</f>
        <v>RSD_DTA1_CK</v>
      </c>
      <c r="E57" s="25" t="str">
        <f t="shared" ref="E57:F63" si="11">E56</f>
        <v>RSD_DTA1_CK_LPG*</v>
      </c>
      <c r="F57" s="25" t="str">
        <f t="shared" si="11"/>
        <v>RSD_DTA1_CK</v>
      </c>
      <c r="G57" s="42">
        <f>E47</f>
        <v>2020</v>
      </c>
      <c r="H57" s="66">
        <v>1</v>
      </c>
      <c r="I57" s="44"/>
      <c r="J57" s="44"/>
      <c r="K57" s="45">
        <f>(K56+K58)/2</f>
        <v>-0.528169014084507</v>
      </c>
      <c r="L57" s="26"/>
      <c r="N57" s="85"/>
    </row>
    <row r="58" spans="1:16" x14ac:dyDescent="0.3">
      <c r="C58" s="25"/>
      <c r="D58" s="25" t="str">
        <f>D57</f>
        <v>RSD_DTA1_CK</v>
      </c>
      <c r="E58" s="25" t="str">
        <f t="shared" si="11"/>
        <v>RSD_DTA1_CK_LPG*</v>
      </c>
      <c r="F58" s="25" t="str">
        <f t="shared" si="11"/>
        <v>RSD_DTA1_CK</v>
      </c>
      <c r="G58" s="42">
        <f>F47</f>
        <v>2025</v>
      </c>
      <c r="H58" s="66">
        <v>1</v>
      </c>
      <c r="I58" s="44"/>
      <c r="J58" s="44"/>
      <c r="K58" s="45">
        <f>(K56+K59)/2</f>
        <v>-0.528169014084507</v>
      </c>
      <c r="L58" s="26"/>
      <c r="N58" s="85"/>
    </row>
    <row r="59" spans="1:16" x14ac:dyDescent="0.3">
      <c r="C59" s="25"/>
      <c r="D59" s="25" t="str">
        <f>D57</f>
        <v>RSD_DTA1_CK</v>
      </c>
      <c r="E59" s="25" t="str">
        <f t="shared" si="11"/>
        <v>RSD_DTA1_CK_LPG*</v>
      </c>
      <c r="F59" s="25" t="str">
        <f t="shared" si="11"/>
        <v>RSD_DTA1_CK</v>
      </c>
      <c r="G59" s="42">
        <f>G47</f>
        <v>2030</v>
      </c>
      <c r="H59" s="66">
        <v>1</v>
      </c>
      <c r="I59" s="44"/>
      <c r="J59" s="44"/>
      <c r="K59" s="45">
        <f>(K56+K63)/2</f>
        <v>-0.528169014084507</v>
      </c>
      <c r="L59" s="26"/>
      <c r="N59" s="85"/>
    </row>
    <row r="60" spans="1:16" x14ac:dyDescent="0.3">
      <c r="C60" s="25"/>
      <c r="D60" s="25" t="str">
        <f t="shared" ref="D60:D63" si="12">D58</f>
        <v>RSD_DTA1_CK</v>
      </c>
      <c r="E60" s="25" t="str">
        <f t="shared" si="11"/>
        <v>RSD_DTA1_CK_LPG*</v>
      </c>
      <c r="F60" s="25" t="str">
        <f t="shared" si="11"/>
        <v>RSD_DTA1_CK</v>
      </c>
      <c r="G60" s="42">
        <f>H47</f>
        <v>2035</v>
      </c>
      <c r="H60" s="66">
        <v>1</v>
      </c>
      <c r="I60" s="44"/>
      <c r="J60" s="44"/>
      <c r="K60" s="45">
        <f>(K59+K61)/2</f>
        <v>-0.528169014084507</v>
      </c>
      <c r="L60" s="26"/>
      <c r="N60" s="85"/>
    </row>
    <row r="61" spans="1:16" x14ac:dyDescent="0.3">
      <c r="C61" s="25"/>
      <c r="D61" s="25" t="str">
        <f t="shared" si="12"/>
        <v>RSD_DTA1_CK</v>
      </c>
      <c r="E61" s="25" t="str">
        <f t="shared" si="11"/>
        <v>RSD_DTA1_CK_LPG*</v>
      </c>
      <c r="F61" s="25" t="str">
        <f t="shared" si="11"/>
        <v>RSD_DTA1_CK</v>
      </c>
      <c r="G61" s="42">
        <f>I47</f>
        <v>2040</v>
      </c>
      <c r="H61" s="66">
        <v>1</v>
      </c>
      <c r="I61" s="44"/>
      <c r="J61" s="44"/>
      <c r="K61" s="45">
        <f>(K59+K63)/2</f>
        <v>-0.528169014084507</v>
      </c>
      <c r="L61" s="26"/>
    </row>
    <row r="62" spans="1:16" x14ac:dyDescent="0.3">
      <c r="C62" s="25"/>
      <c r="D62" s="25" t="str">
        <f t="shared" si="12"/>
        <v>RSD_DTA1_CK</v>
      </c>
      <c r="E62" s="25" t="str">
        <f t="shared" si="11"/>
        <v>RSD_DTA1_CK_LPG*</v>
      </c>
      <c r="F62" s="25" t="str">
        <f t="shared" si="11"/>
        <v>RSD_DTA1_CK</v>
      </c>
      <c r="G62" s="42">
        <f>J47</f>
        <v>2045</v>
      </c>
      <c r="H62" s="66">
        <v>1</v>
      </c>
      <c r="I62" s="44"/>
      <c r="J62" s="44"/>
      <c r="K62" s="45">
        <f>(K61+K63)/2</f>
        <v>-0.528169014084507</v>
      </c>
      <c r="L62" s="26"/>
      <c r="N62" s="86" t="s">
        <v>272</v>
      </c>
      <c r="O62" s="86"/>
      <c r="P62" s="86"/>
    </row>
    <row r="63" spans="1:16" x14ac:dyDescent="0.3">
      <c r="C63" s="25"/>
      <c r="D63" s="25" t="str">
        <f t="shared" si="12"/>
        <v>RSD_DTA1_CK</v>
      </c>
      <c r="E63" s="25" t="str">
        <f t="shared" si="11"/>
        <v>RSD_DTA1_CK_LPG*</v>
      </c>
      <c r="F63" s="25" t="str">
        <f t="shared" si="11"/>
        <v>RSD_DTA1_CK</v>
      </c>
      <c r="G63" s="42">
        <f>K47</f>
        <v>2050</v>
      </c>
      <c r="H63" s="66">
        <v>1</v>
      </c>
      <c r="I63" s="44"/>
      <c r="J63" s="44"/>
      <c r="K63" s="45">
        <f>-N63</f>
        <v>-0.528169014084507</v>
      </c>
      <c r="L63" s="26"/>
      <c r="N63" s="87">
        <f>1+P63</f>
        <v>0.528169014084507</v>
      </c>
      <c r="O63" s="31" t="s">
        <v>271</v>
      </c>
      <c r="P63" s="87">
        <f>K152</f>
        <v>-0.471830985915493</v>
      </c>
    </row>
    <row r="65" spans="1:16" x14ac:dyDescent="0.3">
      <c r="G65" s="5" t="s">
        <v>44</v>
      </c>
    </row>
    <row r="66" spans="1:16" ht="15" thickBot="1" x14ac:dyDescent="0.35">
      <c r="C66" s="39" t="s">
        <v>9</v>
      </c>
      <c r="D66" s="40" t="s">
        <v>30</v>
      </c>
      <c r="E66" s="39" t="s">
        <v>11</v>
      </c>
      <c r="F66" s="39" t="s">
        <v>12</v>
      </c>
      <c r="G66" s="39" t="s">
        <v>1</v>
      </c>
      <c r="H66" s="39" t="s">
        <v>10</v>
      </c>
      <c r="I66" s="39" t="str">
        <f>"UC_RHSRTS~"&amp;A49</f>
        <v>UC_RHSRTS~UP</v>
      </c>
      <c r="J66" s="39" t="str">
        <f>"UC_RHSRTS~"&amp;A49&amp;"~0"</f>
        <v>UC_RHSRTS~UP~0</v>
      </c>
      <c r="K66" s="41" t="str">
        <f>$F$11</f>
        <v>KZK</v>
      </c>
      <c r="L66" s="39" t="s">
        <v>13</v>
      </c>
    </row>
    <row r="67" spans="1:16" x14ac:dyDescent="0.3">
      <c r="A67" s="8" t="str">
        <f>$B$4</f>
        <v>RSD_APA1_CK</v>
      </c>
      <c r="C67" s="25" t="str">
        <f>"U"&amp;LEFT(A67,8)&amp;"_LPGCK"</f>
        <v>URSD_APA1_LPGCK</v>
      </c>
      <c r="D67" s="25" t="str">
        <f>A67</f>
        <v>RSD_APA1_CK</v>
      </c>
      <c r="E67" s="25" t="str">
        <f>A67&amp;"_"&amp;B49&amp;"*"</f>
        <v>RSD_APA1_CK_LPG*</v>
      </c>
      <c r="F67" s="25" t="str">
        <f>A67</f>
        <v>RSD_APA1_CK</v>
      </c>
      <c r="G67" s="42">
        <f>2017+1</f>
        <v>2018</v>
      </c>
      <c r="H67" s="66">
        <v>1</v>
      </c>
      <c r="I67" s="44">
        <v>0</v>
      </c>
      <c r="J67" s="44">
        <v>5</v>
      </c>
      <c r="K67" s="84">
        <f>-VLOOKUP(A67&amp;"_"&amp;B49&amp;"_E01",$D$12:$F$43,E$10+2,FALSE)</f>
        <v>-0.528169014084507</v>
      </c>
      <c r="L67" s="26" t="str">
        <f>"Upper limit of LPG in Cooking in "&amp;A67</f>
        <v>Upper limit of LPG in Cooking in RSD_APA1_CK</v>
      </c>
      <c r="N67" s="85"/>
    </row>
    <row r="68" spans="1:16" x14ac:dyDescent="0.3">
      <c r="C68" s="25"/>
      <c r="D68" s="25" t="str">
        <f>D67</f>
        <v>RSD_APA1_CK</v>
      </c>
      <c r="E68" s="25" t="str">
        <f t="shared" ref="E68:F74" si="13">E67</f>
        <v>RSD_APA1_CK_LPG*</v>
      </c>
      <c r="F68" s="25" t="str">
        <f t="shared" si="13"/>
        <v>RSD_APA1_CK</v>
      </c>
      <c r="G68" s="42">
        <f>G57</f>
        <v>2020</v>
      </c>
      <c r="H68" s="66">
        <v>1</v>
      </c>
      <c r="I68" s="44"/>
      <c r="J68" s="44"/>
      <c r="K68" s="45">
        <f>(K67+K69)/2</f>
        <v>-0.528169014084507</v>
      </c>
      <c r="L68" s="26"/>
      <c r="N68" s="85"/>
    </row>
    <row r="69" spans="1:16" x14ac:dyDescent="0.3">
      <c r="C69" s="25"/>
      <c r="D69" s="25" t="str">
        <f>D68</f>
        <v>RSD_APA1_CK</v>
      </c>
      <c r="E69" s="25" t="str">
        <f t="shared" si="13"/>
        <v>RSD_APA1_CK_LPG*</v>
      </c>
      <c r="F69" s="25" t="str">
        <f t="shared" si="13"/>
        <v>RSD_APA1_CK</v>
      </c>
      <c r="G69" s="42">
        <f t="shared" ref="G69:G74" si="14">G58</f>
        <v>2025</v>
      </c>
      <c r="H69" s="66">
        <v>1</v>
      </c>
      <c r="I69" s="44"/>
      <c r="J69" s="44"/>
      <c r="K69" s="45">
        <f>(K67+K70)/2</f>
        <v>-0.528169014084507</v>
      </c>
      <c r="L69" s="26"/>
      <c r="N69" s="85"/>
    </row>
    <row r="70" spans="1:16" x14ac:dyDescent="0.3">
      <c r="C70" s="25"/>
      <c r="D70" s="25" t="str">
        <f>D68</f>
        <v>RSD_APA1_CK</v>
      </c>
      <c r="E70" s="25" t="str">
        <f t="shared" si="13"/>
        <v>RSD_APA1_CK_LPG*</v>
      </c>
      <c r="F70" s="25" t="str">
        <f t="shared" si="13"/>
        <v>RSD_APA1_CK</v>
      </c>
      <c r="G70" s="42">
        <f t="shared" si="14"/>
        <v>2030</v>
      </c>
      <c r="H70" s="66">
        <v>1</v>
      </c>
      <c r="I70" s="44"/>
      <c r="J70" s="44"/>
      <c r="K70" s="45">
        <f>(K67+K74)/2</f>
        <v>-0.528169014084507</v>
      </c>
      <c r="L70" s="26"/>
      <c r="N70" s="85"/>
    </row>
    <row r="71" spans="1:16" x14ac:dyDescent="0.3">
      <c r="C71" s="25"/>
      <c r="D71" s="25" t="str">
        <f t="shared" ref="D71:D74" si="15">D69</f>
        <v>RSD_APA1_CK</v>
      </c>
      <c r="E71" s="25" t="str">
        <f t="shared" si="13"/>
        <v>RSD_APA1_CK_LPG*</v>
      </c>
      <c r="F71" s="25" t="str">
        <f t="shared" si="13"/>
        <v>RSD_APA1_CK</v>
      </c>
      <c r="G71" s="42">
        <f t="shared" si="14"/>
        <v>2035</v>
      </c>
      <c r="H71" s="66">
        <v>1</v>
      </c>
      <c r="I71" s="44"/>
      <c r="J71" s="44"/>
      <c r="K71" s="45">
        <f>(K70+K72)/2</f>
        <v>-0.528169014084507</v>
      </c>
      <c r="L71" s="26"/>
      <c r="N71" s="85"/>
    </row>
    <row r="72" spans="1:16" x14ac:dyDescent="0.3">
      <c r="C72" s="25"/>
      <c r="D72" s="25" t="str">
        <f t="shared" si="15"/>
        <v>RSD_APA1_CK</v>
      </c>
      <c r="E72" s="25" t="str">
        <f t="shared" si="13"/>
        <v>RSD_APA1_CK_LPG*</v>
      </c>
      <c r="F72" s="25" t="str">
        <f t="shared" si="13"/>
        <v>RSD_APA1_CK</v>
      </c>
      <c r="G72" s="42">
        <f t="shared" si="14"/>
        <v>2040</v>
      </c>
      <c r="H72" s="66">
        <v>1</v>
      </c>
      <c r="I72" s="44"/>
      <c r="J72" s="44"/>
      <c r="K72" s="45">
        <f>(K70+K74)/2</f>
        <v>-0.528169014084507</v>
      </c>
      <c r="L72" s="26"/>
      <c r="N72" s="85"/>
    </row>
    <row r="73" spans="1:16" x14ac:dyDescent="0.3">
      <c r="C73" s="25"/>
      <c r="D73" s="25" t="str">
        <f t="shared" si="15"/>
        <v>RSD_APA1_CK</v>
      </c>
      <c r="E73" s="25" t="str">
        <f t="shared" si="13"/>
        <v>RSD_APA1_CK_LPG*</v>
      </c>
      <c r="F73" s="25" t="str">
        <f t="shared" si="13"/>
        <v>RSD_APA1_CK</v>
      </c>
      <c r="G73" s="42">
        <f t="shared" si="14"/>
        <v>2045</v>
      </c>
      <c r="H73" s="66">
        <v>1</v>
      </c>
      <c r="I73" s="44"/>
      <c r="J73" s="44"/>
      <c r="K73" s="45">
        <f>(K72+K74)/2</f>
        <v>-0.528169014084507</v>
      </c>
      <c r="L73" s="26"/>
      <c r="N73" s="85"/>
    </row>
    <row r="74" spans="1:16" x14ac:dyDescent="0.3">
      <c r="C74" s="25"/>
      <c r="D74" s="25" t="str">
        <f t="shared" si="15"/>
        <v>RSD_APA1_CK</v>
      </c>
      <c r="E74" s="25" t="str">
        <f t="shared" si="13"/>
        <v>RSD_APA1_CK_LPG*</v>
      </c>
      <c r="F74" s="25" t="str">
        <f t="shared" si="13"/>
        <v>RSD_APA1_CK</v>
      </c>
      <c r="G74" s="42">
        <f t="shared" si="14"/>
        <v>2050</v>
      </c>
      <c r="H74" s="66">
        <v>1</v>
      </c>
      <c r="I74" s="44"/>
      <c r="J74" s="44"/>
      <c r="K74" s="45">
        <f>-N74</f>
        <v>-0.528169014084507</v>
      </c>
      <c r="L74" s="26"/>
      <c r="N74" s="87">
        <f>1+P74</f>
        <v>0.528169014084507</v>
      </c>
      <c r="O74" s="31" t="s">
        <v>271</v>
      </c>
      <c r="P74" s="87">
        <f>K163</f>
        <v>-0.47183098591549294</v>
      </c>
    </row>
    <row r="76" spans="1:16" x14ac:dyDescent="0.3">
      <c r="G76" s="5" t="s">
        <v>44</v>
      </c>
    </row>
    <row r="77" spans="1:16" ht="15" thickBot="1" x14ac:dyDescent="0.35">
      <c r="C77" s="39" t="s">
        <v>9</v>
      </c>
      <c r="D77" s="40" t="s">
        <v>30</v>
      </c>
      <c r="E77" s="39" t="s">
        <v>11</v>
      </c>
      <c r="F77" s="39" t="s">
        <v>12</v>
      </c>
      <c r="G77" s="39" t="s">
        <v>1</v>
      </c>
      <c r="H77" s="39" t="s">
        <v>10</v>
      </c>
      <c r="I77" s="39" t="str">
        <f>"UC_RHSRTS~"&amp;A49</f>
        <v>UC_RHSRTS~UP</v>
      </c>
      <c r="J77" s="39" t="str">
        <f>"UC_RHSRTS~"&amp;A49&amp;"~0"</f>
        <v>UC_RHSRTS~UP~0</v>
      </c>
      <c r="K77" s="41" t="str">
        <f>$F$11</f>
        <v>KZK</v>
      </c>
      <c r="L77" s="39" t="s">
        <v>13</v>
      </c>
    </row>
    <row r="78" spans="1:16" x14ac:dyDescent="0.3">
      <c r="A78" s="8" t="str">
        <f>$B$5</f>
        <v>RSD_DTA2_CK</v>
      </c>
      <c r="C78" s="25" t="str">
        <f>"U"&amp;LEFT(A78,8)&amp;"_LPGCK"</f>
        <v>URSD_DTA2_LPGCK</v>
      </c>
      <c r="D78" s="25" t="str">
        <f>A78</f>
        <v>RSD_DTA2_CK</v>
      </c>
      <c r="E78" s="25" t="str">
        <f>A78&amp;"_"&amp;B49&amp;"*"</f>
        <v>RSD_DTA2_CK_LPG*</v>
      </c>
      <c r="F78" s="25" t="str">
        <f>A78</f>
        <v>RSD_DTA2_CK</v>
      </c>
      <c r="G78" s="42">
        <f>2017+1</f>
        <v>2018</v>
      </c>
      <c r="H78" s="66">
        <v>1</v>
      </c>
      <c r="I78" s="44">
        <v>0</v>
      </c>
      <c r="J78" s="44">
        <v>5</v>
      </c>
      <c r="K78" s="84">
        <f>-VLOOKUP(A78&amp;"_"&amp;B49&amp;"_E01",$D$12:$F$43,E$10+2,FALSE)</f>
        <v>-0.58087578194816802</v>
      </c>
      <c r="L78" s="26" t="str">
        <f>"Upper limit of LPG in Cooking in "&amp;A78</f>
        <v>Upper limit of LPG in Cooking in RSD_DTA2_CK</v>
      </c>
      <c r="N78" s="85"/>
    </row>
    <row r="79" spans="1:16" x14ac:dyDescent="0.3">
      <c r="C79" s="25"/>
      <c r="D79" s="25" t="str">
        <f>D78</f>
        <v>RSD_DTA2_CK</v>
      </c>
      <c r="E79" s="25" t="str">
        <f t="shared" ref="E79:F85" si="16">E78</f>
        <v>RSD_DTA2_CK_LPG*</v>
      </c>
      <c r="F79" s="25" t="str">
        <f t="shared" si="16"/>
        <v>RSD_DTA2_CK</v>
      </c>
      <c r="G79" s="42">
        <f>G68</f>
        <v>2020</v>
      </c>
      <c r="H79" s="66">
        <v>1</v>
      </c>
      <c r="I79" s="44"/>
      <c r="J79" s="44"/>
      <c r="K79" s="45">
        <f>(K78+K80)/2</f>
        <v>-0.58087578194816802</v>
      </c>
      <c r="L79" s="26"/>
      <c r="N79" s="85"/>
    </row>
    <row r="80" spans="1:16" x14ac:dyDescent="0.3">
      <c r="C80" s="25"/>
      <c r="D80" s="25" t="str">
        <f>D79</f>
        <v>RSD_DTA2_CK</v>
      </c>
      <c r="E80" s="25" t="str">
        <f t="shared" si="16"/>
        <v>RSD_DTA2_CK_LPG*</v>
      </c>
      <c r="F80" s="25" t="str">
        <f t="shared" si="16"/>
        <v>RSD_DTA2_CK</v>
      </c>
      <c r="G80" s="42">
        <f t="shared" ref="G80:G85" si="17">G69</f>
        <v>2025</v>
      </c>
      <c r="H80" s="66">
        <v>1</v>
      </c>
      <c r="I80" s="44"/>
      <c r="J80" s="44"/>
      <c r="K80" s="45">
        <f>(K78+K81)/2</f>
        <v>-0.58087578194816802</v>
      </c>
      <c r="L80" s="26"/>
      <c r="N80" s="85"/>
    </row>
    <row r="81" spans="1:16" x14ac:dyDescent="0.3">
      <c r="C81" s="25"/>
      <c r="D81" s="25" t="str">
        <f>D79</f>
        <v>RSD_DTA2_CK</v>
      </c>
      <c r="E81" s="25" t="str">
        <f t="shared" si="16"/>
        <v>RSD_DTA2_CK_LPG*</v>
      </c>
      <c r="F81" s="25" t="str">
        <f t="shared" si="16"/>
        <v>RSD_DTA2_CK</v>
      </c>
      <c r="G81" s="42">
        <f t="shared" si="17"/>
        <v>2030</v>
      </c>
      <c r="H81" s="66">
        <v>1</v>
      </c>
      <c r="I81" s="44"/>
      <c r="J81" s="44"/>
      <c r="K81" s="45">
        <f>(K78+K85)/2</f>
        <v>-0.58087578194816802</v>
      </c>
      <c r="L81" s="26"/>
      <c r="N81" s="85"/>
    </row>
    <row r="82" spans="1:16" x14ac:dyDescent="0.3">
      <c r="C82" s="25"/>
      <c r="D82" s="25" t="str">
        <f t="shared" ref="D82:D85" si="18">D80</f>
        <v>RSD_DTA2_CK</v>
      </c>
      <c r="E82" s="25" t="str">
        <f t="shared" si="16"/>
        <v>RSD_DTA2_CK_LPG*</v>
      </c>
      <c r="F82" s="25" t="str">
        <f t="shared" si="16"/>
        <v>RSD_DTA2_CK</v>
      </c>
      <c r="G82" s="42">
        <f t="shared" si="17"/>
        <v>2035</v>
      </c>
      <c r="H82" s="66">
        <v>1</v>
      </c>
      <c r="I82" s="44"/>
      <c r="J82" s="44"/>
      <c r="K82" s="45">
        <f>(K81+K83)/2</f>
        <v>-0.58087578194816802</v>
      </c>
      <c r="L82" s="26"/>
      <c r="N82" s="85"/>
    </row>
    <row r="83" spans="1:16" x14ac:dyDescent="0.3">
      <c r="C83" s="25"/>
      <c r="D83" s="25" t="str">
        <f t="shared" si="18"/>
        <v>RSD_DTA2_CK</v>
      </c>
      <c r="E83" s="25" t="str">
        <f t="shared" si="16"/>
        <v>RSD_DTA2_CK_LPG*</v>
      </c>
      <c r="F83" s="25" t="str">
        <f t="shared" si="16"/>
        <v>RSD_DTA2_CK</v>
      </c>
      <c r="G83" s="42">
        <f t="shared" si="17"/>
        <v>2040</v>
      </c>
      <c r="H83" s="66">
        <v>1</v>
      </c>
      <c r="I83" s="44"/>
      <c r="J83" s="44"/>
      <c r="K83" s="45">
        <f>(K81+K85)/2</f>
        <v>-0.58087578194816802</v>
      </c>
      <c r="L83" s="26"/>
      <c r="N83" s="85"/>
    </row>
    <row r="84" spans="1:16" x14ac:dyDescent="0.3">
      <c r="C84" s="25"/>
      <c r="D84" s="25" t="str">
        <f t="shared" si="18"/>
        <v>RSD_DTA2_CK</v>
      </c>
      <c r="E84" s="25" t="str">
        <f t="shared" si="16"/>
        <v>RSD_DTA2_CK_LPG*</v>
      </c>
      <c r="F84" s="25" t="str">
        <f t="shared" si="16"/>
        <v>RSD_DTA2_CK</v>
      </c>
      <c r="G84" s="42">
        <f t="shared" si="17"/>
        <v>2045</v>
      </c>
      <c r="H84" s="66">
        <v>1</v>
      </c>
      <c r="I84" s="44"/>
      <c r="J84" s="44"/>
      <c r="K84" s="45">
        <f>(K83+K85)/2</f>
        <v>-0.58087578194816802</v>
      </c>
      <c r="L84" s="26"/>
      <c r="N84" s="85"/>
    </row>
    <row r="85" spans="1:16" x14ac:dyDescent="0.3">
      <c r="C85" s="25"/>
      <c r="D85" s="25" t="str">
        <f t="shared" si="18"/>
        <v>RSD_DTA2_CK</v>
      </c>
      <c r="E85" s="25" t="str">
        <f t="shared" si="16"/>
        <v>RSD_DTA2_CK_LPG*</v>
      </c>
      <c r="F85" s="25" t="str">
        <f t="shared" si="16"/>
        <v>RSD_DTA2_CK</v>
      </c>
      <c r="G85" s="42">
        <f t="shared" si="17"/>
        <v>2050</v>
      </c>
      <c r="H85" s="66">
        <v>1</v>
      </c>
      <c r="I85" s="44"/>
      <c r="J85" s="44"/>
      <c r="K85" s="45">
        <f>-N85</f>
        <v>-0.58087578194816802</v>
      </c>
      <c r="L85" s="26"/>
      <c r="N85" s="87">
        <f>1+P85</f>
        <v>0.58087578194816802</v>
      </c>
      <c r="O85" s="31" t="s">
        <v>271</v>
      </c>
      <c r="P85" s="87">
        <f>K174</f>
        <v>-0.41912421805183198</v>
      </c>
    </row>
    <row r="87" spans="1:16" x14ac:dyDescent="0.3">
      <c r="G87" s="5" t="s">
        <v>44</v>
      </c>
    </row>
    <row r="88" spans="1:16" ht="15" thickBot="1" x14ac:dyDescent="0.35">
      <c r="C88" s="39" t="s">
        <v>9</v>
      </c>
      <c r="D88" s="40" t="s">
        <v>30</v>
      </c>
      <c r="E88" s="39" t="s">
        <v>11</v>
      </c>
      <c r="F88" s="39" t="s">
        <v>12</v>
      </c>
      <c r="G88" s="39" t="s">
        <v>1</v>
      </c>
      <c r="H88" s="39" t="s">
        <v>10</v>
      </c>
      <c r="I88" s="39" t="str">
        <f>"UC_RHSRTS~"&amp;A49</f>
        <v>UC_RHSRTS~UP</v>
      </c>
      <c r="J88" s="39" t="str">
        <f>"UC_RHSRTS~"&amp;A49&amp;"~0"</f>
        <v>UC_RHSRTS~UP~0</v>
      </c>
      <c r="K88" s="41" t="str">
        <f>$F$11</f>
        <v>KZK</v>
      </c>
      <c r="L88" s="39" t="s">
        <v>13</v>
      </c>
    </row>
    <row r="89" spans="1:16" x14ac:dyDescent="0.3">
      <c r="A89" s="8" t="str">
        <f>$B$6</f>
        <v>RSD_APA2_CK</v>
      </c>
      <c r="C89" s="25" t="str">
        <f>"U"&amp;LEFT(A89,8)&amp;"_LPGCK"</f>
        <v>URSD_APA2_LPGCK</v>
      </c>
      <c r="D89" s="25" t="str">
        <f>A89</f>
        <v>RSD_APA2_CK</v>
      </c>
      <c r="E89" s="25" t="str">
        <f>A89&amp;"_"&amp;B49&amp;"*"</f>
        <v>RSD_APA2_CK_LPG*</v>
      </c>
      <c r="F89" s="25" t="str">
        <f>A89</f>
        <v>RSD_APA2_CK</v>
      </c>
      <c r="G89" s="42">
        <f>2017+1</f>
        <v>2018</v>
      </c>
      <c r="H89" s="66">
        <v>1</v>
      </c>
      <c r="I89" s="44">
        <v>0</v>
      </c>
      <c r="J89" s="44">
        <v>5</v>
      </c>
      <c r="K89" s="84">
        <f>-VLOOKUP(A89&amp;"_"&amp;B49&amp;"_E01",$D$12:$F$43,E$10+2,FALSE)</f>
        <v>-0.528169014084507</v>
      </c>
      <c r="L89" s="26" t="str">
        <f>"Upper limit of LPG in Cooking in "&amp;A89</f>
        <v>Upper limit of LPG in Cooking in RSD_APA2_CK</v>
      </c>
      <c r="N89" s="85"/>
    </row>
    <row r="90" spans="1:16" x14ac:dyDescent="0.3">
      <c r="C90" s="25"/>
      <c r="D90" s="25" t="str">
        <f>D89</f>
        <v>RSD_APA2_CK</v>
      </c>
      <c r="E90" s="25" t="str">
        <f t="shared" ref="E90:F96" si="19">E89</f>
        <v>RSD_APA2_CK_LPG*</v>
      </c>
      <c r="F90" s="25" t="str">
        <f t="shared" si="19"/>
        <v>RSD_APA2_CK</v>
      </c>
      <c r="G90" s="42">
        <f>G79</f>
        <v>2020</v>
      </c>
      <c r="H90" s="66">
        <v>1</v>
      </c>
      <c r="I90" s="44"/>
      <c r="J90" s="44"/>
      <c r="K90" s="45">
        <f>(K89+K91)/2</f>
        <v>-0.528169014084507</v>
      </c>
      <c r="L90" s="26"/>
      <c r="N90" s="85"/>
    </row>
    <row r="91" spans="1:16" x14ac:dyDescent="0.3">
      <c r="C91" s="25"/>
      <c r="D91" s="25" t="str">
        <f>D90</f>
        <v>RSD_APA2_CK</v>
      </c>
      <c r="E91" s="25" t="str">
        <f t="shared" si="19"/>
        <v>RSD_APA2_CK_LPG*</v>
      </c>
      <c r="F91" s="25" t="str">
        <f t="shared" si="19"/>
        <v>RSD_APA2_CK</v>
      </c>
      <c r="G91" s="42">
        <f t="shared" ref="G91:G96" si="20">G80</f>
        <v>2025</v>
      </c>
      <c r="H91" s="66">
        <v>1</v>
      </c>
      <c r="I91" s="44"/>
      <c r="J91" s="44"/>
      <c r="K91" s="45">
        <f>(K89+K92)/2</f>
        <v>-0.528169014084507</v>
      </c>
      <c r="L91" s="26"/>
      <c r="N91" s="85"/>
    </row>
    <row r="92" spans="1:16" x14ac:dyDescent="0.3">
      <c r="C92" s="25"/>
      <c r="D92" s="25" t="str">
        <f>D90</f>
        <v>RSD_APA2_CK</v>
      </c>
      <c r="E92" s="25" t="str">
        <f t="shared" si="19"/>
        <v>RSD_APA2_CK_LPG*</v>
      </c>
      <c r="F92" s="25" t="str">
        <f t="shared" si="19"/>
        <v>RSD_APA2_CK</v>
      </c>
      <c r="G92" s="42">
        <f t="shared" si="20"/>
        <v>2030</v>
      </c>
      <c r="H92" s="66">
        <v>1</v>
      </c>
      <c r="I92" s="44"/>
      <c r="J92" s="44"/>
      <c r="K92" s="45">
        <f>(K89+K96)/2</f>
        <v>-0.528169014084507</v>
      </c>
      <c r="L92" s="26"/>
      <c r="N92" s="85"/>
    </row>
    <row r="93" spans="1:16" x14ac:dyDescent="0.3">
      <c r="C93" s="25"/>
      <c r="D93" s="25" t="str">
        <f t="shared" ref="D93:D96" si="21">D91</f>
        <v>RSD_APA2_CK</v>
      </c>
      <c r="E93" s="25" t="str">
        <f t="shared" si="19"/>
        <v>RSD_APA2_CK_LPG*</v>
      </c>
      <c r="F93" s="25" t="str">
        <f t="shared" si="19"/>
        <v>RSD_APA2_CK</v>
      </c>
      <c r="G93" s="42">
        <f t="shared" si="20"/>
        <v>2035</v>
      </c>
      <c r="H93" s="66">
        <v>1</v>
      </c>
      <c r="I93" s="44"/>
      <c r="J93" s="44"/>
      <c r="K93" s="45">
        <f>(K92+K94)/2</f>
        <v>-0.528169014084507</v>
      </c>
      <c r="L93" s="26"/>
      <c r="N93" s="85"/>
    </row>
    <row r="94" spans="1:16" x14ac:dyDescent="0.3">
      <c r="C94" s="25"/>
      <c r="D94" s="25" t="str">
        <f t="shared" si="21"/>
        <v>RSD_APA2_CK</v>
      </c>
      <c r="E94" s="25" t="str">
        <f t="shared" si="19"/>
        <v>RSD_APA2_CK_LPG*</v>
      </c>
      <c r="F94" s="25" t="str">
        <f t="shared" si="19"/>
        <v>RSD_APA2_CK</v>
      </c>
      <c r="G94" s="42">
        <f t="shared" si="20"/>
        <v>2040</v>
      </c>
      <c r="H94" s="66">
        <v>1</v>
      </c>
      <c r="I94" s="44"/>
      <c r="J94" s="44"/>
      <c r="K94" s="45">
        <f>(K92+K96)/2</f>
        <v>-0.528169014084507</v>
      </c>
      <c r="L94" s="26"/>
      <c r="N94" s="85"/>
    </row>
    <row r="95" spans="1:16" x14ac:dyDescent="0.3">
      <c r="C95" s="25"/>
      <c r="D95" s="25" t="str">
        <f t="shared" si="21"/>
        <v>RSD_APA2_CK</v>
      </c>
      <c r="E95" s="25" t="str">
        <f t="shared" si="19"/>
        <v>RSD_APA2_CK_LPG*</v>
      </c>
      <c r="F95" s="25" t="str">
        <f t="shared" si="19"/>
        <v>RSD_APA2_CK</v>
      </c>
      <c r="G95" s="42">
        <f t="shared" si="20"/>
        <v>2045</v>
      </c>
      <c r="H95" s="66">
        <v>1</v>
      </c>
      <c r="I95" s="44"/>
      <c r="J95" s="44"/>
      <c r="K95" s="45">
        <f>(K94+K96)/2</f>
        <v>-0.528169014084507</v>
      </c>
      <c r="L95" s="26"/>
      <c r="N95" s="85"/>
    </row>
    <row r="96" spans="1:16" x14ac:dyDescent="0.3">
      <c r="C96" s="25"/>
      <c r="D96" s="25" t="str">
        <f t="shared" si="21"/>
        <v>RSD_APA2_CK</v>
      </c>
      <c r="E96" s="25" t="str">
        <f t="shared" si="19"/>
        <v>RSD_APA2_CK_LPG*</v>
      </c>
      <c r="F96" s="25" t="str">
        <f t="shared" si="19"/>
        <v>RSD_APA2_CK</v>
      </c>
      <c r="G96" s="42">
        <f t="shared" si="20"/>
        <v>2050</v>
      </c>
      <c r="H96" s="66">
        <v>1</v>
      </c>
      <c r="I96" s="44"/>
      <c r="J96" s="44"/>
      <c r="K96" s="45">
        <f>-N96</f>
        <v>-0.528169014084507</v>
      </c>
      <c r="L96" s="26"/>
      <c r="N96" s="87">
        <f>1+P96</f>
        <v>0.528169014084507</v>
      </c>
      <c r="O96" s="31" t="s">
        <v>271</v>
      </c>
      <c r="P96" s="87">
        <f>K185</f>
        <v>-0.47183098591549305</v>
      </c>
    </row>
    <row r="98" spans="1:16" x14ac:dyDescent="0.3">
      <c r="G98" s="5" t="s">
        <v>44</v>
      </c>
    </row>
    <row r="99" spans="1:16" ht="15" thickBot="1" x14ac:dyDescent="0.35">
      <c r="C99" s="39" t="s">
        <v>9</v>
      </c>
      <c r="D99" s="40" t="s">
        <v>30</v>
      </c>
      <c r="E99" s="39" t="s">
        <v>11</v>
      </c>
      <c r="F99" s="39" t="s">
        <v>12</v>
      </c>
      <c r="G99" s="39" t="s">
        <v>1</v>
      </c>
      <c r="H99" s="39" t="s">
        <v>10</v>
      </c>
      <c r="I99" s="39" t="str">
        <f>"UC_RHSRTS~"&amp;A49</f>
        <v>UC_RHSRTS~UP</v>
      </c>
      <c r="J99" s="39" t="str">
        <f>"UC_RHSRTS~"&amp;A49&amp;"~0"</f>
        <v>UC_RHSRTS~UP~0</v>
      </c>
      <c r="K99" s="41" t="str">
        <f>$F$11</f>
        <v>KZK</v>
      </c>
      <c r="L99" s="39" t="s">
        <v>13</v>
      </c>
    </row>
    <row r="100" spans="1:16" x14ac:dyDescent="0.3">
      <c r="A100" s="8" t="str">
        <f>$B$7</f>
        <v>RSD_DTA3_CK</v>
      </c>
      <c r="C100" s="25" t="str">
        <f>"U"&amp;LEFT(A100,8)&amp;"_LPGCK"</f>
        <v>URSD_DTA3_LPGCK</v>
      </c>
      <c r="D100" s="25" t="str">
        <f>A100</f>
        <v>RSD_DTA3_CK</v>
      </c>
      <c r="E100" s="25" t="str">
        <f>A100&amp;"_"&amp;B49&amp;"*"</f>
        <v>RSD_DTA3_CK_LPG*</v>
      </c>
      <c r="F100" s="25" t="str">
        <f>A100</f>
        <v>RSD_DTA3_CK</v>
      </c>
      <c r="G100" s="42">
        <f>2017+1</f>
        <v>2018</v>
      </c>
      <c r="H100" s="66">
        <v>1</v>
      </c>
      <c r="I100" s="44">
        <v>0</v>
      </c>
      <c r="J100" s="44">
        <v>5</v>
      </c>
      <c r="K100" s="43">
        <f>-VLOOKUP(A100&amp;"_"&amp;B49&amp;"_E01",$D$12:$F$43,E$10+2,FALSE)</f>
        <v>-0.63520871143375679</v>
      </c>
      <c r="L100" s="26" t="str">
        <f>"Upper limit of LPG in Cooking in "&amp;A100</f>
        <v>Upper limit of LPG in Cooking in RSD_DTA3_CK</v>
      </c>
      <c r="N100" s="85"/>
    </row>
    <row r="101" spans="1:16" x14ac:dyDescent="0.3">
      <c r="C101" s="25"/>
      <c r="D101" s="25" t="str">
        <f>D100</f>
        <v>RSD_DTA3_CK</v>
      </c>
      <c r="E101" s="25" t="str">
        <f t="shared" ref="E101:F107" si="22">E100</f>
        <v>RSD_DTA3_CK_LPG*</v>
      </c>
      <c r="F101" s="25" t="str">
        <f t="shared" si="22"/>
        <v>RSD_DTA3_CK</v>
      </c>
      <c r="G101" s="42">
        <f>G90</f>
        <v>2020</v>
      </c>
      <c r="H101" s="66">
        <v>1</v>
      </c>
      <c r="I101" s="44"/>
      <c r="J101" s="44"/>
      <c r="K101" s="45">
        <f>(K100+K102)/2</f>
        <v>-0.63520871143375679</v>
      </c>
      <c r="L101" s="26"/>
      <c r="N101" s="85"/>
    </row>
    <row r="102" spans="1:16" x14ac:dyDescent="0.3">
      <c r="C102" s="25"/>
      <c r="D102" s="25" t="str">
        <f>D101</f>
        <v>RSD_DTA3_CK</v>
      </c>
      <c r="E102" s="25" t="str">
        <f t="shared" si="22"/>
        <v>RSD_DTA3_CK_LPG*</v>
      </c>
      <c r="F102" s="25" t="str">
        <f t="shared" si="22"/>
        <v>RSD_DTA3_CK</v>
      </c>
      <c r="G102" s="42">
        <f t="shared" ref="G102:G107" si="23">G91</f>
        <v>2025</v>
      </c>
      <c r="H102" s="66">
        <v>1</v>
      </c>
      <c r="I102" s="44"/>
      <c r="J102" s="44"/>
      <c r="K102" s="45">
        <f>(K100+K103)/2</f>
        <v>-0.63520871143375679</v>
      </c>
      <c r="L102" s="26"/>
      <c r="N102" s="85"/>
    </row>
    <row r="103" spans="1:16" x14ac:dyDescent="0.3">
      <c r="C103" s="25"/>
      <c r="D103" s="25" t="str">
        <f>D101</f>
        <v>RSD_DTA3_CK</v>
      </c>
      <c r="E103" s="25" t="str">
        <f t="shared" si="22"/>
        <v>RSD_DTA3_CK_LPG*</v>
      </c>
      <c r="F103" s="25" t="str">
        <f t="shared" si="22"/>
        <v>RSD_DTA3_CK</v>
      </c>
      <c r="G103" s="42">
        <f t="shared" si="23"/>
        <v>2030</v>
      </c>
      <c r="H103" s="66">
        <v>1</v>
      </c>
      <c r="I103" s="44"/>
      <c r="J103" s="44"/>
      <c r="K103" s="45">
        <f>(K100+K107)/2</f>
        <v>-0.63520871143375679</v>
      </c>
      <c r="L103" s="26"/>
      <c r="N103" s="85"/>
    </row>
    <row r="104" spans="1:16" x14ac:dyDescent="0.3">
      <c r="C104" s="25"/>
      <c r="D104" s="25" t="str">
        <f t="shared" ref="D104:D107" si="24">D102</f>
        <v>RSD_DTA3_CK</v>
      </c>
      <c r="E104" s="25" t="str">
        <f t="shared" si="22"/>
        <v>RSD_DTA3_CK_LPG*</v>
      </c>
      <c r="F104" s="25" t="str">
        <f t="shared" si="22"/>
        <v>RSD_DTA3_CK</v>
      </c>
      <c r="G104" s="42">
        <f t="shared" si="23"/>
        <v>2035</v>
      </c>
      <c r="H104" s="66">
        <v>1</v>
      </c>
      <c r="I104" s="44"/>
      <c r="J104" s="44"/>
      <c r="K104" s="45">
        <f>(K103+K105)/2</f>
        <v>-0.63520871143375679</v>
      </c>
      <c r="L104" s="26"/>
      <c r="N104" s="85"/>
    </row>
    <row r="105" spans="1:16" x14ac:dyDescent="0.3">
      <c r="C105" s="25"/>
      <c r="D105" s="25" t="str">
        <f t="shared" si="24"/>
        <v>RSD_DTA3_CK</v>
      </c>
      <c r="E105" s="25" t="str">
        <f t="shared" si="22"/>
        <v>RSD_DTA3_CK_LPG*</v>
      </c>
      <c r="F105" s="25" t="str">
        <f t="shared" si="22"/>
        <v>RSD_DTA3_CK</v>
      </c>
      <c r="G105" s="42">
        <f t="shared" si="23"/>
        <v>2040</v>
      </c>
      <c r="H105" s="66">
        <v>1</v>
      </c>
      <c r="I105" s="44"/>
      <c r="J105" s="44"/>
      <c r="K105" s="45">
        <f>(K103+K107)/2</f>
        <v>-0.63520871143375679</v>
      </c>
      <c r="L105" s="26"/>
      <c r="N105" s="85"/>
    </row>
    <row r="106" spans="1:16" x14ac:dyDescent="0.3">
      <c r="C106" s="25"/>
      <c r="D106" s="25" t="str">
        <f t="shared" si="24"/>
        <v>RSD_DTA3_CK</v>
      </c>
      <c r="E106" s="25" t="str">
        <f t="shared" si="22"/>
        <v>RSD_DTA3_CK_LPG*</v>
      </c>
      <c r="F106" s="25" t="str">
        <f t="shared" si="22"/>
        <v>RSD_DTA3_CK</v>
      </c>
      <c r="G106" s="42">
        <f t="shared" si="23"/>
        <v>2045</v>
      </c>
      <c r="H106" s="66">
        <v>1</v>
      </c>
      <c r="I106" s="44"/>
      <c r="J106" s="44"/>
      <c r="K106" s="45">
        <f>(K105+K107)/2</f>
        <v>-0.63520871143375679</v>
      </c>
      <c r="L106" s="26"/>
      <c r="N106" s="85"/>
    </row>
    <row r="107" spans="1:16" x14ac:dyDescent="0.3">
      <c r="C107" s="25"/>
      <c r="D107" s="25" t="str">
        <f t="shared" si="24"/>
        <v>RSD_DTA3_CK</v>
      </c>
      <c r="E107" s="25" t="str">
        <f t="shared" si="22"/>
        <v>RSD_DTA3_CK_LPG*</v>
      </c>
      <c r="F107" s="25" t="str">
        <f t="shared" si="22"/>
        <v>RSD_DTA3_CK</v>
      </c>
      <c r="G107" s="42">
        <f t="shared" si="23"/>
        <v>2050</v>
      </c>
      <c r="H107" s="66">
        <v>1</v>
      </c>
      <c r="I107" s="44"/>
      <c r="J107" s="44"/>
      <c r="K107" s="45">
        <f>-N107</f>
        <v>-0.63520871143375679</v>
      </c>
      <c r="L107" s="26"/>
      <c r="N107" s="87">
        <f>1+P107</f>
        <v>0.63520871143375679</v>
      </c>
      <c r="O107" s="31" t="s">
        <v>271</v>
      </c>
      <c r="P107" s="87">
        <f>K196</f>
        <v>-0.36479128856624321</v>
      </c>
    </row>
    <row r="109" spans="1:16" x14ac:dyDescent="0.3">
      <c r="G109" s="5" t="s">
        <v>44</v>
      </c>
    </row>
    <row r="110" spans="1:16" ht="15" thickBot="1" x14ac:dyDescent="0.35">
      <c r="C110" s="39" t="s">
        <v>9</v>
      </c>
      <c r="D110" s="40" t="s">
        <v>30</v>
      </c>
      <c r="E110" s="39" t="s">
        <v>11</v>
      </c>
      <c r="F110" s="39" t="s">
        <v>12</v>
      </c>
      <c r="G110" s="39" t="s">
        <v>1</v>
      </c>
      <c r="H110" s="39" t="s">
        <v>10</v>
      </c>
      <c r="I110" s="39" t="str">
        <f>"UC_RHSRTS~"&amp;$A$49</f>
        <v>UC_RHSRTS~UP</v>
      </c>
      <c r="J110" s="39" t="str">
        <f>"UC_RHSRTS~"&amp;$A$49&amp;"~0"</f>
        <v>UC_RHSRTS~UP~0</v>
      </c>
      <c r="K110" s="41" t="str">
        <f>$F$11</f>
        <v>KZK</v>
      </c>
      <c r="L110" s="39" t="s">
        <v>13</v>
      </c>
    </row>
    <row r="111" spans="1:16" x14ac:dyDescent="0.3">
      <c r="A111" s="8" t="str">
        <f>$B$8</f>
        <v>RSD_APA3_CK</v>
      </c>
      <c r="C111" s="25" t="str">
        <f>"U"&amp;LEFT(A111,8)&amp;"_LPGCK"</f>
        <v>URSD_APA3_LPGCK</v>
      </c>
      <c r="D111" s="25" t="str">
        <f>A111</f>
        <v>RSD_APA3_CK</v>
      </c>
      <c r="E111" s="25" t="str">
        <f>A111&amp;"_"&amp;B49&amp;"*"</f>
        <v>RSD_APA3_CK_LPG*</v>
      </c>
      <c r="F111" s="25" t="str">
        <f>A111</f>
        <v>RSD_APA3_CK</v>
      </c>
      <c r="G111" s="42">
        <f>2017+1</f>
        <v>2018</v>
      </c>
      <c r="H111" s="66">
        <v>1</v>
      </c>
      <c r="I111" s="44">
        <v>0</v>
      </c>
      <c r="J111" s="44">
        <v>5</v>
      </c>
      <c r="K111" s="45">
        <f>-VLOOKUP(A111&amp;"_"&amp;B49&amp;"_E01",$D$12:$F$43,E$10+2,FALSE)</f>
        <v>-0.55960206075679519</v>
      </c>
      <c r="L111" s="26" t="str">
        <f>"Upper limit of LPG in Cooking in "&amp;A111</f>
        <v>Upper limit of LPG in Cooking in RSD_APA3_CK</v>
      </c>
      <c r="N111" s="85"/>
    </row>
    <row r="112" spans="1:16" x14ac:dyDescent="0.3">
      <c r="C112" s="25"/>
      <c r="D112" s="25" t="str">
        <f>D111</f>
        <v>RSD_APA3_CK</v>
      </c>
      <c r="E112" s="25" t="str">
        <f t="shared" ref="E112:F118" si="25">E111</f>
        <v>RSD_APA3_CK_LPG*</v>
      </c>
      <c r="F112" s="25" t="str">
        <f t="shared" si="25"/>
        <v>RSD_APA3_CK</v>
      </c>
      <c r="G112" s="42">
        <f>G101</f>
        <v>2020</v>
      </c>
      <c r="H112" s="66">
        <v>1</v>
      </c>
      <c r="I112" s="44"/>
      <c r="J112" s="44"/>
      <c r="K112" s="45">
        <f>(K111+K113)/2</f>
        <v>-0.55960206075679508</v>
      </c>
      <c r="L112" s="26"/>
      <c r="N112" s="85"/>
    </row>
    <row r="113" spans="1:16" x14ac:dyDescent="0.3">
      <c r="C113" s="25"/>
      <c r="D113" s="25" t="str">
        <f>D112</f>
        <v>RSD_APA3_CK</v>
      </c>
      <c r="E113" s="25" t="str">
        <f t="shared" si="25"/>
        <v>RSD_APA3_CK_LPG*</v>
      </c>
      <c r="F113" s="25" t="str">
        <f t="shared" si="25"/>
        <v>RSD_APA3_CK</v>
      </c>
      <c r="G113" s="42">
        <f t="shared" ref="G113:G118" si="26">G102</f>
        <v>2025</v>
      </c>
      <c r="H113" s="66">
        <v>1</v>
      </c>
      <c r="I113" s="44"/>
      <c r="J113" s="44"/>
      <c r="K113" s="45">
        <f>(K111+K114)/2</f>
        <v>-0.55960206075679508</v>
      </c>
      <c r="L113" s="26"/>
      <c r="N113" s="85"/>
    </row>
    <row r="114" spans="1:16" x14ac:dyDescent="0.3">
      <c r="C114" s="25"/>
      <c r="D114" s="25" t="str">
        <f>D112</f>
        <v>RSD_APA3_CK</v>
      </c>
      <c r="E114" s="25" t="str">
        <f t="shared" si="25"/>
        <v>RSD_APA3_CK_LPG*</v>
      </c>
      <c r="F114" s="25" t="str">
        <f t="shared" si="25"/>
        <v>RSD_APA3_CK</v>
      </c>
      <c r="G114" s="42">
        <f t="shared" si="26"/>
        <v>2030</v>
      </c>
      <c r="H114" s="66">
        <v>1</v>
      </c>
      <c r="I114" s="44"/>
      <c r="J114" s="44"/>
      <c r="K114" s="45">
        <f>(K111+K118)/2</f>
        <v>-0.55960206075679508</v>
      </c>
      <c r="L114" s="26"/>
      <c r="N114" s="85"/>
    </row>
    <row r="115" spans="1:16" x14ac:dyDescent="0.3">
      <c r="C115" s="25"/>
      <c r="D115" s="25" t="str">
        <f t="shared" ref="D115:D118" si="27">D113</f>
        <v>RSD_APA3_CK</v>
      </c>
      <c r="E115" s="25" t="str">
        <f t="shared" si="25"/>
        <v>RSD_APA3_CK_LPG*</v>
      </c>
      <c r="F115" s="25" t="str">
        <f t="shared" si="25"/>
        <v>RSD_APA3_CK</v>
      </c>
      <c r="G115" s="42">
        <f t="shared" si="26"/>
        <v>2035</v>
      </c>
      <c r="H115" s="66">
        <v>1</v>
      </c>
      <c r="I115" s="44"/>
      <c r="J115" s="44"/>
      <c r="K115" s="45">
        <f>(K114+K116)/2</f>
        <v>-0.55960206075679508</v>
      </c>
      <c r="L115" s="26"/>
      <c r="N115" s="85"/>
    </row>
    <row r="116" spans="1:16" x14ac:dyDescent="0.3">
      <c r="C116" s="25"/>
      <c r="D116" s="25" t="str">
        <f t="shared" si="27"/>
        <v>RSD_APA3_CK</v>
      </c>
      <c r="E116" s="25" t="str">
        <f t="shared" si="25"/>
        <v>RSD_APA3_CK_LPG*</v>
      </c>
      <c r="F116" s="25" t="str">
        <f t="shared" si="25"/>
        <v>RSD_APA3_CK</v>
      </c>
      <c r="G116" s="42">
        <f t="shared" si="26"/>
        <v>2040</v>
      </c>
      <c r="H116" s="66">
        <v>1</v>
      </c>
      <c r="I116" s="44"/>
      <c r="J116" s="44"/>
      <c r="K116" s="45">
        <f>(K114+K118)/2</f>
        <v>-0.55960206075679508</v>
      </c>
      <c r="L116" s="26"/>
      <c r="N116" s="85"/>
    </row>
    <row r="117" spans="1:16" x14ac:dyDescent="0.3">
      <c r="C117" s="25"/>
      <c r="D117" s="25" t="str">
        <f t="shared" si="27"/>
        <v>RSD_APA3_CK</v>
      </c>
      <c r="E117" s="25" t="str">
        <f t="shared" si="25"/>
        <v>RSD_APA3_CK_LPG*</v>
      </c>
      <c r="F117" s="25" t="str">
        <f t="shared" si="25"/>
        <v>RSD_APA3_CK</v>
      </c>
      <c r="G117" s="42">
        <f t="shared" si="26"/>
        <v>2045</v>
      </c>
      <c r="H117" s="66">
        <v>1</v>
      </c>
      <c r="I117" s="44"/>
      <c r="J117" s="44"/>
      <c r="K117" s="45">
        <f>(K116+K118)/2</f>
        <v>-0.55960206075679508</v>
      </c>
      <c r="L117" s="26"/>
      <c r="N117" s="85"/>
    </row>
    <row r="118" spans="1:16" x14ac:dyDescent="0.3">
      <c r="C118" s="25"/>
      <c r="D118" s="25" t="str">
        <f t="shared" si="27"/>
        <v>RSD_APA3_CK</v>
      </c>
      <c r="E118" s="25" t="str">
        <f t="shared" si="25"/>
        <v>RSD_APA3_CK_LPG*</v>
      </c>
      <c r="F118" s="25" t="str">
        <f t="shared" si="25"/>
        <v>RSD_APA3_CK</v>
      </c>
      <c r="G118" s="42">
        <f t="shared" si="26"/>
        <v>2050</v>
      </c>
      <c r="H118" s="66">
        <v>1</v>
      </c>
      <c r="I118" s="44"/>
      <c r="J118" s="44"/>
      <c r="K118" s="45">
        <f>-N118</f>
        <v>-0.55960206075679508</v>
      </c>
      <c r="L118" s="26"/>
      <c r="N118" s="87">
        <f>1+P118</f>
        <v>0.55960206075679508</v>
      </c>
      <c r="O118" s="31" t="s">
        <v>271</v>
      </c>
      <c r="P118" s="87">
        <f>K207</f>
        <v>-0.44039793924320486</v>
      </c>
    </row>
    <row r="120" spans="1:16" x14ac:dyDescent="0.3">
      <c r="G120" s="5" t="s">
        <v>44</v>
      </c>
    </row>
    <row r="121" spans="1:16" ht="15" thickBot="1" x14ac:dyDescent="0.35">
      <c r="C121" s="39" t="s">
        <v>9</v>
      </c>
      <c r="D121" s="40" t="s">
        <v>30</v>
      </c>
      <c r="E121" s="39" t="s">
        <v>11</v>
      </c>
      <c r="F121" s="39" t="s">
        <v>12</v>
      </c>
      <c r="G121" s="39" t="s">
        <v>1</v>
      </c>
      <c r="H121" s="39" t="s">
        <v>10</v>
      </c>
      <c r="I121" s="39" t="str">
        <f>"UC_RHSRTS~"&amp;$A$49</f>
        <v>UC_RHSRTS~UP</v>
      </c>
      <c r="J121" s="39" t="str">
        <f>"UC_RHSRTS~"&amp;$A$49&amp;"~0"</f>
        <v>UC_RHSRTS~UP~0</v>
      </c>
      <c r="K121" s="41" t="str">
        <f>$F$11</f>
        <v>KZK</v>
      </c>
      <c r="L121" s="39" t="s">
        <v>13</v>
      </c>
    </row>
    <row r="122" spans="1:16" x14ac:dyDescent="0.3">
      <c r="A122" s="8" t="str">
        <f>$B$9</f>
        <v>RSD_DTA4_CK</v>
      </c>
      <c r="C122" s="25" t="str">
        <f>"U"&amp;LEFT(A122,8)&amp;"_LPGCK"</f>
        <v>URSD_DTA4_LPGCK</v>
      </c>
      <c r="D122" s="25" t="str">
        <f>A122</f>
        <v>RSD_DTA4_CK</v>
      </c>
      <c r="E122" s="25" t="str">
        <f>A122&amp;"_"&amp;B49&amp;"*"</f>
        <v>RSD_DTA4_CK_LPG*</v>
      </c>
      <c r="F122" s="25" t="str">
        <f>A122</f>
        <v>RSD_DTA4_CK</v>
      </c>
      <c r="G122" s="42">
        <f>2017+1</f>
        <v>2018</v>
      </c>
      <c r="H122" s="66">
        <v>1</v>
      </c>
      <c r="I122" s="44">
        <v>0</v>
      </c>
      <c r="J122" s="44">
        <v>5</v>
      </c>
      <c r="K122" s="84">
        <f>-VLOOKUP(A122&amp;"_"&amp;B49&amp;"_E01",$D$12:$F$43,E$10+2,FALSE)</f>
        <v>-0.528169014084507</v>
      </c>
      <c r="L122" s="26" t="str">
        <f>"Upper limit of LPG in Cooking in "&amp;A122</f>
        <v>Upper limit of LPG in Cooking in RSD_DTA4_CK</v>
      </c>
      <c r="N122" s="85"/>
    </row>
    <row r="123" spans="1:16" x14ac:dyDescent="0.3">
      <c r="C123" s="25"/>
      <c r="D123" s="25" t="str">
        <f>D122</f>
        <v>RSD_DTA4_CK</v>
      </c>
      <c r="E123" s="25" t="str">
        <f t="shared" ref="E123:F123" si="28">E122</f>
        <v>RSD_DTA4_CK_LPG*</v>
      </c>
      <c r="F123" s="25" t="str">
        <f t="shared" si="28"/>
        <v>RSD_DTA4_CK</v>
      </c>
      <c r="G123" s="42">
        <f>G112</f>
        <v>2020</v>
      </c>
      <c r="H123" s="66">
        <v>1</v>
      </c>
      <c r="I123" s="44"/>
      <c r="J123" s="44"/>
      <c r="K123" s="45">
        <f>(K122+K124)/2</f>
        <v>-0.528169014084507</v>
      </c>
      <c r="L123" s="26"/>
      <c r="N123" s="85"/>
    </row>
    <row r="124" spans="1:16" x14ac:dyDescent="0.3">
      <c r="C124" s="25"/>
      <c r="D124" s="25" t="str">
        <f>D123</f>
        <v>RSD_DTA4_CK</v>
      </c>
      <c r="E124" s="25" t="str">
        <f t="shared" ref="E124:F124" si="29">E123</f>
        <v>RSD_DTA4_CK_LPG*</v>
      </c>
      <c r="F124" s="25" t="str">
        <f t="shared" si="29"/>
        <v>RSD_DTA4_CK</v>
      </c>
      <c r="G124" s="42">
        <f t="shared" ref="G124:G129" si="30">G113</f>
        <v>2025</v>
      </c>
      <c r="H124" s="66">
        <v>1</v>
      </c>
      <c r="I124" s="44"/>
      <c r="J124" s="44"/>
      <c r="K124" s="45">
        <f>(K122+K125)/2</f>
        <v>-0.528169014084507</v>
      </c>
      <c r="L124" s="26"/>
      <c r="N124" s="85"/>
    </row>
    <row r="125" spans="1:16" x14ac:dyDescent="0.3">
      <c r="C125" s="25"/>
      <c r="D125" s="25" t="str">
        <f>D123</f>
        <v>RSD_DTA4_CK</v>
      </c>
      <c r="E125" s="25" t="str">
        <f t="shared" ref="E125:F125" si="31">E124</f>
        <v>RSD_DTA4_CK_LPG*</v>
      </c>
      <c r="F125" s="25" t="str">
        <f t="shared" si="31"/>
        <v>RSD_DTA4_CK</v>
      </c>
      <c r="G125" s="42">
        <f t="shared" si="30"/>
        <v>2030</v>
      </c>
      <c r="H125" s="66">
        <v>1</v>
      </c>
      <c r="I125" s="44"/>
      <c r="J125" s="44"/>
      <c r="K125" s="45">
        <f>(K122+K129)/2</f>
        <v>-0.528169014084507</v>
      </c>
      <c r="L125" s="26"/>
      <c r="N125" s="85"/>
    </row>
    <row r="126" spans="1:16" x14ac:dyDescent="0.3">
      <c r="C126" s="25"/>
      <c r="D126" s="25" t="str">
        <f t="shared" ref="D126:D129" si="32">D124</f>
        <v>RSD_DTA4_CK</v>
      </c>
      <c r="E126" s="25" t="str">
        <f t="shared" ref="E126:F126" si="33">E125</f>
        <v>RSD_DTA4_CK_LPG*</v>
      </c>
      <c r="F126" s="25" t="str">
        <f t="shared" si="33"/>
        <v>RSD_DTA4_CK</v>
      </c>
      <c r="G126" s="42">
        <f t="shared" si="30"/>
        <v>2035</v>
      </c>
      <c r="H126" s="66">
        <v>1</v>
      </c>
      <c r="I126" s="44"/>
      <c r="J126" s="44"/>
      <c r="K126" s="45">
        <f>(K125+K127)/2</f>
        <v>-0.528169014084507</v>
      </c>
      <c r="L126" s="26"/>
      <c r="N126" s="85"/>
    </row>
    <row r="127" spans="1:16" x14ac:dyDescent="0.3">
      <c r="C127" s="25"/>
      <c r="D127" s="25" t="str">
        <f t="shared" si="32"/>
        <v>RSD_DTA4_CK</v>
      </c>
      <c r="E127" s="25" t="str">
        <f t="shared" ref="E127:F127" si="34">E126</f>
        <v>RSD_DTA4_CK_LPG*</v>
      </c>
      <c r="F127" s="25" t="str">
        <f t="shared" si="34"/>
        <v>RSD_DTA4_CK</v>
      </c>
      <c r="G127" s="42">
        <f t="shared" si="30"/>
        <v>2040</v>
      </c>
      <c r="H127" s="66">
        <v>1</v>
      </c>
      <c r="I127" s="44"/>
      <c r="J127" s="44"/>
      <c r="K127" s="45">
        <f>(K125+K129)/2</f>
        <v>-0.528169014084507</v>
      </c>
      <c r="L127" s="26"/>
      <c r="N127" s="85"/>
    </row>
    <row r="128" spans="1:16" x14ac:dyDescent="0.3">
      <c r="C128" s="25"/>
      <c r="D128" s="25" t="str">
        <f t="shared" si="32"/>
        <v>RSD_DTA4_CK</v>
      </c>
      <c r="E128" s="25" t="str">
        <f t="shared" ref="E128:F128" si="35">E127</f>
        <v>RSD_DTA4_CK_LPG*</v>
      </c>
      <c r="F128" s="25" t="str">
        <f t="shared" si="35"/>
        <v>RSD_DTA4_CK</v>
      </c>
      <c r="G128" s="42">
        <f t="shared" si="30"/>
        <v>2045</v>
      </c>
      <c r="H128" s="66">
        <v>1</v>
      </c>
      <c r="I128" s="44"/>
      <c r="J128" s="44"/>
      <c r="K128" s="45">
        <f>(K127+K129)/2</f>
        <v>-0.528169014084507</v>
      </c>
      <c r="L128" s="26"/>
      <c r="N128" s="85"/>
    </row>
    <row r="129" spans="1:16" x14ac:dyDescent="0.3">
      <c r="C129" s="25"/>
      <c r="D129" s="25" t="str">
        <f t="shared" si="32"/>
        <v>RSD_DTA4_CK</v>
      </c>
      <c r="E129" s="25" t="str">
        <f t="shared" ref="E129:F129" si="36">E128</f>
        <v>RSD_DTA4_CK_LPG*</v>
      </c>
      <c r="F129" s="25" t="str">
        <f t="shared" si="36"/>
        <v>RSD_DTA4_CK</v>
      </c>
      <c r="G129" s="42">
        <f t="shared" si="30"/>
        <v>2050</v>
      </c>
      <c r="H129" s="66">
        <v>1</v>
      </c>
      <c r="I129" s="44"/>
      <c r="J129" s="44"/>
      <c r="K129" s="45">
        <f>-N129</f>
        <v>-0.52816901408450712</v>
      </c>
      <c r="L129" s="26"/>
      <c r="N129" s="87">
        <f>1+P129</f>
        <v>0.52816901408450712</v>
      </c>
      <c r="O129" s="31" t="s">
        <v>271</v>
      </c>
      <c r="P129" s="87">
        <f>K218</f>
        <v>-0.47183098591549288</v>
      </c>
    </row>
    <row r="131" spans="1:16" x14ac:dyDescent="0.3">
      <c r="G131" s="5" t="s">
        <v>44</v>
      </c>
    </row>
    <row r="132" spans="1:16" ht="15" thickBot="1" x14ac:dyDescent="0.35">
      <c r="C132" s="39" t="s">
        <v>9</v>
      </c>
      <c r="D132" s="40" t="s">
        <v>30</v>
      </c>
      <c r="E132" s="39" t="s">
        <v>11</v>
      </c>
      <c r="F132" s="39" t="s">
        <v>12</v>
      </c>
      <c r="G132" s="39" t="s">
        <v>1</v>
      </c>
      <c r="H132" s="39" t="s">
        <v>10</v>
      </c>
      <c r="I132" s="39" t="str">
        <f>"UC_RHSRTS~"&amp;$A$49</f>
        <v>UC_RHSRTS~UP</v>
      </c>
      <c r="J132" s="39" t="str">
        <f>"UC_RHSRTS~"&amp;$A$49&amp;"~0"</f>
        <v>UC_RHSRTS~UP~0</v>
      </c>
      <c r="K132" s="41" t="str">
        <f>$F$11</f>
        <v>KZK</v>
      </c>
      <c r="L132" s="39" t="s">
        <v>13</v>
      </c>
    </row>
    <row r="133" spans="1:16" x14ac:dyDescent="0.3">
      <c r="A133" s="8" t="str">
        <f>$B$10</f>
        <v>RSD_APA4_CK</v>
      </c>
      <c r="C133" s="25" t="str">
        <f>"U"&amp;LEFT(A133,8)&amp;"_LPGCK"</f>
        <v>URSD_APA4_LPGCK</v>
      </c>
      <c r="D133" s="25" t="str">
        <f>A133</f>
        <v>RSD_APA4_CK</v>
      </c>
      <c r="E133" s="25" t="str">
        <f>A133&amp;"_"&amp;B49&amp;"*"</f>
        <v>RSD_APA4_CK_LPG*</v>
      </c>
      <c r="F133" s="25" t="str">
        <f>A133</f>
        <v>RSD_APA4_CK</v>
      </c>
      <c r="G133" s="42">
        <f>2017+1</f>
        <v>2018</v>
      </c>
      <c r="H133" s="66">
        <v>1</v>
      </c>
      <c r="I133" s="44">
        <v>0</v>
      </c>
      <c r="J133" s="44">
        <v>5</v>
      </c>
      <c r="K133" s="45">
        <f>-VLOOKUP(A133&amp;"_"&amp;B49&amp;"_E01",$D$12:$F$43,E$10+2,FALSE)</f>
        <v>-0.58087578194816802</v>
      </c>
      <c r="L133" s="26" t="str">
        <f>"Upper limit of LPG in Cooking in "&amp;A133</f>
        <v>Upper limit of LPG in Cooking in RSD_APA4_CK</v>
      </c>
      <c r="N133" s="85"/>
    </row>
    <row r="134" spans="1:16" x14ac:dyDescent="0.3">
      <c r="C134" s="25"/>
      <c r="D134" s="25" t="str">
        <f>D133</f>
        <v>RSD_APA4_CK</v>
      </c>
      <c r="E134" s="25" t="str">
        <f t="shared" ref="E134:F134" si="37">E133</f>
        <v>RSD_APA4_CK_LPG*</v>
      </c>
      <c r="F134" s="25" t="str">
        <f t="shared" si="37"/>
        <v>RSD_APA4_CK</v>
      </c>
      <c r="G134" s="42">
        <f>G123</f>
        <v>2020</v>
      </c>
      <c r="H134" s="66">
        <v>1</v>
      </c>
      <c r="I134" s="44"/>
      <c r="J134" s="44"/>
      <c r="K134" s="45">
        <f>(K133+K135)/2</f>
        <v>-0.58087578194816802</v>
      </c>
      <c r="L134" s="26"/>
      <c r="N134" s="85"/>
    </row>
    <row r="135" spans="1:16" x14ac:dyDescent="0.3">
      <c r="C135" s="25"/>
      <c r="D135" s="25" t="str">
        <f>D134</f>
        <v>RSD_APA4_CK</v>
      </c>
      <c r="E135" s="25" t="str">
        <f t="shared" ref="E135:F135" si="38">E134</f>
        <v>RSD_APA4_CK_LPG*</v>
      </c>
      <c r="F135" s="25" t="str">
        <f t="shared" si="38"/>
        <v>RSD_APA4_CK</v>
      </c>
      <c r="G135" s="42">
        <f t="shared" ref="G135:G140" si="39">G124</f>
        <v>2025</v>
      </c>
      <c r="H135" s="66">
        <v>1</v>
      </c>
      <c r="I135" s="44"/>
      <c r="J135" s="44"/>
      <c r="K135" s="45">
        <f>(K133+K136)/2</f>
        <v>-0.58087578194816802</v>
      </c>
      <c r="L135" s="26"/>
      <c r="N135" s="85"/>
    </row>
    <row r="136" spans="1:16" x14ac:dyDescent="0.3">
      <c r="C136" s="25"/>
      <c r="D136" s="25" t="str">
        <f>D134</f>
        <v>RSD_APA4_CK</v>
      </c>
      <c r="E136" s="25" t="str">
        <f t="shared" ref="E136:F136" si="40">E135</f>
        <v>RSD_APA4_CK_LPG*</v>
      </c>
      <c r="F136" s="25" t="str">
        <f t="shared" si="40"/>
        <v>RSD_APA4_CK</v>
      </c>
      <c r="G136" s="42">
        <f t="shared" si="39"/>
        <v>2030</v>
      </c>
      <c r="H136" s="66">
        <v>1</v>
      </c>
      <c r="I136" s="44"/>
      <c r="J136" s="44"/>
      <c r="K136" s="45">
        <f>(K133+K140)/2</f>
        <v>-0.58087578194816802</v>
      </c>
      <c r="L136" s="26"/>
      <c r="N136" s="85"/>
    </row>
    <row r="137" spans="1:16" x14ac:dyDescent="0.3">
      <c r="C137" s="25"/>
      <c r="D137" s="25" t="str">
        <f t="shared" ref="D137:D140" si="41">D135</f>
        <v>RSD_APA4_CK</v>
      </c>
      <c r="E137" s="25" t="str">
        <f t="shared" ref="E137:F137" si="42">E136</f>
        <v>RSD_APA4_CK_LPG*</v>
      </c>
      <c r="F137" s="25" t="str">
        <f t="shared" si="42"/>
        <v>RSD_APA4_CK</v>
      </c>
      <c r="G137" s="42">
        <f t="shared" si="39"/>
        <v>2035</v>
      </c>
      <c r="H137" s="66">
        <v>1</v>
      </c>
      <c r="I137" s="44"/>
      <c r="J137" s="44"/>
      <c r="K137" s="45">
        <f>(K136+K138)/2</f>
        <v>-0.58087578194816802</v>
      </c>
      <c r="L137" s="26"/>
      <c r="N137" s="85"/>
    </row>
    <row r="138" spans="1:16" x14ac:dyDescent="0.3">
      <c r="C138" s="25"/>
      <c r="D138" s="25" t="str">
        <f t="shared" si="41"/>
        <v>RSD_APA4_CK</v>
      </c>
      <c r="E138" s="25" t="str">
        <f t="shared" ref="E138:F138" si="43">E137</f>
        <v>RSD_APA4_CK_LPG*</v>
      </c>
      <c r="F138" s="25" t="str">
        <f t="shared" si="43"/>
        <v>RSD_APA4_CK</v>
      </c>
      <c r="G138" s="42">
        <f t="shared" si="39"/>
        <v>2040</v>
      </c>
      <c r="H138" s="66">
        <v>1</v>
      </c>
      <c r="I138" s="44"/>
      <c r="J138" s="44"/>
      <c r="K138" s="45">
        <f>(K136+K140)/2</f>
        <v>-0.58087578194816802</v>
      </c>
      <c r="L138" s="26"/>
      <c r="N138" s="85"/>
    </row>
    <row r="139" spans="1:16" x14ac:dyDescent="0.3">
      <c r="C139" s="25"/>
      <c r="D139" s="25" t="str">
        <f t="shared" si="41"/>
        <v>RSD_APA4_CK</v>
      </c>
      <c r="E139" s="25" t="str">
        <f t="shared" ref="E139:F139" si="44">E138</f>
        <v>RSD_APA4_CK_LPG*</v>
      </c>
      <c r="F139" s="25" t="str">
        <f t="shared" si="44"/>
        <v>RSD_APA4_CK</v>
      </c>
      <c r="G139" s="42">
        <f t="shared" si="39"/>
        <v>2045</v>
      </c>
      <c r="H139" s="66">
        <v>1</v>
      </c>
      <c r="I139" s="44"/>
      <c r="J139" s="44"/>
      <c r="K139" s="45">
        <f>(K138+K140)/2</f>
        <v>-0.58087578194816802</v>
      </c>
      <c r="L139" s="26"/>
      <c r="N139" s="85"/>
    </row>
    <row r="140" spans="1:16" x14ac:dyDescent="0.3">
      <c r="C140" s="25"/>
      <c r="D140" s="25" t="str">
        <f t="shared" si="41"/>
        <v>RSD_APA4_CK</v>
      </c>
      <c r="E140" s="25" t="str">
        <f t="shared" ref="E140:F140" si="45">E139</f>
        <v>RSD_APA4_CK_LPG*</v>
      </c>
      <c r="F140" s="25" t="str">
        <f t="shared" si="45"/>
        <v>RSD_APA4_CK</v>
      </c>
      <c r="G140" s="42">
        <f t="shared" si="39"/>
        <v>2050</v>
      </c>
      <c r="H140" s="66">
        <v>1</v>
      </c>
      <c r="I140" s="44"/>
      <c r="J140" s="44"/>
      <c r="K140" s="45">
        <f>-N140</f>
        <v>-0.58087578194816802</v>
      </c>
      <c r="L140" s="26"/>
      <c r="N140" s="87">
        <f>1+P140</f>
        <v>0.58087578194816802</v>
      </c>
      <c r="O140" s="31" t="s">
        <v>271</v>
      </c>
      <c r="P140" s="87">
        <f>K229</f>
        <v>-0.41912421805183198</v>
      </c>
    </row>
    <row r="142" spans="1:16" ht="15" thickBot="1" x14ac:dyDescent="0.35"/>
    <row r="143" spans="1:16" ht="15" thickBot="1" x14ac:dyDescent="0.35">
      <c r="D143" s="36"/>
      <c r="E143" s="36">
        <f>2017+3</f>
        <v>2020</v>
      </c>
      <c r="F143" s="37">
        <f>E143+5</f>
        <v>2025</v>
      </c>
      <c r="G143" s="37">
        <f t="shared" ref="G143" si="46">F143+5</f>
        <v>2030</v>
      </c>
      <c r="H143" s="37">
        <f t="shared" ref="H143" si="47">G143+5</f>
        <v>2035</v>
      </c>
      <c r="I143" s="37">
        <f t="shared" ref="I143" si="48">H143+5</f>
        <v>2040</v>
      </c>
      <c r="J143" s="37">
        <f t="shared" ref="J143" si="49">I143+5</f>
        <v>2045</v>
      </c>
      <c r="K143" s="38">
        <f>J143+5</f>
        <v>2050</v>
      </c>
    </row>
    <row r="144" spans="1:16" ht="15" thickBot="1" x14ac:dyDescent="0.35">
      <c r="A144" s="8" t="s">
        <v>45</v>
      </c>
      <c r="D144" s="64" t="s">
        <v>23</v>
      </c>
      <c r="E144" s="64">
        <v>1</v>
      </c>
      <c r="F144" s="65">
        <v>1</v>
      </c>
      <c r="G144" s="65">
        <v>1</v>
      </c>
      <c r="H144" s="65">
        <v>1</v>
      </c>
      <c r="I144" s="65">
        <v>1</v>
      </c>
      <c r="J144" s="65">
        <v>1</v>
      </c>
      <c r="K144" s="83">
        <v>1</v>
      </c>
    </row>
    <row r="145" spans="1:12" x14ac:dyDescent="0.3">
      <c r="A145" s="4" t="s">
        <v>40</v>
      </c>
      <c r="B145" s="4" t="s">
        <v>46</v>
      </c>
    </row>
    <row r="147" spans="1:12" x14ac:dyDescent="0.3">
      <c r="C147" s="5" t="s">
        <v>50</v>
      </c>
    </row>
    <row r="150" spans="1:12" x14ac:dyDescent="0.3">
      <c r="G150" s="5" t="s">
        <v>44</v>
      </c>
    </row>
    <row r="151" spans="1:12" ht="15" thickBot="1" x14ac:dyDescent="0.35">
      <c r="C151" s="39" t="s">
        <v>9</v>
      </c>
      <c r="D151" s="40" t="s">
        <v>30</v>
      </c>
      <c r="E151" s="39" t="s">
        <v>11</v>
      </c>
      <c r="F151" s="39" t="s">
        <v>12</v>
      </c>
      <c r="G151" s="39" t="s">
        <v>1</v>
      </c>
      <c r="H151" s="39" t="s">
        <v>10</v>
      </c>
      <c r="I151" s="39" t="str">
        <f>"UC_RHSRTS~"&amp;A145</f>
        <v>UC_RHSRTS~LO</v>
      </c>
      <c r="J151" s="39" t="str">
        <f>"UC_RHSRTS~"&amp;A145&amp;"~0"</f>
        <v>UC_RHSRTS~LO~0</v>
      </c>
      <c r="K151" s="41" t="str">
        <f>$F$11</f>
        <v>KZK</v>
      </c>
      <c r="L151" s="39" t="s">
        <v>13</v>
      </c>
    </row>
    <row r="152" spans="1:12" x14ac:dyDescent="0.3">
      <c r="A152" s="8" t="str">
        <f>$B$3</f>
        <v>RSD_DTA1_CK</v>
      </c>
      <c r="C152" s="25" t="str">
        <f>"U"&amp;LEFT(A152,8)&amp;"_"&amp;$B$145&amp;"CK"</f>
        <v>URSD_DTA1_ELCCK</v>
      </c>
      <c r="D152" s="25" t="str">
        <f>A152</f>
        <v>RSD_DTA1_CK</v>
      </c>
      <c r="E152" s="25" t="str">
        <f>A152&amp;"_"&amp;B145&amp;"*"</f>
        <v>RSD_DTA1_CK_ELC*</v>
      </c>
      <c r="F152" s="25" t="str">
        <f>A152</f>
        <v>RSD_DTA1_CK</v>
      </c>
      <c r="G152" s="42">
        <f>2017+1</f>
        <v>2018</v>
      </c>
      <c r="H152" s="66">
        <v>1</v>
      </c>
      <c r="I152" s="44">
        <v>0</v>
      </c>
      <c r="J152" s="44">
        <v>5</v>
      </c>
      <c r="K152" s="84">
        <f>-VLOOKUP(A152&amp;"_"&amp;B145&amp;"_E01",$D$12:$F$43,E$10+2,FALSE)</f>
        <v>-0.471830985915493</v>
      </c>
      <c r="L152" s="26" t="str">
        <f>"Lower limit of Electricity in Cooking in "&amp;A152</f>
        <v>Lower limit of Electricity in Cooking in RSD_DTA1_CK</v>
      </c>
    </row>
    <row r="153" spans="1:12" x14ac:dyDescent="0.3">
      <c r="C153" s="25"/>
      <c r="D153" s="25" t="str">
        <f>D152</f>
        <v>RSD_DTA1_CK</v>
      </c>
      <c r="E153" s="25" t="str">
        <f t="shared" ref="E153:F153" si="50">E152</f>
        <v>RSD_DTA1_CK_ELC*</v>
      </c>
      <c r="F153" s="25" t="str">
        <f t="shared" si="50"/>
        <v>RSD_DTA1_CK</v>
      </c>
      <c r="G153" s="42">
        <f>E143</f>
        <v>2020</v>
      </c>
      <c r="H153" s="66">
        <v>1</v>
      </c>
      <c r="I153" s="44"/>
      <c r="J153" s="44"/>
      <c r="K153" s="84">
        <f>K152*E144</f>
        <v>-0.471830985915493</v>
      </c>
      <c r="L153" s="26"/>
    </row>
    <row r="154" spans="1:12" x14ac:dyDescent="0.3">
      <c r="C154" s="25"/>
      <c r="D154" s="25" t="str">
        <f>D153</f>
        <v>RSD_DTA1_CK</v>
      </c>
      <c r="E154" s="25" t="str">
        <f t="shared" ref="E154:F154" si="51">E153</f>
        <v>RSD_DTA1_CK_ELC*</v>
      </c>
      <c r="F154" s="25" t="str">
        <f t="shared" si="51"/>
        <v>RSD_DTA1_CK</v>
      </c>
      <c r="G154" s="42">
        <f>F143</f>
        <v>2025</v>
      </c>
      <c r="H154" s="66">
        <v>1</v>
      </c>
      <c r="I154" s="44"/>
      <c r="J154" s="44"/>
      <c r="K154" s="84">
        <f>K152*F144</f>
        <v>-0.471830985915493</v>
      </c>
      <c r="L154" s="26"/>
    </row>
    <row r="155" spans="1:12" x14ac:dyDescent="0.3">
      <c r="C155" s="25"/>
      <c r="D155" s="25" t="str">
        <f>D153</f>
        <v>RSD_DTA1_CK</v>
      </c>
      <c r="E155" s="25" t="str">
        <f t="shared" ref="E155:F155" si="52">E154</f>
        <v>RSD_DTA1_CK_ELC*</v>
      </c>
      <c r="F155" s="25" t="str">
        <f t="shared" si="52"/>
        <v>RSD_DTA1_CK</v>
      </c>
      <c r="G155" s="42">
        <f>G143</f>
        <v>2030</v>
      </c>
      <c r="H155" s="66">
        <v>1</v>
      </c>
      <c r="I155" s="44"/>
      <c r="J155" s="44"/>
      <c r="K155" s="84">
        <f>K152*G144</f>
        <v>-0.471830985915493</v>
      </c>
      <c r="L155" s="26"/>
    </row>
    <row r="156" spans="1:12" x14ac:dyDescent="0.3">
      <c r="C156" s="25"/>
      <c r="D156" s="25" t="str">
        <f t="shared" ref="D156:D159" si="53">D154</f>
        <v>RSD_DTA1_CK</v>
      </c>
      <c r="E156" s="25" t="str">
        <f t="shared" ref="E156:F156" si="54">E155</f>
        <v>RSD_DTA1_CK_ELC*</v>
      </c>
      <c r="F156" s="25" t="str">
        <f t="shared" si="54"/>
        <v>RSD_DTA1_CK</v>
      </c>
      <c r="G156" s="42">
        <f>H143</f>
        <v>2035</v>
      </c>
      <c r="H156" s="66">
        <v>1</v>
      </c>
      <c r="I156" s="44"/>
      <c r="J156" s="44"/>
      <c r="K156" s="84">
        <f>K152*H144</f>
        <v>-0.471830985915493</v>
      </c>
      <c r="L156" s="26"/>
    </row>
    <row r="157" spans="1:12" x14ac:dyDescent="0.3">
      <c r="C157" s="25"/>
      <c r="D157" s="25" t="str">
        <f t="shared" si="53"/>
        <v>RSD_DTA1_CK</v>
      </c>
      <c r="E157" s="25" t="str">
        <f t="shared" ref="E157:F157" si="55">E156</f>
        <v>RSD_DTA1_CK_ELC*</v>
      </c>
      <c r="F157" s="25" t="str">
        <f t="shared" si="55"/>
        <v>RSD_DTA1_CK</v>
      </c>
      <c r="G157" s="42">
        <f>I143</f>
        <v>2040</v>
      </c>
      <c r="H157" s="66">
        <v>1</v>
      </c>
      <c r="I157" s="44"/>
      <c r="J157" s="44"/>
      <c r="K157" s="84">
        <f>K152*I144</f>
        <v>-0.471830985915493</v>
      </c>
      <c r="L157" s="26"/>
    </row>
    <row r="158" spans="1:12" x14ac:dyDescent="0.3">
      <c r="C158" s="25"/>
      <c r="D158" s="25" t="str">
        <f t="shared" si="53"/>
        <v>RSD_DTA1_CK</v>
      </c>
      <c r="E158" s="25" t="str">
        <f t="shared" ref="E158:F158" si="56">E157</f>
        <v>RSD_DTA1_CK_ELC*</v>
      </c>
      <c r="F158" s="25" t="str">
        <f t="shared" si="56"/>
        <v>RSD_DTA1_CK</v>
      </c>
      <c r="G158" s="42">
        <f>J143</f>
        <v>2045</v>
      </c>
      <c r="H158" s="66">
        <v>1</v>
      </c>
      <c r="I158" s="44"/>
      <c r="J158" s="44"/>
      <c r="K158" s="84">
        <f>K152*J144</f>
        <v>-0.471830985915493</v>
      </c>
      <c r="L158" s="26"/>
    </row>
    <row r="159" spans="1:12" x14ac:dyDescent="0.3">
      <c r="C159" s="25"/>
      <c r="D159" s="25" t="str">
        <f t="shared" si="53"/>
        <v>RSD_DTA1_CK</v>
      </c>
      <c r="E159" s="25" t="str">
        <f t="shared" ref="E159:F159" si="57">E158</f>
        <v>RSD_DTA1_CK_ELC*</v>
      </c>
      <c r="F159" s="25" t="str">
        <f t="shared" si="57"/>
        <v>RSD_DTA1_CK</v>
      </c>
      <c r="G159" s="42">
        <f>K143</f>
        <v>2050</v>
      </c>
      <c r="H159" s="66">
        <v>1</v>
      </c>
      <c r="I159" s="44"/>
      <c r="J159" s="44"/>
      <c r="K159" s="84">
        <f>K152*K144</f>
        <v>-0.471830985915493</v>
      </c>
      <c r="L159" s="26"/>
    </row>
    <row r="161" spans="1:12" x14ac:dyDescent="0.3">
      <c r="G161" s="5" t="s">
        <v>44</v>
      </c>
    </row>
    <row r="162" spans="1:12" ht="15" thickBot="1" x14ac:dyDescent="0.35">
      <c r="C162" s="39" t="s">
        <v>9</v>
      </c>
      <c r="D162" s="40" t="s">
        <v>30</v>
      </c>
      <c r="E162" s="39" t="s">
        <v>11</v>
      </c>
      <c r="F162" s="39" t="s">
        <v>12</v>
      </c>
      <c r="G162" s="39" t="s">
        <v>1</v>
      </c>
      <c r="H162" s="39" t="s">
        <v>10</v>
      </c>
      <c r="I162" s="39" t="str">
        <f>"UC_RHSRTS~"&amp;A145</f>
        <v>UC_RHSRTS~LO</v>
      </c>
      <c r="J162" s="39" t="str">
        <f>"UC_RHSRTS~"&amp;A145&amp;"~0"</f>
        <v>UC_RHSRTS~LO~0</v>
      </c>
      <c r="K162" s="41" t="str">
        <f>$F$11</f>
        <v>KZK</v>
      </c>
      <c r="L162" s="39" t="s">
        <v>13</v>
      </c>
    </row>
    <row r="163" spans="1:12" x14ac:dyDescent="0.3">
      <c r="A163" s="8" t="str">
        <f>$B$4</f>
        <v>RSD_APA1_CK</v>
      </c>
      <c r="C163" s="25" t="str">
        <f>"U"&amp;LEFT(A163,8)&amp;"_"&amp;$B$145&amp;"CK"</f>
        <v>URSD_APA1_ELCCK</v>
      </c>
      <c r="D163" s="25" t="str">
        <f>A163</f>
        <v>RSD_APA1_CK</v>
      </c>
      <c r="E163" s="25" t="str">
        <f>A163&amp;"_"&amp;B145&amp;"*"</f>
        <v>RSD_APA1_CK_ELC*</v>
      </c>
      <c r="F163" s="25" t="str">
        <f>A163</f>
        <v>RSD_APA1_CK</v>
      </c>
      <c r="G163" s="42">
        <f>2017+1</f>
        <v>2018</v>
      </c>
      <c r="H163" s="66">
        <v>1</v>
      </c>
      <c r="I163" s="44">
        <v>0</v>
      </c>
      <c r="J163" s="44">
        <v>5</v>
      </c>
      <c r="K163" s="43">
        <f>-VLOOKUP(A163&amp;"_"&amp;B145&amp;"_E01",$D$12:$F$43,E$10+2,FALSE)</f>
        <v>-0.47183098591549294</v>
      </c>
      <c r="L163" s="26" t="str">
        <f>"Lower limit of Electricity in Cooking in "&amp;A163</f>
        <v>Lower limit of Electricity in Cooking in RSD_APA1_CK</v>
      </c>
    </row>
    <row r="164" spans="1:12" x14ac:dyDescent="0.3">
      <c r="C164" s="25"/>
      <c r="D164" s="25" t="str">
        <f>D163</f>
        <v>RSD_APA1_CK</v>
      </c>
      <c r="E164" s="25" t="str">
        <f t="shared" ref="E164:F164" si="58">E163</f>
        <v>RSD_APA1_CK_ELC*</v>
      </c>
      <c r="F164" s="25" t="str">
        <f t="shared" si="58"/>
        <v>RSD_APA1_CK</v>
      </c>
      <c r="G164" s="42">
        <f>G153</f>
        <v>2020</v>
      </c>
      <c r="H164" s="66">
        <v>1</v>
      </c>
      <c r="I164" s="44"/>
      <c r="J164" s="44"/>
      <c r="K164" s="84">
        <f>K163*E144</f>
        <v>-0.47183098591549294</v>
      </c>
      <c r="L164" s="26"/>
    </row>
    <row r="165" spans="1:12" x14ac:dyDescent="0.3">
      <c r="C165" s="25"/>
      <c r="D165" s="25" t="str">
        <f>D164</f>
        <v>RSD_APA1_CK</v>
      </c>
      <c r="E165" s="25" t="str">
        <f t="shared" ref="E165:F165" si="59">E164</f>
        <v>RSD_APA1_CK_ELC*</v>
      </c>
      <c r="F165" s="25" t="str">
        <f t="shared" si="59"/>
        <v>RSD_APA1_CK</v>
      </c>
      <c r="G165" s="42">
        <f t="shared" ref="G165:G170" si="60">G154</f>
        <v>2025</v>
      </c>
      <c r="H165" s="66">
        <v>1</v>
      </c>
      <c r="I165" s="44"/>
      <c r="J165" s="44"/>
      <c r="K165" s="84">
        <f>K163*F144</f>
        <v>-0.47183098591549294</v>
      </c>
      <c r="L165" s="26"/>
    </row>
    <row r="166" spans="1:12" x14ac:dyDescent="0.3">
      <c r="C166" s="25"/>
      <c r="D166" s="25" t="str">
        <f>D164</f>
        <v>RSD_APA1_CK</v>
      </c>
      <c r="E166" s="25" t="str">
        <f t="shared" ref="E166:F166" si="61">E165</f>
        <v>RSD_APA1_CK_ELC*</v>
      </c>
      <c r="F166" s="25" t="str">
        <f t="shared" si="61"/>
        <v>RSD_APA1_CK</v>
      </c>
      <c r="G166" s="42">
        <f t="shared" si="60"/>
        <v>2030</v>
      </c>
      <c r="H166" s="66">
        <v>1</v>
      </c>
      <c r="I166" s="44"/>
      <c r="J166" s="44"/>
      <c r="K166" s="84">
        <f>K163*G144</f>
        <v>-0.47183098591549294</v>
      </c>
      <c r="L166" s="26"/>
    </row>
    <row r="167" spans="1:12" x14ac:dyDescent="0.3">
      <c r="C167" s="25"/>
      <c r="D167" s="25" t="str">
        <f t="shared" ref="D167:D170" si="62">D165</f>
        <v>RSD_APA1_CK</v>
      </c>
      <c r="E167" s="25" t="str">
        <f t="shared" ref="E167:F167" si="63">E166</f>
        <v>RSD_APA1_CK_ELC*</v>
      </c>
      <c r="F167" s="25" t="str">
        <f t="shared" si="63"/>
        <v>RSD_APA1_CK</v>
      </c>
      <c r="G167" s="42">
        <f t="shared" si="60"/>
        <v>2035</v>
      </c>
      <c r="H167" s="66">
        <v>1</v>
      </c>
      <c r="I167" s="44"/>
      <c r="J167" s="44"/>
      <c r="K167" s="84">
        <f>K163*H144</f>
        <v>-0.47183098591549294</v>
      </c>
      <c r="L167" s="26"/>
    </row>
    <row r="168" spans="1:12" x14ac:dyDescent="0.3">
      <c r="C168" s="25"/>
      <c r="D168" s="25" t="str">
        <f t="shared" si="62"/>
        <v>RSD_APA1_CK</v>
      </c>
      <c r="E168" s="25" t="str">
        <f t="shared" ref="E168:F168" si="64">E167</f>
        <v>RSD_APA1_CK_ELC*</v>
      </c>
      <c r="F168" s="25" t="str">
        <f t="shared" si="64"/>
        <v>RSD_APA1_CK</v>
      </c>
      <c r="G168" s="42">
        <f t="shared" si="60"/>
        <v>2040</v>
      </c>
      <c r="H168" s="66">
        <v>1</v>
      </c>
      <c r="I168" s="44"/>
      <c r="J168" s="44"/>
      <c r="K168" s="84">
        <f>K163*I144</f>
        <v>-0.47183098591549294</v>
      </c>
      <c r="L168" s="26"/>
    </row>
    <row r="169" spans="1:12" x14ac:dyDescent="0.3">
      <c r="C169" s="25"/>
      <c r="D169" s="25" t="str">
        <f t="shared" si="62"/>
        <v>RSD_APA1_CK</v>
      </c>
      <c r="E169" s="25" t="str">
        <f t="shared" ref="E169:F169" si="65">E168</f>
        <v>RSD_APA1_CK_ELC*</v>
      </c>
      <c r="F169" s="25" t="str">
        <f t="shared" si="65"/>
        <v>RSD_APA1_CK</v>
      </c>
      <c r="G169" s="42">
        <f t="shared" si="60"/>
        <v>2045</v>
      </c>
      <c r="H169" s="66">
        <v>1</v>
      </c>
      <c r="I169" s="44"/>
      <c r="J169" s="44"/>
      <c r="K169" s="84">
        <f>K163*J144</f>
        <v>-0.47183098591549294</v>
      </c>
      <c r="L169" s="26"/>
    </row>
    <row r="170" spans="1:12" x14ac:dyDescent="0.3">
      <c r="C170" s="25"/>
      <c r="D170" s="25" t="str">
        <f t="shared" si="62"/>
        <v>RSD_APA1_CK</v>
      </c>
      <c r="E170" s="25" t="str">
        <f t="shared" ref="E170:F170" si="66">E169</f>
        <v>RSD_APA1_CK_ELC*</v>
      </c>
      <c r="F170" s="25" t="str">
        <f t="shared" si="66"/>
        <v>RSD_APA1_CK</v>
      </c>
      <c r="G170" s="42">
        <f t="shared" si="60"/>
        <v>2050</v>
      </c>
      <c r="H170" s="66">
        <v>1</v>
      </c>
      <c r="I170" s="44"/>
      <c r="J170" s="44"/>
      <c r="K170" s="84">
        <f>K163*K144</f>
        <v>-0.47183098591549294</v>
      </c>
      <c r="L170" s="26"/>
    </row>
    <row r="172" spans="1:12" x14ac:dyDescent="0.3">
      <c r="G172" s="5" t="s">
        <v>44</v>
      </c>
    </row>
    <row r="173" spans="1:12" ht="15" thickBot="1" x14ac:dyDescent="0.35">
      <c r="C173" s="39" t="s">
        <v>9</v>
      </c>
      <c r="D173" s="40" t="s">
        <v>30</v>
      </c>
      <c r="E173" s="39" t="s">
        <v>11</v>
      </c>
      <c r="F173" s="39" t="s">
        <v>12</v>
      </c>
      <c r="G173" s="39" t="s">
        <v>1</v>
      </c>
      <c r="H173" s="39" t="s">
        <v>10</v>
      </c>
      <c r="I173" s="39" t="str">
        <f>"UC_RHSRTS~"&amp;A145</f>
        <v>UC_RHSRTS~LO</v>
      </c>
      <c r="J173" s="39" t="str">
        <f>"UC_RHSRTS~"&amp;A145&amp;"~0"</f>
        <v>UC_RHSRTS~LO~0</v>
      </c>
      <c r="K173" s="41" t="str">
        <f>$F$11</f>
        <v>KZK</v>
      </c>
      <c r="L173" s="39" t="s">
        <v>13</v>
      </c>
    </row>
    <row r="174" spans="1:12" x14ac:dyDescent="0.3">
      <c r="A174" s="8" t="str">
        <f>$B$5</f>
        <v>RSD_DTA2_CK</v>
      </c>
      <c r="C174" s="25" t="str">
        <f>"U"&amp;LEFT(A174,8)&amp;"_"&amp;$B$145&amp;"CK"</f>
        <v>URSD_DTA2_ELCCK</v>
      </c>
      <c r="D174" s="25" t="str">
        <f>A174</f>
        <v>RSD_DTA2_CK</v>
      </c>
      <c r="E174" s="25" t="str">
        <f>A174&amp;"_"&amp;B145&amp;"*"</f>
        <v>RSD_DTA2_CK_ELC*</v>
      </c>
      <c r="F174" s="25" t="str">
        <f>A174</f>
        <v>RSD_DTA2_CK</v>
      </c>
      <c r="G174" s="42">
        <f>2017+1</f>
        <v>2018</v>
      </c>
      <c r="H174" s="66">
        <v>1</v>
      </c>
      <c r="I174" s="44">
        <v>0</v>
      </c>
      <c r="J174" s="44">
        <v>5</v>
      </c>
      <c r="K174" s="43">
        <f>-VLOOKUP(A174&amp;"_"&amp;B145&amp;"_E01",$D$12:$F$43,E$10+2,FALSE)</f>
        <v>-0.41912421805183198</v>
      </c>
      <c r="L174" s="26" t="str">
        <f>"Lower limit of Electricity in Cooking in "&amp;A174</f>
        <v>Lower limit of Electricity in Cooking in RSD_DTA2_CK</v>
      </c>
    </row>
    <row r="175" spans="1:12" x14ac:dyDescent="0.3">
      <c r="C175" s="25"/>
      <c r="D175" s="25" t="str">
        <f>D174</f>
        <v>RSD_DTA2_CK</v>
      </c>
      <c r="E175" s="25" t="str">
        <f t="shared" ref="E175:F175" si="67">E174</f>
        <v>RSD_DTA2_CK_ELC*</v>
      </c>
      <c r="F175" s="25" t="str">
        <f t="shared" si="67"/>
        <v>RSD_DTA2_CK</v>
      </c>
      <c r="G175" s="42">
        <f>G164</f>
        <v>2020</v>
      </c>
      <c r="H175" s="66">
        <v>1</v>
      </c>
      <c r="I175" s="44"/>
      <c r="J175" s="44"/>
      <c r="K175" s="84">
        <f>K174*E144</f>
        <v>-0.41912421805183198</v>
      </c>
      <c r="L175" s="26"/>
    </row>
    <row r="176" spans="1:12" x14ac:dyDescent="0.3">
      <c r="C176" s="25"/>
      <c r="D176" s="25" t="str">
        <f>D175</f>
        <v>RSD_DTA2_CK</v>
      </c>
      <c r="E176" s="25" t="str">
        <f t="shared" ref="E176:F176" si="68">E175</f>
        <v>RSD_DTA2_CK_ELC*</v>
      </c>
      <c r="F176" s="25" t="str">
        <f t="shared" si="68"/>
        <v>RSD_DTA2_CK</v>
      </c>
      <c r="G176" s="42">
        <f t="shared" ref="G176:G181" si="69">G165</f>
        <v>2025</v>
      </c>
      <c r="H176" s="66">
        <v>1</v>
      </c>
      <c r="I176" s="44"/>
      <c r="J176" s="44"/>
      <c r="K176" s="84">
        <f>K174*F144</f>
        <v>-0.41912421805183198</v>
      </c>
      <c r="L176" s="26"/>
    </row>
    <row r="177" spans="1:12" x14ac:dyDescent="0.3">
      <c r="C177" s="25"/>
      <c r="D177" s="25" t="str">
        <f>D175</f>
        <v>RSD_DTA2_CK</v>
      </c>
      <c r="E177" s="25" t="str">
        <f t="shared" ref="E177:F177" si="70">E176</f>
        <v>RSD_DTA2_CK_ELC*</v>
      </c>
      <c r="F177" s="25" t="str">
        <f t="shared" si="70"/>
        <v>RSD_DTA2_CK</v>
      </c>
      <c r="G177" s="42">
        <f t="shared" si="69"/>
        <v>2030</v>
      </c>
      <c r="H177" s="66">
        <v>1</v>
      </c>
      <c r="I177" s="44"/>
      <c r="J177" s="44"/>
      <c r="K177" s="84">
        <f>K174*G144</f>
        <v>-0.41912421805183198</v>
      </c>
      <c r="L177" s="26"/>
    </row>
    <row r="178" spans="1:12" x14ac:dyDescent="0.3">
      <c r="C178" s="25"/>
      <c r="D178" s="25" t="str">
        <f t="shared" ref="D178:D181" si="71">D176</f>
        <v>RSD_DTA2_CK</v>
      </c>
      <c r="E178" s="25" t="str">
        <f t="shared" ref="E178:F178" si="72">E177</f>
        <v>RSD_DTA2_CK_ELC*</v>
      </c>
      <c r="F178" s="25" t="str">
        <f t="shared" si="72"/>
        <v>RSD_DTA2_CK</v>
      </c>
      <c r="G178" s="42">
        <f t="shared" si="69"/>
        <v>2035</v>
      </c>
      <c r="H178" s="66">
        <v>1</v>
      </c>
      <c r="I178" s="44"/>
      <c r="J178" s="44"/>
      <c r="K178" s="84">
        <f>K174*H144</f>
        <v>-0.41912421805183198</v>
      </c>
      <c r="L178" s="26"/>
    </row>
    <row r="179" spans="1:12" x14ac:dyDescent="0.3">
      <c r="C179" s="25"/>
      <c r="D179" s="25" t="str">
        <f t="shared" si="71"/>
        <v>RSD_DTA2_CK</v>
      </c>
      <c r="E179" s="25" t="str">
        <f t="shared" ref="E179:F179" si="73">E178</f>
        <v>RSD_DTA2_CK_ELC*</v>
      </c>
      <c r="F179" s="25" t="str">
        <f t="shared" si="73"/>
        <v>RSD_DTA2_CK</v>
      </c>
      <c r="G179" s="42">
        <f t="shared" si="69"/>
        <v>2040</v>
      </c>
      <c r="H179" s="66">
        <v>1</v>
      </c>
      <c r="I179" s="44"/>
      <c r="J179" s="44"/>
      <c r="K179" s="84">
        <f>K174*I144</f>
        <v>-0.41912421805183198</v>
      </c>
      <c r="L179" s="26"/>
    </row>
    <row r="180" spans="1:12" x14ac:dyDescent="0.3">
      <c r="C180" s="25"/>
      <c r="D180" s="25" t="str">
        <f t="shared" si="71"/>
        <v>RSD_DTA2_CK</v>
      </c>
      <c r="E180" s="25" t="str">
        <f t="shared" ref="E180:F180" si="74">E179</f>
        <v>RSD_DTA2_CK_ELC*</v>
      </c>
      <c r="F180" s="25" t="str">
        <f t="shared" si="74"/>
        <v>RSD_DTA2_CK</v>
      </c>
      <c r="G180" s="42">
        <f t="shared" si="69"/>
        <v>2045</v>
      </c>
      <c r="H180" s="66">
        <v>1</v>
      </c>
      <c r="I180" s="44"/>
      <c r="J180" s="44"/>
      <c r="K180" s="84">
        <f>K174*J144</f>
        <v>-0.41912421805183198</v>
      </c>
      <c r="L180" s="26"/>
    </row>
    <row r="181" spans="1:12" x14ac:dyDescent="0.3">
      <c r="C181" s="25"/>
      <c r="D181" s="25" t="str">
        <f t="shared" si="71"/>
        <v>RSD_DTA2_CK</v>
      </c>
      <c r="E181" s="25" t="str">
        <f t="shared" ref="E181:F181" si="75">E180</f>
        <v>RSD_DTA2_CK_ELC*</v>
      </c>
      <c r="F181" s="25" t="str">
        <f t="shared" si="75"/>
        <v>RSD_DTA2_CK</v>
      </c>
      <c r="G181" s="42">
        <f t="shared" si="69"/>
        <v>2050</v>
      </c>
      <c r="H181" s="66">
        <v>1</v>
      </c>
      <c r="I181" s="44"/>
      <c r="J181" s="44"/>
      <c r="K181" s="84">
        <f>K174*K144</f>
        <v>-0.41912421805183198</v>
      </c>
      <c r="L181" s="26"/>
    </row>
    <row r="183" spans="1:12" x14ac:dyDescent="0.3">
      <c r="G183" s="5" t="s">
        <v>44</v>
      </c>
    </row>
    <row r="184" spans="1:12" ht="15" thickBot="1" x14ac:dyDescent="0.35">
      <c r="C184" s="39" t="s">
        <v>9</v>
      </c>
      <c r="D184" s="40" t="s">
        <v>30</v>
      </c>
      <c r="E184" s="39" t="s">
        <v>11</v>
      </c>
      <c r="F184" s="39" t="s">
        <v>12</v>
      </c>
      <c r="G184" s="39" t="s">
        <v>1</v>
      </c>
      <c r="H184" s="39" t="s">
        <v>10</v>
      </c>
      <c r="I184" s="39" t="str">
        <f>"UC_RHSRTS~"&amp;A145</f>
        <v>UC_RHSRTS~LO</v>
      </c>
      <c r="J184" s="39" t="str">
        <f>"UC_RHSRTS~"&amp;A145&amp;"~0"</f>
        <v>UC_RHSRTS~LO~0</v>
      </c>
      <c r="K184" s="41" t="str">
        <f>$F$11</f>
        <v>KZK</v>
      </c>
      <c r="L184" s="39" t="s">
        <v>13</v>
      </c>
    </row>
    <row r="185" spans="1:12" x14ac:dyDescent="0.3">
      <c r="A185" s="8" t="str">
        <f>$B$6</f>
        <v>RSD_APA2_CK</v>
      </c>
      <c r="C185" s="25" t="str">
        <f>"U"&amp;LEFT(A185,8)&amp;"_"&amp;$B$145&amp;"CK"</f>
        <v>URSD_APA2_ELCCK</v>
      </c>
      <c r="D185" s="25" t="str">
        <f>A185</f>
        <v>RSD_APA2_CK</v>
      </c>
      <c r="E185" s="25" t="str">
        <f>A185&amp;"_"&amp;B145&amp;"*"</f>
        <v>RSD_APA2_CK_ELC*</v>
      </c>
      <c r="F185" s="25" t="str">
        <f>A185</f>
        <v>RSD_APA2_CK</v>
      </c>
      <c r="G185" s="42">
        <f>2017+1</f>
        <v>2018</v>
      </c>
      <c r="H185" s="66">
        <v>1</v>
      </c>
      <c r="I185" s="44">
        <v>0</v>
      </c>
      <c r="J185" s="44">
        <v>5</v>
      </c>
      <c r="K185" s="43">
        <f>-VLOOKUP(A185&amp;"_"&amp;B145&amp;"_E01",$D$12:$F$43,E$10+2,FALSE)</f>
        <v>-0.47183098591549305</v>
      </c>
      <c r="L185" s="26" t="str">
        <f>"Lower limit of Electricity in Cooking in "&amp;A185</f>
        <v>Lower limit of Electricity in Cooking in RSD_APA2_CK</v>
      </c>
    </row>
    <row r="186" spans="1:12" x14ac:dyDescent="0.3">
      <c r="C186" s="25"/>
      <c r="D186" s="25" t="str">
        <f>D185</f>
        <v>RSD_APA2_CK</v>
      </c>
      <c r="E186" s="25" t="str">
        <f t="shared" ref="E186:F186" si="76">E185</f>
        <v>RSD_APA2_CK_ELC*</v>
      </c>
      <c r="F186" s="25" t="str">
        <f t="shared" si="76"/>
        <v>RSD_APA2_CK</v>
      </c>
      <c r="G186" s="42">
        <f>G175</f>
        <v>2020</v>
      </c>
      <c r="H186" s="66">
        <v>1</v>
      </c>
      <c r="I186" s="44"/>
      <c r="J186" s="44"/>
      <c r="K186" s="84">
        <f>K185*E144</f>
        <v>-0.47183098591549305</v>
      </c>
      <c r="L186" s="26"/>
    </row>
    <row r="187" spans="1:12" x14ac:dyDescent="0.3">
      <c r="C187" s="25"/>
      <c r="D187" s="25" t="str">
        <f>D186</f>
        <v>RSD_APA2_CK</v>
      </c>
      <c r="E187" s="25" t="str">
        <f t="shared" ref="E187:F187" si="77">E186</f>
        <v>RSD_APA2_CK_ELC*</v>
      </c>
      <c r="F187" s="25" t="str">
        <f t="shared" si="77"/>
        <v>RSD_APA2_CK</v>
      </c>
      <c r="G187" s="42">
        <f t="shared" ref="G187:G192" si="78">G176</f>
        <v>2025</v>
      </c>
      <c r="H187" s="66">
        <v>1</v>
      </c>
      <c r="I187" s="44"/>
      <c r="J187" s="44"/>
      <c r="K187" s="84">
        <f>K185*F144</f>
        <v>-0.47183098591549305</v>
      </c>
      <c r="L187" s="26"/>
    </row>
    <row r="188" spans="1:12" x14ac:dyDescent="0.3">
      <c r="C188" s="25"/>
      <c r="D188" s="25" t="str">
        <f>D186</f>
        <v>RSD_APA2_CK</v>
      </c>
      <c r="E188" s="25" t="str">
        <f t="shared" ref="E188:F188" si="79">E187</f>
        <v>RSD_APA2_CK_ELC*</v>
      </c>
      <c r="F188" s="25" t="str">
        <f t="shared" si="79"/>
        <v>RSD_APA2_CK</v>
      </c>
      <c r="G188" s="42">
        <f t="shared" si="78"/>
        <v>2030</v>
      </c>
      <c r="H188" s="66">
        <v>1</v>
      </c>
      <c r="I188" s="44"/>
      <c r="J188" s="44"/>
      <c r="K188" s="84">
        <f>K185*G144</f>
        <v>-0.47183098591549305</v>
      </c>
      <c r="L188" s="26"/>
    </row>
    <row r="189" spans="1:12" x14ac:dyDescent="0.3">
      <c r="C189" s="25"/>
      <c r="D189" s="25" t="str">
        <f t="shared" ref="D189:D192" si="80">D187</f>
        <v>RSD_APA2_CK</v>
      </c>
      <c r="E189" s="25" t="str">
        <f t="shared" ref="E189:F189" si="81">E188</f>
        <v>RSD_APA2_CK_ELC*</v>
      </c>
      <c r="F189" s="25" t="str">
        <f t="shared" si="81"/>
        <v>RSD_APA2_CK</v>
      </c>
      <c r="G189" s="42">
        <f t="shared" si="78"/>
        <v>2035</v>
      </c>
      <c r="H189" s="66">
        <v>1</v>
      </c>
      <c r="I189" s="44"/>
      <c r="J189" s="44"/>
      <c r="K189" s="84">
        <f>K185*H144</f>
        <v>-0.47183098591549305</v>
      </c>
      <c r="L189" s="26"/>
    </row>
    <row r="190" spans="1:12" x14ac:dyDescent="0.3">
      <c r="C190" s="25"/>
      <c r="D190" s="25" t="str">
        <f t="shared" si="80"/>
        <v>RSD_APA2_CK</v>
      </c>
      <c r="E190" s="25" t="str">
        <f t="shared" ref="E190:F190" si="82">E189</f>
        <v>RSD_APA2_CK_ELC*</v>
      </c>
      <c r="F190" s="25" t="str">
        <f t="shared" si="82"/>
        <v>RSD_APA2_CK</v>
      </c>
      <c r="G190" s="42">
        <f t="shared" si="78"/>
        <v>2040</v>
      </c>
      <c r="H190" s="66">
        <v>1</v>
      </c>
      <c r="I190" s="44"/>
      <c r="J190" s="44"/>
      <c r="K190" s="84">
        <f>K185*I144</f>
        <v>-0.47183098591549305</v>
      </c>
      <c r="L190" s="26"/>
    </row>
    <row r="191" spans="1:12" x14ac:dyDescent="0.3">
      <c r="C191" s="25"/>
      <c r="D191" s="25" t="str">
        <f t="shared" si="80"/>
        <v>RSD_APA2_CK</v>
      </c>
      <c r="E191" s="25" t="str">
        <f t="shared" ref="E191:F191" si="83">E190</f>
        <v>RSD_APA2_CK_ELC*</v>
      </c>
      <c r="F191" s="25" t="str">
        <f t="shared" si="83"/>
        <v>RSD_APA2_CK</v>
      </c>
      <c r="G191" s="42">
        <f t="shared" si="78"/>
        <v>2045</v>
      </c>
      <c r="H191" s="66">
        <v>1</v>
      </c>
      <c r="I191" s="44"/>
      <c r="J191" s="44"/>
      <c r="K191" s="84">
        <f>K185*J144</f>
        <v>-0.47183098591549305</v>
      </c>
      <c r="L191" s="26"/>
    </row>
    <row r="192" spans="1:12" x14ac:dyDescent="0.3">
      <c r="C192" s="25"/>
      <c r="D192" s="25" t="str">
        <f t="shared" si="80"/>
        <v>RSD_APA2_CK</v>
      </c>
      <c r="E192" s="25" t="str">
        <f t="shared" ref="E192:F192" si="84">E191</f>
        <v>RSD_APA2_CK_ELC*</v>
      </c>
      <c r="F192" s="25" t="str">
        <f t="shared" si="84"/>
        <v>RSD_APA2_CK</v>
      </c>
      <c r="G192" s="42">
        <f t="shared" si="78"/>
        <v>2050</v>
      </c>
      <c r="H192" s="66">
        <v>1</v>
      </c>
      <c r="I192" s="44"/>
      <c r="J192" s="44"/>
      <c r="K192" s="84">
        <f>K185*K144</f>
        <v>-0.47183098591549305</v>
      </c>
      <c r="L192" s="26"/>
    </row>
    <row r="194" spans="1:12" x14ac:dyDescent="0.3">
      <c r="G194" s="5" t="s">
        <v>44</v>
      </c>
    </row>
    <row r="195" spans="1:12" ht="15" thickBot="1" x14ac:dyDescent="0.35">
      <c r="C195" s="39" t="s">
        <v>9</v>
      </c>
      <c r="D195" s="40" t="s">
        <v>30</v>
      </c>
      <c r="E195" s="39" t="s">
        <v>11</v>
      </c>
      <c r="F195" s="39" t="s">
        <v>12</v>
      </c>
      <c r="G195" s="39" t="s">
        <v>1</v>
      </c>
      <c r="H195" s="39" t="s">
        <v>10</v>
      </c>
      <c r="I195" s="39" t="str">
        <f>"UC_RHSRTS~"&amp;A145</f>
        <v>UC_RHSRTS~LO</v>
      </c>
      <c r="J195" s="39" t="str">
        <f>"UC_RHSRTS~"&amp;A145&amp;"~0"</f>
        <v>UC_RHSRTS~LO~0</v>
      </c>
      <c r="K195" s="41" t="str">
        <f>$F$11</f>
        <v>KZK</v>
      </c>
      <c r="L195" s="39" t="s">
        <v>13</v>
      </c>
    </row>
    <row r="196" spans="1:12" x14ac:dyDescent="0.3">
      <c r="A196" s="8" t="str">
        <f>$B$7</f>
        <v>RSD_DTA3_CK</v>
      </c>
      <c r="C196" s="25" t="str">
        <f>"U"&amp;LEFT(A196,8)&amp;"_"&amp;$B$145&amp;"CK"</f>
        <v>URSD_DTA3_ELCCK</v>
      </c>
      <c r="D196" s="25" t="str">
        <f>A196</f>
        <v>RSD_DTA3_CK</v>
      </c>
      <c r="E196" s="25" t="str">
        <f>A196&amp;"_"&amp;B145&amp;"*"</f>
        <v>RSD_DTA3_CK_ELC*</v>
      </c>
      <c r="F196" s="25" t="str">
        <f>A196</f>
        <v>RSD_DTA3_CK</v>
      </c>
      <c r="G196" s="42">
        <f>2017+1</f>
        <v>2018</v>
      </c>
      <c r="H196" s="66">
        <v>1</v>
      </c>
      <c r="I196" s="44">
        <v>0</v>
      </c>
      <c r="J196" s="44">
        <v>5</v>
      </c>
      <c r="K196" s="43">
        <f>-VLOOKUP(A196&amp;"_"&amp;B145&amp;"_E01",$D$12:$F$43,E$10+2,FALSE)</f>
        <v>-0.36479128856624321</v>
      </c>
      <c r="L196" s="26" t="str">
        <f>"Lower limit of Electricity in Cooking in "&amp;A196</f>
        <v>Lower limit of Electricity in Cooking in RSD_DTA3_CK</v>
      </c>
    </row>
    <row r="197" spans="1:12" x14ac:dyDescent="0.3">
      <c r="C197" s="25"/>
      <c r="D197" s="25" t="str">
        <f>D196</f>
        <v>RSD_DTA3_CK</v>
      </c>
      <c r="E197" s="25" t="str">
        <f t="shared" ref="E197:F197" si="85">E196</f>
        <v>RSD_DTA3_CK_ELC*</v>
      </c>
      <c r="F197" s="25" t="str">
        <f t="shared" si="85"/>
        <v>RSD_DTA3_CK</v>
      </c>
      <c r="G197" s="42">
        <f>G186</f>
        <v>2020</v>
      </c>
      <c r="H197" s="66">
        <v>1</v>
      </c>
      <c r="I197" s="44"/>
      <c r="J197" s="44"/>
      <c r="K197" s="84">
        <f>K196*E144</f>
        <v>-0.36479128856624321</v>
      </c>
      <c r="L197" s="26"/>
    </row>
    <row r="198" spans="1:12" x14ac:dyDescent="0.3">
      <c r="C198" s="25"/>
      <c r="D198" s="25" t="str">
        <f>D197</f>
        <v>RSD_DTA3_CK</v>
      </c>
      <c r="E198" s="25" t="str">
        <f t="shared" ref="E198:F198" si="86">E197</f>
        <v>RSD_DTA3_CK_ELC*</v>
      </c>
      <c r="F198" s="25" t="str">
        <f t="shared" si="86"/>
        <v>RSD_DTA3_CK</v>
      </c>
      <c r="G198" s="42">
        <f t="shared" ref="G198:G203" si="87">G187</f>
        <v>2025</v>
      </c>
      <c r="H198" s="66">
        <v>1</v>
      </c>
      <c r="I198" s="44"/>
      <c r="J198" s="44"/>
      <c r="K198" s="84">
        <f>K196*F144</f>
        <v>-0.36479128856624321</v>
      </c>
      <c r="L198" s="26"/>
    </row>
    <row r="199" spans="1:12" x14ac:dyDescent="0.3">
      <c r="C199" s="25"/>
      <c r="D199" s="25" t="str">
        <f>D197</f>
        <v>RSD_DTA3_CK</v>
      </c>
      <c r="E199" s="25" t="str">
        <f t="shared" ref="E199:F199" si="88">E198</f>
        <v>RSD_DTA3_CK_ELC*</v>
      </c>
      <c r="F199" s="25" t="str">
        <f t="shared" si="88"/>
        <v>RSD_DTA3_CK</v>
      </c>
      <c r="G199" s="42">
        <f t="shared" si="87"/>
        <v>2030</v>
      </c>
      <c r="H199" s="66">
        <v>1</v>
      </c>
      <c r="I199" s="44"/>
      <c r="J199" s="44"/>
      <c r="K199" s="84">
        <f>K196*G144</f>
        <v>-0.36479128856624321</v>
      </c>
      <c r="L199" s="26"/>
    </row>
    <row r="200" spans="1:12" x14ac:dyDescent="0.3">
      <c r="C200" s="25"/>
      <c r="D200" s="25" t="str">
        <f t="shared" ref="D200:D203" si="89">D198</f>
        <v>RSD_DTA3_CK</v>
      </c>
      <c r="E200" s="25" t="str">
        <f t="shared" ref="E200:F200" si="90">E199</f>
        <v>RSD_DTA3_CK_ELC*</v>
      </c>
      <c r="F200" s="25" t="str">
        <f t="shared" si="90"/>
        <v>RSD_DTA3_CK</v>
      </c>
      <c r="G200" s="42">
        <f t="shared" si="87"/>
        <v>2035</v>
      </c>
      <c r="H200" s="66">
        <v>1</v>
      </c>
      <c r="I200" s="44"/>
      <c r="J200" s="44"/>
      <c r="K200" s="84">
        <f>K196*H144</f>
        <v>-0.36479128856624321</v>
      </c>
      <c r="L200" s="26"/>
    </row>
    <row r="201" spans="1:12" x14ac:dyDescent="0.3">
      <c r="C201" s="25"/>
      <c r="D201" s="25" t="str">
        <f t="shared" si="89"/>
        <v>RSD_DTA3_CK</v>
      </c>
      <c r="E201" s="25" t="str">
        <f t="shared" ref="E201:F201" si="91">E200</f>
        <v>RSD_DTA3_CK_ELC*</v>
      </c>
      <c r="F201" s="25" t="str">
        <f t="shared" si="91"/>
        <v>RSD_DTA3_CK</v>
      </c>
      <c r="G201" s="42">
        <f t="shared" si="87"/>
        <v>2040</v>
      </c>
      <c r="H201" s="66">
        <v>1</v>
      </c>
      <c r="I201" s="44"/>
      <c r="J201" s="44"/>
      <c r="K201" s="84">
        <f>K196*I144</f>
        <v>-0.36479128856624321</v>
      </c>
      <c r="L201" s="26"/>
    </row>
    <row r="202" spans="1:12" x14ac:dyDescent="0.3">
      <c r="C202" s="25"/>
      <c r="D202" s="25" t="str">
        <f t="shared" si="89"/>
        <v>RSD_DTA3_CK</v>
      </c>
      <c r="E202" s="25" t="str">
        <f t="shared" ref="E202:F202" si="92">E201</f>
        <v>RSD_DTA3_CK_ELC*</v>
      </c>
      <c r="F202" s="25" t="str">
        <f t="shared" si="92"/>
        <v>RSD_DTA3_CK</v>
      </c>
      <c r="G202" s="42">
        <f t="shared" si="87"/>
        <v>2045</v>
      </c>
      <c r="H202" s="66">
        <v>1</v>
      </c>
      <c r="I202" s="44"/>
      <c r="J202" s="44"/>
      <c r="K202" s="84">
        <f>K196*J144</f>
        <v>-0.36479128856624321</v>
      </c>
      <c r="L202" s="26"/>
    </row>
    <row r="203" spans="1:12" x14ac:dyDescent="0.3">
      <c r="C203" s="25"/>
      <c r="D203" s="25" t="str">
        <f t="shared" si="89"/>
        <v>RSD_DTA3_CK</v>
      </c>
      <c r="E203" s="25" t="str">
        <f t="shared" ref="E203:F203" si="93">E202</f>
        <v>RSD_DTA3_CK_ELC*</v>
      </c>
      <c r="F203" s="25" t="str">
        <f t="shared" si="93"/>
        <v>RSD_DTA3_CK</v>
      </c>
      <c r="G203" s="42">
        <f t="shared" si="87"/>
        <v>2050</v>
      </c>
      <c r="H203" s="66">
        <v>1</v>
      </c>
      <c r="I203" s="44"/>
      <c r="J203" s="44"/>
      <c r="K203" s="84">
        <f>K196*K144</f>
        <v>-0.36479128856624321</v>
      </c>
      <c r="L203" s="26"/>
    </row>
    <row r="205" spans="1:12" x14ac:dyDescent="0.3">
      <c r="G205" s="5" t="s">
        <v>44</v>
      </c>
    </row>
    <row r="206" spans="1:12" ht="15" thickBot="1" x14ac:dyDescent="0.35">
      <c r="C206" s="39" t="s">
        <v>9</v>
      </c>
      <c r="D206" s="40" t="s">
        <v>30</v>
      </c>
      <c r="E206" s="39" t="s">
        <v>11</v>
      </c>
      <c r="F206" s="39" t="s">
        <v>12</v>
      </c>
      <c r="G206" s="39" t="s">
        <v>1</v>
      </c>
      <c r="H206" s="39" t="s">
        <v>10</v>
      </c>
      <c r="I206" s="39" t="str">
        <f>"UC_RHSRTS~"&amp;$A$49</f>
        <v>UC_RHSRTS~UP</v>
      </c>
      <c r="J206" s="39" t="str">
        <f>"UC_RHSRTS~"&amp;$A$49&amp;"~0"</f>
        <v>UC_RHSRTS~UP~0</v>
      </c>
      <c r="K206" s="41" t="str">
        <f>$F$11</f>
        <v>KZK</v>
      </c>
      <c r="L206" s="39" t="s">
        <v>13</v>
      </c>
    </row>
    <row r="207" spans="1:12" x14ac:dyDescent="0.3">
      <c r="A207" s="8" t="str">
        <f>$B$8</f>
        <v>RSD_APA3_CK</v>
      </c>
      <c r="C207" s="25" t="str">
        <f>"U"&amp;LEFT(A207,8)&amp;"_"&amp;$B$145&amp;"CK"</f>
        <v>URSD_APA3_ELCCK</v>
      </c>
      <c r="D207" s="25" t="str">
        <f>A207</f>
        <v>RSD_APA3_CK</v>
      </c>
      <c r="E207" s="25" t="str">
        <f>A207&amp;"_"&amp;B145&amp;"*"</f>
        <v>RSD_APA3_CK_ELC*</v>
      </c>
      <c r="F207" s="25" t="str">
        <f>A207</f>
        <v>RSD_APA3_CK</v>
      </c>
      <c r="G207" s="42">
        <f>2017+1</f>
        <v>2018</v>
      </c>
      <c r="H207" s="66">
        <v>1</v>
      </c>
      <c r="I207" s="44">
        <v>0</v>
      </c>
      <c r="J207" s="44">
        <v>5</v>
      </c>
      <c r="K207" s="43">
        <f>-VLOOKUP(A207&amp;"_"&amp;B145&amp;"_E01",$D$12:$F$43,E$10+2,FALSE)</f>
        <v>-0.44039793924320486</v>
      </c>
      <c r="L207" s="26" t="str">
        <f>"Lower limit of Electricity in Cooking in "&amp;A207</f>
        <v>Lower limit of Electricity in Cooking in RSD_APA3_CK</v>
      </c>
    </row>
    <row r="208" spans="1:12" x14ac:dyDescent="0.3">
      <c r="C208" s="25"/>
      <c r="D208" s="25" t="str">
        <f>D207</f>
        <v>RSD_APA3_CK</v>
      </c>
      <c r="E208" s="25" t="str">
        <f t="shared" ref="E208:F208" si="94">E207</f>
        <v>RSD_APA3_CK_ELC*</v>
      </c>
      <c r="F208" s="25" t="str">
        <f t="shared" si="94"/>
        <v>RSD_APA3_CK</v>
      </c>
      <c r="G208" s="42">
        <f>G197</f>
        <v>2020</v>
      </c>
      <c r="H208" s="66">
        <v>1</v>
      </c>
      <c r="I208" s="44"/>
      <c r="J208" s="44"/>
      <c r="K208" s="84">
        <f>K207*E144</f>
        <v>-0.44039793924320486</v>
      </c>
      <c r="L208" s="26"/>
    </row>
    <row r="209" spans="1:12" x14ac:dyDescent="0.3">
      <c r="C209" s="25"/>
      <c r="D209" s="25" t="str">
        <f>D208</f>
        <v>RSD_APA3_CK</v>
      </c>
      <c r="E209" s="25" t="str">
        <f t="shared" ref="E209:F209" si="95">E208</f>
        <v>RSD_APA3_CK_ELC*</v>
      </c>
      <c r="F209" s="25" t="str">
        <f t="shared" si="95"/>
        <v>RSD_APA3_CK</v>
      </c>
      <c r="G209" s="42">
        <f t="shared" ref="G209:G214" si="96">G198</f>
        <v>2025</v>
      </c>
      <c r="H209" s="66">
        <v>1</v>
      </c>
      <c r="I209" s="44"/>
      <c r="J209" s="44"/>
      <c r="K209" s="84">
        <f>K207*F144</f>
        <v>-0.44039793924320486</v>
      </c>
      <c r="L209" s="26"/>
    </row>
    <row r="210" spans="1:12" x14ac:dyDescent="0.3">
      <c r="C210" s="25"/>
      <c r="D210" s="25" t="str">
        <f>D208</f>
        <v>RSD_APA3_CK</v>
      </c>
      <c r="E210" s="25" t="str">
        <f t="shared" ref="E210:F210" si="97">E209</f>
        <v>RSD_APA3_CK_ELC*</v>
      </c>
      <c r="F210" s="25" t="str">
        <f t="shared" si="97"/>
        <v>RSD_APA3_CK</v>
      </c>
      <c r="G210" s="42">
        <f t="shared" si="96"/>
        <v>2030</v>
      </c>
      <c r="H210" s="66">
        <v>1</v>
      </c>
      <c r="I210" s="44"/>
      <c r="J210" s="44"/>
      <c r="K210" s="84">
        <f>K207*G144</f>
        <v>-0.44039793924320486</v>
      </c>
      <c r="L210" s="26"/>
    </row>
    <row r="211" spans="1:12" x14ac:dyDescent="0.3">
      <c r="C211" s="25"/>
      <c r="D211" s="25" t="str">
        <f t="shared" ref="D211:D214" si="98">D209</f>
        <v>RSD_APA3_CK</v>
      </c>
      <c r="E211" s="25" t="str">
        <f t="shared" ref="E211:F211" si="99">E210</f>
        <v>RSD_APA3_CK_ELC*</v>
      </c>
      <c r="F211" s="25" t="str">
        <f t="shared" si="99"/>
        <v>RSD_APA3_CK</v>
      </c>
      <c r="G211" s="42">
        <f t="shared" si="96"/>
        <v>2035</v>
      </c>
      <c r="H211" s="66">
        <v>1</v>
      </c>
      <c r="I211" s="44"/>
      <c r="J211" s="44"/>
      <c r="K211" s="84">
        <f>K207*H144</f>
        <v>-0.44039793924320486</v>
      </c>
      <c r="L211" s="26"/>
    </row>
    <row r="212" spans="1:12" x14ac:dyDescent="0.3">
      <c r="C212" s="25"/>
      <c r="D212" s="25" t="str">
        <f t="shared" si="98"/>
        <v>RSD_APA3_CK</v>
      </c>
      <c r="E212" s="25" t="str">
        <f t="shared" ref="E212:F212" si="100">E211</f>
        <v>RSD_APA3_CK_ELC*</v>
      </c>
      <c r="F212" s="25" t="str">
        <f t="shared" si="100"/>
        <v>RSD_APA3_CK</v>
      </c>
      <c r="G212" s="42">
        <f t="shared" si="96"/>
        <v>2040</v>
      </c>
      <c r="H212" s="66">
        <v>1</v>
      </c>
      <c r="I212" s="44"/>
      <c r="J212" s="44"/>
      <c r="K212" s="84">
        <f>K207*I144</f>
        <v>-0.44039793924320486</v>
      </c>
      <c r="L212" s="26"/>
    </row>
    <row r="213" spans="1:12" x14ac:dyDescent="0.3">
      <c r="C213" s="25"/>
      <c r="D213" s="25" t="str">
        <f t="shared" si="98"/>
        <v>RSD_APA3_CK</v>
      </c>
      <c r="E213" s="25" t="str">
        <f t="shared" ref="E213:F213" si="101">E212</f>
        <v>RSD_APA3_CK_ELC*</v>
      </c>
      <c r="F213" s="25" t="str">
        <f t="shared" si="101"/>
        <v>RSD_APA3_CK</v>
      </c>
      <c r="G213" s="42">
        <f t="shared" si="96"/>
        <v>2045</v>
      </c>
      <c r="H213" s="66">
        <v>1</v>
      </c>
      <c r="I213" s="44"/>
      <c r="J213" s="44"/>
      <c r="K213" s="84">
        <f>K207*J144</f>
        <v>-0.44039793924320486</v>
      </c>
      <c r="L213" s="26"/>
    </row>
    <row r="214" spans="1:12" x14ac:dyDescent="0.3">
      <c r="C214" s="25"/>
      <c r="D214" s="25" t="str">
        <f t="shared" si="98"/>
        <v>RSD_APA3_CK</v>
      </c>
      <c r="E214" s="25" t="str">
        <f t="shared" ref="E214:F214" si="102">E213</f>
        <v>RSD_APA3_CK_ELC*</v>
      </c>
      <c r="F214" s="25" t="str">
        <f t="shared" si="102"/>
        <v>RSD_APA3_CK</v>
      </c>
      <c r="G214" s="42">
        <f t="shared" si="96"/>
        <v>2050</v>
      </c>
      <c r="H214" s="66">
        <v>1</v>
      </c>
      <c r="I214" s="44"/>
      <c r="J214" s="44"/>
      <c r="K214" s="84">
        <f>K207*K144</f>
        <v>-0.44039793924320486</v>
      </c>
      <c r="L214" s="26"/>
    </row>
    <row r="216" spans="1:12" x14ac:dyDescent="0.3">
      <c r="G216" s="5" t="s">
        <v>44</v>
      </c>
    </row>
    <row r="217" spans="1:12" ht="15" thickBot="1" x14ac:dyDescent="0.35">
      <c r="C217" s="39" t="s">
        <v>9</v>
      </c>
      <c r="D217" s="40" t="s">
        <v>30</v>
      </c>
      <c r="E217" s="39" t="s">
        <v>11</v>
      </c>
      <c r="F217" s="39" t="s">
        <v>12</v>
      </c>
      <c r="G217" s="39" t="s">
        <v>1</v>
      </c>
      <c r="H217" s="39" t="s">
        <v>10</v>
      </c>
      <c r="I217" s="39" t="str">
        <f>"UC_RHSRTS~"&amp;$A$49</f>
        <v>UC_RHSRTS~UP</v>
      </c>
      <c r="J217" s="39" t="str">
        <f>"UC_RHSRTS~"&amp;$A$49&amp;"~0"</f>
        <v>UC_RHSRTS~UP~0</v>
      </c>
      <c r="K217" s="41" t="str">
        <f>$F$11</f>
        <v>KZK</v>
      </c>
      <c r="L217" s="39" t="s">
        <v>13</v>
      </c>
    </row>
    <row r="218" spans="1:12" x14ac:dyDescent="0.3">
      <c r="A218" s="8" t="str">
        <f>$B$9</f>
        <v>RSD_DTA4_CK</v>
      </c>
      <c r="C218" s="25" t="str">
        <f>"U"&amp;LEFT(A218,8)&amp;"_"&amp;$B$145&amp;"CK"</f>
        <v>URSD_DTA4_ELCCK</v>
      </c>
      <c r="D218" s="25" t="str">
        <f>A218</f>
        <v>RSD_DTA4_CK</v>
      </c>
      <c r="E218" s="25" t="str">
        <f>A218&amp;"_"&amp;B145&amp;"*"</f>
        <v>RSD_DTA4_CK_ELC*</v>
      </c>
      <c r="F218" s="25" t="str">
        <f>A218</f>
        <v>RSD_DTA4_CK</v>
      </c>
      <c r="G218" s="42">
        <f>2017+1</f>
        <v>2018</v>
      </c>
      <c r="H218" s="66">
        <v>1</v>
      </c>
      <c r="I218" s="44">
        <v>0</v>
      </c>
      <c r="J218" s="44">
        <v>5</v>
      </c>
      <c r="K218" s="43">
        <f>-VLOOKUP(A218&amp;"_"&amp;B145&amp;"_E01",$D$12:$F$43,E$10+2,FALSE)</f>
        <v>-0.47183098591549288</v>
      </c>
      <c r="L218" s="26" t="str">
        <f>"Lower limit of Electricity in Cooking in "&amp;A218</f>
        <v>Lower limit of Electricity in Cooking in RSD_DTA4_CK</v>
      </c>
    </row>
    <row r="219" spans="1:12" x14ac:dyDescent="0.3">
      <c r="C219" s="25"/>
      <c r="D219" s="25" t="str">
        <f>D218</f>
        <v>RSD_DTA4_CK</v>
      </c>
      <c r="E219" s="25" t="str">
        <f t="shared" ref="E219:F219" si="103">E218</f>
        <v>RSD_DTA4_CK_ELC*</v>
      </c>
      <c r="F219" s="25" t="str">
        <f t="shared" si="103"/>
        <v>RSD_DTA4_CK</v>
      </c>
      <c r="G219" s="42">
        <f>G208</f>
        <v>2020</v>
      </c>
      <c r="H219" s="66">
        <v>1</v>
      </c>
      <c r="I219" s="44"/>
      <c r="J219" s="44"/>
      <c r="K219" s="84">
        <f>K218*E144</f>
        <v>-0.47183098591549288</v>
      </c>
      <c r="L219" s="26"/>
    </row>
    <row r="220" spans="1:12" x14ac:dyDescent="0.3">
      <c r="C220" s="25"/>
      <c r="D220" s="25" t="str">
        <f>D219</f>
        <v>RSD_DTA4_CK</v>
      </c>
      <c r="E220" s="25" t="str">
        <f t="shared" ref="E220:F220" si="104">E219</f>
        <v>RSD_DTA4_CK_ELC*</v>
      </c>
      <c r="F220" s="25" t="str">
        <f t="shared" si="104"/>
        <v>RSD_DTA4_CK</v>
      </c>
      <c r="G220" s="42">
        <f t="shared" ref="G220:G225" si="105">G209</f>
        <v>2025</v>
      </c>
      <c r="H220" s="66">
        <v>1</v>
      </c>
      <c r="I220" s="44"/>
      <c r="J220" s="44"/>
      <c r="K220" s="84">
        <f>K218*F144</f>
        <v>-0.47183098591549288</v>
      </c>
      <c r="L220" s="26"/>
    </row>
    <row r="221" spans="1:12" x14ac:dyDescent="0.3">
      <c r="C221" s="25"/>
      <c r="D221" s="25" t="str">
        <f>D219</f>
        <v>RSD_DTA4_CK</v>
      </c>
      <c r="E221" s="25" t="str">
        <f t="shared" ref="E221:F221" si="106">E220</f>
        <v>RSD_DTA4_CK_ELC*</v>
      </c>
      <c r="F221" s="25" t="str">
        <f t="shared" si="106"/>
        <v>RSD_DTA4_CK</v>
      </c>
      <c r="G221" s="42">
        <f t="shared" si="105"/>
        <v>2030</v>
      </c>
      <c r="H221" s="66">
        <v>1</v>
      </c>
      <c r="I221" s="44"/>
      <c r="J221" s="44"/>
      <c r="K221" s="84">
        <f>K218*G144</f>
        <v>-0.47183098591549288</v>
      </c>
      <c r="L221" s="26"/>
    </row>
    <row r="222" spans="1:12" x14ac:dyDescent="0.3">
      <c r="C222" s="25"/>
      <c r="D222" s="25" t="str">
        <f t="shared" ref="D222:D225" si="107">D220</f>
        <v>RSD_DTA4_CK</v>
      </c>
      <c r="E222" s="25" t="str">
        <f t="shared" ref="E222:F222" si="108">E221</f>
        <v>RSD_DTA4_CK_ELC*</v>
      </c>
      <c r="F222" s="25" t="str">
        <f t="shared" si="108"/>
        <v>RSD_DTA4_CK</v>
      </c>
      <c r="G222" s="42">
        <f t="shared" si="105"/>
        <v>2035</v>
      </c>
      <c r="H222" s="66">
        <v>1</v>
      </c>
      <c r="I222" s="44"/>
      <c r="J222" s="44"/>
      <c r="K222" s="84">
        <f>K218*H144</f>
        <v>-0.47183098591549288</v>
      </c>
      <c r="L222" s="26"/>
    </row>
    <row r="223" spans="1:12" x14ac:dyDescent="0.3">
      <c r="C223" s="25"/>
      <c r="D223" s="25" t="str">
        <f t="shared" si="107"/>
        <v>RSD_DTA4_CK</v>
      </c>
      <c r="E223" s="25" t="str">
        <f t="shared" ref="E223:F223" si="109">E222</f>
        <v>RSD_DTA4_CK_ELC*</v>
      </c>
      <c r="F223" s="25" t="str">
        <f t="shared" si="109"/>
        <v>RSD_DTA4_CK</v>
      </c>
      <c r="G223" s="42">
        <f t="shared" si="105"/>
        <v>2040</v>
      </c>
      <c r="H223" s="66">
        <v>1</v>
      </c>
      <c r="I223" s="44"/>
      <c r="J223" s="44"/>
      <c r="K223" s="84">
        <f>K218*I144</f>
        <v>-0.47183098591549288</v>
      </c>
      <c r="L223" s="26"/>
    </row>
    <row r="224" spans="1:12" x14ac:dyDescent="0.3">
      <c r="C224" s="25"/>
      <c r="D224" s="25" t="str">
        <f t="shared" si="107"/>
        <v>RSD_DTA4_CK</v>
      </c>
      <c r="E224" s="25" t="str">
        <f t="shared" ref="E224:F224" si="110">E223</f>
        <v>RSD_DTA4_CK_ELC*</v>
      </c>
      <c r="F224" s="25" t="str">
        <f t="shared" si="110"/>
        <v>RSD_DTA4_CK</v>
      </c>
      <c r="G224" s="42">
        <f t="shared" si="105"/>
        <v>2045</v>
      </c>
      <c r="H224" s="66">
        <v>1</v>
      </c>
      <c r="I224" s="44"/>
      <c r="J224" s="44"/>
      <c r="K224" s="84">
        <f>K218*J144</f>
        <v>-0.47183098591549288</v>
      </c>
      <c r="L224" s="26"/>
    </row>
    <row r="225" spans="1:12" x14ac:dyDescent="0.3">
      <c r="C225" s="25"/>
      <c r="D225" s="25" t="str">
        <f t="shared" si="107"/>
        <v>RSD_DTA4_CK</v>
      </c>
      <c r="E225" s="25" t="str">
        <f t="shared" ref="E225:F225" si="111">E224</f>
        <v>RSD_DTA4_CK_ELC*</v>
      </c>
      <c r="F225" s="25" t="str">
        <f t="shared" si="111"/>
        <v>RSD_DTA4_CK</v>
      </c>
      <c r="G225" s="42">
        <f t="shared" si="105"/>
        <v>2050</v>
      </c>
      <c r="H225" s="66">
        <v>1</v>
      </c>
      <c r="I225" s="44"/>
      <c r="J225" s="44"/>
      <c r="K225" s="84">
        <f>K218*K144</f>
        <v>-0.47183098591549288</v>
      </c>
      <c r="L225" s="26"/>
    </row>
    <row r="227" spans="1:12" x14ac:dyDescent="0.3">
      <c r="G227" s="5" t="s">
        <v>44</v>
      </c>
    </row>
    <row r="228" spans="1:12" ht="15" thickBot="1" x14ac:dyDescent="0.35">
      <c r="C228" s="39" t="s">
        <v>9</v>
      </c>
      <c r="D228" s="40" t="s">
        <v>30</v>
      </c>
      <c r="E228" s="39" t="s">
        <v>11</v>
      </c>
      <c r="F228" s="39" t="s">
        <v>12</v>
      </c>
      <c r="G228" s="39" t="s">
        <v>1</v>
      </c>
      <c r="H228" s="39" t="s">
        <v>10</v>
      </c>
      <c r="I228" s="39" t="str">
        <f>"UC_RHSRTS~"&amp;$A$49</f>
        <v>UC_RHSRTS~UP</v>
      </c>
      <c r="J228" s="39" t="str">
        <f>"UC_RHSRTS~"&amp;$A$49&amp;"~0"</f>
        <v>UC_RHSRTS~UP~0</v>
      </c>
      <c r="K228" s="41" t="str">
        <f>$F$11</f>
        <v>KZK</v>
      </c>
      <c r="L228" s="39" t="s">
        <v>13</v>
      </c>
    </row>
    <row r="229" spans="1:12" x14ac:dyDescent="0.3">
      <c r="A229" s="8" t="str">
        <f>$B$10</f>
        <v>RSD_APA4_CK</v>
      </c>
      <c r="C229" s="25" t="str">
        <f>"U"&amp;LEFT(A229,8)&amp;"_"&amp;$B$145&amp;"CK"</f>
        <v>URSD_APA4_ELCCK</v>
      </c>
      <c r="D229" s="25" t="str">
        <f>A229</f>
        <v>RSD_APA4_CK</v>
      </c>
      <c r="E229" s="25" t="str">
        <f>A229&amp;"_"&amp;B145&amp;"*"</f>
        <v>RSD_APA4_CK_ELC*</v>
      </c>
      <c r="F229" s="25" t="str">
        <f>A229</f>
        <v>RSD_APA4_CK</v>
      </c>
      <c r="G229" s="42">
        <f>2017+1</f>
        <v>2018</v>
      </c>
      <c r="H229" s="66">
        <v>1</v>
      </c>
      <c r="I229" s="44">
        <v>0</v>
      </c>
      <c r="J229" s="44">
        <v>5</v>
      </c>
      <c r="K229" s="43">
        <f>-VLOOKUP(A229&amp;"_"&amp;B145&amp;"_E01",$D$12:$F$43,E$10+2,FALSE)</f>
        <v>-0.41912421805183198</v>
      </c>
      <c r="L229" s="26" t="str">
        <f>"Lower limit of Electricity in Cooking in "&amp;A229</f>
        <v>Lower limit of Electricity in Cooking in RSD_APA4_CK</v>
      </c>
    </row>
    <row r="230" spans="1:12" x14ac:dyDescent="0.3">
      <c r="C230" s="25"/>
      <c r="D230" s="25" t="str">
        <f>D229</f>
        <v>RSD_APA4_CK</v>
      </c>
      <c r="E230" s="25" t="str">
        <f t="shared" ref="E230:F230" si="112">E229</f>
        <v>RSD_APA4_CK_ELC*</v>
      </c>
      <c r="F230" s="25" t="str">
        <f t="shared" si="112"/>
        <v>RSD_APA4_CK</v>
      </c>
      <c r="G230" s="42">
        <f>G219</f>
        <v>2020</v>
      </c>
      <c r="H230" s="66">
        <v>1</v>
      </c>
      <c r="I230" s="44"/>
      <c r="J230" s="44"/>
      <c r="K230" s="84">
        <f>K229*E144</f>
        <v>-0.41912421805183198</v>
      </c>
      <c r="L230" s="26"/>
    </row>
    <row r="231" spans="1:12" x14ac:dyDescent="0.3">
      <c r="C231" s="25"/>
      <c r="D231" s="25" t="str">
        <f>D230</f>
        <v>RSD_APA4_CK</v>
      </c>
      <c r="E231" s="25" t="str">
        <f t="shared" ref="E231:F231" si="113">E230</f>
        <v>RSD_APA4_CK_ELC*</v>
      </c>
      <c r="F231" s="25" t="str">
        <f t="shared" si="113"/>
        <v>RSD_APA4_CK</v>
      </c>
      <c r="G231" s="42">
        <f t="shared" ref="G231:G236" si="114">G220</f>
        <v>2025</v>
      </c>
      <c r="H231" s="66">
        <v>1</v>
      </c>
      <c r="I231" s="44"/>
      <c r="J231" s="44"/>
      <c r="K231" s="84">
        <f>K229*F144</f>
        <v>-0.41912421805183198</v>
      </c>
      <c r="L231" s="26"/>
    </row>
    <row r="232" spans="1:12" x14ac:dyDescent="0.3">
      <c r="C232" s="25"/>
      <c r="D232" s="25" t="str">
        <f>D230</f>
        <v>RSD_APA4_CK</v>
      </c>
      <c r="E232" s="25" t="str">
        <f t="shared" ref="E232:F232" si="115">E231</f>
        <v>RSD_APA4_CK_ELC*</v>
      </c>
      <c r="F232" s="25" t="str">
        <f t="shared" si="115"/>
        <v>RSD_APA4_CK</v>
      </c>
      <c r="G232" s="42">
        <f t="shared" si="114"/>
        <v>2030</v>
      </c>
      <c r="H232" s="66">
        <v>1</v>
      </c>
      <c r="I232" s="44"/>
      <c r="J232" s="44"/>
      <c r="K232" s="84">
        <f>K229*G144</f>
        <v>-0.41912421805183198</v>
      </c>
      <c r="L232" s="26"/>
    </row>
    <row r="233" spans="1:12" x14ac:dyDescent="0.3">
      <c r="C233" s="25"/>
      <c r="D233" s="25" t="str">
        <f t="shared" ref="D233:D236" si="116">D231</f>
        <v>RSD_APA4_CK</v>
      </c>
      <c r="E233" s="25" t="str">
        <f t="shared" ref="E233:F233" si="117">E232</f>
        <v>RSD_APA4_CK_ELC*</v>
      </c>
      <c r="F233" s="25" t="str">
        <f t="shared" si="117"/>
        <v>RSD_APA4_CK</v>
      </c>
      <c r="G233" s="42">
        <f t="shared" si="114"/>
        <v>2035</v>
      </c>
      <c r="H233" s="66">
        <v>1</v>
      </c>
      <c r="I233" s="44"/>
      <c r="J233" s="44"/>
      <c r="K233" s="84">
        <f>K229*H144</f>
        <v>-0.41912421805183198</v>
      </c>
      <c r="L233" s="26"/>
    </row>
    <row r="234" spans="1:12" x14ac:dyDescent="0.3">
      <c r="C234" s="25"/>
      <c r="D234" s="25" t="str">
        <f t="shared" si="116"/>
        <v>RSD_APA4_CK</v>
      </c>
      <c r="E234" s="25" t="str">
        <f t="shared" ref="E234:F234" si="118">E233</f>
        <v>RSD_APA4_CK_ELC*</v>
      </c>
      <c r="F234" s="25" t="str">
        <f t="shared" si="118"/>
        <v>RSD_APA4_CK</v>
      </c>
      <c r="G234" s="42">
        <f t="shared" si="114"/>
        <v>2040</v>
      </c>
      <c r="H234" s="66">
        <v>1</v>
      </c>
      <c r="I234" s="44"/>
      <c r="J234" s="44"/>
      <c r="K234" s="84">
        <f>K229*I144</f>
        <v>-0.41912421805183198</v>
      </c>
      <c r="L234" s="26"/>
    </row>
    <row r="235" spans="1:12" x14ac:dyDescent="0.3">
      <c r="C235" s="25"/>
      <c r="D235" s="25" t="str">
        <f t="shared" si="116"/>
        <v>RSD_APA4_CK</v>
      </c>
      <c r="E235" s="25" t="str">
        <f t="shared" ref="E235:F235" si="119">E234</f>
        <v>RSD_APA4_CK_ELC*</v>
      </c>
      <c r="F235" s="25" t="str">
        <f t="shared" si="119"/>
        <v>RSD_APA4_CK</v>
      </c>
      <c r="G235" s="42">
        <f t="shared" si="114"/>
        <v>2045</v>
      </c>
      <c r="H235" s="66">
        <v>1</v>
      </c>
      <c r="I235" s="44"/>
      <c r="J235" s="44"/>
      <c r="K235" s="84">
        <f>K229*J144</f>
        <v>-0.41912421805183198</v>
      </c>
      <c r="L235" s="26"/>
    </row>
    <row r="236" spans="1:12" x14ac:dyDescent="0.3">
      <c r="C236" s="25"/>
      <c r="D236" s="25" t="str">
        <f t="shared" si="116"/>
        <v>RSD_APA4_CK</v>
      </c>
      <c r="E236" s="25" t="str">
        <f t="shared" ref="E236:F236" si="120">E235</f>
        <v>RSD_APA4_CK_ELC*</v>
      </c>
      <c r="F236" s="25" t="str">
        <f t="shared" si="120"/>
        <v>RSD_APA4_CK</v>
      </c>
      <c r="G236" s="42">
        <f t="shared" si="114"/>
        <v>2050</v>
      </c>
      <c r="H236" s="66">
        <v>1</v>
      </c>
      <c r="I236" s="44"/>
      <c r="J236" s="44"/>
      <c r="K236" s="84">
        <f>K229*K144</f>
        <v>-0.41912421805183198</v>
      </c>
      <c r="L236" s="26"/>
    </row>
  </sheetData>
  <mergeCells count="1">
    <mergeCell ref="N62:P6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"/>
  <sheetViews>
    <sheetView zoomScale="85" zoomScaleNormal="85" workbookViewId="0"/>
  </sheetViews>
  <sheetFormatPr defaultRowHeight="14.4" x14ac:dyDescent="0.3"/>
  <cols>
    <col min="2" max="2" width="19.6640625" customWidth="1"/>
    <col min="3" max="3" width="27.6640625" customWidth="1"/>
    <col min="15" max="15" width="26.88671875" bestFit="1" customWidth="1"/>
  </cols>
  <sheetData>
    <row r="1" spans="1:16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49</v>
      </c>
      <c r="P1" s="1" t="s">
        <v>49</v>
      </c>
    </row>
    <row r="2" spans="1:16" x14ac:dyDescent="0.3">
      <c r="A2" t="s">
        <v>114</v>
      </c>
      <c r="B2" t="s">
        <v>16</v>
      </c>
      <c r="C2" t="s">
        <v>115</v>
      </c>
      <c r="D2" t="s">
        <v>116</v>
      </c>
      <c r="E2" t="s">
        <v>17</v>
      </c>
      <c r="F2" t="s">
        <v>116</v>
      </c>
      <c r="G2">
        <v>2017</v>
      </c>
      <c r="H2" t="s">
        <v>116</v>
      </c>
      <c r="I2" t="s">
        <v>116</v>
      </c>
      <c r="J2" t="s">
        <v>116</v>
      </c>
      <c r="K2" t="s">
        <v>116</v>
      </c>
      <c r="L2">
        <v>1</v>
      </c>
      <c r="O2" t="str">
        <f t="shared" ref="O2:O33" si="0">B2&amp;C2</f>
        <v>NCAP_AFARSD_APA1_LI_E01</v>
      </c>
      <c r="P2">
        <f t="shared" ref="P2:P33" si="1">L2</f>
        <v>1</v>
      </c>
    </row>
    <row r="3" spans="1:16" x14ac:dyDescent="0.3">
      <c r="A3" t="s">
        <v>114</v>
      </c>
      <c r="B3" t="s">
        <v>16</v>
      </c>
      <c r="C3" t="s">
        <v>117</v>
      </c>
      <c r="D3" t="s">
        <v>116</v>
      </c>
      <c r="E3" t="s">
        <v>17</v>
      </c>
      <c r="F3" t="s">
        <v>116</v>
      </c>
      <c r="G3">
        <v>2017</v>
      </c>
      <c r="H3" t="s">
        <v>116</v>
      </c>
      <c r="I3" t="s">
        <v>116</v>
      </c>
      <c r="J3" t="s">
        <v>116</v>
      </c>
      <c r="K3" t="s">
        <v>116</v>
      </c>
      <c r="L3">
        <v>1</v>
      </c>
      <c r="O3" t="str">
        <f t="shared" si="0"/>
        <v>NCAP_AFARSD_APA1_LI_E02</v>
      </c>
      <c r="P3">
        <f t="shared" si="1"/>
        <v>1</v>
      </c>
    </row>
    <row r="4" spans="1:16" x14ac:dyDescent="0.3">
      <c r="A4" t="s">
        <v>114</v>
      </c>
      <c r="B4" t="s">
        <v>16</v>
      </c>
      <c r="C4" t="s">
        <v>118</v>
      </c>
      <c r="D4" t="s">
        <v>116</v>
      </c>
      <c r="E4" t="s">
        <v>17</v>
      </c>
      <c r="F4" t="s">
        <v>116</v>
      </c>
      <c r="G4">
        <v>2017</v>
      </c>
      <c r="H4" t="s">
        <v>116</v>
      </c>
      <c r="I4" t="s">
        <v>116</v>
      </c>
      <c r="J4" t="s">
        <v>116</v>
      </c>
      <c r="K4" t="s">
        <v>116</v>
      </c>
      <c r="L4">
        <v>1</v>
      </c>
      <c r="O4" t="str">
        <f t="shared" si="0"/>
        <v>NCAP_AFARSD_APA1_LI_E03</v>
      </c>
      <c r="P4">
        <f t="shared" si="1"/>
        <v>1</v>
      </c>
    </row>
    <row r="5" spans="1:16" x14ac:dyDescent="0.3">
      <c r="A5" t="s">
        <v>114</v>
      </c>
      <c r="B5" t="s">
        <v>16</v>
      </c>
      <c r="C5" t="s">
        <v>119</v>
      </c>
      <c r="D5" t="s">
        <v>116</v>
      </c>
      <c r="E5" t="s">
        <v>17</v>
      </c>
      <c r="F5" t="s">
        <v>116</v>
      </c>
      <c r="G5">
        <v>2017</v>
      </c>
      <c r="H5" t="s">
        <v>116</v>
      </c>
      <c r="I5" t="s">
        <v>116</v>
      </c>
      <c r="J5" t="s">
        <v>116</v>
      </c>
      <c r="K5" t="s">
        <v>116</v>
      </c>
      <c r="L5">
        <v>1</v>
      </c>
      <c r="O5" t="str">
        <f t="shared" si="0"/>
        <v>NCAP_AFARSD_APA1_LI_E04</v>
      </c>
      <c r="P5">
        <f t="shared" si="1"/>
        <v>1</v>
      </c>
    </row>
    <row r="6" spans="1:16" x14ac:dyDescent="0.3">
      <c r="A6" t="s">
        <v>114</v>
      </c>
      <c r="B6" t="s">
        <v>16</v>
      </c>
      <c r="C6" t="s">
        <v>120</v>
      </c>
      <c r="D6" t="s">
        <v>116</v>
      </c>
      <c r="E6" t="s">
        <v>17</v>
      </c>
      <c r="F6" t="s">
        <v>116</v>
      </c>
      <c r="G6">
        <v>2017</v>
      </c>
      <c r="H6" t="s">
        <v>116</v>
      </c>
      <c r="I6" t="s">
        <v>116</v>
      </c>
      <c r="J6" t="s">
        <v>116</v>
      </c>
      <c r="K6" t="s">
        <v>116</v>
      </c>
      <c r="L6">
        <v>1</v>
      </c>
      <c r="O6" t="str">
        <f t="shared" si="0"/>
        <v>NCAP_AFARSD_APA2_LI_E01</v>
      </c>
      <c r="P6">
        <f t="shared" si="1"/>
        <v>1</v>
      </c>
    </row>
    <row r="7" spans="1:16" x14ac:dyDescent="0.3">
      <c r="A7" t="s">
        <v>114</v>
      </c>
      <c r="B7" t="s">
        <v>16</v>
      </c>
      <c r="C7" t="s">
        <v>121</v>
      </c>
      <c r="D7" t="s">
        <v>116</v>
      </c>
      <c r="E7" t="s">
        <v>17</v>
      </c>
      <c r="F7" t="s">
        <v>116</v>
      </c>
      <c r="G7">
        <v>2017</v>
      </c>
      <c r="H7" t="s">
        <v>116</v>
      </c>
      <c r="I7" t="s">
        <v>116</v>
      </c>
      <c r="J7" t="s">
        <v>116</v>
      </c>
      <c r="K7" t="s">
        <v>116</v>
      </c>
      <c r="L7">
        <v>1</v>
      </c>
      <c r="O7" t="str">
        <f t="shared" si="0"/>
        <v>NCAP_AFARSD_APA2_LI_E02</v>
      </c>
      <c r="P7">
        <f t="shared" si="1"/>
        <v>1</v>
      </c>
    </row>
    <row r="8" spans="1:16" x14ac:dyDescent="0.3">
      <c r="A8" t="s">
        <v>114</v>
      </c>
      <c r="B8" t="s">
        <v>16</v>
      </c>
      <c r="C8" t="s">
        <v>122</v>
      </c>
      <c r="D8" t="s">
        <v>116</v>
      </c>
      <c r="E8" t="s">
        <v>17</v>
      </c>
      <c r="F8" t="s">
        <v>116</v>
      </c>
      <c r="G8">
        <v>2017</v>
      </c>
      <c r="H8" t="s">
        <v>116</v>
      </c>
      <c r="I8" t="s">
        <v>116</v>
      </c>
      <c r="J8" t="s">
        <v>116</v>
      </c>
      <c r="K8" t="s">
        <v>116</v>
      </c>
      <c r="L8">
        <v>1</v>
      </c>
      <c r="O8" t="str">
        <f t="shared" si="0"/>
        <v>NCAP_AFARSD_APA2_LI_E03</v>
      </c>
      <c r="P8">
        <f t="shared" si="1"/>
        <v>1</v>
      </c>
    </row>
    <row r="9" spans="1:16" x14ac:dyDescent="0.3">
      <c r="A9" t="s">
        <v>114</v>
      </c>
      <c r="B9" t="s">
        <v>16</v>
      </c>
      <c r="C9" t="s">
        <v>123</v>
      </c>
      <c r="D9" t="s">
        <v>116</v>
      </c>
      <c r="E9" t="s">
        <v>17</v>
      </c>
      <c r="F9" t="s">
        <v>116</v>
      </c>
      <c r="G9">
        <v>2017</v>
      </c>
      <c r="H9" t="s">
        <v>116</v>
      </c>
      <c r="I9" t="s">
        <v>116</v>
      </c>
      <c r="J9" t="s">
        <v>116</v>
      </c>
      <c r="K9" t="s">
        <v>116</v>
      </c>
      <c r="L9">
        <v>1</v>
      </c>
      <c r="O9" t="str">
        <f t="shared" si="0"/>
        <v>NCAP_AFARSD_APA2_LI_E04</v>
      </c>
      <c r="P9">
        <f t="shared" si="1"/>
        <v>1</v>
      </c>
    </row>
    <row r="10" spans="1:16" x14ac:dyDescent="0.3">
      <c r="A10" t="s">
        <v>114</v>
      </c>
      <c r="B10" t="s">
        <v>16</v>
      </c>
      <c r="C10" t="s">
        <v>124</v>
      </c>
      <c r="D10" t="s">
        <v>116</v>
      </c>
      <c r="E10" t="s">
        <v>17</v>
      </c>
      <c r="F10" t="s">
        <v>116</v>
      </c>
      <c r="G10">
        <v>2017</v>
      </c>
      <c r="H10" t="s">
        <v>116</v>
      </c>
      <c r="I10" t="s">
        <v>116</v>
      </c>
      <c r="J10" t="s">
        <v>116</v>
      </c>
      <c r="K10" t="s">
        <v>116</v>
      </c>
      <c r="L10">
        <v>1</v>
      </c>
      <c r="O10" t="str">
        <f t="shared" si="0"/>
        <v>NCAP_AFARSD_APA3_LI_E01</v>
      </c>
      <c r="P10">
        <f t="shared" si="1"/>
        <v>1</v>
      </c>
    </row>
    <row r="11" spans="1:16" x14ac:dyDescent="0.3">
      <c r="A11" t="s">
        <v>114</v>
      </c>
      <c r="B11" t="s">
        <v>16</v>
      </c>
      <c r="C11" t="s">
        <v>125</v>
      </c>
      <c r="D11" t="s">
        <v>116</v>
      </c>
      <c r="E11" t="s">
        <v>17</v>
      </c>
      <c r="F11" t="s">
        <v>116</v>
      </c>
      <c r="G11">
        <v>2017</v>
      </c>
      <c r="H11" t="s">
        <v>116</v>
      </c>
      <c r="I11" t="s">
        <v>116</v>
      </c>
      <c r="J11" t="s">
        <v>116</v>
      </c>
      <c r="K11" t="s">
        <v>116</v>
      </c>
      <c r="L11">
        <v>1</v>
      </c>
      <c r="O11" t="str">
        <f t="shared" si="0"/>
        <v>NCAP_AFARSD_APA3_LI_E02</v>
      </c>
      <c r="P11">
        <f t="shared" si="1"/>
        <v>1</v>
      </c>
    </row>
    <row r="12" spans="1:16" x14ac:dyDescent="0.3">
      <c r="A12" t="s">
        <v>114</v>
      </c>
      <c r="B12" t="s">
        <v>16</v>
      </c>
      <c r="C12" t="s">
        <v>126</v>
      </c>
      <c r="D12" t="s">
        <v>116</v>
      </c>
      <c r="E12" t="s">
        <v>17</v>
      </c>
      <c r="F12" t="s">
        <v>116</v>
      </c>
      <c r="G12">
        <v>2017</v>
      </c>
      <c r="H12" t="s">
        <v>116</v>
      </c>
      <c r="I12" t="s">
        <v>116</v>
      </c>
      <c r="J12" t="s">
        <v>116</v>
      </c>
      <c r="K12" t="s">
        <v>116</v>
      </c>
      <c r="L12">
        <v>1</v>
      </c>
      <c r="O12" t="str">
        <f t="shared" si="0"/>
        <v>NCAP_AFARSD_APA3_LI_E03</v>
      </c>
      <c r="P12">
        <f t="shared" si="1"/>
        <v>1</v>
      </c>
    </row>
    <row r="13" spans="1:16" x14ac:dyDescent="0.3">
      <c r="A13" t="s">
        <v>114</v>
      </c>
      <c r="B13" t="s">
        <v>16</v>
      </c>
      <c r="C13" t="s">
        <v>127</v>
      </c>
      <c r="D13" t="s">
        <v>116</v>
      </c>
      <c r="E13" t="s">
        <v>17</v>
      </c>
      <c r="F13" t="s">
        <v>116</v>
      </c>
      <c r="G13">
        <v>2017</v>
      </c>
      <c r="H13" t="s">
        <v>116</v>
      </c>
      <c r="I13" t="s">
        <v>116</v>
      </c>
      <c r="J13" t="s">
        <v>116</v>
      </c>
      <c r="K13" t="s">
        <v>116</v>
      </c>
      <c r="L13">
        <v>1</v>
      </c>
      <c r="O13" t="str">
        <f t="shared" si="0"/>
        <v>NCAP_AFARSD_APA3_LI_E04</v>
      </c>
      <c r="P13">
        <f t="shared" si="1"/>
        <v>1</v>
      </c>
    </row>
    <row r="14" spans="1:16" x14ac:dyDescent="0.3">
      <c r="A14" t="s">
        <v>114</v>
      </c>
      <c r="B14" t="s">
        <v>16</v>
      </c>
      <c r="C14" t="s">
        <v>128</v>
      </c>
      <c r="D14" t="s">
        <v>116</v>
      </c>
      <c r="E14" t="s">
        <v>17</v>
      </c>
      <c r="F14" t="s">
        <v>116</v>
      </c>
      <c r="G14">
        <v>2017</v>
      </c>
      <c r="H14" t="s">
        <v>116</v>
      </c>
      <c r="I14" t="s">
        <v>116</v>
      </c>
      <c r="J14" t="s">
        <v>116</v>
      </c>
      <c r="K14" t="s">
        <v>116</v>
      </c>
      <c r="L14">
        <v>1</v>
      </c>
      <c r="O14" t="str">
        <f t="shared" si="0"/>
        <v>NCAP_AFARSD_APA4_LI_E01</v>
      </c>
      <c r="P14">
        <f t="shared" si="1"/>
        <v>1</v>
      </c>
    </row>
    <row r="15" spans="1:16" x14ac:dyDescent="0.3">
      <c r="A15" t="s">
        <v>114</v>
      </c>
      <c r="B15" t="s">
        <v>16</v>
      </c>
      <c r="C15" t="s">
        <v>129</v>
      </c>
      <c r="D15" t="s">
        <v>116</v>
      </c>
      <c r="E15" t="s">
        <v>17</v>
      </c>
      <c r="F15" t="s">
        <v>116</v>
      </c>
      <c r="G15">
        <v>2017</v>
      </c>
      <c r="H15" t="s">
        <v>116</v>
      </c>
      <c r="I15" t="s">
        <v>116</v>
      </c>
      <c r="J15" t="s">
        <v>116</v>
      </c>
      <c r="K15" t="s">
        <v>116</v>
      </c>
      <c r="L15">
        <v>1</v>
      </c>
      <c r="O15" t="str">
        <f t="shared" si="0"/>
        <v>NCAP_AFARSD_APA4_LI_E02</v>
      </c>
      <c r="P15">
        <f t="shared" si="1"/>
        <v>1</v>
      </c>
    </row>
    <row r="16" spans="1:16" x14ac:dyDescent="0.3">
      <c r="A16" t="s">
        <v>114</v>
      </c>
      <c r="B16" t="s">
        <v>16</v>
      </c>
      <c r="C16" t="s">
        <v>130</v>
      </c>
      <c r="D16" t="s">
        <v>116</v>
      </c>
      <c r="E16" t="s">
        <v>17</v>
      </c>
      <c r="F16" t="s">
        <v>116</v>
      </c>
      <c r="G16">
        <v>2017</v>
      </c>
      <c r="H16" t="s">
        <v>116</v>
      </c>
      <c r="I16" t="s">
        <v>116</v>
      </c>
      <c r="J16" t="s">
        <v>116</v>
      </c>
      <c r="K16" t="s">
        <v>116</v>
      </c>
      <c r="L16">
        <v>1</v>
      </c>
      <c r="O16" t="str">
        <f t="shared" si="0"/>
        <v>NCAP_AFARSD_APA4_LI_E03</v>
      </c>
      <c r="P16">
        <f t="shared" si="1"/>
        <v>1</v>
      </c>
    </row>
    <row r="17" spans="1:16" x14ac:dyDescent="0.3">
      <c r="A17" t="s">
        <v>114</v>
      </c>
      <c r="B17" t="s">
        <v>16</v>
      </c>
      <c r="C17" t="s">
        <v>131</v>
      </c>
      <c r="D17" t="s">
        <v>116</v>
      </c>
      <c r="E17" t="s">
        <v>17</v>
      </c>
      <c r="F17" t="s">
        <v>116</v>
      </c>
      <c r="G17">
        <v>2017</v>
      </c>
      <c r="H17" t="s">
        <v>116</v>
      </c>
      <c r="I17" t="s">
        <v>116</v>
      </c>
      <c r="J17" t="s">
        <v>116</v>
      </c>
      <c r="K17" t="s">
        <v>116</v>
      </c>
      <c r="L17">
        <v>1</v>
      </c>
      <c r="O17" t="str">
        <f t="shared" si="0"/>
        <v>NCAP_AFARSD_APA4_LI_E04</v>
      </c>
      <c r="P17">
        <f t="shared" si="1"/>
        <v>1</v>
      </c>
    </row>
    <row r="18" spans="1:16" x14ac:dyDescent="0.3">
      <c r="A18" t="s">
        <v>114</v>
      </c>
      <c r="B18" t="s">
        <v>16</v>
      </c>
      <c r="C18" t="s">
        <v>132</v>
      </c>
      <c r="D18" t="s">
        <v>116</v>
      </c>
      <c r="E18" t="s">
        <v>17</v>
      </c>
      <c r="F18" t="s">
        <v>116</v>
      </c>
      <c r="G18">
        <v>2017</v>
      </c>
      <c r="H18" t="s">
        <v>116</v>
      </c>
      <c r="I18" t="s">
        <v>116</v>
      </c>
      <c r="J18" t="s">
        <v>116</v>
      </c>
      <c r="K18" t="s">
        <v>116</v>
      </c>
      <c r="L18">
        <v>1</v>
      </c>
      <c r="O18" t="str">
        <f t="shared" si="0"/>
        <v>NCAP_AFARSD_DTA1_LI_E01</v>
      </c>
      <c r="P18">
        <f t="shared" si="1"/>
        <v>1</v>
      </c>
    </row>
    <row r="19" spans="1:16" x14ac:dyDescent="0.3">
      <c r="A19" t="s">
        <v>114</v>
      </c>
      <c r="B19" t="s">
        <v>16</v>
      </c>
      <c r="C19" t="s">
        <v>133</v>
      </c>
      <c r="D19" t="s">
        <v>116</v>
      </c>
      <c r="E19" t="s">
        <v>17</v>
      </c>
      <c r="F19" t="s">
        <v>116</v>
      </c>
      <c r="G19">
        <v>2017</v>
      </c>
      <c r="H19" t="s">
        <v>116</v>
      </c>
      <c r="I19" t="s">
        <v>116</v>
      </c>
      <c r="J19" t="s">
        <v>116</v>
      </c>
      <c r="K19" t="s">
        <v>116</v>
      </c>
      <c r="L19">
        <v>1</v>
      </c>
      <c r="O19" t="str">
        <f t="shared" si="0"/>
        <v>NCAP_AFARSD_DTA1_LI_E02</v>
      </c>
      <c r="P19">
        <f t="shared" si="1"/>
        <v>1</v>
      </c>
    </row>
    <row r="20" spans="1:16" x14ac:dyDescent="0.3">
      <c r="A20" t="s">
        <v>114</v>
      </c>
      <c r="B20" t="s">
        <v>16</v>
      </c>
      <c r="C20" t="s">
        <v>134</v>
      </c>
      <c r="D20" t="s">
        <v>116</v>
      </c>
      <c r="E20" t="s">
        <v>17</v>
      </c>
      <c r="F20" t="s">
        <v>116</v>
      </c>
      <c r="G20">
        <v>2017</v>
      </c>
      <c r="H20" t="s">
        <v>116</v>
      </c>
      <c r="I20" t="s">
        <v>116</v>
      </c>
      <c r="J20" t="s">
        <v>116</v>
      </c>
      <c r="K20" t="s">
        <v>116</v>
      </c>
      <c r="L20">
        <v>1</v>
      </c>
      <c r="O20" t="str">
        <f t="shared" si="0"/>
        <v>NCAP_AFARSD_DTA1_LI_E03</v>
      </c>
      <c r="P20">
        <f t="shared" si="1"/>
        <v>1</v>
      </c>
    </row>
    <row r="21" spans="1:16" x14ac:dyDescent="0.3">
      <c r="A21" t="s">
        <v>114</v>
      </c>
      <c r="B21" t="s">
        <v>16</v>
      </c>
      <c r="C21" t="s">
        <v>135</v>
      </c>
      <c r="D21" t="s">
        <v>116</v>
      </c>
      <c r="E21" t="s">
        <v>17</v>
      </c>
      <c r="F21" t="s">
        <v>116</v>
      </c>
      <c r="G21">
        <v>2017</v>
      </c>
      <c r="H21" t="s">
        <v>116</v>
      </c>
      <c r="I21" t="s">
        <v>116</v>
      </c>
      <c r="J21" t="s">
        <v>116</v>
      </c>
      <c r="K21" t="s">
        <v>116</v>
      </c>
      <c r="L21">
        <v>1</v>
      </c>
      <c r="O21" t="str">
        <f t="shared" si="0"/>
        <v>NCAP_AFARSD_DTA1_LI_E04</v>
      </c>
      <c r="P21">
        <f t="shared" si="1"/>
        <v>1</v>
      </c>
    </row>
    <row r="22" spans="1:16" x14ac:dyDescent="0.3">
      <c r="A22" t="s">
        <v>114</v>
      </c>
      <c r="B22" t="s">
        <v>16</v>
      </c>
      <c r="C22" t="s">
        <v>136</v>
      </c>
      <c r="D22" t="s">
        <v>116</v>
      </c>
      <c r="E22" t="s">
        <v>17</v>
      </c>
      <c r="F22" t="s">
        <v>116</v>
      </c>
      <c r="G22">
        <v>2017</v>
      </c>
      <c r="H22" t="s">
        <v>116</v>
      </c>
      <c r="I22" t="s">
        <v>116</v>
      </c>
      <c r="J22" t="s">
        <v>116</v>
      </c>
      <c r="K22" t="s">
        <v>116</v>
      </c>
      <c r="L22">
        <v>1</v>
      </c>
      <c r="O22" t="str">
        <f t="shared" si="0"/>
        <v>NCAP_AFARSD_DTA2_LI_E01</v>
      </c>
      <c r="P22">
        <f t="shared" si="1"/>
        <v>1</v>
      </c>
    </row>
    <row r="23" spans="1:16" x14ac:dyDescent="0.3">
      <c r="A23" t="s">
        <v>114</v>
      </c>
      <c r="B23" t="s">
        <v>16</v>
      </c>
      <c r="C23" t="s">
        <v>137</v>
      </c>
      <c r="D23" t="s">
        <v>116</v>
      </c>
      <c r="E23" t="s">
        <v>17</v>
      </c>
      <c r="F23" t="s">
        <v>116</v>
      </c>
      <c r="G23">
        <v>2017</v>
      </c>
      <c r="H23" t="s">
        <v>116</v>
      </c>
      <c r="I23" t="s">
        <v>116</v>
      </c>
      <c r="J23" t="s">
        <v>116</v>
      </c>
      <c r="K23" t="s">
        <v>116</v>
      </c>
      <c r="L23">
        <v>1</v>
      </c>
      <c r="O23" t="str">
        <f t="shared" si="0"/>
        <v>NCAP_AFARSD_DTA2_LI_E02</v>
      </c>
      <c r="P23">
        <f t="shared" si="1"/>
        <v>1</v>
      </c>
    </row>
    <row r="24" spans="1:16" x14ac:dyDescent="0.3">
      <c r="A24" t="s">
        <v>114</v>
      </c>
      <c r="B24" t="s">
        <v>16</v>
      </c>
      <c r="C24" t="s">
        <v>138</v>
      </c>
      <c r="D24" t="s">
        <v>116</v>
      </c>
      <c r="E24" t="s">
        <v>17</v>
      </c>
      <c r="F24" t="s">
        <v>116</v>
      </c>
      <c r="G24">
        <v>2017</v>
      </c>
      <c r="H24" t="s">
        <v>116</v>
      </c>
      <c r="I24" t="s">
        <v>116</v>
      </c>
      <c r="J24" t="s">
        <v>116</v>
      </c>
      <c r="K24" t="s">
        <v>116</v>
      </c>
      <c r="L24">
        <v>1</v>
      </c>
      <c r="O24" t="str">
        <f t="shared" si="0"/>
        <v>NCAP_AFARSD_DTA2_LI_E03</v>
      </c>
      <c r="P24">
        <f t="shared" si="1"/>
        <v>1</v>
      </c>
    </row>
    <row r="25" spans="1:16" x14ac:dyDescent="0.3">
      <c r="A25" t="s">
        <v>114</v>
      </c>
      <c r="B25" t="s">
        <v>16</v>
      </c>
      <c r="C25" t="s">
        <v>139</v>
      </c>
      <c r="D25" t="s">
        <v>116</v>
      </c>
      <c r="E25" t="s">
        <v>17</v>
      </c>
      <c r="F25" t="s">
        <v>116</v>
      </c>
      <c r="G25">
        <v>2017</v>
      </c>
      <c r="H25" t="s">
        <v>116</v>
      </c>
      <c r="I25" t="s">
        <v>116</v>
      </c>
      <c r="J25" t="s">
        <v>116</v>
      </c>
      <c r="K25" t="s">
        <v>116</v>
      </c>
      <c r="L25">
        <v>1</v>
      </c>
      <c r="O25" t="str">
        <f t="shared" si="0"/>
        <v>NCAP_AFARSD_DTA2_LI_E04</v>
      </c>
      <c r="P25">
        <f t="shared" si="1"/>
        <v>1</v>
      </c>
    </row>
    <row r="26" spans="1:16" x14ac:dyDescent="0.3">
      <c r="A26" t="s">
        <v>114</v>
      </c>
      <c r="B26" t="s">
        <v>16</v>
      </c>
      <c r="C26" t="s">
        <v>140</v>
      </c>
      <c r="D26" t="s">
        <v>116</v>
      </c>
      <c r="E26" t="s">
        <v>17</v>
      </c>
      <c r="F26" t="s">
        <v>116</v>
      </c>
      <c r="G26">
        <v>2017</v>
      </c>
      <c r="H26" t="s">
        <v>116</v>
      </c>
      <c r="I26" t="s">
        <v>116</v>
      </c>
      <c r="J26" t="s">
        <v>116</v>
      </c>
      <c r="K26" t="s">
        <v>116</v>
      </c>
      <c r="L26">
        <v>1</v>
      </c>
      <c r="O26" t="str">
        <f t="shared" si="0"/>
        <v>NCAP_AFARSD_DTA3_LI_E01</v>
      </c>
      <c r="P26">
        <f t="shared" si="1"/>
        <v>1</v>
      </c>
    </row>
    <row r="27" spans="1:16" x14ac:dyDescent="0.3">
      <c r="A27" t="s">
        <v>114</v>
      </c>
      <c r="B27" t="s">
        <v>16</v>
      </c>
      <c r="C27" t="s">
        <v>141</v>
      </c>
      <c r="D27" t="s">
        <v>116</v>
      </c>
      <c r="E27" t="s">
        <v>17</v>
      </c>
      <c r="F27" t="s">
        <v>116</v>
      </c>
      <c r="G27">
        <v>2017</v>
      </c>
      <c r="H27" t="s">
        <v>116</v>
      </c>
      <c r="I27" t="s">
        <v>116</v>
      </c>
      <c r="J27" t="s">
        <v>116</v>
      </c>
      <c r="K27" t="s">
        <v>116</v>
      </c>
      <c r="L27">
        <v>1</v>
      </c>
      <c r="O27" t="str">
        <f t="shared" si="0"/>
        <v>NCAP_AFARSD_DTA3_LI_E02</v>
      </c>
      <c r="P27">
        <f t="shared" si="1"/>
        <v>1</v>
      </c>
    </row>
    <row r="28" spans="1:16" x14ac:dyDescent="0.3">
      <c r="A28" t="s">
        <v>114</v>
      </c>
      <c r="B28" t="s">
        <v>16</v>
      </c>
      <c r="C28" t="s">
        <v>142</v>
      </c>
      <c r="D28" t="s">
        <v>116</v>
      </c>
      <c r="E28" t="s">
        <v>17</v>
      </c>
      <c r="F28" t="s">
        <v>116</v>
      </c>
      <c r="G28">
        <v>2017</v>
      </c>
      <c r="H28" t="s">
        <v>116</v>
      </c>
      <c r="I28" t="s">
        <v>116</v>
      </c>
      <c r="J28" t="s">
        <v>116</v>
      </c>
      <c r="K28" t="s">
        <v>116</v>
      </c>
      <c r="L28">
        <v>1</v>
      </c>
      <c r="O28" t="str">
        <f t="shared" si="0"/>
        <v>NCAP_AFARSD_DTA3_LI_E03</v>
      </c>
      <c r="P28">
        <f t="shared" si="1"/>
        <v>1</v>
      </c>
    </row>
    <row r="29" spans="1:16" x14ac:dyDescent="0.3">
      <c r="A29" t="s">
        <v>114</v>
      </c>
      <c r="B29" t="s">
        <v>16</v>
      </c>
      <c r="C29" t="s">
        <v>143</v>
      </c>
      <c r="D29" t="s">
        <v>116</v>
      </c>
      <c r="E29" t="s">
        <v>17</v>
      </c>
      <c r="F29" t="s">
        <v>116</v>
      </c>
      <c r="G29">
        <v>2017</v>
      </c>
      <c r="H29" t="s">
        <v>116</v>
      </c>
      <c r="I29" t="s">
        <v>116</v>
      </c>
      <c r="J29" t="s">
        <v>116</v>
      </c>
      <c r="K29" t="s">
        <v>116</v>
      </c>
      <c r="L29">
        <v>1</v>
      </c>
      <c r="O29" t="str">
        <f t="shared" si="0"/>
        <v>NCAP_AFARSD_DTA3_LI_E04</v>
      </c>
      <c r="P29">
        <f t="shared" si="1"/>
        <v>1</v>
      </c>
    </row>
    <row r="30" spans="1:16" x14ac:dyDescent="0.3">
      <c r="A30" t="s">
        <v>114</v>
      </c>
      <c r="B30" t="s">
        <v>16</v>
      </c>
      <c r="C30" t="s">
        <v>144</v>
      </c>
      <c r="D30" t="s">
        <v>116</v>
      </c>
      <c r="E30" t="s">
        <v>17</v>
      </c>
      <c r="F30" t="s">
        <v>116</v>
      </c>
      <c r="G30">
        <v>2017</v>
      </c>
      <c r="H30" t="s">
        <v>116</v>
      </c>
      <c r="I30" t="s">
        <v>116</v>
      </c>
      <c r="J30" t="s">
        <v>116</v>
      </c>
      <c r="K30" t="s">
        <v>116</v>
      </c>
      <c r="L30">
        <v>1</v>
      </c>
      <c r="O30" t="str">
        <f t="shared" si="0"/>
        <v>NCAP_AFARSD_DTA4_LI_E01</v>
      </c>
      <c r="P30">
        <f t="shared" si="1"/>
        <v>1</v>
      </c>
    </row>
    <row r="31" spans="1:16" x14ac:dyDescent="0.3">
      <c r="A31" t="s">
        <v>114</v>
      </c>
      <c r="B31" t="s">
        <v>16</v>
      </c>
      <c r="C31" t="s">
        <v>145</v>
      </c>
      <c r="D31" t="s">
        <v>116</v>
      </c>
      <c r="E31" t="s">
        <v>17</v>
      </c>
      <c r="F31" t="s">
        <v>116</v>
      </c>
      <c r="G31">
        <v>2017</v>
      </c>
      <c r="H31" t="s">
        <v>116</v>
      </c>
      <c r="I31" t="s">
        <v>116</v>
      </c>
      <c r="J31" t="s">
        <v>116</v>
      </c>
      <c r="K31" t="s">
        <v>116</v>
      </c>
      <c r="L31">
        <v>1</v>
      </c>
      <c r="O31" t="str">
        <f t="shared" si="0"/>
        <v>NCAP_AFARSD_DTA4_LI_E02</v>
      </c>
      <c r="P31">
        <f t="shared" si="1"/>
        <v>1</v>
      </c>
    </row>
    <row r="32" spans="1:16" x14ac:dyDescent="0.3">
      <c r="A32" t="s">
        <v>114</v>
      </c>
      <c r="B32" t="s">
        <v>16</v>
      </c>
      <c r="C32" t="s">
        <v>146</v>
      </c>
      <c r="D32" t="s">
        <v>116</v>
      </c>
      <c r="E32" t="s">
        <v>17</v>
      </c>
      <c r="F32" t="s">
        <v>116</v>
      </c>
      <c r="G32">
        <v>2017</v>
      </c>
      <c r="H32" t="s">
        <v>116</v>
      </c>
      <c r="I32" t="s">
        <v>116</v>
      </c>
      <c r="J32" t="s">
        <v>116</v>
      </c>
      <c r="K32" t="s">
        <v>116</v>
      </c>
      <c r="L32">
        <v>1</v>
      </c>
      <c r="O32" t="str">
        <f t="shared" si="0"/>
        <v>NCAP_AFARSD_DTA4_LI_E03</v>
      </c>
      <c r="P32">
        <f t="shared" si="1"/>
        <v>1</v>
      </c>
    </row>
    <row r="33" spans="1:16" x14ac:dyDescent="0.3">
      <c r="A33" t="s">
        <v>114</v>
      </c>
      <c r="B33" t="s">
        <v>16</v>
      </c>
      <c r="C33" t="s">
        <v>147</v>
      </c>
      <c r="D33" t="s">
        <v>116</v>
      </c>
      <c r="E33" t="s">
        <v>17</v>
      </c>
      <c r="F33" t="s">
        <v>116</v>
      </c>
      <c r="G33">
        <v>2017</v>
      </c>
      <c r="H33" t="s">
        <v>116</v>
      </c>
      <c r="I33" t="s">
        <v>116</v>
      </c>
      <c r="J33" t="s">
        <v>116</v>
      </c>
      <c r="K33" t="s">
        <v>116</v>
      </c>
      <c r="L33">
        <v>1</v>
      </c>
      <c r="O33" t="str">
        <f t="shared" si="0"/>
        <v>NCAP_AFARSD_DTA4_LI_E04</v>
      </c>
      <c r="P33">
        <f t="shared" si="1"/>
        <v>1</v>
      </c>
    </row>
    <row r="34" spans="1:16" x14ac:dyDescent="0.3">
      <c r="A34" t="s">
        <v>114</v>
      </c>
      <c r="B34" t="s">
        <v>15</v>
      </c>
      <c r="C34" t="s">
        <v>115</v>
      </c>
      <c r="D34" t="s">
        <v>116</v>
      </c>
      <c r="E34" t="s">
        <v>116</v>
      </c>
      <c r="F34" t="s">
        <v>116</v>
      </c>
      <c r="H34" t="s">
        <v>116</v>
      </c>
      <c r="I34" t="s">
        <v>116</v>
      </c>
      <c r="J34" t="s">
        <v>116</v>
      </c>
      <c r="K34" t="s">
        <v>116</v>
      </c>
      <c r="L34">
        <v>2.21</v>
      </c>
      <c r="O34" t="str">
        <f t="shared" ref="O34:O65" si="2">B34&amp;C34</f>
        <v>PRC_CAPACTRSD_APA1_LI_E01</v>
      </c>
      <c r="P34">
        <f t="shared" ref="P34:P65" si="3">L34</f>
        <v>2.21</v>
      </c>
    </row>
    <row r="35" spans="1:16" x14ac:dyDescent="0.3">
      <c r="A35" t="s">
        <v>114</v>
      </c>
      <c r="B35" t="s">
        <v>15</v>
      </c>
      <c r="C35" t="s">
        <v>117</v>
      </c>
      <c r="D35" t="s">
        <v>116</v>
      </c>
      <c r="E35" t="s">
        <v>116</v>
      </c>
      <c r="F35" t="s">
        <v>116</v>
      </c>
      <c r="H35" t="s">
        <v>116</v>
      </c>
      <c r="I35" t="s">
        <v>116</v>
      </c>
      <c r="J35" t="s">
        <v>116</v>
      </c>
      <c r="K35" t="s">
        <v>116</v>
      </c>
      <c r="L35">
        <v>2.21</v>
      </c>
      <c r="O35" t="str">
        <f t="shared" si="2"/>
        <v>PRC_CAPACTRSD_APA1_LI_E02</v>
      </c>
      <c r="P35">
        <f t="shared" si="3"/>
        <v>2.21</v>
      </c>
    </row>
    <row r="36" spans="1:16" x14ac:dyDescent="0.3">
      <c r="A36" t="s">
        <v>114</v>
      </c>
      <c r="B36" t="s">
        <v>15</v>
      </c>
      <c r="C36" t="s">
        <v>118</v>
      </c>
      <c r="D36" t="s">
        <v>116</v>
      </c>
      <c r="E36" t="s">
        <v>116</v>
      </c>
      <c r="F36" t="s">
        <v>116</v>
      </c>
      <c r="H36" t="s">
        <v>116</v>
      </c>
      <c r="I36" t="s">
        <v>116</v>
      </c>
      <c r="J36" t="s">
        <v>116</v>
      </c>
      <c r="K36" t="s">
        <v>116</v>
      </c>
      <c r="L36">
        <v>2.21</v>
      </c>
      <c r="O36" t="str">
        <f t="shared" si="2"/>
        <v>PRC_CAPACTRSD_APA1_LI_E03</v>
      </c>
      <c r="P36">
        <f t="shared" si="3"/>
        <v>2.21</v>
      </c>
    </row>
    <row r="37" spans="1:16" x14ac:dyDescent="0.3">
      <c r="A37" t="s">
        <v>114</v>
      </c>
      <c r="B37" t="s">
        <v>15</v>
      </c>
      <c r="C37" t="s">
        <v>119</v>
      </c>
      <c r="D37" t="s">
        <v>116</v>
      </c>
      <c r="E37" t="s">
        <v>116</v>
      </c>
      <c r="F37" t="s">
        <v>116</v>
      </c>
      <c r="H37" t="s">
        <v>116</v>
      </c>
      <c r="I37" t="s">
        <v>116</v>
      </c>
      <c r="J37" t="s">
        <v>116</v>
      </c>
      <c r="K37" t="s">
        <v>116</v>
      </c>
      <c r="L37">
        <v>2.21</v>
      </c>
      <c r="O37" t="str">
        <f t="shared" si="2"/>
        <v>PRC_CAPACTRSD_APA1_LI_E04</v>
      </c>
      <c r="P37">
        <f t="shared" si="3"/>
        <v>2.21</v>
      </c>
    </row>
    <row r="38" spans="1:16" x14ac:dyDescent="0.3">
      <c r="A38" t="s">
        <v>114</v>
      </c>
      <c r="B38" t="s">
        <v>15</v>
      </c>
      <c r="C38" t="s">
        <v>120</v>
      </c>
      <c r="D38" t="s">
        <v>116</v>
      </c>
      <c r="E38" t="s">
        <v>116</v>
      </c>
      <c r="F38" t="s">
        <v>116</v>
      </c>
      <c r="H38" t="s">
        <v>116</v>
      </c>
      <c r="I38" t="s">
        <v>116</v>
      </c>
      <c r="J38" t="s">
        <v>116</v>
      </c>
      <c r="K38" t="s">
        <v>116</v>
      </c>
      <c r="L38">
        <v>2.21</v>
      </c>
      <c r="O38" t="str">
        <f t="shared" si="2"/>
        <v>PRC_CAPACTRSD_APA2_LI_E01</v>
      </c>
      <c r="P38">
        <f t="shared" si="3"/>
        <v>2.21</v>
      </c>
    </row>
    <row r="39" spans="1:16" x14ac:dyDescent="0.3">
      <c r="A39" t="s">
        <v>114</v>
      </c>
      <c r="B39" t="s">
        <v>15</v>
      </c>
      <c r="C39" t="s">
        <v>121</v>
      </c>
      <c r="D39" t="s">
        <v>116</v>
      </c>
      <c r="E39" t="s">
        <v>116</v>
      </c>
      <c r="F39" t="s">
        <v>116</v>
      </c>
      <c r="H39" t="s">
        <v>116</v>
      </c>
      <c r="I39" t="s">
        <v>116</v>
      </c>
      <c r="J39" t="s">
        <v>116</v>
      </c>
      <c r="K39" t="s">
        <v>116</v>
      </c>
      <c r="L39">
        <v>2.21</v>
      </c>
      <c r="O39" t="str">
        <f t="shared" si="2"/>
        <v>PRC_CAPACTRSD_APA2_LI_E02</v>
      </c>
      <c r="P39">
        <f t="shared" si="3"/>
        <v>2.21</v>
      </c>
    </row>
    <row r="40" spans="1:16" x14ac:dyDescent="0.3">
      <c r="A40" t="s">
        <v>114</v>
      </c>
      <c r="B40" t="s">
        <v>15</v>
      </c>
      <c r="C40" t="s">
        <v>122</v>
      </c>
      <c r="D40" t="s">
        <v>116</v>
      </c>
      <c r="E40" t="s">
        <v>116</v>
      </c>
      <c r="F40" t="s">
        <v>116</v>
      </c>
      <c r="H40" t="s">
        <v>116</v>
      </c>
      <c r="I40" t="s">
        <v>116</v>
      </c>
      <c r="J40" t="s">
        <v>116</v>
      </c>
      <c r="K40" t="s">
        <v>116</v>
      </c>
      <c r="L40">
        <v>2.21</v>
      </c>
      <c r="O40" t="str">
        <f t="shared" si="2"/>
        <v>PRC_CAPACTRSD_APA2_LI_E03</v>
      </c>
      <c r="P40">
        <f t="shared" si="3"/>
        <v>2.21</v>
      </c>
    </row>
    <row r="41" spans="1:16" x14ac:dyDescent="0.3">
      <c r="A41" t="s">
        <v>114</v>
      </c>
      <c r="B41" t="s">
        <v>15</v>
      </c>
      <c r="C41" t="s">
        <v>123</v>
      </c>
      <c r="D41" t="s">
        <v>116</v>
      </c>
      <c r="E41" t="s">
        <v>116</v>
      </c>
      <c r="F41" t="s">
        <v>116</v>
      </c>
      <c r="H41" t="s">
        <v>116</v>
      </c>
      <c r="I41" t="s">
        <v>116</v>
      </c>
      <c r="J41" t="s">
        <v>116</v>
      </c>
      <c r="K41" t="s">
        <v>116</v>
      </c>
      <c r="L41">
        <v>2.21</v>
      </c>
      <c r="O41" t="str">
        <f t="shared" si="2"/>
        <v>PRC_CAPACTRSD_APA2_LI_E04</v>
      </c>
      <c r="P41">
        <f t="shared" si="3"/>
        <v>2.21</v>
      </c>
    </row>
    <row r="42" spans="1:16" x14ac:dyDescent="0.3">
      <c r="A42" t="s">
        <v>114</v>
      </c>
      <c r="B42" t="s">
        <v>15</v>
      </c>
      <c r="C42" t="s">
        <v>124</v>
      </c>
      <c r="D42" t="s">
        <v>116</v>
      </c>
      <c r="E42" t="s">
        <v>116</v>
      </c>
      <c r="F42" t="s">
        <v>116</v>
      </c>
      <c r="H42" t="s">
        <v>116</v>
      </c>
      <c r="I42" t="s">
        <v>116</v>
      </c>
      <c r="J42" t="s">
        <v>116</v>
      </c>
      <c r="K42" t="s">
        <v>116</v>
      </c>
      <c r="L42">
        <v>2.21</v>
      </c>
      <c r="O42" t="str">
        <f t="shared" si="2"/>
        <v>PRC_CAPACTRSD_APA3_LI_E01</v>
      </c>
      <c r="P42">
        <f t="shared" si="3"/>
        <v>2.21</v>
      </c>
    </row>
    <row r="43" spans="1:16" x14ac:dyDescent="0.3">
      <c r="A43" t="s">
        <v>114</v>
      </c>
      <c r="B43" t="s">
        <v>15</v>
      </c>
      <c r="C43" t="s">
        <v>125</v>
      </c>
      <c r="D43" t="s">
        <v>116</v>
      </c>
      <c r="E43" t="s">
        <v>116</v>
      </c>
      <c r="F43" t="s">
        <v>116</v>
      </c>
      <c r="H43" t="s">
        <v>116</v>
      </c>
      <c r="I43" t="s">
        <v>116</v>
      </c>
      <c r="J43" t="s">
        <v>116</v>
      </c>
      <c r="K43" t="s">
        <v>116</v>
      </c>
      <c r="L43">
        <v>2.21</v>
      </c>
      <c r="O43" t="str">
        <f t="shared" si="2"/>
        <v>PRC_CAPACTRSD_APA3_LI_E02</v>
      </c>
      <c r="P43">
        <f t="shared" si="3"/>
        <v>2.21</v>
      </c>
    </row>
    <row r="44" spans="1:16" x14ac:dyDescent="0.3">
      <c r="A44" t="s">
        <v>114</v>
      </c>
      <c r="B44" t="s">
        <v>15</v>
      </c>
      <c r="C44" t="s">
        <v>126</v>
      </c>
      <c r="D44" t="s">
        <v>116</v>
      </c>
      <c r="E44" t="s">
        <v>116</v>
      </c>
      <c r="F44" t="s">
        <v>116</v>
      </c>
      <c r="H44" t="s">
        <v>116</v>
      </c>
      <c r="I44" t="s">
        <v>116</v>
      </c>
      <c r="J44" t="s">
        <v>116</v>
      </c>
      <c r="K44" t="s">
        <v>116</v>
      </c>
      <c r="L44">
        <v>2.21</v>
      </c>
      <c r="O44" t="str">
        <f t="shared" si="2"/>
        <v>PRC_CAPACTRSD_APA3_LI_E03</v>
      </c>
      <c r="P44">
        <f t="shared" si="3"/>
        <v>2.21</v>
      </c>
    </row>
    <row r="45" spans="1:16" x14ac:dyDescent="0.3">
      <c r="A45" t="s">
        <v>114</v>
      </c>
      <c r="B45" t="s">
        <v>15</v>
      </c>
      <c r="C45" t="s">
        <v>127</v>
      </c>
      <c r="D45" t="s">
        <v>116</v>
      </c>
      <c r="E45" t="s">
        <v>116</v>
      </c>
      <c r="F45" t="s">
        <v>116</v>
      </c>
      <c r="H45" t="s">
        <v>116</v>
      </c>
      <c r="I45" t="s">
        <v>116</v>
      </c>
      <c r="J45" t="s">
        <v>116</v>
      </c>
      <c r="K45" t="s">
        <v>116</v>
      </c>
      <c r="L45">
        <v>2.21</v>
      </c>
      <c r="O45" t="str">
        <f t="shared" si="2"/>
        <v>PRC_CAPACTRSD_APA3_LI_E04</v>
      </c>
      <c r="P45">
        <f t="shared" si="3"/>
        <v>2.21</v>
      </c>
    </row>
    <row r="46" spans="1:16" x14ac:dyDescent="0.3">
      <c r="A46" t="s">
        <v>114</v>
      </c>
      <c r="B46" t="s">
        <v>15</v>
      </c>
      <c r="C46" t="s">
        <v>128</v>
      </c>
      <c r="D46" t="s">
        <v>116</v>
      </c>
      <c r="E46" t="s">
        <v>116</v>
      </c>
      <c r="F46" t="s">
        <v>116</v>
      </c>
      <c r="H46" t="s">
        <v>116</v>
      </c>
      <c r="I46" t="s">
        <v>116</v>
      </c>
      <c r="J46" t="s">
        <v>116</v>
      </c>
      <c r="K46" t="s">
        <v>116</v>
      </c>
      <c r="L46">
        <v>2.21</v>
      </c>
      <c r="O46" t="str">
        <f t="shared" si="2"/>
        <v>PRC_CAPACTRSD_APA4_LI_E01</v>
      </c>
      <c r="P46">
        <f t="shared" si="3"/>
        <v>2.21</v>
      </c>
    </row>
    <row r="47" spans="1:16" x14ac:dyDescent="0.3">
      <c r="A47" t="s">
        <v>114</v>
      </c>
      <c r="B47" t="s">
        <v>15</v>
      </c>
      <c r="C47" t="s">
        <v>129</v>
      </c>
      <c r="D47" t="s">
        <v>116</v>
      </c>
      <c r="E47" t="s">
        <v>116</v>
      </c>
      <c r="F47" t="s">
        <v>116</v>
      </c>
      <c r="H47" t="s">
        <v>116</v>
      </c>
      <c r="I47" t="s">
        <v>116</v>
      </c>
      <c r="J47" t="s">
        <v>116</v>
      </c>
      <c r="K47" t="s">
        <v>116</v>
      </c>
      <c r="L47">
        <v>2.21</v>
      </c>
      <c r="O47" t="str">
        <f t="shared" si="2"/>
        <v>PRC_CAPACTRSD_APA4_LI_E02</v>
      </c>
      <c r="P47">
        <f t="shared" si="3"/>
        <v>2.21</v>
      </c>
    </row>
    <row r="48" spans="1:16" x14ac:dyDescent="0.3">
      <c r="A48" t="s">
        <v>114</v>
      </c>
      <c r="B48" t="s">
        <v>15</v>
      </c>
      <c r="C48" t="s">
        <v>130</v>
      </c>
      <c r="D48" t="s">
        <v>116</v>
      </c>
      <c r="E48" t="s">
        <v>116</v>
      </c>
      <c r="F48" t="s">
        <v>116</v>
      </c>
      <c r="H48" t="s">
        <v>116</v>
      </c>
      <c r="I48" t="s">
        <v>116</v>
      </c>
      <c r="J48" t="s">
        <v>116</v>
      </c>
      <c r="K48" t="s">
        <v>116</v>
      </c>
      <c r="L48">
        <v>2.21</v>
      </c>
      <c r="O48" t="str">
        <f t="shared" si="2"/>
        <v>PRC_CAPACTRSD_APA4_LI_E03</v>
      </c>
      <c r="P48">
        <f t="shared" si="3"/>
        <v>2.21</v>
      </c>
    </row>
    <row r="49" spans="1:16" x14ac:dyDescent="0.3">
      <c r="A49" t="s">
        <v>114</v>
      </c>
      <c r="B49" t="s">
        <v>15</v>
      </c>
      <c r="C49" t="s">
        <v>131</v>
      </c>
      <c r="D49" t="s">
        <v>116</v>
      </c>
      <c r="E49" t="s">
        <v>116</v>
      </c>
      <c r="F49" t="s">
        <v>116</v>
      </c>
      <c r="H49" t="s">
        <v>116</v>
      </c>
      <c r="I49" t="s">
        <v>116</v>
      </c>
      <c r="J49" t="s">
        <v>116</v>
      </c>
      <c r="K49" t="s">
        <v>116</v>
      </c>
      <c r="L49">
        <v>2.21</v>
      </c>
      <c r="O49" t="str">
        <f t="shared" si="2"/>
        <v>PRC_CAPACTRSD_APA4_LI_E04</v>
      </c>
      <c r="P49">
        <f t="shared" si="3"/>
        <v>2.21</v>
      </c>
    </row>
    <row r="50" spans="1:16" x14ac:dyDescent="0.3">
      <c r="A50" t="s">
        <v>114</v>
      </c>
      <c r="B50" t="s">
        <v>15</v>
      </c>
      <c r="C50" t="s">
        <v>132</v>
      </c>
      <c r="D50" t="s">
        <v>116</v>
      </c>
      <c r="E50" t="s">
        <v>116</v>
      </c>
      <c r="F50" t="s">
        <v>116</v>
      </c>
      <c r="H50" t="s">
        <v>116</v>
      </c>
      <c r="I50" t="s">
        <v>116</v>
      </c>
      <c r="J50" t="s">
        <v>116</v>
      </c>
      <c r="K50" t="s">
        <v>116</v>
      </c>
      <c r="L50">
        <v>2.21</v>
      </c>
      <c r="O50" t="str">
        <f t="shared" si="2"/>
        <v>PRC_CAPACTRSD_DTA1_LI_E01</v>
      </c>
      <c r="P50">
        <f t="shared" si="3"/>
        <v>2.21</v>
      </c>
    </row>
    <row r="51" spans="1:16" x14ac:dyDescent="0.3">
      <c r="A51" t="s">
        <v>114</v>
      </c>
      <c r="B51" t="s">
        <v>15</v>
      </c>
      <c r="C51" t="s">
        <v>133</v>
      </c>
      <c r="D51" t="s">
        <v>116</v>
      </c>
      <c r="E51" t="s">
        <v>116</v>
      </c>
      <c r="F51" t="s">
        <v>116</v>
      </c>
      <c r="H51" t="s">
        <v>116</v>
      </c>
      <c r="I51" t="s">
        <v>116</v>
      </c>
      <c r="J51" t="s">
        <v>116</v>
      </c>
      <c r="K51" t="s">
        <v>116</v>
      </c>
      <c r="L51">
        <v>2.21</v>
      </c>
      <c r="O51" t="str">
        <f t="shared" si="2"/>
        <v>PRC_CAPACTRSD_DTA1_LI_E02</v>
      </c>
      <c r="P51">
        <f t="shared" si="3"/>
        <v>2.21</v>
      </c>
    </row>
    <row r="52" spans="1:16" x14ac:dyDescent="0.3">
      <c r="A52" t="s">
        <v>114</v>
      </c>
      <c r="B52" t="s">
        <v>15</v>
      </c>
      <c r="C52" t="s">
        <v>134</v>
      </c>
      <c r="D52" t="s">
        <v>116</v>
      </c>
      <c r="E52" t="s">
        <v>116</v>
      </c>
      <c r="F52" t="s">
        <v>116</v>
      </c>
      <c r="H52" t="s">
        <v>116</v>
      </c>
      <c r="I52" t="s">
        <v>116</v>
      </c>
      <c r="J52" t="s">
        <v>116</v>
      </c>
      <c r="K52" t="s">
        <v>116</v>
      </c>
      <c r="L52">
        <v>2.21</v>
      </c>
      <c r="O52" t="str">
        <f t="shared" si="2"/>
        <v>PRC_CAPACTRSD_DTA1_LI_E03</v>
      </c>
      <c r="P52">
        <f t="shared" si="3"/>
        <v>2.21</v>
      </c>
    </row>
    <row r="53" spans="1:16" x14ac:dyDescent="0.3">
      <c r="A53" t="s">
        <v>114</v>
      </c>
      <c r="B53" t="s">
        <v>15</v>
      </c>
      <c r="C53" t="s">
        <v>135</v>
      </c>
      <c r="D53" t="s">
        <v>116</v>
      </c>
      <c r="E53" t="s">
        <v>116</v>
      </c>
      <c r="F53" t="s">
        <v>116</v>
      </c>
      <c r="H53" t="s">
        <v>116</v>
      </c>
      <c r="I53" t="s">
        <v>116</v>
      </c>
      <c r="J53" t="s">
        <v>116</v>
      </c>
      <c r="K53" t="s">
        <v>116</v>
      </c>
      <c r="L53">
        <v>2.21</v>
      </c>
      <c r="O53" t="str">
        <f t="shared" si="2"/>
        <v>PRC_CAPACTRSD_DTA1_LI_E04</v>
      </c>
      <c r="P53">
        <f t="shared" si="3"/>
        <v>2.21</v>
      </c>
    </row>
    <row r="54" spans="1:16" x14ac:dyDescent="0.3">
      <c r="A54" t="s">
        <v>114</v>
      </c>
      <c r="B54" t="s">
        <v>15</v>
      </c>
      <c r="C54" t="s">
        <v>136</v>
      </c>
      <c r="D54" t="s">
        <v>116</v>
      </c>
      <c r="E54" t="s">
        <v>116</v>
      </c>
      <c r="F54" t="s">
        <v>116</v>
      </c>
      <c r="H54" t="s">
        <v>116</v>
      </c>
      <c r="I54" t="s">
        <v>116</v>
      </c>
      <c r="J54" t="s">
        <v>116</v>
      </c>
      <c r="K54" t="s">
        <v>116</v>
      </c>
      <c r="L54">
        <v>2.21</v>
      </c>
      <c r="O54" t="str">
        <f t="shared" si="2"/>
        <v>PRC_CAPACTRSD_DTA2_LI_E01</v>
      </c>
      <c r="P54">
        <f t="shared" si="3"/>
        <v>2.21</v>
      </c>
    </row>
    <row r="55" spans="1:16" x14ac:dyDescent="0.3">
      <c r="A55" t="s">
        <v>114</v>
      </c>
      <c r="B55" t="s">
        <v>15</v>
      </c>
      <c r="C55" t="s">
        <v>137</v>
      </c>
      <c r="D55" t="s">
        <v>116</v>
      </c>
      <c r="E55" t="s">
        <v>116</v>
      </c>
      <c r="F55" t="s">
        <v>116</v>
      </c>
      <c r="H55" t="s">
        <v>116</v>
      </c>
      <c r="I55" t="s">
        <v>116</v>
      </c>
      <c r="J55" t="s">
        <v>116</v>
      </c>
      <c r="K55" t="s">
        <v>116</v>
      </c>
      <c r="L55">
        <v>2.21</v>
      </c>
      <c r="O55" t="str">
        <f t="shared" si="2"/>
        <v>PRC_CAPACTRSD_DTA2_LI_E02</v>
      </c>
      <c r="P55">
        <f t="shared" si="3"/>
        <v>2.21</v>
      </c>
    </row>
    <row r="56" spans="1:16" x14ac:dyDescent="0.3">
      <c r="A56" t="s">
        <v>114</v>
      </c>
      <c r="B56" t="s">
        <v>15</v>
      </c>
      <c r="C56" t="s">
        <v>138</v>
      </c>
      <c r="D56" t="s">
        <v>116</v>
      </c>
      <c r="E56" t="s">
        <v>116</v>
      </c>
      <c r="F56" t="s">
        <v>116</v>
      </c>
      <c r="H56" t="s">
        <v>116</v>
      </c>
      <c r="I56" t="s">
        <v>116</v>
      </c>
      <c r="J56" t="s">
        <v>116</v>
      </c>
      <c r="K56" t="s">
        <v>116</v>
      </c>
      <c r="L56">
        <v>2.21</v>
      </c>
      <c r="O56" t="str">
        <f t="shared" si="2"/>
        <v>PRC_CAPACTRSD_DTA2_LI_E03</v>
      </c>
      <c r="P56">
        <f t="shared" si="3"/>
        <v>2.21</v>
      </c>
    </row>
    <row r="57" spans="1:16" x14ac:dyDescent="0.3">
      <c r="A57" t="s">
        <v>114</v>
      </c>
      <c r="B57" t="s">
        <v>15</v>
      </c>
      <c r="C57" t="s">
        <v>139</v>
      </c>
      <c r="D57" t="s">
        <v>116</v>
      </c>
      <c r="E57" t="s">
        <v>116</v>
      </c>
      <c r="F57" t="s">
        <v>116</v>
      </c>
      <c r="H57" t="s">
        <v>116</v>
      </c>
      <c r="I57" t="s">
        <v>116</v>
      </c>
      <c r="J57" t="s">
        <v>116</v>
      </c>
      <c r="K57" t="s">
        <v>116</v>
      </c>
      <c r="L57">
        <v>2.21</v>
      </c>
      <c r="O57" t="str">
        <f t="shared" si="2"/>
        <v>PRC_CAPACTRSD_DTA2_LI_E04</v>
      </c>
      <c r="P57">
        <f t="shared" si="3"/>
        <v>2.21</v>
      </c>
    </row>
    <row r="58" spans="1:16" x14ac:dyDescent="0.3">
      <c r="A58" t="s">
        <v>114</v>
      </c>
      <c r="B58" t="s">
        <v>15</v>
      </c>
      <c r="C58" t="s">
        <v>140</v>
      </c>
      <c r="D58" t="s">
        <v>116</v>
      </c>
      <c r="E58" t="s">
        <v>116</v>
      </c>
      <c r="F58" t="s">
        <v>116</v>
      </c>
      <c r="H58" t="s">
        <v>116</v>
      </c>
      <c r="I58" t="s">
        <v>116</v>
      </c>
      <c r="J58" t="s">
        <v>116</v>
      </c>
      <c r="K58" t="s">
        <v>116</v>
      </c>
      <c r="L58">
        <v>2.21</v>
      </c>
      <c r="O58" t="str">
        <f t="shared" si="2"/>
        <v>PRC_CAPACTRSD_DTA3_LI_E01</v>
      </c>
      <c r="P58">
        <f t="shared" si="3"/>
        <v>2.21</v>
      </c>
    </row>
    <row r="59" spans="1:16" x14ac:dyDescent="0.3">
      <c r="A59" t="s">
        <v>114</v>
      </c>
      <c r="B59" t="s">
        <v>15</v>
      </c>
      <c r="C59" t="s">
        <v>141</v>
      </c>
      <c r="D59" t="s">
        <v>116</v>
      </c>
      <c r="E59" t="s">
        <v>116</v>
      </c>
      <c r="F59" t="s">
        <v>116</v>
      </c>
      <c r="H59" t="s">
        <v>116</v>
      </c>
      <c r="I59" t="s">
        <v>116</v>
      </c>
      <c r="J59" t="s">
        <v>116</v>
      </c>
      <c r="K59" t="s">
        <v>116</v>
      </c>
      <c r="L59">
        <v>2.21</v>
      </c>
      <c r="O59" t="str">
        <f t="shared" si="2"/>
        <v>PRC_CAPACTRSD_DTA3_LI_E02</v>
      </c>
      <c r="P59">
        <f t="shared" si="3"/>
        <v>2.21</v>
      </c>
    </row>
    <row r="60" spans="1:16" x14ac:dyDescent="0.3">
      <c r="A60" t="s">
        <v>114</v>
      </c>
      <c r="B60" t="s">
        <v>15</v>
      </c>
      <c r="C60" t="s">
        <v>142</v>
      </c>
      <c r="D60" t="s">
        <v>116</v>
      </c>
      <c r="E60" t="s">
        <v>116</v>
      </c>
      <c r="F60" t="s">
        <v>116</v>
      </c>
      <c r="H60" t="s">
        <v>116</v>
      </c>
      <c r="I60" t="s">
        <v>116</v>
      </c>
      <c r="J60" t="s">
        <v>116</v>
      </c>
      <c r="K60" t="s">
        <v>116</v>
      </c>
      <c r="L60">
        <v>2.21</v>
      </c>
      <c r="O60" t="str">
        <f t="shared" si="2"/>
        <v>PRC_CAPACTRSD_DTA3_LI_E03</v>
      </c>
      <c r="P60">
        <f t="shared" si="3"/>
        <v>2.21</v>
      </c>
    </row>
    <row r="61" spans="1:16" x14ac:dyDescent="0.3">
      <c r="A61" t="s">
        <v>114</v>
      </c>
      <c r="B61" t="s">
        <v>15</v>
      </c>
      <c r="C61" t="s">
        <v>143</v>
      </c>
      <c r="D61" t="s">
        <v>116</v>
      </c>
      <c r="E61" t="s">
        <v>116</v>
      </c>
      <c r="F61" t="s">
        <v>116</v>
      </c>
      <c r="H61" t="s">
        <v>116</v>
      </c>
      <c r="I61" t="s">
        <v>116</v>
      </c>
      <c r="J61" t="s">
        <v>116</v>
      </c>
      <c r="K61" t="s">
        <v>116</v>
      </c>
      <c r="L61">
        <v>2.21</v>
      </c>
      <c r="O61" t="str">
        <f t="shared" si="2"/>
        <v>PRC_CAPACTRSD_DTA3_LI_E04</v>
      </c>
      <c r="P61">
        <f t="shared" si="3"/>
        <v>2.21</v>
      </c>
    </row>
    <row r="62" spans="1:16" x14ac:dyDescent="0.3">
      <c r="A62" t="s">
        <v>114</v>
      </c>
      <c r="B62" t="s">
        <v>15</v>
      </c>
      <c r="C62" t="s">
        <v>144</v>
      </c>
      <c r="D62" t="s">
        <v>116</v>
      </c>
      <c r="E62" t="s">
        <v>116</v>
      </c>
      <c r="F62" t="s">
        <v>116</v>
      </c>
      <c r="H62" t="s">
        <v>116</v>
      </c>
      <c r="I62" t="s">
        <v>116</v>
      </c>
      <c r="J62" t="s">
        <v>116</v>
      </c>
      <c r="K62" t="s">
        <v>116</v>
      </c>
      <c r="L62">
        <v>2.21</v>
      </c>
      <c r="O62" t="str">
        <f t="shared" si="2"/>
        <v>PRC_CAPACTRSD_DTA4_LI_E01</v>
      </c>
      <c r="P62">
        <f t="shared" si="3"/>
        <v>2.21</v>
      </c>
    </row>
    <row r="63" spans="1:16" x14ac:dyDescent="0.3">
      <c r="A63" t="s">
        <v>114</v>
      </c>
      <c r="B63" t="s">
        <v>15</v>
      </c>
      <c r="C63" t="s">
        <v>145</v>
      </c>
      <c r="D63" t="s">
        <v>116</v>
      </c>
      <c r="E63" t="s">
        <v>116</v>
      </c>
      <c r="F63" t="s">
        <v>116</v>
      </c>
      <c r="H63" t="s">
        <v>116</v>
      </c>
      <c r="I63" t="s">
        <v>116</v>
      </c>
      <c r="J63" t="s">
        <v>116</v>
      </c>
      <c r="K63" t="s">
        <v>116</v>
      </c>
      <c r="L63">
        <v>2.21</v>
      </c>
      <c r="O63" t="str">
        <f t="shared" si="2"/>
        <v>PRC_CAPACTRSD_DTA4_LI_E02</v>
      </c>
      <c r="P63">
        <f t="shared" si="3"/>
        <v>2.21</v>
      </c>
    </row>
    <row r="64" spans="1:16" x14ac:dyDescent="0.3">
      <c r="A64" t="s">
        <v>114</v>
      </c>
      <c r="B64" t="s">
        <v>15</v>
      </c>
      <c r="C64" t="s">
        <v>146</v>
      </c>
      <c r="D64" t="s">
        <v>116</v>
      </c>
      <c r="E64" t="s">
        <v>116</v>
      </c>
      <c r="F64" t="s">
        <v>116</v>
      </c>
      <c r="H64" t="s">
        <v>116</v>
      </c>
      <c r="I64" t="s">
        <v>116</v>
      </c>
      <c r="J64" t="s">
        <v>116</v>
      </c>
      <c r="K64" t="s">
        <v>116</v>
      </c>
      <c r="L64">
        <v>2.21</v>
      </c>
      <c r="O64" t="str">
        <f t="shared" si="2"/>
        <v>PRC_CAPACTRSD_DTA4_LI_E03</v>
      </c>
      <c r="P64">
        <f t="shared" si="3"/>
        <v>2.21</v>
      </c>
    </row>
    <row r="65" spans="1:16" x14ac:dyDescent="0.3">
      <c r="A65" t="s">
        <v>114</v>
      </c>
      <c r="B65" t="s">
        <v>15</v>
      </c>
      <c r="C65" t="s">
        <v>147</v>
      </c>
      <c r="D65" t="s">
        <v>116</v>
      </c>
      <c r="E65" t="s">
        <v>116</v>
      </c>
      <c r="F65" t="s">
        <v>116</v>
      </c>
      <c r="H65" t="s">
        <v>116</v>
      </c>
      <c r="I65" t="s">
        <v>116</v>
      </c>
      <c r="J65" t="s">
        <v>116</v>
      </c>
      <c r="K65" t="s">
        <v>116</v>
      </c>
      <c r="L65">
        <v>2.21</v>
      </c>
      <c r="O65" t="str">
        <f t="shared" si="2"/>
        <v>PRC_CAPACTRSD_DTA4_LI_E04</v>
      </c>
      <c r="P65">
        <f t="shared" si="3"/>
        <v>2.21</v>
      </c>
    </row>
    <row r="66" spans="1:16" x14ac:dyDescent="0.3">
      <c r="A66" t="s">
        <v>114</v>
      </c>
      <c r="B66" t="s">
        <v>14</v>
      </c>
      <c r="C66" t="s">
        <v>115</v>
      </c>
      <c r="D66" t="s">
        <v>116</v>
      </c>
      <c r="E66" t="s">
        <v>116</v>
      </c>
      <c r="F66" t="s">
        <v>116</v>
      </c>
      <c r="G66">
        <v>2017</v>
      </c>
      <c r="H66" t="s">
        <v>116</v>
      </c>
      <c r="I66" t="s">
        <v>116</v>
      </c>
      <c r="J66" t="s">
        <v>116</v>
      </c>
      <c r="K66" t="s">
        <v>116</v>
      </c>
      <c r="L66">
        <v>3307.7874999999999</v>
      </c>
      <c r="O66" t="str">
        <f t="shared" ref="O66:O97" si="4">B66&amp;C66</f>
        <v>PRC_RESIDRSD_APA1_LI_E01</v>
      </c>
      <c r="P66">
        <f t="shared" ref="P66:P97" si="5">L66</f>
        <v>3307.7874999999999</v>
      </c>
    </row>
    <row r="67" spans="1:16" x14ac:dyDescent="0.3">
      <c r="A67" t="s">
        <v>114</v>
      </c>
      <c r="B67" t="s">
        <v>14</v>
      </c>
      <c r="C67" t="s">
        <v>117</v>
      </c>
      <c r="D67" t="s">
        <v>116</v>
      </c>
      <c r="E67" t="s">
        <v>116</v>
      </c>
      <c r="F67" t="s">
        <v>116</v>
      </c>
      <c r="G67">
        <v>2017</v>
      </c>
      <c r="H67" t="s">
        <v>116</v>
      </c>
      <c r="I67" t="s">
        <v>116</v>
      </c>
      <c r="J67" t="s">
        <v>116</v>
      </c>
      <c r="K67" t="s">
        <v>116</v>
      </c>
      <c r="L67">
        <v>1323.115</v>
      </c>
      <c r="O67" t="str">
        <f t="shared" si="4"/>
        <v>PRC_RESIDRSD_APA1_LI_E02</v>
      </c>
      <c r="P67">
        <f t="shared" si="5"/>
        <v>1323.115</v>
      </c>
    </row>
    <row r="68" spans="1:16" x14ac:dyDescent="0.3">
      <c r="A68" t="s">
        <v>114</v>
      </c>
      <c r="B68" t="s">
        <v>14</v>
      </c>
      <c r="C68" t="s">
        <v>118</v>
      </c>
      <c r="D68" t="s">
        <v>116</v>
      </c>
      <c r="E68" t="s">
        <v>116</v>
      </c>
      <c r="F68" t="s">
        <v>116</v>
      </c>
      <c r="G68">
        <v>2017</v>
      </c>
      <c r="H68" t="s">
        <v>116</v>
      </c>
      <c r="I68" t="s">
        <v>116</v>
      </c>
      <c r="J68" t="s">
        <v>116</v>
      </c>
      <c r="K68" t="s">
        <v>116</v>
      </c>
      <c r="L68">
        <v>0</v>
      </c>
      <c r="O68" t="str">
        <f t="shared" si="4"/>
        <v>PRC_RESIDRSD_APA1_LI_E03</v>
      </c>
      <c r="P68">
        <f t="shared" si="5"/>
        <v>0</v>
      </c>
    </row>
    <row r="69" spans="1:16" x14ac:dyDescent="0.3">
      <c r="A69" t="s">
        <v>114</v>
      </c>
      <c r="B69" t="s">
        <v>14</v>
      </c>
      <c r="C69" t="s">
        <v>119</v>
      </c>
      <c r="D69" t="s">
        <v>116</v>
      </c>
      <c r="E69" t="s">
        <v>116</v>
      </c>
      <c r="F69" t="s">
        <v>116</v>
      </c>
      <c r="G69">
        <v>2017</v>
      </c>
      <c r="H69" t="s">
        <v>116</v>
      </c>
      <c r="I69" t="s">
        <v>116</v>
      </c>
      <c r="J69" t="s">
        <v>116</v>
      </c>
      <c r="K69" t="s">
        <v>116</v>
      </c>
      <c r="L69">
        <v>1984.6724999999999</v>
      </c>
      <c r="O69" t="str">
        <f t="shared" si="4"/>
        <v>PRC_RESIDRSD_APA1_LI_E04</v>
      </c>
      <c r="P69">
        <f t="shared" si="5"/>
        <v>1984.6724999999999</v>
      </c>
    </row>
    <row r="70" spans="1:16" x14ac:dyDescent="0.3">
      <c r="A70" t="s">
        <v>114</v>
      </c>
      <c r="B70" t="s">
        <v>14</v>
      </c>
      <c r="C70" t="s">
        <v>120</v>
      </c>
      <c r="D70" t="s">
        <v>116</v>
      </c>
      <c r="E70" t="s">
        <v>116</v>
      </c>
      <c r="F70" t="s">
        <v>116</v>
      </c>
      <c r="G70">
        <v>2017</v>
      </c>
      <c r="H70" t="s">
        <v>116</v>
      </c>
      <c r="I70" t="s">
        <v>116</v>
      </c>
      <c r="J70" t="s">
        <v>116</v>
      </c>
      <c r="K70" t="s">
        <v>116</v>
      </c>
      <c r="L70">
        <v>3738.1875</v>
      </c>
      <c r="O70" t="str">
        <f t="shared" si="4"/>
        <v>PRC_RESIDRSD_APA2_LI_E01</v>
      </c>
      <c r="P70">
        <f t="shared" si="5"/>
        <v>3738.1875</v>
      </c>
    </row>
    <row r="71" spans="1:16" x14ac:dyDescent="0.3">
      <c r="A71" t="s">
        <v>114</v>
      </c>
      <c r="B71" t="s">
        <v>14</v>
      </c>
      <c r="C71" t="s">
        <v>121</v>
      </c>
      <c r="D71" t="s">
        <v>116</v>
      </c>
      <c r="E71" t="s">
        <v>116</v>
      </c>
      <c r="F71" t="s">
        <v>116</v>
      </c>
      <c r="G71">
        <v>2017</v>
      </c>
      <c r="H71" t="s">
        <v>116</v>
      </c>
      <c r="I71" t="s">
        <v>116</v>
      </c>
      <c r="J71" t="s">
        <v>116</v>
      </c>
      <c r="K71" t="s">
        <v>116</v>
      </c>
      <c r="L71">
        <v>1495.2750000000001</v>
      </c>
      <c r="O71" t="str">
        <f t="shared" si="4"/>
        <v>PRC_RESIDRSD_APA2_LI_E02</v>
      </c>
      <c r="P71">
        <f t="shared" si="5"/>
        <v>1495.2750000000001</v>
      </c>
    </row>
    <row r="72" spans="1:16" x14ac:dyDescent="0.3">
      <c r="A72" t="s">
        <v>114</v>
      </c>
      <c r="B72" t="s">
        <v>14</v>
      </c>
      <c r="C72" t="s">
        <v>122</v>
      </c>
      <c r="D72" t="s">
        <v>116</v>
      </c>
      <c r="E72" t="s">
        <v>116</v>
      </c>
      <c r="F72" t="s">
        <v>116</v>
      </c>
      <c r="G72">
        <v>2017</v>
      </c>
      <c r="H72" t="s">
        <v>116</v>
      </c>
      <c r="I72" t="s">
        <v>116</v>
      </c>
      <c r="J72" t="s">
        <v>116</v>
      </c>
      <c r="K72" t="s">
        <v>116</v>
      </c>
      <c r="L72">
        <v>0</v>
      </c>
      <c r="O72" t="str">
        <f t="shared" si="4"/>
        <v>PRC_RESIDRSD_APA2_LI_E03</v>
      </c>
      <c r="P72">
        <f t="shared" si="5"/>
        <v>0</v>
      </c>
    </row>
    <row r="73" spans="1:16" x14ac:dyDescent="0.3">
      <c r="A73" t="s">
        <v>114</v>
      </c>
      <c r="B73" t="s">
        <v>14</v>
      </c>
      <c r="C73" t="s">
        <v>123</v>
      </c>
      <c r="D73" t="s">
        <v>116</v>
      </c>
      <c r="E73" t="s">
        <v>116</v>
      </c>
      <c r="F73" t="s">
        <v>116</v>
      </c>
      <c r="G73">
        <v>2017</v>
      </c>
      <c r="H73" t="s">
        <v>116</v>
      </c>
      <c r="I73" t="s">
        <v>116</v>
      </c>
      <c r="J73" t="s">
        <v>116</v>
      </c>
      <c r="K73" t="s">
        <v>116</v>
      </c>
      <c r="L73">
        <v>2242.9124999999999</v>
      </c>
      <c r="O73" t="str">
        <f t="shared" si="4"/>
        <v>PRC_RESIDRSD_APA2_LI_E04</v>
      </c>
      <c r="P73">
        <f t="shared" si="5"/>
        <v>2242.9124999999999</v>
      </c>
    </row>
    <row r="74" spans="1:16" x14ac:dyDescent="0.3">
      <c r="A74" t="s">
        <v>114</v>
      </c>
      <c r="B74" t="s">
        <v>14</v>
      </c>
      <c r="C74" t="s">
        <v>124</v>
      </c>
      <c r="D74" t="s">
        <v>116</v>
      </c>
      <c r="E74" t="s">
        <v>116</v>
      </c>
      <c r="F74" t="s">
        <v>116</v>
      </c>
      <c r="G74">
        <v>2017</v>
      </c>
      <c r="H74" t="s">
        <v>116</v>
      </c>
      <c r="I74" t="s">
        <v>116</v>
      </c>
      <c r="J74" t="s">
        <v>116</v>
      </c>
      <c r="K74" t="s">
        <v>116</v>
      </c>
      <c r="L74">
        <v>448.64</v>
      </c>
      <c r="O74" t="str">
        <f t="shared" si="4"/>
        <v>PRC_RESIDRSD_APA3_LI_E01</v>
      </c>
      <c r="P74">
        <f t="shared" si="5"/>
        <v>448.64</v>
      </c>
    </row>
    <row r="75" spans="1:16" x14ac:dyDescent="0.3">
      <c r="A75" t="s">
        <v>114</v>
      </c>
      <c r="B75" t="s">
        <v>14</v>
      </c>
      <c r="C75" t="s">
        <v>125</v>
      </c>
      <c r="D75" t="s">
        <v>116</v>
      </c>
      <c r="E75" t="s">
        <v>116</v>
      </c>
      <c r="F75" t="s">
        <v>116</v>
      </c>
      <c r="G75">
        <v>2017</v>
      </c>
      <c r="H75" t="s">
        <v>116</v>
      </c>
      <c r="I75" t="s">
        <v>116</v>
      </c>
      <c r="J75" t="s">
        <v>116</v>
      </c>
      <c r="K75" t="s">
        <v>116</v>
      </c>
      <c r="L75">
        <v>179.45599999999999</v>
      </c>
      <c r="O75" t="str">
        <f t="shared" si="4"/>
        <v>PRC_RESIDRSD_APA3_LI_E02</v>
      </c>
      <c r="P75">
        <f t="shared" si="5"/>
        <v>179.45599999999999</v>
      </c>
    </row>
    <row r="76" spans="1:16" x14ac:dyDescent="0.3">
      <c r="A76" t="s">
        <v>114</v>
      </c>
      <c r="B76" t="s">
        <v>14</v>
      </c>
      <c r="C76" t="s">
        <v>126</v>
      </c>
      <c r="D76" t="s">
        <v>116</v>
      </c>
      <c r="E76" t="s">
        <v>116</v>
      </c>
      <c r="F76" t="s">
        <v>116</v>
      </c>
      <c r="G76">
        <v>2017</v>
      </c>
      <c r="H76" t="s">
        <v>116</v>
      </c>
      <c r="I76" t="s">
        <v>116</v>
      </c>
      <c r="J76" t="s">
        <v>116</v>
      </c>
      <c r="K76" t="s">
        <v>116</v>
      </c>
      <c r="L76">
        <v>0</v>
      </c>
      <c r="O76" t="str">
        <f t="shared" si="4"/>
        <v>PRC_RESIDRSD_APA3_LI_E03</v>
      </c>
      <c r="P76">
        <f t="shared" si="5"/>
        <v>0</v>
      </c>
    </row>
    <row r="77" spans="1:16" x14ac:dyDescent="0.3">
      <c r="A77" t="s">
        <v>114</v>
      </c>
      <c r="B77" t="s">
        <v>14</v>
      </c>
      <c r="C77" t="s">
        <v>127</v>
      </c>
      <c r="D77" t="s">
        <v>116</v>
      </c>
      <c r="E77" t="s">
        <v>116</v>
      </c>
      <c r="F77" t="s">
        <v>116</v>
      </c>
      <c r="G77">
        <v>2017</v>
      </c>
      <c r="H77" t="s">
        <v>116</v>
      </c>
      <c r="I77" t="s">
        <v>116</v>
      </c>
      <c r="J77" t="s">
        <v>116</v>
      </c>
      <c r="K77" t="s">
        <v>116</v>
      </c>
      <c r="L77">
        <v>269.18400000000003</v>
      </c>
      <c r="O77" t="str">
        <f t="shared" si="4"/>
        <v>PRC_RESIDRSD_APA3_LI_E04</v>
      </c>
      <c r="P77">
        <f t="shared" si="5"/>
        <v>269.18400000000003</v>
      </c>
    </row>
    <row r="78" spans="1:16" x14ac:dyDescent="0.3">
      <c r="A78" t="s">
        <v>114</v>
      </c>
      <c r="B78" t="s">
        <v>14</v>
      </c>
      <c r="C78" t="s">
        <v>128</v>
      </c>
      <c r="D78" t="s">
        <v>116</v>
      </c>
      <c r="E78" t="s">
        <v>116</v>
      </c>
      <c r="F78" t="s">
        <v>116</v>
      </c>
      <c r="G78">
        <v>2017</v>
      </c>
      <c r="H78" t="s">
        <v>116</v>
      </c>
      <c r="I78" t="s">
        <v>116</v>
      </c>
      <c r="J78" t="s">
        <v>116</v>
      </c>
      <c r="K78" t="s">
        <v>116</v>
      </c>
      <c r="L78">
        <v>630.73</v>
      </c>
      <c r="O78" t="str">
        <f t="shared" si="4"/>
        <v>PRC_RESIDRSD_APA4_LI_E01</v>
      </c>
      <c r="P78">
        <f t="shared" si="5"/>
        <v>630.73</v>
      </c>
    </row>
    <row r="79" spans="1:16" x14ac:dyDescent="0.3">
      <c r="A79" t="s">
        <v>114</v>
      </c>
      <c r="B79" t="s">
        <v>14</v>
      </c>
      <c r="C79" t="s">
        <v>129</v>
      </c>
      <c r="D79" t="s">
        <v>116</v>
      </c>
      <c r="E79" t="s">
        <v>116</v>
      </c>
      <c r="F79" t="s">
        <v>116</v>
      </c>
      <c r="G79">
        <v>2017</v>
      </c>
      <c r="H79" t="s">
        <v>116</v>
      </c>
      <c r="I79" t="s">
        <v>116</v>
      </c>
      <c r="J79" t="s">
        <v>116</v>
      </c>
      <c r="K79" t="s">
        <v>116</v>
      </c>
      <c r="L79">
        <v>252.292</v>
      </c>
      <c r="O79" t="str">
        <f t="shared" si="4"/>
        <v>PRC_RESIDRSD_APA4_LI_E02</v>
      </c>
      <c r="P79">
        <f t="shared" si="5"/>
        <v>252.292</v>
      </c>
    </row>
    <row r="80" spans="1:16" x14ac:dyDescent="0.3">
      <c r="A80" t="s">
        <v>114</v>
      </c>
      <c r="B80" t="s">
        <v>14</v>
      </c>
      <c r="C80" t="s">
        <v>130</v>
      </c>
      <c r="D80" t="s">
        <v>116</v>
      </c>
      <c r="E80" t="s">
        <v>116</v>
      </c>
      <c r="F80" t="s">
        <v>116</v>
      </c>
      <c r="G80">
        <v>2017</v>
      </c>
      <c r="H80" t="s">
        <v>116</v>
      </c>
      <c r="I80" t="s">
        <v>116</v>
      </c>
      <c r="J80" t="s">
        <v>116</v>
      </c>
      <c r="K80" t="s">
        <v>116</v>
      </c>
      <c r="L80">
        <v>0</v>
      </c>
      <c r="O80" t="str">
        <f t="shared" si="4"/>
        <v>PRC_RESIDRSD_APA4_LI_E03</v>
      </c>
      <c r="P80">
        <f t="shared" si="5"/>
        <v>0</v>
      </c>
    </row>
    <row r="81" spans="1:16" x14ac:dyDescent="0.3">
      <c r="A81" t="s">
        <v>114</v>
      </c>
      <c r="B81" t="s">
        <v>14</v>
      </c>
      <c r="C81" t="s">
        <v>131</v>
      </c>
      <c r="D81" t="s">
        <v>116</v>
      </c>
      <c r="E81" t="s">
        <v>116</v>
      </c>
      <c r="F81" t="s">
        <v>116</v>
      </c>
      <c r="G81">
        <v>2017</v>
      </c>
      <c r="H81" t="s">
        <v>116</v>
      </c>
      <c r="I81" t="s">
        <v>116</v>
      </c>
      <c r="J81" t="s">
        <v>116</v>
      </c>
      <c r="K81" t="s">
        <v>116</v>
      </c>
      <c r="L81">
        <v>378.43799999999999</v>
      </c>
      <c r="O81" t="str">
        <f t="shared" si="4"/>
        <v>PRC_RESIDRSD_APA4_LI_E04</v>
      </c>
      <c r="P81">
        <f t="shared" si="5"/>
        <v>378.43799999999999</v>
      </c>
    </row>
    <row r="82" spans="1:16" x14ac:dyDescent="0.3">
      <c r="A82" t="s">
        <v>114</v>
      </c>
      <c r="B82" t="s">
        <v>14</v>
      </c>
      <c r="C82" t="s">
        <v>132</v>
      </c>
      <c r="D82" t="s">
        <v>116</v>
      </c>
      <c r="E82" t="s">
        <v>116</v>
      </c>
      <c r="F82" t="s">
        <v>116</v>
      </c>
      <c r="G82">
        <v>2017</v>
      </c>
      <c r="H82" t="s">
        <v>116</v>
      </c>
      <c r="I82" t="s">
        <v>116</v>
      </c>
      <c r="J82" t="s">
        <v>116</v>
      </c>
      <c r="K82" t="s">
        <v>116</v>
      </c>
      <c r="L82">
        <v>1344.1</v>
      </c>
      <c r="O82" t="str">
        <f t="shared" si="4"/>
        <v>PRC_RESIDRSD_DTA1_LI_E01</v>
      </c>
      <c r="P82">
        <f t="shared" si="5"/>
        <v>1344.1</v>
      </c>
    </row>
    <row r="83" spans="1:16" x14ac:dyDescent="0.3">
      <c r="A83" t="s">
        <v>114</v>
      </c>
      <c r="B83" t="s">
        <v>14</v>
      </c>
      <c r="C83" t="s">
        <v>133</v>
      </c>
      <c r="D83" t="s">
        <v>116</v>
      </c>
      <c r="E83" t="s">
        <v>116</v>
      </c>
      <c r="F83" t="s">
        <v>116</v>
      </c>
      <c r="G83">
        <v>2017</v>
      </c>
      <c r="H83" t="s">
        <v>116</v>
      </c>
      <c r="I83" t="s">
        <v>116</v>
      </c>
      <c r="J83" t="s">
        <v>116</v>
      </c>
      <c r="K83" t="s">
        <v>116</v>
      </c>
      <c r="L83">
        <v>537.64</v>
      </c>
      <c r="O83" t="str">
        <f t="shared" si="4"/>
        <v>PRC_RESIDRSD_DTA1_LI_E02</v>
      </c>
      <c r="P83">
        <f t="shared" si="5"/>
        <v>537.64</v>
      </c>
    </row>
    <row r="84" spans="1:16" x14ac:dyDescent="0.3">
      <c r="A84" t="s">
        <v>114</v>
      </c>
      <c r="B84" t="s">
        <v>14</v>
      </c>
      <c r="C84" t="s">
        <v>134</v>
      </c>
      <c r="D84" t="s">
        <v>116</v>
      </c>
      <c r="E84" t="s">
        <v>116</v>
      </c>
      <c r="F84" t="s">
        <v>116</v>
      </c>
      <c r="G84">
        <v>2017</v>
      </c>
      <c r="H84" t="s">
        <v>116</v>
      </c>
      <c r="I84" t="s">
        <v>116</v>
      </c>
      <c r="J84" t="s">
        <v>116</v>
      </c>
      <c r="K84" t="s">
        <v>116</v>
      </c>
      <c r="L84">
        <v>0</v>
      </c>
      <c r="O84" t="str">
        <f t="shared" si="4"/>
        <v>PRC_RESIDRSD_DTA1_LI_E03</v>
      </c>
      <c r="P84">
        <f t="shared" si="5"/>
        <v>0</v>
      </c>
    </row>
    <row r="85" spans="1:16" x14ac:dyDescent="0.3">
      <c r="A85" t="s">
        <v>114</v>
      </c>
      <c r="B85" t="s">
        <v>14</v>
      </c>
      <c r="C85" t="s">
        <v>135</v>
      </c>
      <c r="D85" t="s">
        <v>116</v>
      </c>
      <c r="E85" t="s">
        <v>116</v>
      </c>
      <c r="F85" t="s">
        <v>116</v>
      </c>
      <c r="G85">
        <v>2017</v>
      </c>
      <c r="H85" t="s">
        <v>116</v>
      </c>
      <c r="I85" t="s">
        <v>116</v>
      </c>
      <c r="J85" t="s">
        <v>116</v>
      </c>
      <c r="K85" t="s">
        <v>116</v>
      </c>
      <c r="L85">
        <v>806.46</v>
      </c>
      <c r="O85" t="str">
        <f t="shared" si="4"/>
        <v>PRC_RESIDRSD_DTA1_LI_E04</v>
      </c>
      <c r="P85">
        <f t="shared" si="5"/>
        <v>806.46</v>
      </c>
    </row>
    <row r="86" spans="1:16" x14ac:dyDescent="0.3">
      <c r="A86" t="s">
        <v>114</v>
      </c>
      <c r="B86" t="s">
        <v>14</v>
      </c>
      <c r="C86" t="s">
        <v>136</v>
      </c>
      <c r="D86" t="s">
        <v>116</v>
      </c>
      <c r="E86" t="s">
        <v>116</v>
      </c>
      <c r="F86" t="s">
        <v>116</v>
      </c>
      <c r="G86">
        <v>2017</v>
      </c>
      <c r="H86" t="s">
        <v>116</v>
      </c>
      <c r="I86" t="s">
        <v>116</v>
      </c>
      <c r="J86" t="s">
        <v>116</v>
      </c>
      <c r="K86" t="s">
        <v>116</v>
      </c>
      <c r="L86">
        <v>1866.1724999999999</v>
      </c>
      <c r="O86" t="str">
        <f t="shared" si="4"/>
        <v>PRC_RESIDRSD_DTA2_LI_E01</v>
      </c>
      <c r="P86">
        <f t="shared" si="5"/>
        <v>1866.1724999999999</v>
      </c>
    </row>
    <row r="87" spans="1:16" x14ac:dyDescent="0.3">
      <c r="A87" t="s">
        <v>114</v>
      </c>
      <c r="B87" t="s">
        <v>14</v>
      </c>
      <c r="C87" t="s">
        <v>137</v>
      </c>
      <c r="D87" t="s">
        <v>116</v>
      </c>
      <c r="E87" t="s">
        <v>116</v>
      </c>
      <c r="F87" t="s">
        <v>116</v>
      </c>
      <c r="G87">
        <v>2017</v>
      </c>
      <c r="H87" t="s">
        <v>116</v>
      </c>
      <c r="I87" t="s">
        <v>116</v>
      </c>
      <c r="J87" t="s">
        <v>116</v>
      </c>
      <c r="K87" t="s">
        <v>116</v>
      </c>
      <c r="L87">
        <v>746.46900000000005</v>
      </c>
      <c r="O87" t="str">
        <f t="shared" si="4"/>
        <v>PRC_RESIDRSD_DTA2_LI_E02</v>
      </c>
      <c r="P87">
        <f t="shared" si="5"/>
        <v>746.46900000000005</v>
      </c>
    </row>
    <row r="88" spans="1:16" x14ac:dyDescent="0.3">
      <c r="A88" t="s">
        <v>114</v>
      </c>
      <c r="B88" t="s">
        <v>14</v>
      </c>
      <c r="C88" t="s">
        <v>138</v>
      </c>
      <c r="D88" t="s">
        <v>116</v>
      </c>
      <c r="E88" t="s">
        <v>116</v>
      </c>
      <c r="F88" t="s">
        <v>116</v>
      </c>
      <c r="G88">
        <v>2017</v>
      </c>
      <c r="H88" t="s">
        <v>116</v>
      </c>
      <c r="I88" t="s">
        <v>116</v>
      </c>
      <c r="J88" t="s">
        <v>116</v>
      </c>
      <c r="K88" t="s">
        <v>116</v>
      </c>
      <c r="L88">
        <v>0</v>
      </c>
      <c r="O88" t="str">
        <f t="shared" si="4"/>
        <v>PRC_RESIDRSD_DTA2_LI_E03</v>
      </c>
      <c r="P88">
        <f t="shared" si="5"/>
        <v>0</v>
      </c>
    </row>
    <row r="89" spans="1:16" x14ac:dyDescent="0.3">
      <c r="A89" t="s">
        <v>114</v>
      </c>
      <c r="B89" t="s">
        <v>14</v>
      </c>
      <c r="C89" t="s">
        <v>139</v>
      </c>
      <c r="D89" t="s">
        <v>116</v>
      </c>
      <c r="E89" t="s">
        <v>116</v>
      </c>
      <c r="F89" t="s">
        <v>116</v>
      </c>
      <c r="G89">
        <v>2017</v>
      </c>
      <c r="H89" t="s">
        <v>116</v>
      </c>
      <c r="I89" t="s">
        <v>116</v>
      </c>
      <c r="J89" t="s">
        <v>116</v>
      </c>
      <c r="K89" t="s">
        <v>116</v>
      </c>
      <c r="L89">
        <v>1119.7035000000001</v>
      </c>
      <c r="O89" t="str">
        <f t="shared" si="4"/>
        <v>PRC_RESIDRSD_DTA2_LI_E04</v>
      </c>
      <c r="P89">
        <f t="shared" si="5"/>
        <v>1119.7035000000001</v>
      </c>
    </row>
    <row r="90" spans="1:16" x14ac:dyDescent="0.3">
      <c r="A90" t="s">
        <v>114</v>
      </c>
      <c r="B90" t="s">
        <v>14</v>
      </c>
      <c r="C90" t="s">
        <v>140</v>
      </c>
      <c r="D90" t="s">
        <v>116</v>
      </c>
      <c r="E90" t="s">
        <v>116</v>
      </c>
      <c r="F90" t="s">
        <v>116</v>
      </c>
      <c r="G90">
        <v>2017</v>
      </c>
      <c r="H90" t="s">
        <v>116</v>
      </c>
      <c r="I90" t="s">
        <v>116</v>
      </c>
      <c r="J90" t="s">
        <v>116</v>
      </c>
      <c r="K90" t="s">
        <v>116</v>
      </c>
      <c r="L90">
        <v>427.63749999999999</v>
      </c>
      <c r="O90" t="str">
        <f t="shared" si="4"/>
        <v>PRC_RESIDRSD_DTA3_LI_E01</v>
      </c>
      <c r="P90">
        <f t="shared" si="5"/>
        <v>427.63749999999999</v>
      </c>
    </row>
    <row r="91" spans="1:16" x14ac:dyDescent="0.3">
      <c r="A91" t="s">
        <v>114</v>
      </c>
      <c r="B91" t="s">
        <v>14</v>
      </c>
      <c r="C91" t="s">
        <v>141</v>
      </c>
      <c r="D91" t="s">
        <v>116</v>
      </c>
      <c r="E91" t="s">
        <v>116</v>
      </c>
      <c r="F91" t="s">
        <v>116</v>
      </c>
      <c r="G91">
        <v>2017</v>
      </c>
      <c r="H91" t="s">
        <v>116</v>
      </c>
      <c r="I91" t="s">
        <v>116</v>
      </c>
      <c r="J91" t="s">
        <v>116</v>
      </c>
      <c r="K91" t="s">
        <v>116</v>
      </c>
      <c r="L91">
        <v>171.05500000000001</v>
      </c>
      <c r="O91" t="str">
        <f t="shared" si="4"/>
        <v>PRC_RESIDRSD_DTA3_LI_E02</v>
      </c>
      <c r="P91">
        <f t="shared" si="5"/>
        <v>171.05500000000001</v>
      </c>
    </row>
    <row r="92" spans="1:16" x14ac:dyDescent="0.3">
      <c r="A92" t="s">
        <v>114</v>
      </c>
      <c r="B92" t="s">
        <v>14</v>
      </c>
      <c r="C92" t="s">
        <v>142</v>
      </c>
      <c r="D92" t="s">
        <v>116</v>
      </c>
      <c r="E92" t="s">
        <v>116</v>
      </c>
      <c r="F92" t="s">
        <v>116</v>
      </c>
      <c r="G92">
        <v>2017</v>
      </c>
      <c r="H92" t="s">
        <v>116</v>
      </c>
      <c r="I92" t="s">
        <v>116</v>
      </c>
      <c r="J92" t="s">
        <v>116</v>
      </c>
      <c r="K92" t="s">
        <v>116</v>
      </c>
      <c r="L92">
        <v>0</v>
      </c>
      <c r="O92" t="str">
        <f t="shared" si="4"/>
        <v>PRC_RESIDRSD_DTA3_LI_E03</v>
      </c>
      <c r="P92">
        <f t="shared" si="5"/>
        <v>0</v>
      </c>
    </row>
    <row r="93" spans="1:16" x14ac:dyDescent="0.3">
      <c r="A93" t="s">
        <v>114</v>
      </c>
      <c r="B93" t="s">
        <v>14</v>
      </c>
      <c r="C93" t="s">
        <v>143</v>
      </c>
      <c r="D93" t="s">
        <v>116</v>
      </c>
      <c r="E93" t="s">
        <v>116</v>
      </c>
      <c r="F93" t="s">
        <v>116</v>
      </c>
      <c r="G93">
        <v>2017</v>
      </c>
      <c r="H93" t="s">
        <v>116</v>
      </c>
      <c r="I93" t="s">
        <v>116</v>
      </c>
      <c r="J93" t="s">
        <v>116</v>
      </c>
      <c r="K93" t="s">
        <v>116</v>
      </c>
      <c r="L93">
        <v>256.58249999999998</v>
      </c>
      <c r="O93" t="str">
        <f t="shared" si="4"/>
        <v>PRC_RESIDRSD_DTA3_LI_E04</v>
      </c>
      <c r="P93">
        <f t="shared" si="5"/>
        <v>256.58249999999998</v>
      </c>
    </row>
    <row r="94" spans="1:16" x14ac:dyDescent="0.3">
      <c r="A94" t="s">
        <v>114</v>
      </c>
      <c r="B94" t="s">
        <v>14</v>
      </c>
      <c r="C94" t="s">
        <v>144</v>
      </c>
      <c r="D94" t="s">
        <v>116</v>
      </c>
      <c r="E94" t="s">
        <v>116</v>
      </c>
      <c r="F94" t="s">
        <v>116</v>
      </c>
      <c r="G94">
        <v>2017</v>
      </c>
      <c r="H94" t="s">
        <v>116</v>
      </c>
      <c r="I94" t="s">
        <v>116</v>
      </c>
      <c r="J94" t="s">
        <v>116</v>
      </c>
      <c r="K94" t="s">
        <v>116</v>
      </c>
      <c r="L94">
        <v>1485.7049999999999</v>
      </c>
      <c r="O94" t="str">
        <f t="shared" si="4"/>
        <v>PRC_RESIDRSD_DTA4_LI_E01</v>
      </c>
      <c r="P94">
        <f t="shared" si="5"/>
        <v>1485.7049999999999</v>
      </c>
    </row>
    <row r="95" spans="1:16" x14ac:dyDescent="0.3">
      <c r="A95" t="s">
        <v>114</v>
      </c>
      <c r="B95" t="s">
        <v>14</v>
      </c>
      <c r="C95" t="s">
        <v>145</v>
      </c>
      <c r="D95" t="s">
        <v>116</v>
      </c>
      <c r="E95" t="s">
        <v>116</v>
      </c>
      <c r="F95" t="s">
        <v>116</v>
      </c>
      <c r="G95">
        <v>2017</v>
      </c>
      <c r="H95" t="s">
        <v>116</v>
      </c>
      <c r="I95" t="s">
        <v>116</v>
      </c>
      <c r="J95" t="s">
        <v>116</v>
      </c>
      <c r="K95" t="s">
        <v>116</v>
      </c>
      <c r="L95">
        <v>594.28200000000004</v>
      </c>
      <c r="O95" t="str">
        <f t="shared" si="4"/>
        <v>PRC_RESIDRSD_DTA4_LI_E02</v>
      </c>
      <c r="P95">
        <f t="shared" si="5"/>
        <v>594.28200000000004</v>
      </c>
    </row>
    <row r="96" spans="1:16" x14ac:dyDescent="0.3">
      <c r="A96" t="s">
        <v>114</v>
      </c>
      <c r="B96" t="s">
        <v>14</v>
      </c>
      <c r="C96" t="s">
        <v>146</v>
      </c>
      <c r="D96" t="s">
        <v>116</v>
      </c>
      <c r="E96" t="s">
        <v>116</v>
      </c>
      <c r="F96" t="s">
        <v>116</v>
      </c>
      <c r="G96">
        <v>2017</v>
      </c>
      <c r="H96" t="s">
        <v>116</v>
      </c>
      <c r="I96" t="s">
        <v>116</v>
      </c>
      <c r="J96" t="s">
        <v>116</v>
      </c>
      <c r="K96" t="s">
        <v>116</v>
      </c>
      <c r="L96">
        <v>0</v>
      </c>
      <c r="O96" t="str">
        <f t="shared" si="4"/>
        <v>PRC_RESIDRSD_DTA4_LI_E03</v>
      </c>
      <c r="P96">
        <f t="shared" si="5"/>
        <v>0</v>
      </c>
    </row>
    <row r="97" spans="1:16" x14ac:dyDescent="0.3">
      <c r="A97" t="s">
        <v>114</v>
      </c>
      <c r="B97" t="s">
        <v>14</v>
      </c>
      <c r="C97" t="s">
        <v>147</v>
      </c>
      <c r="D97" t="s">
        <v>116</v>
      </c>
      <c r="E97" t="s">
        <v>116</v>
      </c>
      <c r="F97" t="s">
        <v>116</v>
      </c>
      <c r="G97">
        <v>2017</v>
      </c>
      <c r="H97" t="s">
        <v>116</v>
      </c>
      <c r="I97" t="s">
        <v>116</v>
      </c>
      <c r="J97" t="s">
        <v>116</v>
      </c>
      <c r="K97" t="s">
        <v>116</v>
      </c>
      <c r="L97">
        <v>891.423</v>
      </c>
      <c r="O97" t="str">
        <f t="shared" si="4"/>
        <v>PRC_RESIDRSD_DTA4_LI_E04</v>
      </c>
      <c r="P97">
        <f t="shared" si="5"/>
        <v>891.423</v>
      </c>
    </row>
    <row r="98" spans="1:16" x14ac:dyDescent="0.3">
      <c r="O98" t="str">
        <f t="shared" ref="O98" si="6">B98&amp;C98</f>
        <v/>
      </c>
    </row>
    <row r="99" spans="1:16" x14ac:dyDescent="0.3">
      <c r="O99" t="str">
        <f t="shared" ref="O99:O129" si="7">B99&amp;C99</f>
        <v/>
      </c>
    </row>
    <row r="100" spans="1:16" x14ac:dyDescent="0.3">
      <c r="O100" t="str">
        <f t="shared" si="7"/>
        <v/>
      </c>
    </row>
    <row r="101" spans="1:16" x14ac:dyDescent="0.3">
      <c r="O101" t="str">
        <f t="shared" si="7"/>
        <v/>
      </c>
    </row>
    <row r="102" spans="1:16" x14ac:dyDescent="0.3">
      <c r="O102" t="str">
        <f t="shared" si="7"/>
        <v/>
      </c>
    </row>
    <row r="103" spans="1:16" x14ac:dyDescent="0.3">
      <c r="O103" t="str">
        <f t="shared" si="7"/>
        <v/>
      </c>
    </row>
    <row r="104" spans="1:16" x14ac:dyDescent="0.3">
      <c r="O104" t="str">
        <f t="shared" si="7"/>
        <v/>
      </c>
    </row>
    <row r="105" spans="1:16" x14ac:dyDescent="0.3">
      <c r="O105" t="str">
        <f t="shared" si="7"/>
        <v/>
      </c>
    </row>
    <row r="106" spans="1:16" x14ac:dyDescent="0.3">
      <c r="O106" t="str">
        <f t="shared" si="7"/>
        <v/>
      </c>
    </row>
    <row r="107" spans="1:16" x14ac:dyDescent="0.3">
      <c r="O107" t="str">
        <f t="shared" si="7"/>
        <v/>
      </c>
    </row>
    <row r="108" spans="1:16" x14ac:dyDescent="0.3">
      <c r="O108" t="str">
        <f t="shared" si="7"/>
        <v/>
      </c>
    </row>
    <row r="109" spans="1:16" x14ac:dyDescent="0.3">
      <c r="O109" t="str">
        <f t="shared" si="7"/>
        <v/>
      </c>
    </row>
    <row r="110" spans="1:16" x14ac:dyDescent="0.3">
      <c r="O110" t="str">
        <f t="shared" si="7"/>
        <v/>
      </c>
    </row>
    <row r="111" spans="1:16" x14ac:dyDescent="0.3">
      <c r="O111" t="str">
        <f t="shared" si="7"/>
        <v/>
      </c>
    </row>
    <row r="112" spans="1:16" x14ac:dyDescent="0.3">
      <c r="O112" t="str">
        <f t="shared" si="7"/>
        <v/>
      </c>
    </row>
    <row r="113" spans="15:15" x14ac:dyDescent="0.3">
      <c r="O113" t="str">
        <f t="shared" si="7"/>
        <v/>
      </c>
    </row>
    <row r="114" spans="15:15" x14ac:dyDescent="0.3">
      <c r="O114" t="str">
        <f t="shared" si="7"/>
        <v/>
      </c>
    </row>
    <row r="115" spans="15:15" x14ac:dyDescent="0.3">
      <c r="O115" t="str">
        <f t="shared" si="7"/>
        <v/>
      </c>
    </row>
    <row r="116" spans="15:15" x14ac:dyDescent="0.3">
      <c r="O116" t="str">
        <f t="shared" si="7"/>
        <v/>
      </c>
    </row>
    <row r="117" spans="15:15" x14ac:dyDescent="0.3">
      <c r="O117" t="str">
        <f t="shared" si="7"/>
        <v/>
      </c>
    </row>
    <row r="118" spans="15:15" x14ac:dyDescent="0.3">
      <c r="O118" t="str">
        <f t="shared" si="7"/>
        <v/>
      </c>
    </row>
    <row r="119" spans="15:15" x14ac:dyDescent="0.3">
      <c r="O119" t="str">
        <f t="shared" si="7"/>
        <v/>
      </c>
    </row>
    <row r="120" spans="15:15" x14ac:dyDescent="0.3">
      <c r="O120" t="str">
        <f t="shared" si="7"/>
        <v/>
      </c>
    </row>
    <row r="121" spans="15:15" x14ac:dyDescent="0.3">
      <c r="O121" t="str">
        <f t="shared" si="7"/>
        <v/>
      </c>
    </row>
    <row r="122" spans="15:15" x14ac:dyDescent="0.3">
      <c r="O122" t="str">
        <f t="shared" si="7"/>
        <v/>
      </c>
    </row>
    <row r="123" spans="15:15" x14ac:dyDescent="0.3">
      <c r="O123" t="str">
        <f t="shared" si="7"/>
        <v/>
      </c>
    </row>
    <row r="124" spans="15:15" x14ac:dyDescent="0.3">
      <c r="O124" t="str">
        <f t="shared" si="7"/>
        <v/>
      </c>
    </row>
    <row r="125" spans="15:15" x14ac:dyDescent="0.3">
      <c r="O125" t="str">
        <f t="shared" si="7"/>
        <v/>
      </c>
    </row>
    <row r="126" spans="15:15" x14ac:dyDescent="0.3">
      <c r="O126" t="str">
        <f t="shared" si="7"/>
        <v/>
      </c>
    </row>
    <row r="127" spans="15:15" x14ac:dyDescent="0.3">
      <c r="O127" t="str">
        <f t="shared" si="7"/>
        <v/>
      </c>
    </row>
    <row r="128" spans="15:15" x14ac:dyDescent="0.3">
      <c r="O128" t="str">
        <f t="shared" si="7"/>
        <v/>
      </c>
    </row>
    <row r="129" spans="15:15" x14ac:dyDescent="0.3">
      <c r="O129" t="str">
        <f t="shared" si="7"/>
        <v/>
      </c>
    </row>
    <row r="130" spans="15:15" x14ac:dyDescent="0.3">
      <c r="O130" t="str">
        <f t="shared" ref="O130:O135" si="8">B130&amp;C130</f>
        <v/>
      </c>
    </row>
    <row r="131" spans="15:15" x14ac:dyDescent="0.3">
      <c r="O131" t="str">
        <f t="shared" si="8"/>
        <v/>
      </c>
    </row>
    <row r="132" spans="15:15" x14ac:dyDescent="0.3">
      <c r="O132" t="str">
        <f t="shared" si="8"/>
        <v/>
      </c>
    </row>
    <row r="133" spans="15:15" x14ac:dyDescent="0.3">
      <c r="O133" t="str">
        <f t="shared" si="8"/>
        <v/>
      </c>
    </row>
    <row r="134" spans="15:15" x14ac:dyDescent="0.3">
      <c r="O134" t="str">
        <f t="shared" si="8"/>
        <v/>
      </c>
    </row>
    <row r="135" spans="15:15" x14ac:dyDescent="0.3">
      <c r="O13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1"/>
  <sheetViews>
    <sheetView topLeftCell="A104" zoomScale="70" zoomScaleNormal="70" workbookViewId="0">
      <selection activeCell="A104" sqref="A1:XFD1048576"/>
    </sheetView>
  </sheetViews>
  <sheetFormatPr defaultRowHeight="14.4" x14ac:dyDescent="0.3"/>
  <cols>
    <col min="1" max="1" width="22" style="4" customWidth="1"/>
    <col min="2" max="2" width="22.5546875" style="4" customWidth="1"/>
    <col min="3" max="3" width="28.5546875" style="4" bestFit="1" customWidth="1"/>
    <col min="4" max="4" width="26.5546875" style="4" customWidth="1"/>
    <col min="5" max="5" width="36.5546875" style="4" customWidth="1"/>
    <col min="6" max="6" width="19.6640625" style="4" customWidth="1"/>
    <col min="7" max="7" width="27.109375" style="4" customWidth="1"/>
    <col min="8" max="8" width="19.44140625" style="4" customWidth="1"/>
    <col min="9" max="9" width="23.6640625" style="4" customWidth="1"/>
    <col min="10" max="10" width="23.33203125" style="4" customWidth="1"/>
    <col min="11" max="11" width="19.5546875" style="4" bestFit="1" customWidth="1"/>
    <col min="12" max="12" width="44.88671875" style="4" bestFit="1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24</v>
      </c>
    </row>
    <row r="3" spans="1:8" x14ac:dyDescent="0.3">
      <c r="A3" s="8" t="s">
        <v>22</v>
      </c>
      <c r="B3" s="4" t="s">
        <v>67</v>
      </c>
    </row>
    <row r="4" spans="1:8" x14ac:dyDescent="0.3">
      <c r="B4" s="4" t="s">
        <v>68</v>
      </c>
    </row>
    <row r="5" spans="1:8" x14ac:dyDescent="0.3">
      <c r="B5" s="4" t="s">
        <v>69</v>
      </c>
    </row>
    <row r="6" spans="1:8" ht="15" thickBot="1" x14ac:dyDescent="0.35">
      <c r="B6" s="4" t="s">
        <v>70</v>
      </c>
    </row>
    <row r="7" spans="1:8" ht="15" thickBot="1" x14ac:dyDescent="0.35">
      <c r="B7" s="4" t="s">
        <v>71</v>
      </c>
      <c r="C7" s="36" t="s">
        <v>19</v>
      </c>
      <c r="D7" s="90" t="s">
        <v>16</v>
      </c>
      <c r="E7" s="90" t="s">
        <v>20</v>
      </c>
      <c r="F7" s="90" t="s">
        <v>15</v>
      </c>
      <c r="G7" s="90" t="s">
        <v>20</v>
      </c>
      <c r="H7" s="91" t="s">
        <v>14</v>
      </c>
    </row>
    <row r="8" spans="1:8" ht="15" thickBot="1" x14ac:dyDescent="0.35">
      <c r="B8" s="4" t="s">
        <v>72</v>
      </c>
    </row>
    <row r="9" spans="1:8" ht="15" thickBot="1" x14ac:dyDescent="0.35">
      <c r="B9" s="4" t="s">
        <v>73</v>
      </c>
      <c r="F9" s="12">
        <v>2017</v>
      </c>
    </row>
    <row r="10" spans="1:8" ht="15" thickBot="1" x14ac:dyDescent="0.35">
      <c r="B10" s="4" t="s">
        <v>74</v>
      </c>
      <c r="C10" s="27"/>
      <c r="D10" s="92"/>
      <c r="E10" s="93">
        <v>1</v>
      </c>
      <c r="F10" s="16" t="s">
        <v>21</v>
      </c>
    </row>
    <row r="11" spans="1:8" x14ac:dyDescent="0.3">
      <c r="C11" s="15" t="s">
        <v>18</v>
      </c>
      <c r="D11" s="92"/>
      <c r="E11" s="88" t="s">
        <v>49</v>
      </c>
      <c r="F11" s="88" t="s">
        <v>49</v>
      </c>
    </row>
    <row r="12" spans="1:8" x14ac:dyDescent="0.3">
      <c r="C12" s="30" t="str">
        <f>B3</f>
        <v>RSD_DTA1_LI</v>
      </c>
      <c r="D12" s="94" t="str">
        <f>C12&amp;"_E01"</f>
        <v>RSD_DTA1_LI_E01</v>
      </c>
      <c r="E12" s="75">
        <f>VLOOKUP($D$7&amp;$D12,Lighting!$O$2:$P$135,E$10+1,FALSE)*VLOOKUP($F$7&amp;$D12,Lighting!$O$2:$P$135,E$10+1,FALSE)*VLOOKUP($H$7&amp;$D12,Lighting!$O$2:$P$135,E$10+1,FALSE)</f>
        <v>2970.4609999999998</v>
      </c>
      <c r="F12" s="75">
        <f>E12/SUMIF($C$12:$C$43,$C12,E$12:E$43)</f>
        <v>0.5</v>
      </c>
    </row>
    <row r="13" spans="1:8" x14ac:dyDescent="0.3">
      <c r="C13" s="30" t="str">
        <f>C12</f>
        <v>RSD_DTA1_LI</v>
      </c>
      <c r="D13" s="94" t="str">
        <f>C13&amp;"_E02"</f>
        <v>RSD_DTA1_LI_E02</v>
      </c>
      <c r="E13" s="75">
        <f>VLOOKUP($D$7&amp;$D13,Lighting!$O$2:$P$135,E$10+1,FALSE)*VLOOKUP($F$7&amp;$D13,Lighting!$O$2:$P$135,E$10+1,FALSE)*VLOOKUP($H$7&amp;$D13,Lighting!$O$2:$P$135,E$10+1,FALSE)</f>
        <v>1188.1843999999999</v>
      </c>
      <c r="F13" s="75">
        <f t="shared" ref="F13:F43" si="0">E13/SUMIF($C$12:$C$43,$C13,E$12:E$43)</f>
        <v>0.19999999999999998</v>
      </c>
    </row>
    <row r="14" spans="1:8" x14ac:dyDescent="0.3">
      <c r="C14" s="30" t="str">
        <f t="shared" ref="C14:C15" si="1">C13</f>
        <v>RSD_DTA1_LI</v>
      </c>
      <c r="D14" s="94" t="str">
        <f>C14&amp;"_E03"</f>
        <v>RSD_DTA1_LI_E03</v>
      </c>
      <c r="E14" s="75">
        <f>VLOOKUP($D$7&amp;$D14,Lighting!$O$2:$P$135,E$10+1,FALSE)*VLOOKUP($F$7&amp;$D14,Lighting!$O$2:$P$135,E$10+1,FALSE)*VLOOKUP($H$7&amp;$D14,Lighting!$O$2:$P$135,E$10+1,FALSE)</f>
        <v>0</v>
      </c>
      <c r="F14" s="75">
        <f t="shared" si="0"/>
        <v>0</v>
      </c>
    </row>
    <row r="15" spans="1:8" x14ac:dyDescent="0.3">
      <c r="C15" s="30" t="str">
        <f t="shared" si="1"/>
        <v>RSD_DTA1_LI</v>
      </c>
      <c r="D15" s="94" t="str">
        <f>C15&amp;"_E04"</f>
        <v>RSD_DTA1_LI_E04</v>
      </c>
      <c r="E15" s="75">
        <f>VLOOKUP($D$7&amp;$D15,Lighting!$O$2:$P$135,E$10+1,FALSE)*VLOOKUP($F$7&amp;$D15,Lighting!$O$2:$P$135,E$10+1,FALSE)*VLOOKUP($H$7&amp;$D15,Lighting!$O$2:$P$135,E$10+1,FALSE)</f>
        <v>1782.2766000000001</v>
      </c>
      <c r="F15" s="75">
        <f t="shared" si="0"/>
        <v>0.30000000000000004</v>
      </c>
    </row>
    <row r="16" spans="1:8" x14ac:dyDescent="0.3">
      <c r="C16" s="30" t="str">
        <f>B4</f>
        <v>RSD_APA1_LI</v>
      </c>
      <c r="D16" s="94" t="str">
        <f>C16&amp;"_E01"</f>
        <v>RSD_APA1_LI_E01</v>
      </c>
      <c r="E16" s="75">
        <f>VLOOKUP($D$7&amp;$D16,Lighting!$O$2:$P$135,E$10+1,FALSE)*VLOOKUP($F$7&amp;$D16,Lighting!$O$2:$P$135,E$10+1,FALSE)*VLOOKUP($H$7&amp;$D16,Lighting!$O$2:$P$135,E$10+1,FALSE)</f>
        <v>7310.2103749999997</v>
      </c>
      <c r="F16" s="75">
        <f t="shared" si="0"/>
        <v>0.5</v>
      </c>
      <c r="H16" s="85"/>
    </row>
    <row r="17" spans="3:8" x14ac:dyDescent="0.3">
      <c r="C17" s="30" t="str">
        <f>C16</f>
        <v>RSD_APA1_LI</v>
      </c>
      <c r="D17" s="94" t="str">
        <f>C17&amp;"_E02"</f>
        <v>RSD_APA1_LI_E02</v>
      </c>
      <c r="E17" s="75">
        <f>VLOOKUP($D$7&amp;$D17,Lighting!$O$2:$P$135,E$10+1,FALSE)*VLOOKUP($F$7&amp;$D17,Lighting!$O$2:$P$135,E$10+1,FALSE)*VLOOKUP($H$7&amp;$D17,Lighting!$O$2:$P$135,E$10+1,FALSE)</f>
        <v>2924.0841500000001</v>
      </c>
      <c r="F17" s="75">
        <f t="shared" si="0"/>
        <v>0.2</v>
      </c>
      <c r="H17" s="85"/>
    </row>
    <row r="18" spans="3:8" x14ac:dyDescent="0.3">
      <c r="C18" s="30" t="str">
        <f t="shared" ref="C18:C19" si="2">C17</f>
        <v>RSD_APA1_LI</v>
      </c>
      <c r="D18" s="94" t="str">
        <f>C18&amp;"_E03"</f>
        <v>RSD_APA1_LI_E03</v>
      </c>
      <c r="E18" s="75">
        <f>VLOOKUP($D$7&amp;$D18,Lighting!$O$2:$P$135,E$10+1,FALSE)*VLOOKUP($F$7&amp;$D18,Lighting!$O$2:$P$135,E$10+1,FALSE)*VLOOKUP($H$7&amp;$D18,Lighting!$O$2:$P$135,E$10+1,FALSE)</f>
        <v>0</v>
      </c>
      <c r="F18" s="75">
        <f t="shared" si="0"/>
        <v>0</v>
      </c>
      <c r="H18" s="95"/>
    </row>
    <row r="19" spans="3:8" x14ac:dyDescent="0.3">
      <c r="C19" s="30" t="str">
        <f t="shared" si="2"/>
        <v>RSD_APA1_LI</v>
      </c>
      <c r="D19" s="94" t="str">
        <f>C19&amp;"_E04"</f>
        <v>RSD_APA1_LI_E04</v>
      </c>
      <c r="E19" s="75">
        <f>VLOOKUP($D$7&amp;$D19,Lighting!$O$2:$P$135,E$10+1,FALSE)*VLOOKUP($F$7&amp;$D19,Lighting!$O$2:$P$135,E$10+1,FALSE)*VLOOKUP($H$7&amp;$D19,Lighting!$O$2:$P$135,E$10+1,FALSE)</f>
        <v>4386.126225</v>
      </c>
      <c r="F19" s="75">
        <f t="shared" si="0"/>
        <v>0.3</v>
      </c>
    </row>
    <row r="20" spans="3:8" x14ac:dyDescent="0.3">
      <c r="C20" s="30" t="str">
        <f>B5</f>
        <v>RSD_DTA2_LI</v>
      </c>
      <c r="D20" s="94" t="str">
        <f>C20&amp;"_E01"</f>
        <v>RSD_DTA2_LI_E01</v>
      </c>
      <c r="E20" s="75">
        <f>VLOOKUP($D$7&amp;$D20,Lighting!$O$2:$P$135,E$10+1,FALSE)*VLOOKUP($F$7&amp;$D20,Lighting!$O$2:$P$135,E$10+1,FALSE)*VLOOKUP($H$7&amp;$D20,Lighting!$O$2:$P$135,E$10+1,FALSE)</f>
        <v>4124.2412249999998</v>
      </c>
      <c r="F20" s="75">
        <f t="shared" si="0"/>
        <v>0.5</v>
      </c>
    </row>
    <row r="21" spans="3:8" x14ac:dyDescent="0.3">
      <c r="C21" s="30" t="str">
        <f>C20</f>
        <v>RSD_DTA2_LI</v>
      </c>
      <c r="D21" s="94" t="str">
        <f>C21&amp;"_E02"</f>
        <v>RSD_DTA2_LI_E02</v>
      </c>
      <c r="E21" s="75">
        <f>VLOOKUP($D$7&amp;$D21,Lighting!$O$2:$P$135,E$10+1,FALSE)*VLOOKUP($F$7&amp;$D21,Lighting!$O$2:$P$135,E$10+1,FALSE)*VLOOKUP($H$7&amp;$D21,Lighting!$O$2:$P$135,E$10+1,FALSE)</f>
        <v>1649.69649</v>
      </c>
      <c r="F21" s="75">
        <f t="shared" si="0"/>
        <v>0.2</v>
      </c>
    </row>
    <row r="22" spans="3:8" x14ac:dyDescent="0.3">
      <c r="C22" s="30" t="str">
        <f t="shared" ref="C22:C23" si="3">C21</f>
        <v>RSD_DTA2_LI</v>
      </c>
      <c r="D22" s="94" t="str">
        <f>C22&amp;"_E03"</f>
        <v>RSD_DTA2_LI_E03</v>
      </c>
      <c r="E22" s="75">
        <f>VLOOKUP($D$7&amp;$D22,Lighting!$O$2:$P$135,E$10+1,FALSE)*VLOOKUP($F$7&amp;$D22,Lighting!$O$2:$P$135,E$10+1,FALSE)*VLOOKUP($H$7&amp;$D22,Lighting!$O$2:$P$135,E$10+1,FALSE)</f>
        <v>0</v>
      </c>
      <c r="F22" s="75">
        <f t="shared" si="0"/>
        <v>0</v>
      </c>
    </row>
    <row r="23" spans="3:8" x14ac:dyDescent="0.3">
      <c r="C23" s="30" t="str">
        <f t="shared" si="3"/>
        <v>RSD_DTA2_LI</v>
      </c>
      <c r="D23" s="94" t="str">
        <f>C23&amp;"_E04"</f>
        <v>RSD_DTA2_LI_E04</v>
      </c>
      <c r="E23" s="75">
        <f>VLOOKUP($D$7&amp;$D23,Lighting!$O$2:$P$135,E$10+1,FALSE)*VLOOKUP($F$7&amp;$D23,Lighting!$O$2:$P$135,E$10+1,FALSE)*VLOOKUP($H$7&amp;$D23,Lighting!$O$2:$P$135,E$10+1,FALSE)</f>
        <v>2474.5447349999999</v>
      </c>
      <c r="F23" s="75">
        <f t="shared" si="0"/>
        <v>0.3</v>
      </c>
    </row>
    <row r="24" spans="3:8" x14ac:dyDescent="0.3">
      <c r="C24" s="30" t="str">
        <f>B6</f>
        <v>RSD_APA2_LI</v>
      </c>
      <c r="D24" s="94" t="str">
        <f>C24&amp;"_E01"</f>
        <v>RSD_APA2_LI_E01</v>
      </c>
      <c r="E24" s="75">
        <f>VLOOKUP($D$7&amp;$D24,Lighting!$O$2:$P$135,E$10+1,FALSE)*VLOOKUP($F$7&amp;$D24,Lighting!$O$2:$P$135,E$10+1,FALSE)*VLOOKUP($H$7&amp;$D24,Lighting!$O$2:$P$135,E$10+1,FALSE)</f>
        <v>8261.3943749999999</v>
      </c>
      <c r="F24" s="75">
        <f t="shared" si="0"/>
        <v>0.5</v>
      </c>
    </row>
    <row r="25" spans="3:8" x14ac:dyDescent="0.3">
      <c r="C25" s="30" t="str">
        <f>C24</f>
        <v>RSD_APA2_LI</v>
      </c>
      <c r="D25" s="94" t="str">
        <f>C25&amp;"_E02"</f>
        <v>RSD_APA2_LI_E02</v>
      </c>
      <c r="E25" s="75">
        <f>VLOOKUP($D$7&amp;$D25,Lighting!$O$2:$P$135,E$10+1,FALSE)*VLOOKUP($F$7&amp;$D25,Lighting!$O$2:$P$135,E$10+1,FALSE)*VLOOKUP($H$7&amp;$D25,Lighting!$O$2:$P$135,E$10+1,FALSE)</f>
        <v>3304.5577499999999</v>
      </c>
      <c r="F25" s="75">
        <f t="shared" si="0"/>
        <v>0.2</v>
      </c>
    </row>
    <row r="26" spans="3:8" x14ac:dyDescent="0.3">
      <c r="C26" s="30" t="str">
        <f t="shared" ref="C26:C27" si="4">C25</f>
        <v>RSD_APA2_LI</v>
      </c>
      <c r="D26" s="94" t="str">
        <f>C26&amp;"_E03"</f>
        <v>RSD_APA2_LI_E03</v>
      </c>
      <c r="E26" s="75">
        <f>VLOOKUP($D$7&amp;$D26,Lighting!$O$2:$P$135,E$10+1,FALSE)*VLOOKUP($F$7&amp;$D26,Lighting!$O$2:$P$135,E$10+1,FALSE)*VLOOKUP($H$7&amp;$D26,Lighting!$O$2:$P$135,E$10+1,FALSE)</f>
        <v>0</v>
      </c>
      <c r="F26" s="75">
        <f t="shared" si="0"/>
        <v>0</v>
      </c>
    </row>
    <row r="27" spans="3:8" x14ac:dyDescent="0.3">
      <c r="C27" s="30" t="str">
        <f t="shared" si="4"/>
        <v>RSD_APA2_LI</v>
      </c>
      <c r="D27" s="94" t="str">
        <f>C27&amp;"_E04"</f>
        <v>RSD_APA2_LI_E04</v>
      </c>
      <c r="E27" s="75">
        <f>VLOOKUP($D$7&amp;$D27,Lighting!$O$2:$P$135,E$10+1,FALSE)*VLOOKUP($F$7&amp;$D27,Lighting!$O$2:$P$135,E$10+1,FALSE)*VLOOKUP($H$7&amp;$D27,Lighting!$O$2:$P$135,E$10+1,FALSE)</f>
        <v>4956.8366249999999</v>
      </c>
      <c r="F27" s="75">
        <f t="shared" si="0"/>
        <v>0.3</v>
      </c>
    </row>
    <row r="28" spans="3:8" x14ac:dyDescent="0.3">
      <c r="C28" s="30" t="str">
        <f>B7</f>
        <v>RSD_DTA3_LI</v>
      </c>
      <c r="D28" s="94" t="str">
        <f>C28&amp;"_E01"</f>
        <v>RSD_DTA3_LI_E01</v>
      </c>
      <c r="E28" s="75">
        <f>VLOOKUP($D$7&amp;$D28,Lighting!$O$2:$P$135,E$10+1,FALSE)*VLOOKUP($F$7&amp;$D28,Lighting!$O$2:$P$135,E$10+1,FALSE)*VLOOKUP($H$7&amp;$D28,Lighting!$O$2:$P$135,E$10+1,FALSE)</f>
        <v>945.07887499999993</v>
      </c>
      <c r="F28" s="75">
        <f t="shared" si="0"/>
        <v>0.5</v>
      </c>
    </row>
    <row r="29" spans="3:8" x14ac:dyDescent="0.3">
      <c r="C29" s="30" t="str">
        <f>C28</f>
        <v>RSD_DTA3_LI</v>
      </c>
      <c r="D29" s="94" t="str">
        <f>C29&amp;"_E02"</f>
        <v>RSD_DTA3_LI_E02</v>
      </c>
      <c r="E29" s="75">
        <f>VLOOKUP($D$7&amp;$D29,Lighting!$O$2:$P$135,E$10+1,FALSE)*VLOOKUP($F$7&amp;$D29,Lighting!$O$2:$P$135,E$10+1,FALSE)*VLOOKUP($H$7&amp;$D29,Lighting!$O$2:$P$135,E$10+1,FALSE)</f>
        <v>378.03154999999998</v>
      </c>
      <c r="F29" s="75">
        <f t="shared" si="0"/>
        <v>0.2</v>
      </c>
    </row>
    <row r="30" spans="3:8" x14ac:dyDescent="0.3">
      <c r="C30" s="30" t="str">
        <f t="shared" ref="C30:C31" si="5">C29</f>
        <v>RSD_DTA3_LI</v>
      </c>
      <c r="D30" s="94" t="str">
        <f>C30&amp;"_E03"</f>
        <v>RSD_DTA3_LI_E03</v>
      </c>
      <c r="E30" s="75">
        <f>VLOOKUP($D$7&amp;$D30,Lighting!$O$2:$P$135,E$10+1,FALSE)*VLOOKUP($F$7&amp;$D30,Lighting!$O$2:$P$135,E$10+1,FALSE)*VLOOKUP($H$7&amp;$D30,Lighting!$O$2:$P$135,E$10+1,FALSE)</f>
        <v>0</v>
      </c>
      <c r="F30" s="75">
        <f t="shared" si="0"/>
        <v>0</v>
      </c>
    </row>
    <row r="31" spans="3:8" x14ac:dyDescent="0.3">
      <c r="C31" s="30" t="str">
        <f t="shared" si="5"/>
        <v>RSD_DTA3_LI</v>
      </c>
      <c r="D31" s="94" t="str">
        <f>C31&amp;"_E04"</f>
        <v>RSD_DTA3_LI_E04</v>
      </c>
      <c r="E31" s="75">
        <f>VLOOKUP($D$7&amp;$D31,Lighting!$O$2:$P$135,E$10+1,FALSE)*VLOOKUP($F$7&amp;$D31,Lighting!$O$2:$P$135,E$10+1,FALSE)*VLOOKUP($H$7&amp;$D31,Lighting!$O$2:$P$135,E$10+1,FALSE)</f>
        <v>567.047325</v>
      </c>
      <c r="F31" s="75">
        <f t="shared" si="0"/>
        <v>0.30000000000000004</v>
      </c>
    </row>
    <row r="32" spans="3:8" x14ac:dyDescent="0.3">
      <c r="C32" s="30" t="str">
        <f>B8</f>
        <v>RSD_APA3_LI</v>
      </c>
      <c r="D32" s="94" t="str">
        <f>C32&amp;"_E01"</f>
        <v>RSD_APA3_LI_E01</v>
      </c>
      <c r="E32" s="75">
        <f>VLOOKUP($D$7&amp;$D32,Lighting!$O$2:$P$135,E$10+1,FALSE)*VLOOKUP($F$7&amp;$D32,Lighting!$O$2:$P$135,E$10+1,FALSE)*VLOOKUP($H$7&amp;$D32,Lighting!$O$2:$P$135,E$10+1,FALSE)</f>
        <v>991.49439999999993</v>
      </c>
      <c r="F32" s="75">
        <f t="shared" si="0"/>
        <v>0.49999999999999994</v>
      </c>
    </row>
    <row r="33" spans="1:12" x14ac:dyDescent="0.3">
      <c r="C33" s="30" t="str">
        <f>C32</f>
        <v>RSD_APA3_LI</v>
      </c>
      <c r="D33" s="94" t="str">
        <f>C33&amp;"_E02"</f>
        <v>RSD_APA3_LI_E02</v>
      </c>
      <c r="E33" s="75">
        <f>VLOOKUP($D$7&amp;$D33,Lighting!$O$2:$P$135,E$10+1,FALSE)*VLOOKUP($F$7&amp;$D33,Lighting!$O$2:$P$135,E$10+1,FALSE)*VLOOKUP($H$7&amp;$D33,Lighting!$O$2:$P$135,E$10+1,FALSE)</f>
        <v>396.59775999999999</v>
      </c>
      <c r="F33" s="75">
        <f t="shared" si="0"/>
        <v>0.19999999999999998</v>
      </c>
    </row>
    <row r="34" spans="1:12" x14ac:dyDescent="0.3">
      <c r="C34" s="30" t="str">
        <f t="shared" ref="C34:C35" si="6">C33</f>
        <v>RSD_APA3_LI</v>
      </c>
      <c r="D34" s="94" t="str">
        <f>C34&amp;"_E03"</f>
        <v>RSD_APA3_LI_E03</v>
      </c>
      <c r="E34" s="75">
        <f>VLOOKUP($D$7&amp;$D34,Lighting!$O$2:$P$135,E$10+1,FALSE)*VLOOKUP($F$7&amp;$D34,Lighting!$O$2:$P$135,E$10+1,FALSE)*VLOOKUP($H$7&amp;$D34,Lighting!$O$2:$P$135,E$10+1,FALSE)</f>
        <v>0</v>
      </c>
      <c r="F34" s="75">
        <f t="shared" si="0"/>
        <v>0</v>
      </c>
    </row>
    <row r="35" spans="1:12" x14ac:dyDescent="0.3">
      <c r="C35" s="30" t="str">
        <f t="shared" si="6"/>
        <v>RSD_APA3_LI</v>
      </c>
      <c r="D35" s="94" t="str">
        <f>C35&amp;"_E04"</f>
        <v>RSD_APA3_LI_E04</v>
      </c>
      <c r="E35" s="75">
        <f>VLOOKUP($D$7&amp;$D35,Lighting!$O$2:$P$135,E$10+1,FALSE)*VLOOKUP($F$7&amp;$D35,Lighting!$O$2:$P$135,E$10+1,FALSE)*VLOOKUP($H$7&amp;$D35,Lighting!$O$2:$P$135,E$10+1,FALSE)</f>
        <v>594.89664000000005</v>
      </c>
      <c r="F35" s="75">
        <f t="shared" si="0"/>
        <v>0.3</v>
      </c>
    </row>
    <row r="36" spans="1:12" x14ac:dyDescent="0.3">
      <c r="C36" s="30" t="str">
        <f>B9</f>
        <v>RSD_DTA4_LI</v>
      </c>
      <c r="D36" s="94" t="str">
        <f>C36&amp;"_E01"</f>
        <v>RSD_DTA4_LI_E01</v>
      </c>
      <c r="E36" s="75">
        <f>VLOOKUP($D$7&amp;$D36,Lighting!$O$2:$P$135,E$10+1,FALSE)*VLOOKUP($F$7&amp;$D36,Lighting!$O$2:$P$135,E$10+1,FALSE)*VLOOKUP($H$7&amp;$D36,Lighting!$O$2:$P$135,E$10+1,FALSE)</f>
        <v>3283.40805</v>
      </c>
      <c r="F36" s="75">
        <f t="shared" si="0"/>
        <v>0.5</v>
      </c>
      <c r="G36" s="24"/>
      <c r="H36" s="24"/>
      <c r="I36" s="89"/>
      <c r="J36" s="89"/>
      <c r="K36" s="89"/>
      <c r="L36" s="89"/>
    </row>
    <row r="37" spans="1:12" x14ac:dyDescent="0.3">
      <c r="C37" s="30" t="str">
        <f>C36</f>
        <v>RSD_DTA4_LI</v>
      </c>
      <c r="D37" s="94" t="str">
        <f>C37&amp;"_E02"</f>
        <v>RSD_DTA4_LI_E02</v>
      </c>
      <c r="E37" s="75">
        <f>VLOOKUP($D$7&amp;$D37,Lighting!$O$2:$P$135,E$10+1,FALSE)*VLOOKUP($F$7&amp;$D37,Lighting!$O$2:$P$135,E$10+1,FALSE)*VLOOKUP($H$7&amp;$D37,Lighting!$O$2:$P$135,E$10+1,FALSE)</f>
        <v>1313.36322</v>
      </c>
      <c r="F37" s="75">
        <f t="shared" si="0"/>
        <v>0.19999999999999998</v>
      </c>
      <c r="G37" s="24"/>
      <c r="H37" s="24"/>
      <c r="I37" s="89"/>
      <c r="J37" s="89"/>
      <c r="K37" s="89"/>
      <c r="L37" s="89"/>
    </row>
    <row r="38" spans="1:12" x14ac:dyDescent="0.3">
      <c r="C38" s="30" t="str">
        <f t="shared" ref="C38:C39" si="7">C37</f>
        <v>RSD_DTA4_LI</v>
      </c>
      <c r="D38" s="94" t="str">
        <f>C38&amp;"_E03"</f>
        <v>RSD_DTA4_LI_E03</v>
      </c>
      <c r="E38" s="75">
        <f>VLOOKUP($D$7&amp;$D38,Lighting!$O$2:$P$135,E$10+1,FALSE)*VLOOKUP($F$7&amp;$D38,Lighting!$O$2:$P$135,E$10+1,FALSE)*VLOOKUP($H$7&amp;$D38,Lighting!$O$2:$P$135,E$10+1,FALSE)</f>
        <v>0</v>
      </c>
      <c r="F38" s="75">
        <f t="shared" si="0"/>
        <v>0</v>
      </c>
      <c r="G38" s="24"/>
      <c r="H38" s="24"/>
      <c r="I38" s="89"/>
      <c r="J38" s="89"/>
      <c r="K38" s="89"/>
      <c r="L38" s="89"/>
    </row>
    <row r="39" spans="1:12" x14ac:dyDescent="0.3">
      <c r="C39" s="30" t="str">
        <f t="shared" si="7"/>
        <v>RSD_DTA4_LI</v>
      </c>
      <c r="D39" s="94" t="str">
        <f>C39&amp;"_E04"</f>
        <v>RSD_DTA4_LI_E04</v>
      </c>
      <c r="E39" s="75">
        <f>VLOOKUP($D$7&amp;$D39,Lighting!$O$2:$P$135,E$10+1,FALSE)*VLOOKUP($F$7&amp;$D39,Lighting!$O$2:$P$135,E$10+1,FALSE)*VLOOKUP($H$7&amp;$D39,Lighting!$O$2:$P$135,E$10+1,FALSE)</f>
        <v>1970.04483</v>
      </c>
      <c r="F39" s="75">
        <f t="shared" si="0"/>
        <v>0.3</v>
      </c>
      <c r="G39" s="24"/>
      <c r="H39" s="24"/>
      <c r="I39" s="89"/>
      <c r="J39" s="89"/>
      <c r="K39" s="89"/>
      <c r="L39" s="89"/>
    </row>
    <row r="40" spans="1:12" x14ac:dyDescent="0.3">
      <c r="C40" s="30" t="str">
        <f>B10</f>
        <v>RSD_APA4_LI</v>
      </c>
      <c r="D40" s="94" t="str">
        <f>C40&amp;"_E01"</f>
        <v>RSD_APA4_LI_E01</v>
      </c>
      <c r="E40" s="75">
        <f>VLOOKUP($D$7&amp;$D40,Lighting!$O$2:$P$135,E$10+1,FALSE)*VLOOKUP($F$7&amp;$D40,Lighting!$O$2:$P$135,E$10+1,FALSE)*VLOOKUP($H$7&amp;$D40,Lighting!$O$2:$P$135,E$10+1,FALSE)</f>
        <v>1393.9132999999999</v>
      </c>
      <c r="F40" s="75">
        <f t="shared" si="0"/>
        <v>0.5</v>
      </c>
      <c r="G40" s="24"/>
      <c r="H40" s="24"/>
      <c r="I40" s="89"/>
      <c r="J40" s="89"/>
      <c r="K40" s="89"/>
      <c r="L40" s="89"/>
    </row>
    <row r="41" spans="1:12" x14ac:dyDescent="0.3">
      <c r="C41" s="30" t="str">
        <f>C40</f>
        <v>RSD_APA4_LI</v>
      </c>
      <c r="D41" s="94" t="str">
        <f>C41&amp;"_E02"</f>
        <v>RSD_APA4_LI_E02</v>
      </c>
      <c r="E41" s="75">
        <f>VLOOKUP($D$7&amp;$D41,Lighting!$O$2:$P$135,E$10+1,FALSE)*VLOOKUP($F$7&amp;$D41,Lighting!$O$2:$P$135,E$10+1,FALSE)*VLOOKUP($H$7&amp;$D41,Lighting!$O$2:$P$135,E$10+1,FALSE)</f>
        <v>557.56532000000004</v>
      </c>
      <c r="F41" s="75">
        <f t="shared" si="0"/>
        <v>0.2</v>
      </c>
      <c r="G41" s="24"/>
      <c r="H41" s="24"/>
      <c r="I41" s="89"/>
      <c r="J41" s="89"/>
      <c r="K41" s="89"/>
      <c r="L41" s="89"/>
    </row>
    <row r="42" spans="1:12" x14ac:dyDescent="0.3">
      <c r="C42" s="30" t="str">
        <f t="shared" ref="C42:C43" si="8">C41</f>
        <v>RSD_APA4_LI</v>
      </c>
      <c r="D42" s="94" t="str">
        <f>C42&amp;"_E03"</f>
        <v>RSD_APA4_LI_E03</v>
      </c>
      <c r="E42" s="75">
        <f>VLOOKUP($D$7&amp;$D42,Lighting!$O$2:$P$135,E$10+1,FALSE)*VLOOKUP($F$7&amp;$D42,Lighting!$O$2:$P$135,E$10+1,FALSE)*VLOOKUP($H$7&amp;$D42,Lighting!$O$2:$P$135,E$10+1,FALSE)</f>
        <v>0</v>
      </c>
      <c r="F42" s="75">
        <f t="shared" si="0"/>
        <v>0</v>
      </c>
      <c r="G42" s="24"/>
      <c r="H42" s="24"/>
      <c r="I42" s="89"/>
      <c r="J42" s="89"/>
      <c r="K42" s="89"/>
      <c r="L42" s="89"/>
    </row>
    <row r="43" spans="1:12" ht="15" thickBot="1" x14ac:dyDescent="0.35">
      <c r="C43" s="64" t="str">
        <f t="shared" si="8"/>
        <v>RSD_APA4_LI</v>
      </c>
      <c r="D43" s="83" t="str">
        <f>C43&amp;"_E04"</f>
        <v>RSD_APA4_LI_E04</v>
      </c>
      <c r="E43" s="63">
        <f>VLOOKUP($D$7&amp;$D43,Lighting!$O$2:$P$135,E$10+1,FALSE)*VLOOKUP($F$7&amp;$D43,Lighting!$O$2:$P$135,E$10+1,FALSE)*VLOOKUP($H$7&amp;$D43,Lighting!$O$2:$P$135,E$10+1,FALSE)</f>
        <v>836.34798000000001</v>
      </c>
      <c r="F43" s="63">
        <f t="shared" si="0"/>
        <v>0.3</v>
      </c>
      <c r="G43" s="24"/>
      <c r="H43" s="24"/>
      <c r="I43" s="89"/>
      <c r="J43" s="89"/>
      <c r="K43" s="89"/>
      <c r="L43" s="89"/>
    </row>
    <row r="45" spans="1:12" ht="15" thickBot="1" x14ac:dyDescent="0.35"/>
    <row r="46" spans="1:12" ht="15" thickBot="1" x14ac:dyDescent="0.35">
      <c r="A46" s="8" t="s">
        <v>88</v>
      </c>
      <c r="D46" s="36"/>
      <c r="E46" s="36">
        <f>2017+3</f>
        <v>2020</v>
      </c>
      <c r="F46" s="37">
        <f>2017+13</f>
        <v>2030</v>
      </c>
      <c r="G46" s="37">
        <f>(F46+H46)/2</f>
        <v>2040</v>
      </c>
      <c r="H46" s="38">
        <v>2050</v>
      </c>
    </row>
    <row r="47" spans="1:12" ht="15" thickBot="1" x14ac:dyDescent="0.35">
      <c r="D47" s="64" t="s">
        <v>23</v>
      </c>
      <c r="E47" s="64">
        <v>1</v>
      </c>
      <c r="F47" s="65">
        <v>0.75</v>
      </c>
      <c r="G47" s="65">
        <v>0.5</v>
      </c>
      <c r="H47" s="83">
        <v>0.25</v>
      </c>
    </row>
    <row r="49" spans="1:12" x14ac:dyDescent="0.3">
      <c r="C49" s="5" t="s">
        <v>50</v>
      </c>
    </row>
    <row r="52" spans="1:12" x14ac:dyDescent="0.3">
      <c r="G52" s="5" t="s">
        <v>44</v>
      </c>
    </row>
    <row r="53" spans="1:12" x14ac:dyDescent="0.3">
      <c r="C53" s="39" t="s">
        <v>9</v>
      </c>
      <c r="D53" s="67" t="s">
        <v>30</v>
      </c>
      <c r="E53" s="39" t="s">
        <v>11</v>
      </c>
      <c r="F53" s="39" t="s">
        <v>12</v>
      </c>
      <c r="G53" s="39" t="s">
        <v>1</v>
      </c>
      <c r="H53" s="39" t="s">
        <v>10</v>
      </c>
      <c r="I53" s="39" t="s">
        <v>28</v>
      </c>
      <c r="J53" s="39" t="s">
        <v>29</v>
      </c>
      <c r="K53" s="41" t="str">
        <f>$F$11</f>
        <v>KZK</v>
      </c>
      <c r="L53" s="39" t="s">
        <v>13</v>
      </c>
    </row>
    <row r="54" spans="1:12" x14ac:dyDescent="0.3">
      <c r="A54" s="8" t="str">
        <f>B3</f>
        <v>RSD_DTA1_LI</v>
      </c>
      <c r="C54" s="25" t="str">
        <f>"U"&amp;LEFT(A54,8)&amp;"_IndoorBrightLight"</f>
        <v>URSD_DTA1_IndoorBrightLight</v>
      </c>
      <c r="D54" s="25" t="str">
        <f>A54</f>
        <v>RSD_DTA1_LI</v>
      </c>
      <c r="E54" s="25" t="str">
        <f>CONCATENATE(LEFT(A54,8),"*","01")&amp;","&amp;CONCATENATE(LEFT(A54,8),"*","04")</f>
        <v>RSD_DTA1*01,RSD_DTA1*04</v>
      </c>
      <c r="F54" s="25" t="str">
        <f>A54</f>
        <v>RSD_DTA1_LI</v>
      </c>
      <c r="G54" s="42">
        <f>2017+1</f>
        <v>2018</v>
      </c>
      <c r="H54" s="66">
        <v>1</v>
      </c>
      <c r="I54" s="44">
        <v>0</v>
      </c>
      <c r="J54" s="44">
        <v>15</v>
      </c>
      <c r="K54" s="43">
        <f>-VLOOKUP(A$54&amp;"_E01",$D$12:$F$43,E$10+2,FALSE)-VLOOKUP(A$54&amp;"_E04",$D$12:$F$43,E$10+2,FALSE)</f>
        <v>-0.8</v>
      </c>
      <c r="L54" s="26" t="str">
        <f>"Lower limit of Bright Lighting in "&amp;A54</f>
        <v>Lower limit of Bright Lighting in RSD_DTA1_LI</v>
      </c>
    </row>
    <row r="55" spans="1:12" x14ac:dyDescent="0.3">
      <c r="C55" s="25"/>
      <c r="D55" s="25" t="str">
        <f>D54</f>
        <v>RSD_DTA1_LI</v>
      </c>
      <c r="E55" s="25" t="str">
        <f t="shared" ref="E55:F57" si="9">E54</f>
        <v>RSD_DTA1*01,RSD_DTA1*04</v>
      </c>
      <c r="F55" s="25" t="str">
        <f t="shared" si="9"/>
        <v>RSD_DTA1_LI</v>
      </c>
      <c r="G55" s="42">
        <f>E46</f>
        <v>2020</v>
      </c>
      <c r="H55" s="66">
        <v>1</v>
      </c>
      <c r="I55" s="44"/>
      <c r="J55" s="44"/>
      <c r="K55" s="43">
        <f>K54*$E$47</f>
        <v>-0.8</v>
      </c>
      <c r="L55" s="26"/>
    </row>
    <row r="56" spans="1:12" x14ac:dyDescent="0.3">
      <c r="C56" s="25"/>
      <c r="D56" s="25" t="str">
        <f>D55</f>
        <v>RSD_DTA1_LI</v>
      </c>
      <c r="E56" s="25" t="str">
        <f t="shared" si="9"/>
        <v>RSD_DTA1*01,RSD_DTA1*04</v>
      </c>
      <c r="F56" s="25" t="str">
        <f t="shared" si="9"/>
        <v>RSD_DTA1_LI</v>
      </c>
      <c r="G56" s="42">
        <f>F46</f>
        <v>2030</v>
      </c>
      <c r="H56" s="66">
        <v>1</v>
      </c>
      <c r="I56" s="44"/>
      <c r="J56" s="44"/>
      <c r="K56" s="43">
        <f>K54*$F$47</f>
        <v>-0.60000000000000009</v>
      </c>
      <c r="L56" s="26"/>
    </row>
    <row r="57" spans="1:12" x14ac:dyDescent="0.3">
      <c r="C57" s="25"/>
      <c r="D57" s="25" t="str">
        <f>D55</f>
        <v>RSD_DTA1_LI</v>
      </c>
      <c r="E57" s="25" t="str">
        <f t="shared" si="9"/>
        <v>RSD_DTA1*01,RSD_DTA1*04</v>
      </c>
      <c r="F57" s="25" t="str">
        <f t="shared" si="9"/>
        <v>RSD_DTA1_LI</v>
      </c>
      <c r="G57" s="42">
        <f>H46</f>
        <v>2050</v>
      </c>
      <c r="H57" s="66">
        <v>1</v>
      </c>
      <c r="I57" s="44"/>
      <c r="J57" s="44"/>
      <c r="K57" s="43">
        <f>K54*$H$47</f>
        <v>-0.2</v>
      </c>
      <c r="L57" s="26"/>
    </row>
    <row r="59" spans="1:12" x14ac:dyDescent="0.3">
      <c r="G59" s="5" t="s">
        <v>44</v>
      </c>
    </row>
    <row r="60" spans="1:12" x14ac:dyDescent="0.3">
      <c r="C60" s="39" t="s">
        <v>9</v>
      </c>
      <c r="D60" s="67" t="s">
        <v>30</v>
      </c>
      <c r="E60" s="39" t="s">
        <v>11</v>
      </c>
      <c r="F60" s="39" t="s">
        <v>12</v>
      </c>
      <c r="G60" s="39" t="s">
        <v>1</v>
      </c>
      <c r="H60" s="39" t="s">
        <v>10</v>
      </c>
      <c r="I60" s="39" t="s">
        <v>28</v>
      </c>
      <c r="J60" s="39" t="s">
        <v>29</v>
      </c>
      <c r="K60" s="41" t="str">
        <f>$F$11</f>
        <v>KZK</v>
      </c>
      <c r="L60" s="39" t="s">
        <v>13</v>
      </c>
    </row>
    <row r="61" spans="1:12" x14ac:dyDescent="0.3">
      <c r="A61" s="8" t="str">
        <f>B4</f>
        <v>RSD_APA1_LI</v>
      </c>
      <c r="C61" s="25" t="str">
        <f>"U"&amp;LEFT(A61,8)&amp;"_IndoorBrightLight"</f>
        <v>URSD_APA1_IndoorBrightLight</v>
      </c>
      <c r="D61" s="25" t="str">
        <f>A61</f>
        <v>RSD_APA1_LI</v>
      </c>
      <c r="E61" s="25" t="str">
        <f>CONCATENATE(LEFT(A61,8),"*","01")&amp;","&amp;CONCATENATE(LEFT(A61,8),"*","04")</f>
        <v>RSD_APA1*01,RSD_APA1*04</v>
      </c>
      <c r="F61" s="25" t="str">
        <f>A61</f>
        <v>RSD_APA1_LI</v>
      </c>
      <c r="G61" s="42">
        <f>2017+1</f>
        <v>2018</v>
      </c>
      <c r="H61" s="66">
        <v>1</v>
      </c>
      <c r="I61" s="44">
        <v>0</v>
      </c>
      <c r="J61" s="44">
        <v>15</v>
      </c>
      <c r="K61" s="43">
        <f>-VLOOKUP(A$61&amp;"_E01",$D$12:$F$43,E$10+2,FALSE)-VLOOKUP(A$61&amp;"_E04",$D$12:$F$43,E$10+2,FALSE)</f>
        <v>-0.8</v>
      </c>
      <c r="L61" s="26" t="str">
        <f>"Lower limit of Bright Lighting in "&amp;A61</f>
        <v>Lower limit of Bright Lighting in RSD_APA1_LI</v>
      </c>
    </row>
    <row r="62" spans="1:12" x14ac:dyDescent="0.3">
      <c r="C62" s="25"/>
      <c r="D62" s="25" t="str">
        <f>D61</f>
        <v>RSD_APA1_LI</v>
      </c>
      <c r="E62" s="25" t="str">
        <f t="shared" ref="E62" si="10">E61</f>
        <v>RSD_APA1*01,RSD_APA1*04</v>
      </c>
      <c r="F62" s="25" t="str">
        <f t="shared" ref="F62" si="11">F61</f>
        <v>RSD_APA1_LI</v>
      </c>
      <c r="G62" s="42">
        <f>G55</f>
        <v>2020</v>
      </c>
      <c r="H62" s="66">
        <v>1</v>
      </c>
      <c r="I62" s="44"/>
      <c r="J62" s="44"/>
      <c r="K62" s="43">
        <f>K61*$E$47</f>
        <v>-0.8</v>
      </c>
      <c r="L62" s="26"/>
    </row>
    <row r="63" spans="1:12" x14ac:dyDescent="0.3">
      <c r="C63" s="25"/>
      <c r="D63" s="25" t="str">
        <f>D62</f>
        <v>RSD_APA1_LI</v>
      </c>
      <c r="E63" s="25" t="str">
        <f t="shared" ref="E63" si="12">E62</f>
        <v>RSD_APA1*01,RSD_APA1*04</v>
      </c>
      <c r="F63" s="25" t="str">
        <f t="shared" ref="F63" si="13">F62</f>
        <v>RSD_APA1_LI</v>
      </c>
      <c r="G63" s="42">
        <f>G56</f>
        <v>2030</v>
      </c>
      <c r="H63" s="66">
        <v>1</v>
      </c>
      <c r="I63" s="44"/>
      <c r="J63" s="44"/>
      <c r="K63" s="43">
        <f>K61*$F$47</f>
        <v>-0.60000000000000009</v>
      </c>
      <c r="L63" s="26"/>
    </row>
    <row r="64" spans="1:12" x14ac:dyDescent="0.3">
      <c r="C64" s="25"/>
      <c r="D64" s="25" t="str">
        <f>D62</f>
        <v>RSD_APA1_LI</v>
      </c>
      <c r="E64" s="25" t="str">
        <f t="shared" ref="E64" si="14">E63</f>
        <v>RSD_APA1*01,RSD_APA1*04</v>
      </c>
      <c r="F64" s="25" t="str">
        <f t="shared" ref="F64" si="15">F63</f>
        <v>RSD_APA1_LI</v>
      </c>
      <c r="G64" s="42">
        <f>G57</f>
        <v>2050</v>
      </c>
      <c r="H64" s="66">
        <v>1</v>
      </c>
      <c r="I64" s="44"/>
      <c r="J64" s="44"/>
      <c r="K64" s="43">
        <f>K61*$H$47</f>
        <v>-0.2</v>
      </c>
      <c r="L64" s="26"/>
    </row>
    <row r="66" spans="1:12" x14ac:dyDescent="0.3">
      <c r="G66" s="5" t="s">
        <v>44</v>
      </c>
    </row>
    <row r="67" spans="1:12" x14ac:dyDescent="0.3">
      <c r="C67" s="39" t="s">
        <v>9</v>
      </c>
      <c r="D67" s="67" t="s">
        <v>30</v>
      </c>
      <c r="E67" s="39" t="s">
        <v>11</v>
      </c>
      <c r="F67" s="39" t="s">
        <v>12</v>
      </c>
      <c r="G67" s="39" t="s">
        <v>1</v>
      </c>
      <c r="H67" s="39" t="s">
        <v>10</v>
      </c>
      <c r="I67" s="39" t="s">
        <v>28</v>
      </c>
      <c r="J67" s="39" t="s">
        <v>29</v>
      </c>
      <c r="K67" s="41" t="str">
        <f>$F$11</f>
        <v>KZK</v>
      </c>
      <c r="L67" s="39" t="s">
        <v>13</v>
      </c>
    </row>
    <row r="68" spans="1:12" x14ac:dyDescent="0.3">
      <c r="A68" s="8" t="str">
        <f>B5</f>
        <v>RSD_DTA2_LI</v>
      </c>
      <c r="C68" s="25" t="str">
        <f>"U"&amp;LEFT(A68,8)&amp;"_IndoorBrightLight"</f>
        <v>URSD_DTA2_IndoorBrightLight</v>
      </c>
      <c r="D68" s="25" t="str">
        <f>A68</f>
        <v>RSD_DTA2_LI</v>
      </c>
      <c r="E68" s="25" t="str">
        <f>CONCATENATE(LEFT(A68,8),"*","01")&amp;","&amp;CONCATENATE(LEFT(A68,8),"*","04")</f>
        <v>RSD_DTA2*01,RSD_DTA2*04</v>
      </c>
      <c r="F68" s="25" t="str">
        <f>A68</f>
        <v>RSD_DTA2_LI</v>
      </c>
      <c r="G68" s="42">
        <f>2017+1</f>
        <v>2018</v>
      </c>
      <c r="H68" s="66">
        <v>1</v>
      </c>
      <c r="I68" s="44">
        <v>0</v>
      </c>
      <c r="J68" s="44">
        <v>15</v>
      </c>
      <c r="K68" s="43">
        <f>-VLOOKUP(A$68&amp;"_E01",$D$12:$F$43,E$10+2,FALSE)-VLOOKUP(A$68&amp;"_E04",$D$12:$F$43,E$10+2,FALSE)</f>
        <v>-0.8</v>
      </c>
      <c r="L68" s="26" t="str">
        <f>"Lower limit of Bright Lighting in "&amp;A68</f>
        <v>Lower limit of Bright Lighting in RSD_DTA2_LI</v>
      </c>
    </row>
    <row r="69" spans="1:12" x14ac:dyDescent="0.3">
      <c r="C69" s="25"/>
      <c r="D69" s="25" t="str">
        <f>D68</f>
        <v>RSD_DTA2_LI</v>
      </c>
      <c r="E69" s="25" t="str">
        <f t="shared" ref="E69" si="16">E68</f>
        <v>RSD_DTA2*01,RSD_DTA2*04</v>
      </c>
      <c r="F69" s="25" t="str">
        <f t="shared" ref="F69" si="17">F68</f>
        <v>RSD_DTA2_LI</v>
      </c>
      <c r="G69" s="42">
        <f>G62</f>
        <v>2020</v>
      </c>
      <c r="H69" s="66">
        <v>1</v>
      </c>
      <c r="I69" s="44"/>
      <c r="J69" s="44"/>
      <c r="K69" s="43">
        <f>K68*$E$47</f>
        <v>-0.8</v>
      </c>
      <c r="L69" s="26"/>
    </row>
    <row r="70" spans="1:12" x14ac:dyDescent="0.3">
      <c r="C70" s="25"/>
      <c r="D70" s="25" t="str">
        <f>D69</f>
        <v>RSD_DTA2_LI</v>
      </c>
      <c r="E70" s="25" t="str">
        <f t="shared" ref="E70" si="18">E69</f>
        <v>RSD_DTA2*01,RSD_DTA2*04</v>
      </c>
      <c r="F70" s="25" t="str">
        <f t="shared" ref="F70" si="19">F69</f>
        <v>RSD_DTA2_LI</v>
      </c>
      <c r="G70" s="42">
        <f>G63</f>
        <v>2030</v>
      </c>
      <c r="H70" s="66">
        <v>1</v>
      </c>
      <c r="I70" s="44"/>
      <c r="J70" s="44"/>
      <c r="K70" s="43">
        <f>K68*$F$47</f>
        <v>-0.60000000000000009</v>
      </c>
      <c r="L70" s="26"/>
    </row>
    <row r="71" spans="1:12" x14ac:dyDescent="0.3">
      <c r="C71" s="25"/>
      <c r="D71" s="25" t="str">
        <f>D69</f>
        <v>RSD_DTA2_LI</v>
      </c>
      <c r="E71" s="25" t="str">
        <f t="shared" ref="E71" si="20">E70</f>
        <v>RSD_DTA2*01,RSD_DTA2*04</v>
      </c>
      <c r="F71" s="25" t="str">
        <f t="shared" ref="F71" si="21">F70</f>
        <v>RSD_DTA2_LI</v>
      </c>
      <c r="G71" s="42">
        <f>G64</f>
        <v>2050</v>
      </c>
      <c r="H71" s="66">
        <v>1</v>
      </c>
      <c r="I71" s="44"/>
      <c r="J71" s="44"/>
      <c r="K71" s="43">
        <f>K68*$H$47</f>
        <v>-0.2</v>
      </c>
      <c r="L71" s="26"/>
    </row>
    <row r="73" spans="1:12" x14ac:dyDescent="0.3">
      <c r="G73" s="5" t="s">
        <v>44</v>
      </c>
    </row>
    <row r="74" spans="1:12" x14ac:dyDescent="0.3">
      <c r="C74" s="39" t="s">
        <v>9</v>
      </c>
      <c r="D74" s="67" t="s">
        <v>30</v>
      </c>
      <c r="E74" s="39" t="s">
        <v>11</v>
      </c>
      <c r="F74" s="39" t="s">
        <v>12</v>
      </c>
      <c r="G74" s="39" t="s">
        <v>1</v>
      </c>
      <c r="H74" s="39" t="s">
        <v>10</v>
      </c>
      <c r="I74" s="39" t="s">
        <v>28</v>
      </c>
      <c r="J74" s="39" t="s">
        <v>29</v>
      </c>
      <c r="K74" s="41" t="str">
        <f>$F$11</f>
        <v>KZK</v>
      </c>
      <c r="L74" s="39" t="s">
        <v>13</v>
      </c>
    </row>
    <row r="75" spans="1:12" x14ac:dyDescent="0.3">
      <c r="A75" s="8" t="str">
        <f>B6</f>
        <v>RSD_APA2_LI</v>
      </c>
      <c r="C75" s="25" t="str">
        <f>"U"&amp;LEFT(A75,8)&amp;"_IndoorBrightLight"</f>
        <v>URSD_APA2_IndoorBrightLight</v>
      </c>
      <c r="D75" s="25" t="str">
        <f>A75</f>
        <v>RSD_APA2_LI</v>
      </c>
      <c r="E75" s="25" t="str">
        <f>CONCATENATE(LEFT(A75,8),"*","01")&amp;","&amp;CONCATENATE(LEFT(A75,8),"*","04")</f>
        <v>RSD_APA2*01,RSD_APA2*04</v>
      </c>
      <c r="F75" s="25" t="str">
        <f>A75</f>
        <v>RSD_APA2_LI</v>
      </c>
      <c r="G75" s="42">
        <f>2017+1</f>
        <v>2018</v>
      </c>
      <c r="H75" s="66">
        <v>1</v>
      </c>
      <c r="I75" s="44">
        <v>0</v>
      </c>
      <c r="J75" s="44">
        <v>15</v>
      </c>
      <c r="K75" s="43">
        <f>-VLOOKUP(A$75&amp;"_E01",$D$12:$F$43,E$10+2,FALSE)-VLOOKUP(A$75&amp;"_E04",$D$12:$F$43,E$10+2,FALSE)</f>
        <v>-0.8</v>
      </c>
      <c r="L75" s="26" t="str">
        <f>"Lower limit of Bright Lighting in "&amp;A75</f>
        <v>Lower limit of Bright Lighting in RSD_APA2_LI</v>
      </c>
    </row>
    <row r="76" spans="1:12" x14ac:dyDescent="0.3">
      <c r="C76" s="25"/>
      <c r="D76" s="25" t="str">
        <f>D75</f>
        <v>RSD_APA2_LI</v>
      </c>
      <c r="E76" s="25" t="str">
        <f t="shared" ref="E76" si="22">E75</f>
        <v>RSD_APA2*01,RSD_APA2*04</v>
      </c>
      <c r="F76" s="25" t="str">
        <f t="shared" ref="F76" si="23">F75</f>
        <v>RSD_APA2_LI</v>
      </c>
      <c r="G76" s="42">
        <f>G69</f>
        <v>2020</v>
      </c>
      <c r="H76" s="66">
        <v>1</v>
      </c>
      <c r="I76" s="44"/>
      <c r="J76" s="44"/>
      <c r="K76" s="43">
        <f>K75*$E$47</f>
        <v>-0.8</v>
      </c>
      <c r="L76" s="26"/>
    </row>
    <row r="77" spans="1:12" x14ac:dyDescent="0.3">
      <c r="C77" s="25"/>
      <c r="D77" s="25" t="str">
        <f>D76</f>
        <v>RSD_APA2_LI</v>
      </c>
      <c r="E77" s="25" t="str">
        <f t="shared" ref="E77" si="24">E76</f>
        <v>RSD_APA2*01,RSD_APA2*04</v>
      </c>
      <c r="F77" s="25" t="str">
        <f t="shared" ref="F77" si="25">F76</f>
        <v>RSD_APA2_LI</v>
      </c>
      <c r="G77" s="42">
        <f>G70</f>
        <v>2030</v>
      </c>
      <c r="H77" s="66">
        <v>1</v>
      </c>
      <c r="I77" s="44"/>
      <c r="J77" s="44"/>
      <c r="K77" s="43">
        <f>K75*$F$47</f>
        <v>-0.60000000000000009</v>
      </c>
      <c r="L77" s="26"/>
    </row>
    <row r="78" spans="1:12" x14ac:dyDescent="0.3">
      <c r="C78" s="25"/>
      <c r="D78" s="25" t="str">
        <f>D76</f>
        <v>RSD_APA2_LI</v>
      </c>
      <c r="E78" s="25" t="str">
        <f t="shared" ref="E78" si="26">E77</f>
        <v>RSD_APA2*01,RSD_APA2*04</v>
      </c>
      <c r="F78" s="25" t="str">
        <f t="shared" ref="F78" si="27">F77</f>
        <v>RSD_APA2_LI</v>
      </c>
      <c r="G78" s="42">
        <f>G71</f>
        <v>2050</v>
      </c>
      <c r="H78" s="66">
        <v>1</v>
      </c>
      <c r="I78" s="44"/>
      <c r="J78" s="44"/>
      <c r="K78" s="43">
        <f>K75*$H$47</f>
        <v>-0.2</v>
      </c>
      <c r="L78" s="26"/>
    </row>
    <row r="80" spans="1:12" x14ac:dyDescent="0.3">
      <c r="G80" s="5" t="s">
        <v>44</v>
      </c>
    </row>
    <row r="81" spans="1:12" x14ac:dyDescent="0.3">
      <c r="C81" s="39" t="s">
        <v>9</v>
      </c>
      <c r="D81" s="67" t="s">
        <v>30</v>
      </c>
      <c r="E81" s="39" t="s">
        <v>11</v>
      </c>
      <c r="F81" s="39" t="s">
        <v>12</v>
      </c>
      <c r="G81" s="39" t="s">
        <v>1</v>
      </c>
      <c r="H81" s="39" t="s">
        <v>10</v>
      </c>
      <c r="I81" s="39" t="s">
        <v>28</v>
      </c>
      <c r="J81" s="39" t="s">
        <v>29</v>
      </c>
      <c r="K81" s="41" t="str">
        <f>$F$11</f>
        <v>KZK</v>
      </c>
      <c r="L81" s="39" t="s">
        <v>13</v>
      </c>
    </row>
    <row r="82" spans="1:12" x14ac:dyDescent="0.3">
      <c r="A82" s="8" t="str">
        <f>B7</f>
        <v>RSD_DTA3_LI</v>
      </c>
      <c r="C82" s="25" t="str">
        <f>"U"&amp;LEFT(A82,8)&amp;"_IndoorBrightLight"</f>
        <v>URSD_DTA3_IndoorBrightLight</v>
      </c>
      <c r="D82" s="25" t="str">
        <f>A82</f>
        <v>RSD_DTA3_LI</v>
      </c>
      <c r="E82" s="25" t="str">
        <f>CONCATENATE(LEFT(A82,8),"*","01")&amp;","&amp;CONCATENATE(LEFT(A82,8),"*","04")</f>
        <v>RSD_DTA3*01,RSD_DTA3*04</v>
      </c>
      <c r="F82" s="25" t="str">
        <f>A82</f>
        <v>RSD_DTA3_LI</v>
      </c>
      <c r="G82" s="42">
        <f>2017+1</f>
        <v>2018</v>
      </c>
      <c r="H82" s="66">
        <v>1</v>
      </c>
      <c r="I82" s="44">
        <v>0</v>
      </c>
      <c r="J82" s="44">
        <v>15</v>
      </c>
      <c r="K82" s="43">
        <f>-VLOOKUP(A$82&amp;"_E01",$D$12:$F$43,E$10+2,FALSE)-VLOOKUP(A$82&amp;"_E04",$D$12:$F$43,E$10+2,FALSE)</f>
        <v>-0.8</v>
      </c>
      <c r="L82" s="26" t="str">
        <f>"Lower limit of Bright Lighting in "&amp;A82</f>
        <v>Lower limit of Bright Lighting in RSD_DTA3_LI</v>
      </c>
    </row>
    <row r="83" spans="1:12" x14ac:dyDescent="0.3">
      <c r="C83" s="25"/>
      <c r="D83" s="25" t="str">
        <f>D82</f>
        <v>RSD_DTA3_LI</v>
      </c>
      <c r="E83" s="25" t="str">
        <f t="shared" ref="E83" si="28">E82</f>
        <v>RSD_DTA3*01,RSD_DTA3*04</v>
      </c>
      <c r="F83" s="25" t="str">
        <f t="shared" ref="F83" si="29">F82</f>
        <v>RSD_DTA3_LI</v>
      </c>
      <c r="G83" s="42">
        <f>G76</f>
        <v>2020</v>
      </c>
      <c r="H83" s="66">
        <v>1</v>
      </c>
      <c r="I83" s="44"/>
      <c r="J83" s="44"/>
      <c r="K83" s="43">
        <f>K82*$E$47</f>
        <v>-0.8</v>
      </c>
      <c r="L83" s="26"/>
    </row>
    <row r="84" spans="1:12" x14ac:dyDescent="0.3">
      <c r="C84" s="25"/>
      <c r="D84" s="25" t="str">
        <f>D83</f>
        <v>RSD_DTA3_LI</v>
      </c>
      <c r="E84" s="25" t="str">
        <f t="shared" ref="E84" si="30">E83</f>
        <v>RSD_DTA3*01,RSD_DTA3*04</v>
      </c>
      <c r="F84" s="25" t="str">
        <f t="shared" ref="F84" si="31">F83</f>
        <v>RSD_DTA3_LI</v>
      </c>
      <c r="G84" s="42">
        <f>G77</f>
        <v>2030</v>
      </c>
      <c r="H84" s="66">
        <v>1</v>
      </c>
      <c r="I84" s="44"/>
      <c r="J84" s="44"/>
      <c r="K84" s="43">
        <f>K82*$F$47</f>
        <v>-0.60000000000000009</v>
      </c>
      <c r="L84" s="26"/>
    </row>
    <row r="85" spans="1:12" x14ac:dyDescent="0.3">
      <c r="C85" s="25"/>
      <c r="D85" s="25" t="str">
        <f>D83</f>
        <v>RSD_DTA3_LI</v>
      </c>
      <c r="E85" s="25" t="str">
        <f t="shared" ref="E85" si="32">E84</f>
        <v>RSD_DTA3*01,RSD_DTA3*04</v>
      </c>
      <c r="F85" s="25" t="str">
        <f t="shared" ref="F85" si="33">F84</f>
        <v>RSD_DTA3_LI</v>
      </c>
      <c r="G85" s="42">
        <f>G78</f>
        <v>2050</v>
      </c>
      <c r="H85" s="66">
        <v>1</v>
      </c>
      <c r="I85" s="44"/>
      <c r="J85" s="44"/>
      <c r="K85" s="43">
        <f>K82*$H$47</f>
        <v>-0.2</v>
      </c>
      <c r="L85" s="26"/>
    </row>
    <row r="87" spans="1:12" x14ac:dyDescent="0.3">
      <c r="G87" s="5" t="s">
        <v>44</v>
      </c>
    </row>
    <row r="88" spans="1:12" x14ac:dyDescent="0.3">
      <c r="C88" s="39" t="s">
        <v>9</v>
      </c>
      <c r="D88" s="67" t="s">
        <v>30</v>
      </c>
      <c r="E88" s="39" t="s">
        <v>11</v>
      </c>
      <c r="F88" s="39" t="s">
        <v>12</v>
      </c>
      <c r="G88" s="39" t="s">
        <v>1</v>
      </c>
      <c r="H88" s="39" t="s">
        <v>10</v>
      </c>
      <c r="I88" s="39" t="s">
        <v>28</v>
      </c>
      <c r="J88" s="39" t="s">
        <v>29</v>
      </c>
      <c r="K88" s="41" t="str">
        <f>$F$11</f>
        <v>KZK</v>
      </c>
      <c r="L88" s="39" t="s">
        <v>13</v>
      </c>
    </row>
    <row r="89" spans="1:12" x14ac:dyDescent="0.3">
      <c r="A89" s="8" t="str">
        <f>B8</f>
        <v>RSD_APA3_LI</v>
      </c>
      <c r="C89" s="25" t="str">
        <f>"U"&amp;LEFT(A89,8)&amp;"_IndoorBrightLight"</f>
        <v>URSD_APA3_IndoorBrightLight</v>
      </c>
      <c r="D89" s="25" t="str">
        <f>A89</f>
        <v>RSD_APA3_LI</v>
      </c>
      <c r="E89" s="25" t="str">
        <f>CONCATENATE(LEFT(A89,8),"*","01")&amp;","&amp;CONCATENATE(LEFT(A89,8),"*","04")</f>
        <v>RSD_APA3*01,RSD_APA3*04</v>
      </c>
      <c r="F89" s="25" t="str">
        <f>A89</f>
        <v>RSD_APA3_LI</v>
      </c>
      <c r="G89" s="42">
        <f>2017+1</f>
        <v>2018</v>
      </c>
      <c r="H89" s="66">
        <v>1</v>
      </c>
      <c r="I89" s="44">
        <v>0</v>
      </c>
      <c r="J89" s="44">
        <v>15</v>
      </c>
      <c r="K89" s="43">
        <f>-VLOOKUP(A$89&amp;"_E01",$D$12:$F$43,E$10+2,FALSE)-VLOOKUP(A$89&amp;"_E04",$D$12:$F$43,E$10+2,FALSE)</f>
        <v>-0.79999999999999993</v>
      </c>
      <c r="L89" s="26" t="str">
        <f>"Lower limit of Bright Lighting in "&amp;A89</f>
        <v>Lower limit of Bright Lighting in RSD_APA3_LI</v>
      </c>
    </row>
    <row r="90" spans="1:12" x14ac:dyDescent="0.3">
      <c r="C90" s="25"/>
      <c r="D90" s="25" t="str">
        <f>D89</f>
        <v>RSD_APA3_LI</v>
      </c>
      <c r="E90" s="25" t="str">
        <f t="shared" ref="E90" si="34">E89</f>
        <v>RSD_APA3*01,RSD_APA3*04</v>
      </c>
      <c r="F90" s="25" t="str">
        <f t="shared" ref="F90" si="35">F89</f>
        <v>RSD_APA3_LI</v>
      </c>
      <c r="G90" s="42">
        <f>G83</f>
        <v>2020</v>
      </c>
      <c r="H90" s="66">
        <v>1</v>
      </c>
      <c r="I90" s="44"/>
      <c r="J90" s="44"/>
      <c r="K90" s="43">
        <f>K89*$E$47</f>
        <v>-0.79999999999999993</v>
      </c>
      <c r="L90" s="26"/>
    </row>
    <row r="91" spans="1:12" x14ac:dyDescent="0.3">
      <c r="C91" s="25"/>
      <c r="D91" s="25" t="str">
        <f>D90</f>
        <v>RSD_APA3_LI</v>
      </c>
      <c r="E91" s="25" t="str">
        <f t="shared" ref="E91" si="36">E90</f>
        <v>RSD_APA3*01,RSD_APA3*04</v>
      </c>
      <c r="F91" s="25" t="str">
        <f t="shared" ref="F91" si="37">F90</f>
        <v>RSD_APA3_LI</v>
      </c>
      <c r="G91" s="42">
        <f>G84</f>
        <v>2030</v>
      </c>
      <c r="H91" s="66">
        <v>1</v>
      </c>
      <c r="I91" s="44"/>
      <c r="J91" s="44"/>
      <c r="K91" s="43">
        <f>K89*$F$47</f>
        <v>-0.6</v>
      </c>
      <c r="L91" s="26"/>
    </row>
    <row r="92" spans="1:12" x14ac:dyDescent="0.3">
      <c r="C92" s="25"/>
      <c r="D92" s="25" t="str">
        <f>D90</f>
        <v>RSD_APA3_LI</v>
      </c>
      <c r="E92" s="25" t="str">
        <f t="shared" ref="E92" si="38">E91</f>
        <v>RSD_APA3*01,RSD_APA3*04</v>
      </c>
      <c r="F92" s="25" t="str">
        <f t="shared" ref="F92" si="39">F91</f>
        <v>RSD_APA3_LI</v>
      </c>
      <c r="G92" s="42">
        <f>G85</f>
        <v>2050</v>
      </c>
      <c r="H92" s="66">
        <v>1</v>
      </c>
      <c r="I92" s="44"/>
      <c r="J92" s="44"/>
      <c r="K92" s="43">
        <f>K89*$H$47</f>
        <v>-0.19999999999999998</v>
      </c>
      <c r="L92" s="26"/>
    </row>
    <row r="94" spans="1:12" x14ac:dyDescent="0.3">
      <c r="G94" s="5" t="s">
        <v>44</v>
      </c>
    </row>
    <row r="95" spans="1:12" x14ac:dyDescent="0.3">
      <c r="C95" s="39" t="s">
        <v>9</v>
      </c>
      <c r="D95" s="67" t="s">
        <v>30</v>
      </c>
      <c r="E95" s="39" t="s">
        <v>11</v>
      </c>
      <c r="F95" s="39" t="s">
        <v>12</v>
      </c>
      <c r="G95" s="39" t="s">
        <v>1</v>
      </c>
      <c r="H95" s="39" t="s">
        <v>10</v>
      </c>
      <c r="I95" s="39" t="s">
        <v>28</v>
      </c>
      <c r="J95" s="39" t="s">
        <v>29</v>
      </c>
      <c r="K95" s="41" t="str">
        <f>$F$11</f>
        <v>KZK</v>
      </c>
      <c r="L95" s="39" t="s">
        <v>13</v>
      </c>
    </row>
    <row r="96" spans="1:12" x14ac:dyDescent="0.3">
      <c r="A96" s="8" t="str">
        <f>B9</f>
        <v>RSD_DTA4_LI</v>
      </c>
      <c r="C96" s="25" t="str">
        <f>"U"&amp;LEFT(A96,8)&amp;"_IndoorBrightLight"</f>
        <v>URSD_DTA4_IndoorBrightLight</v>
      </c>
      <c r="D96" s="25" t="str">
        <f>A96</f>
        <v>RSD_DTA4_LI</v>
      </c>
      <c r="E96" s="25" t="str">
        <f>CONCATENATE(LEFT(A96,8),"*","01")&amp;","&amp;CONCATENATE(LEFT(A96,8),"*","04")</f>
        <v>RSD_DTA4*01,RSD_DTA4*04</v>
      </c>
      <c r="F96" s="25" t="str">
        <f>A96</f>
        <v>RSD_DTA4_LI</v>
      </c>
      <c r="G96" s="42">
        <f>2017+1</f>
        <v>2018</v>
      </c>
      <c r="H96" s="66">
        <v>1</v>
      </c>
      <c r="I96" s="44">
        <v>0</v>
      </c>
      <c r="J96" s="44">
        <v>15</v>
      </c>
      <c r="K96" s="43">
        <f>-VLOOKUP(A$96&amp;"_E01",$D$12:$F$43,E$10+2,FALSE)-VLOOKUP(A$96&amp;"_E04",$D$12:$F$43,E$10+2,FALSE)</f>
        <v>-0.8</v>
      </c>
      <c r="L96" s="26" t="str">
        <f>"Lower limit of Bright Lighting in "&amp;A96</f>
        <v>Lower limit of Bright Lighting in RSD_DTA4_LI</v>
      </c>
    </row>
    <row r="97" spans="1:12" x14ac:dyDescent="0.3">
      <c r="C97" s="25"/>
      <c r="D97" s="25" t="str">
        <f>D96</f>
        <v>RSD_DTA4_LI</v>
      </c>
      <c r="E97" s="25" t="str">
        <f t="shared" ref="E97" si="40">E96</f>
        <v>RSD_DTA4*01,RSD_DTA4*04</v>
      </c>
      <c r="F97" s="25" t="str">
        <f t="shared" ref="F97" si="41">F96</f>
        <v>RSD_DTA4_LI</v>
      </c>
      <c r="G97" s="42">
        <f>G90</f>
        <v>2020</v>
      </c>
      <c r="H97" s="66">
        <v>1</v>
      </c>
      <c r="I97" s="44"/>
      <c r="J97" s="44"/>
      <c r="K97" s="43">
        <f>K96*$E$47</f>
        <v>-0.8</v>
      </c>
      <c r="L97" s="26"/>
    </row>
    <row r="98" spans="1:12" x14ac:dyDescent="0.3">
      <c r="C98" s="25"/>
      <c r="D98" s="25" t="str">
        <f>D97</f>
        <v>RSD_DTA4_LI</v>
      </c>
      <c r="E98" s="25" t="str">
        <f t="shared" ref="E98" si="42">E97</f>
        <v>RSD_DTA4*01,RSD_DTA4*04</v>
      </c>
      <c r="F98" s="25" t="str">
        <f t="shared" ref="F98" si="43">F97</f>
        <v>RSD_DTA4_LI</v>
      </c>
      <c r="G98" s="42">
        <f>G91</f>
        <v>2030</v>
      </c>
      <c r="H98" s="66">
        <v>1</v>
      </c>
      <c r="I98" s="44"/>
      <c r="J98" s="44"/>
      <c r="K98" s="43">
        <f>K96*$F$47</f>
        <v>-0.60000000000000009</v>
      </c>
      <c r="L98" s="26"/>
    </row>
    <row r="99" spans="1:12" x14ac:dyDescent="0.3">
      <c r="C99" s="25"/>
      <c r="D99" s="25" t="str">
        <f>D97</f>
        <v>RSD_DTA4_LI</v>
      </c>
      <c r="E99" s="25" t="str">
        <f t="shared" ref="E99" si="44">E98</f>
        <v>RSD_DTA4*01,RSD_DTA4*04</v>
      </c>
      <c r="F99" s="25" t="str">
        <f t="shared" ref="F99" si="45">F98</f>
        <v>RSD_DTA4_LI</v>
      </c>
      <c r="G99" s="42">
        <f>G92</f>
        <v>2050</v>
      </c>
      <c r="H99" s="66">
        <v>1</v>
      </c>
      <c r="I99" s="44"/>
      <c r="J99" s="44"/>
      <c r="K99" s="43">
        <f>K96*$H$47</f>
        <v>-0.2</v>
      </c>
      <c r="L99" s="26"/>
    </row>
    <row r="101" spans="1:12" x14ac:dyDescent="0.3">
      <c r="G101" s="5" t="s">
        <v>44</v>
      </c>
    </row>
    <row r="102" spans="1:12" x14ac:dyDescent="0.3">
      <c r="C102" s="39" t="s">
        <v>9</v>
      </c>
      <c r="D102" s="67" t="s">
        <v>30</v>
      </c>
      <c r="E102" s="39" t="s">
        <v>11</v>
      </c>
      <c r="F102" s="39" t="s">
        <v>12</v>
      </c>
      <c r="G102" s="39" t="s">
        <v>1</v>
      </c>
      <c r="H102" s="39" t="s">
        <v>10</v>
      </c>
      <c r="I102" s="39" t="s">
        <v>28</v>
      </c>
      <c r="J102" s="39" t="s">
        <v>29</v>
      </c>
      <c r="K102" s="41" t="str">
        <f>$F$11</f>
        <v>KZK</v>
      </c>
      <c r="L102" s="39" t="s">
        <v>13</v>
      </c>
    </row>
    <row r="103" spans="1:12" x14ac:dyDescent="0.3">
      <c r="A103" s="8" t="str">
        <f>B10</f>
        <v>RSD_APA4_LI</v>
      </c>
      <c r="C103" s="25" t="str">
        <f>"U"&amp;LEFT(A103,8)&amp;"_IndoorBrightLight"</f>
        <v>URSD_APA4_IndoorBrightLight</v>
      </c>
      <c r="D103" s="25" t="str">
        <f>A103</f>
        <v>RSD_APA4_LI</v>
      </c>
      <c r="E103" s="25" t="str">
        <f>CONCATENATE(LEFT(A103,8),"*","01")&amp;","&amp;CONCATENATE(LEFT(A103,8),"*","04")</f>
        <v>RSD_APA4*01,RSD_APA4*04</v>
      </c>
      <c r="F103" s="25" t="str">
        <f>A103</f>
        <v>RSD_APA4_LI</v>
      </c>
      <c r="G103" s="42">
        <f>2017+1</f>
        <v>2018</v>
      </c>
      <c r="H103" s="66">
        <v>1</v>
      </c>
      <c r="I103" s="44">
        <v>0</v>
      </c>
      <c r="J103" s="44">
        <v>15</v>
      </c>
      <c r="K103" s="43">
        <f>-VLOOKUP(A$103&amp;"_E01",$D$12:$F$43,E$10+2,FALSE)-VLOOKUP(A$103&amp;"_E04",$D$12:$F$43,E$10+2,FALSE)</f>
        <v>-0.8</v>
      </c>
      <c r="L103" s="26" t="str">
        <f>"Lower limit of Bright Lighting in "&amp;A103</f>
        <v>Lower limit of Bright Lighting in RSD_APA4_LI</v>
      </c>
    </row>
    <row r="104" spans="1:12" x14ac:dyDescent="0.3">
      <c r="C104" s="25"/>
      <c r="D104" s="25" t="str">
        <f>D103</f>
        <v>RSD_APA4_LI</v>
      </c>
      <c r="E104" s="25" t="str">
        <f t="shared" ref="E104" si="46">E103</f>
        <v>RSD_APA4*01,RSD_APA4*04</v>
      </c>
      <c r="F104" s="25" t="str">
        <f t="shared" ref="F104" si="47">F103</f>
        <v>RSD_APA4_LI</v>
      </c>
      <c r="G104" s="42">
        <f>G97</f>
        <v>2020</v>
      </c>
      <c r="H104" s="66">
        <v>1</v>
      </c>
      <c r="I104" s="44"/>
      <c r="J104" s="44"/>
      <c r="K104" s="43">
        <f>K103*$E$47</f>
        <v>-0.8</v>
      </c>
      <c r="L104" s="26"/>
    </row>
    <row r="105" spans="1:12" x14ac:dyDescent="0.3">
      <c r="C105" s="25"/>
      <c r="D105" s="25" t="str">
        <f>D104</f>
        <v>RSD_APA4_LI</v>
      </c>
      <c r="E105" s="25" t="str">
        <f t="shared" ref="E105" si="48">E104</f>
        <v>RSD_APA4*01,RSD_APA4*04</v>
      </c>
      <c r="F105" s="25" t="str">
        <f t="shared" ref="F105" si="49">F104</f>
        <v>RSD_APA4_LI</v>
      </c>
      <c r="G105" s="42">
        <f>G98</f>
        <v>2030</v>
      </c>
      <c r="H105" s="66">
        <v>1</v>
      </c>
      <c r="I105" s="44"/>
      <c r="J105" s="44"/>
      <c r="K105" s="43">
        <f>K103*$F$47</f>
        <v>-0.60000000000000009</v>
      </c>
      <c r="L105" s="26"/>
    </row>
    <row r="106" spans="1:12" x14ac:dyDescent="0.3">
      <c r="C106" s="25"/>
      <c r="D106" s="25" t="str">
        <f>D104</f>
        <v>RSD_APA4_LI</v>
      </c>
      <c r="E106" s="25" t="str">
        <f t="shared" ref="E106" si="50">E105</f>
        <v>RSD_APA4*01,RSD_APA4*04</v>
      </c>
      <c r="F106" s="25" t="str">
        <f t="shared" ref="F106" si="51">F105</f>
        <v>RSD_APA4_LI</v>
      </c>
      <c r="G106" s="42">
        <f>G99</f>
        <v>2050</v>
      </c>
      <c r="H106" s="66">
        <v>1</v>
      </c>
      <c r="I106" s="44"/>
      <c r="J106" s="44"/>
      <c r="K106" s="43">
        <f>K103*$H$47</f>
        <v>-0.2</v>
      </c>
      <c r="L106" s="26"/>
    </row>
    <row r="112" spans="1:12" x14ac:dyDescent="0.3">
      <c r="G112" s="5" t="s">
        <v>44</v>
      </c>
    </row>
    <row r="113" spans="1:12" x14ac:dyDescent="0.3">
      <c r="C113" s="39" t="s">
        <v>9</v>
      </c>
      <c r="D113" s="67" t="s">
        <v>30</v>
      </c>
      <c r="E113" s="39" t="s">
        <v>11</v>
      </c>
      <c r="F113" s="39" t="s">
        <v>12</v>
      </c>
      <c r="G113" s="39" t="s">
        <v>1</v>
      </c>
      <c r="H113" s="39" t="s">
        <v>10</v>
      </c>
      <c r="I113" s="39" t="s">
        <v>28</v>
      </c>
      <c r="J113" s="39" t="s">
        <v>29</v>
      </c>
      <c r="K113" s="41" t="str">
        <f>$F$11</f>
        <v>KZK</v>
      </c>
      <c r="L113" s="39" t="s">
        <v>13</v>
      </c>
    </row>
    <row r="114" spans="1:12" x14ac:dyDescent="0.3">
      <c r="A114" s="8" t="s">
        <v>89</v>
      </c>
      <c r="C114" s="25" t="str">
        <f>"U"&amp;LEFT(A114,8)&amp;"_StandardLight"</f>
        <v>UTER_SL_StandardLight</v>
      </c>
      <c r="D114" s="25" t="str">
        <f>A114</f>
        <v>TER_SL</v>
      </c>
      <c r="E114" s="25" t="str">
        <f>CONCATENATE(LEFT(A114,8),"*N*","ST*")&amp;","&amp;"TER_SL*E01"</f>
        <v>TER_SL*N*ST*,TER_SL*E01</v>
      </c>
      <c r="F114" s="25" t="str">
        <f>A114</f>
        <v>TER_SL</v>
      </c>
      <c r="G114" s="42">
        <f>2017+1</f>
        <v>2018</v>
      </c>
      <c r="H114" s="66">
        <v>1</v>
      </c>
      <c r="I114" s="44">
        <v>0</v>
      </c>
      <c r="J114" s="44">
        <v>15</v>
      </c>
      <c r="K114" s="43">
        <v>-0.95</v>
      </c>
      <c r="L114" s="26" t="str">
        <f>"Lower limit of Starndard Street Lighting in "&amp;A114</f>
        <v>Lower limit of Starndard Street Lighting in TER_SL</v>
      </c>
    </row>
    <row r="115" spans="1:12" x14ac:dyDescent="0.3">
      <c r="C115" s="25"/>
      <c r="D115" s="25" t="str">
        <f>D114</f>
        <v>TER_SL</v>
      </c>
      <c r="E115" s="25" t="str">
        <f t="shared" ref="E115:F117" si="52">E114</f>
        <v>TER_SL*N*ST*,TER_SL*E01</v>
      </c>
      <c r="F115" s="25" t="str">
        <f t="shared" si="52"/>
        <v>TER_SL</v>
      </c>
      <c r="G115" s="42">
        <f>G104</f>
        <v>2020</v>
      </c>
      <c r="H115" s="66">
        <v>1</v>
      </c>
      <c r="I115" s="44"/>
      <c r="J115" s="44"/>
      <c r="K115" s="43">
        <f>-0.9</f>
        <v>-0.9</v>
      </c>
      <c r="L115" s="26"/>
    </row>
    <row r="116" spans="1:12" x14ac:dyDescent="0.3">
      <c r="C116" s="25"/>
      <c r="D116" s="25" t="str">
        <f>D115</f>
        <v>TER_SL</v>
      </c>
      <c r="E116" s="25" t="str">
        <f t="shared" si="52"/>
        <v>TER_SL*N*ST*,TER_SL*E01</v>
      </c>
      <c r="F116" s="25" t="str">
        <f t="shared" si="52"/>
        <v>TER_SL</v>
      </c>
      <c r="G116" s="42">
        <f t="shared" ref="G116:G117" si="53">G105</f>
        <v>2030</v>
      </c>
      <c r="H116" s="66">
        <v>1</v>
      </c>
      <c r="I116" s="44"/>
      <c r="J116" s="44"/>
      <c r="K116" s="43">
        <v>-0.7</v>
      </c>
      <c r="L116" s="26"/>
    </row>
    <row r="117" spans="1:12" x14ac:dyDescent="0.3">
      <c r="C117" s="25"/>
      <c r="D117" s="25" t="str">
        <f>D115</f>
        <v>TER_SL</v>
      </c>
      <c r="E117" s="25" t="str">
        <f t="shared" si="52"/>
        <v>TER_SL*N*ST*,TER_SL*E01</v>
      </c>
      <c r="F117" s="25" t="str">
        <f t="shared" si="52"/>
        <v>TER_SL</v>
      </c>
      <c r="G117" s="42">
        <f t="shared" si="53"/>
        <v>2050</v>
      </c>
      <c r="H117" s="66">
        <v>1</v>
      </c>
      <c r="I117" s="44"/>
      <c r="J117" s="44"/>
      <c r="K117" s="43">
        <v>-0.35</v>
      </c>
      <c r="L117" s="26"/>
    </row>
    <row r="119" spans="1:12" x14ac:dyDescent="0.3">
      <c r="G119" s="5" t="s">
        <v>44</v>
      </c>
    </row>
    <row r="120" spans="1:12" x14ac:dyDescent="0.3">
      <c r="C120" s="39" t="s">
        <v>9</v>
      </c>
      <c r="D120" s="67" t="s">
        <v>30</v>
      </c>
      <c r="E120" s="39" t="s">
        <v>11</v>
      </c>
      <c r="F120" s="39" t="s">
        <v>12</v>
      </c>
      <c r="G120" s="39" t="s">
        <v>1</v>
      </c>
      <c r="H120" s="39" t="s">
        <v>10</v>
      </c>
      <c r="I120" s="39" t="s">
        <v>28</v>
      </c>
      <c r="J120" s="39" t="s">
        <v>29</v>
      </c>
      <c r="K120" s="41" t="str">
        <f>$F$11</f>
        <v>KZK</v>
      </c>
      <c r="L120" s="39" t="s">
        <v>13</v>
      </c>
    </row>
    <row r="121" spans="1:12" x14ac:dyDescent="0.3">
      <c r="A121" s="8" t="s">
        <v>90</v>
      </c>
      <c r="C121" s="25" t="str">
        <f>"U"&amp;LEFT(A121,8)&amp;"_IndoorBrightLight"</f>
        <v>UTER_TP_L_IndoorBrightLight</v>
      </c>
      <c r="D121" s="25" t="str">
        <f>A121</f>
        <v>TER_TP_LI</v>
      </c>
      <c r="E121" s="25" t="str">
        <f>CONCATENATE(LEFT(A121,8),"*","01")&amp;","&amp;CONCATENATE(LEFT(A121,8),"*","04")</f>
        <v>TER_TP_L*01,TER_TP_L*04</v>
      </c>
      <c r="F121" s="25" t="str">
        <f>A121</f>
        <v>TER_TP_LI</v>
      </c>
      <c r="G121" s="42">
        <f>G114</f>
        <v>2018</v>
      </c>
      <c r="H121" s="66">
        <v>1</v>
      </c>
      <c r="I121" s="44">
        <v>0</v>
      </c>
      <c r="J121" s="44">
        <v>15</v>
      </c>
      <c r="K121" s="43">
        <v>-0.95</v>
      </c>
      <c r="L121" s="26" t="str">
        <f>"Lower limit of Bright Lighting in "&amp;A121</f>
        <v>Lower limit of Bright Lighting in TER_TP_LI</v>
      </c>
    </row>
    <row r="122" spans="1:12" x14ac:dyDescent="0.3">
      <c r="C122" s="25"/>
      <c r="D122" s="25" t="str">
        <f>D121</f>
        <v>TER_TP_LI</v>
      </c>
      <c r="E122" s="25" t="str">
        <f t="shared" ref="E122:F122" si="54">E121</f>
        <v>TER_TP_L*01,TER_TP_L*04</v>
      </c>
      <c r="F122" s="25" t="str">
        <f t="shared" si="54"/>
        <v>TER_TP_LI</v>
      </c>
      <c r="G122" s="42">
        <f t="shared" ref="G122:G124" si="55">G115</f>
        <v>2020</v>
      </c>
      <c r="H122" s="66">
        <v>1</v>
      </c>
      <c r="I122" s="44"/>
      <c r="J122" s="44"/>
      <c r="K122" s="43">
        <f>K121+0.05</f>
        <v>-0.89999999999999991</v>
      </c>
      <c r="L122" s="26"/>
    </row>
    <row r="123" spans="1:12" x14ac:dyDescent="0.3">
      <c r="C123" s="25"/>
      <c r="D123" s="25" t="str">
        <f>D122</f>
        <v>TER_TP_LI</v>
      </c>
      <c r="E123" s="25" t="str">
        <f t="shared" ref="E123:F123" si="56">E122</f>
        <v>TER_TP_L*01,TER_TP_L*04</v>
      </c>
      <c r="F123" s="25" t="str">
        <f t="shared" si="56"/>
        <v>TER_TP_LI</v>
      </c>
      <c r="G123" s="42">
        <f t="shared" si="55"/>
        <v>2030</v>
      </c>
      <c r="H123" s="66">
        <v>1</v>
      </c>
      <c r="I123" s="44"/>
      <c r="J123" s="44"/>
      <c r="K123" s="43">
        <v>-0.6</v>
      </c>
      <c r="L123" s="26"/>
    </row>
    <row r="124" spans="1:12" x14ac:dyDescent="0.3">
      <c r="C124" s="25"/>
      <c r="D124" s="25" t="str">
        <f>D122</f>
        <v>TER_TP_LI</v>
      </c>
      <c r="E124" s="25" t="str">
        <f t="shared" ref="E124:F124" si="57">E123</f>
        <v>TER_TP_L*01,TER_TP_L*04</v>
      </c>
      <c r="F124" s="25" t="str">
        <f t="shared" si="57"/>
        <v>TER_TP_LI</v>
      </c>
      <c r="G124" s="42">
        <f t="shared" si="55"/>
        <v>2050</v>
      </c>
      <c r="H124" s="66">
        <v>1</v>
      </c>
      <c r="I124" s="44"/>
      <c r="J124" s="44"/>
      <c r="K124" s="43">
        <v>-0.25</v>
      </c>
      <c r="L124" s="26"/>
    </row>
    <row r="126" spans="1:12" x14ac:dyDescent="0.3">
      <c r="G126" s="5" t="s">
        <v>44</v>
      </c>
    </row>
    <row r="127" spans="1:12" x14ac:dyDescent="0.3">
      <c r="C127" s="39" t="s">
        <v>9</v>
      </c>
      <c r="D127" s="67" t="s">
        <v>30</v>
      </c>
      <c r="E127" s="39" t="s">
        <v>11</v>
      </c>
      <c r="F127" s="39" t="s">
        <v>12</v>
      </c>
      <c r="G127" s="39" t="s">
        <v>1</v>
      </c>
      <c r="H127" s="39" t="s">
        <v>10</v>
      </c>
      <c r="I127" s="39" t="s">
        <v>28</v>
      </c>
      <c r="J127" s="39" t="s">
        <v>29</v>
      </c>
      <c r="K127" s="41" t="str">
        <f>$F$11</f>
        <v>KZK</v>
      </c>
      <c r="L127" s="39" t="s">
        <v>13</v>
      </c>
    </row>
    <row r="128" spans="1:12" x14ac:dyDescent="0.3">
      <c r="A128" s="8" t="s">
        <v>91</v>
      </c>
      <c r="C128" s="25" t="str">
        <f>"U"&amp;LEFT(A128,8)&amp;"_IndoorBrightLight"</f>
        <v>UTER_TS_L_IndoorBrightLight</v>
      </c>
      <c r="D128" s="25" t="str">
        <f>A128</f>
        <v>TER_TS_LI</v>
      </c>
      <c r="E128" s="25" t="str">
        <f>CONCATENATE(LEFT(A128,8),"*","01")&amp;","&amp;CONCATENATE(LEFT(A128,8),"*","04")</f>
        <v>TER_TS_L*01,TER_TS_L*04</v>
      </c>
      <c r="F128" s="25" t="str">
        <f>A128</f>
        <v>TER_TS_LI</v>
      </c>
      <c r="G128" s="42">
        <f>G121</f>
        <v>2018</v>
      </c>
      <c r="H128" s="66">
        <v>1</v>
      </c>
      <c r="I128" s="44">
        <v>0</v>
      </c>
      <c r="J128" s="44">
        <v>15</v>
      </c>
      <c r="K128" s="43">
        <v>-0.95</v>
      </c>
      <c r="L128" s="26" t="str">
        <f>"Lower limit of Bright Lighting in "&amp;A128</f>
        <v>Lower limit of Bright Lighting in TER_TS_LI</v>
      </c>
    </row>
    <row r="129" spans="3:12" x14ac:dyDescent="0.3">
      <c r="C129" s="25"/>
      <c r="D129" s="25" t="str">
        <f>D128</f>
        <v>TER_TS_LI</v>
      </c>
      <c r="E129" s="25" t="str">
        <f t="shared" ref="E129:F129" si="58">E128</f>
        <v>TER_TS_L*01,TER_TS_L*04</v>
      </c>
      <c r="F129" s="25" t="str">
        <f t="shared" si="58"/>
        <v>TER_TS_LI</v>
      </c>
      <c r="G129" s="42">
        <f t="shared" ref="G129:G131" si="59">G122</f>
        <v>2020</v>
      </c>
      <c r="H129" s="66">
        <v>1</v>
      </c>
      <c r="I129" s="44"/>
      <c r="J129" s="44"/>
      <c r="K129" s="43">
        <f>K128+0.05</f>
        <v>-0.89999999999999991</v>
      </c>
      <c r="L129" s="26"/>
    </row>
    <row r="130" spans="3:12" x14ac:dyDescent="0.3">
      <c r="C130" s="25"/>
      <c r="D130" s="25" t="str">
        <f>D129</f>
        <v>TER_TS_LI</v>
      </c>
      <c r="E130" s="25" t="str">
        <f t="shared" ref="E130:F130" si="60">E129</f>
        <v>TER_TS_L*01,TER_TS_L*04</v>
      </c>
      <c r="F130" s="25" t="str">
        <f t="shared" si="60"/>
        <v>TER_TS_LI</v>
      </c>
      <c r="G130" s="42">
        <f t="shared" si="59"/>
        <v>2030</v>
      </c>
      <c r="H130" s="66">
        <v>1</v>
      </c>
      <c r="I130" s="44"/>
      <c r="J130" s="44"/>
      <c r="K130" s="43">
        <v>-0.6</v>
      </c>
      <c r="L130" s="26"/>
    </row>
    <row r="131" spans="3:12" x14ac:dyDescent="0.3">
      <c r="C131" s="25"/>
      <c r="D131" s="25" t="str">
        <f>D129</f>
        <v>TER_TS_LI</v>
      </c>
      <c r="E131" s="25" t="str">
        <f t="shared" ref="E131:F131" si="61">E130</f>
        <v>TER_TS_L*01,TER_TS_L*04</v>
      </c>
      <c r="F131" s="25" t="str">
        <f t="shared" si="61"/>
        <v>TER_TS_LI</v>
      </c>
      <c r="G131" s="42">
        <f t="shared" si="59"/>
        <v>2050</v>
      </c>
      <c r="H131" s="66">
        <v>1</v>
      </c>
      <c r="I131" s="44"/>
      <c r="J131" s="44"/>
      <c r="K131" s="43">
        <v>-0.25</v>
      </c>
      <c r="L131" s="2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CAE6-147C-496C-A9A0-C1BE6027BC50}">
  <dimension ref="A2:X84"/>
  <sheetViews>
    <sheetView tabSelected="1" zoomScale="70" zoomScaleNormal="70" workbookViewId="0">
      <selection sqref="A1:XFD1048576"/>
    </sheetView>
  </sheetViews>
  <sheetFormatPr defaultRowHeight="14.4" x14ac:dyDescent="0.3"/>
  <cols>
    <col min="1" max="1" width="8.88671875" style="4"/>
    <col min="2" max="2" width="24.88671875" style="4" bestFit="1" customWidth="1"/>
    <col min="3" max="3" width="13.44140625" style="4" bestFit="1" customWidth="1"/>
    <col min="4" max="4" width="17.44140625" style="4" bestFit="1" customWidth="1"/>
    <col min="5" max="5" width="11.5546875" style="4" bestFit="1" customWidth="1"/>
    <col min="6" max="6" width="9.33203125" style="4" bestFit="1" customWidth="1"/>
    <col min="7" max="7" width="11.109375" style="4" bestFit="1" customWidth="1"/>
    <col min="8" max="8" width="20.33203125" style="4" bestFit="1" customWidth="1"/>
    <col min="9" max="9" width="22.88671875" style="4" bestFit="1" customWidth="1"/>
    <col min="10" max="10" width="12.109375" style="4" bestFit="1" customWidth="1"/>
    <col min="11" max="11" width="20.109375" style="4" bestFit="1" customWidth="1"/>
    <col min="12" max="12" width="22.5546875" style="4" bestFit="1" customWidth="1"/>
    <col min="13" max="16384" width="8.88671875" style="4"/>
  </cols>
  <sheetData>
    <row r="2" spans="2:10" x14ac:dyDescent="0.3">
      <c r="B2" s="5"/>
    </row>
    <row r="4" spans="2:10" x14ac:dyDescent="0.3">
      <c r="B4" s="5"/>
      <c r="F4" s="5" t="s">
        <v>94</v>
      </c>
    </row>
    <row r="6" spans="2:10" x14ac:dyDescent="0.3">
      <c r="B6" s="39" t="s">
        <v>9</v>
      </c>
      <c r="C6" s="67" t="s">
        <v>30</v>
      </c>
      <c r="D6" s="39" t="s">
        <v>11</v>
      </c>
      <c r="E6" s="39" t="s">
        <v>12</v>
      </c>
      <c r="F6" s="39" t="s">
        <v>1</v>
      </c>
      <c r="G6" s="39" t="s">
        <v>95</v>
      </c>
      <c r="H6" s="39" t="s">
        <v>92</v>
      </c>
      <c r="I6" s="39" t="s">
        <v>93</v>
      </c>
      <c r="J6" s="39" t="s">
        <v>13</v>
      </c>
    </row>
    <row r="7" spans="2:10" x14ac:dyDescent="0.3">
      <c r="B7" s="4" t="s">
        <v>100</v>
      </c>
      <c r="D7" s="4" t="s">
        <v>96</v>
      </c>
      <c r="F7" s="4">
        <v>2018</v>
      </c>
      <c r="G7" s="85">
        <v>1</v>
      </c>
      <c r="H7" s="4">
        <v>0</v>
      </c>
      <c r="I7" s="4">
        <v>15</v>
      </c>
      <c r="J7" s="4" t="s">
        <v>104</v>
      </c>
    </row>
    <row r="8" spans="2:10" x14ac:dyDescent="0.3">
      <c r="C8" s="34"/>
      <c r="D8" s="34" t="s">
        <v>97</v>
      </c>
      <c r="E8" s="34"/>
      <c r="F8" s="34">
        <v>2018</v>
      </c>
      <c r="G8" s="96">
        <v>-3.5</v>
      </c>
    </row>
    <row r="9" spans="2:10" x14ac:dyDescent="0.3">
      <c r="D9" s="4" t="s">
        <v>96</v>
      </c>
      <c r="F9" s="4">
        <v>2020</v>
      </c>
      <c r="G9" s="85">
        <v>1</v>
      </c>
    </row>
    <row r="10" spans="2:10" x14ac:dyDescent="0.3">
      <c r="C10" s="34"/>
      <c r="D10" s="34" t="s">
        <v>97</v>
      </c>
      <c r="E10" s="34"/>
      <c r="F10" s="34">
        <v>2020</v>
      </c>
      <c r="G10" s="96">
        <v>-3.5</v>
      </c>
    </row>
    <row r="11" spans="2:10" x14ac:dyDescent="0.3">
      <c r="D11" s="4" t="s">
        <v>96</v>
      </c>
      <c r="F11" s="4">
        <v>2030</v>
      </c>
      <c r="G11" s="85">
        <v>1</v>
      </c>
    </row>
    <row r="12" spans="2:10" x14ac:dyDescent="0.3">
      <c r="C12" s="34"/>
      <c r="D12" s="34" t="s">
        <v>97</v>
      </c>
      <c r="E12" s="34"/>
      <c r="F12" s="34">
        <v>2030</v>
      </c>
      <c r="G12" s="96">
        <v>-3.5</v>
      </c>
    </row>
    <row r="13" spans="2:10" x14ac:dyDescent="0.3">
      <c r="D13" s="4" t="s">
        <v>96</v>
      </c>
      <c r="F13" s="4">
        <v>2050</v>
      </c>
      <c r="G13" s="85">
        <v>1</v>
      </c>
    </row>
    <row r="14" spans="2:10" x14ac:dyDescent="0.3">
      <c r="C14" s="34"/>
      <c r="D14" s="34" t="s">
        <v>97</v>
      </c>
      <c r="E14" s="34"/>
      <c r="F14" s="34">
        <v>2050</v>
      </c>
      <c r="G14" s="96">
        <v>-3.5</v>
      </c>
    </row>
    <row r="16" spans="2:10" x14ac:dyDescent="0.3">
      <c r="B16" s="5"/>
      <c r="F16" s="5" t="s">
        <v>94</v>
      </c>
    </row>
    <row r="18" spans="2:14" x14ac:dyDescent="0.3">
      <c r="B18" s="39" t="s">
        <v>9</v>
      </c>
      <c r="C18" s="67" t="s">
        <v>30</v>
      </c>
      <c r="D18" s="39" t="s">
        <v>11</v>
      </c>
      <c r="E18" s="39" t="s">
        <v>12</v>
      </c>
      <c r="F18" s="39" t="s">
        <v>1</v>
      </c>
      <c r="G18" s="39" t="s">
        <v>95</v>
      </c>
      <c r="H18" s="39" t="s">
        <v>28</v>
      </c>
      <c r="I18" s="39" t="s">
        <v>29</v>
      </c>
      <c r="J18" s="39" t="s">
        <v>13</v>
      </c>
    </row>
    <row r="19" spans="2:14" x14ac:dyDescent="0.3">
      <c r="B19" s="4" t="s">
        <v>101</v>
      </c>
      <c r="D19" s="4" t="s">
        <v>96</v>
      </c>
      <c r="F19" s="4">
        <v>2018</v>
      </c>
      <c r="G19" s="85">
        <v>1</v>
      </c>
      <c r="H19" s="4">
        <v>0</v>
      </c>
      <c r="I19" s="4">
        <v>15</v>
      </c>
      <c r="J19" s="4" t="s">
        <v>105</v>
      </c>
    </row>
    <row r="20" spans="2:14" x14ac:dyDescent="0.3">
      <c r="C20" s="34"/>
      <c r="D20" s="34" t="s">
        <v>97</v>
      </c>
      <c r="E20" s="34"/>
      <c r="F20" s="34">
        <v>2018</v>
      </c>
      <c r="G20" s="96">
        <f>G8/1.5</f>
        <v>-2.3333333333333335</v>
      </c>
    </row>
    <row r="21" spans="2:14" x14ac:dyDescent="0.3">
      <c r="D21" s="4" t="s">
        <v>96</v>
      </c>
      <c r="F21" s="4">
        <v>2020</v>
      </c>
      <c r="G21" s="85">
        <v>1</v>
      </c>
    </row>
    <row r="22" spans="2:14" x14ac:dyDescent="0.3">
      <c r="C22" s="34"/>
      <c r="D22" s="34" t="s">
        <v>97</v>
      </c>
      <c r="E22" s="34"/>
      <c r="F22" s="34">
        <v>2020</v>
      </c>
      <c r="G22" s="96">
        <f>G10/1.5</f>
        <v>-2.3333333333333335</v>
      </c>
    </row>
    <row r="23" spans="2:14" x14ac:dyDescent="0.3">
      <c r="D23" s="4" t="s">
        <v>96</v>
      </c>
      <c r="F23" s="4">
        <v>2030</v>
      </c>
      <c r="G23" s="85">
        <v>1</v>
      </c>
    </row>
    <row r="24" spans="2:14" x14ac:dyDescent="0.3">
      <c r="C24" s="34"/>
      <c r="D24" s="34" t="s">
        <v>97</v>
      </c>
      <c r="E24" s="34"/>
      <c r="F24" s="34">
        <v>2030</v>
      </c>
      <c r="G24" s="96">
        <f>G12/1.5</f>
        <v>-2.3333333333333335</v>
      </c>
    </row>
    <row r="25" spans="2:14" x14ac:dyDescent="0.3">
      <c r="D25" s="4" t="s">
        <v>96</v>
      </c>
      <c r="F25" s="4">
        <v>2050</v>
      </c>
      <c r="G25" s="85">
        <v>1</v>
      </c>
    </row>
    <row r="26" spans="2:14" x14ac:dyDescent="0.3">
      <c r="C26" s="34"/>
      <c r="D26" s="34" t="s">
        <v>97</v>
      </c>
      <c r="E26" s="34"/>
      <c r="F26" s="34">
        <v>2050</v>
      </c>
      <c r="G26" s="96">
        <f>G14/1.5</f>
        <v>-2.3333333333333335</v>
      </c>
      <c r="N26" s="4" t="s">
        <v>292</v>
      </c>
    </row>
    <row r="27" spans="2:14" x14ac:dyDescent="0.3">
      <c r="N27" s="4" t="s">
        <v>296</v>
      </c>
    </row>
    <row r="28" spans="2:14" x14ac:dyDescent="0.3">
      <c r="B28" s="5"/>
      <c r="F28" s="5" t="s">
        <v>94</v>
      </c>
    </row>
    <row r="30" spans="2:14" x14ac:dyDescent="0.3">
      <c r="B30" s="39" t="s">
        <v>9</v>
      </c>
      <c r="C30" s="67" t="s">
        <v>30</v>
      </c>
      <c r="D30" s="39" t="s">
        <v>11</v>
      </c>
      <c r="E30" s="39" t="s">
        <v>12</v>
      </c>
      <c r="F30" s="39" t="s">
        <v>1</v>
      </c>
      <c r="G30" s="39" t="s">
        <v>95</v>
      </c>
      <c r="H30" s="39" t="s">
        <v>92</v>
      </c>
      <c r="I30" s="39" t="s">
        <v>93</v>
      </c>
      <c r="J30" s="39" t="s">
        <v>13</v>
      </c>
    </row>
    <row r="31" spans="2:14" x14ac:dyDescent="0.3">
      <c r="B31" s="4" t="s">
        <v>102</v>
      </c>
      <c r="D31" s="4" t="s">
        <v>98</v>
      </c>
      <c r="F31" s="4">
        <v>2018</v>
      </c>
      <c r="G31" s="85">
        <v>1</v>
      </c>
      <c r="H31" s="4">
        <v>0</v>
      </c>
      <c r="I31" s="4">
        <v>15</v>
      </c>
      <c r="J31" s="4" t="s">
        <v>106</v>
      </c>
    </row>
    <row r="32" spans="2:14" x14ac:dyDescent="0.3">
      <c r="C32" s="34"/>
      <c r="D32" s="34" t="s">
        <v>99</v>
      </c>
      <c r="E32" s="34"/>
      <c r="F32" s="34">
        <v>2018</v>
      </c>
      <c r="G32" s="96">
        <v>-1.75</v>
      </c>
    </row>
    <row r="33" spans="2:10" x14ac:dyDescent="0.3">
      <c r="D33" s="4" t="s">
        <v>98</v>
      </c>
      <c r="F33" s="4">
        <v>2020</v>
      </c>
      <c r="G33" s="85">
        <v>1</v>
      </c>
    </row>
    <row r="34" spans="2:10" x14ac:dyDescent="0.3">
      <c r="C34" s="34"/>
      <c r="D34" s="34" t="s">
        <v>99</v>
      </c>
      <c r="E34" s="34"/>
      <c r="F34" s="34">
        <v>2020</v>
      </c>
      <c r="G34" s="96">
        <v>-1.75</v>
      </c>
    </row>
    <row r="35" spans="2:10" x14ac:dyDescent="0.3">
      <c r="D35" s="4" t="s">
        <v>98</v>
      </c>
      <c r="F35" s="4">
        <v>2030</v>
      </c>
      <c r="G35" s="85">
        <v>1</v>
      </c>
    </row>
    <row r="36" spans="2:10" x14ac:dyDescent="0.3">
      <c r="C36" s="34"/>
      <c r="D36" s="34" t="s">
        <v>99</v>
      </c>
      <c r="E36" s="34"/>
      <c r="F36" s="34">
        <v>2030</v>
      </c>
      <c r="G36" s="96">
        <v>-1.75</v>
      </c>
    </row>
    <row r="37" spans="2:10" x14ac:dyDescent="0.3">
      <c r="D37" s="4" t="s">
        <v>98</v>
      </c>
      <c r="F37" s="4">
        <v>2050</v>
      </c>
      <c r="G37" s="85">
        <v>1</v>
      </c>
    </row>
    <row r="38" spans="2:10" x14ac:dyDescent="0.3">
      <c r="C38" s="34"/>
      <c r="D38" s="34" t="s">
        <v>99</v>
      </c>
      <c r="E38" s="34"/>
      <c r="F38" s="34">
        <v>2050</v>
      </c>
      <c r="G38" s="96">
        <v>-1.75</v>
      </c>
    </row>
    <row r="39" spans="2:10" x14ac:dyDescent="0.3">
      <c r="G39" s="85"/>
    </row>
    <row r="40" spans="2:10" x14ac:dyDescent="0.3">
      <c r="B40" s="5"/>
      <c r="F40" s="5" t="s">
        <v>94</v>
      </c>
      <c r="G40" s="85"/>
    </row>
    <row r="41" spans="2:10" x14ac:dyDescent="0.3">
      <c r="G41" s="85"/>
    </row>
    <row r="42" spans="2:10" x14ac:dyDescent="0.3">
      <c r="B42" s="39" t="s">
        <v>9</v>
      </c>
      <c r="C42" s="67" t="s">
        <v>30</v>
      </c>
      <c r="D42" s="39" t="s">
        <v>11</v>
      </c>
      <c r="E42" s="39" t="s">
        <v>12</v>
      </c>
      <c r="F42" s="39" t="s">
        <v>1</v>
      </c>
      <c r="G42" s="97" t="s">
        <v>95</v>
      </c>
      <c r="H42" s="39" t="s">
        <v>28</v>
      </c>
      <c r="I42" s="39" t="s">
        <v>29</v>
      </c>
      <c r="J42" s="39" t="s">
        <v>13</v>
      </c>
    </row>
    <row r="43" spans="2:10" x14ac:dyDescent="0.3">
      <c r="B43" s="4" t="s">
        <v>103</v>
      </c>
      <c r="D43" s="4" t="s">
        <v>98</v>
      </c>
      <c r="F43" s="4">
        <v>2018</v>
      </c>
      <c r="G43" s="85">
        <v>1</v>
      </c>
      <c r="H43" s="4">
        <v>0</v>
      </c>
      <c r="I43" s="4">
        <v>15</v>
      </c>
      <c r="J43" s="4" t="s">
        <v>107</v>
      </c>
    </row>
    <row r="44" spans="2:10" x14ac:dyDescent="0.3">
      <c r="C44" s="34"/>
      <c r="D44" s="34" t="s">
        <v>99</v>
      </c>
      <c r="E44" s="34"/>
      <c r="F44" s="34">
        <v>2018</v>
      </c>
      <c r="G44" s="96">
        <f>G32/1.5</f>
        <v>-1.1666666666666667</v>
      </c>
    </row>
    <row r="45" spans="2:10" x14ac:dyDescent="0.3">
      <c r="D45" s="4" t="s">
        <v>98</v>
      </c>
      <c r="F45" s="4">
        <v>2020</v>
      </c>
      <c r="G45" s="85">
        <v>1</v>
      </c>
    </row>
    <row r="46" spans="2:10" x14ac:dyDescent="0.3">
      <c r="C46" s="34"/>
      <c r="D46" s="34" t="s">
        <v>99</v>
      </c>
      <c r="E46" s="34"/>
      <c r="F46" s="34">
        <v>2020</v>
      </c>
      <c r="G46" s="96">
        <f>G34/1.5</f>
        <v>-1.1666666666666667</v>
      </c>
    </row>
    <row r="47" spans="2:10" x14ac:dyDescent="0.3">
      <c r="D47" s="4" t="s">
        <v>98</v>
      </c>
      <c r="F47" s="4">
        <v>2030</v>
      </c>
      <c r="G47" s="85">
        <v>1</v>
      </c>
    </row>
    <row r="48" spans="2:10" x14ac:dyDescent="0.3">
      <c r="C48" s="34"/>
      <c r="D48" s="34" t="s">
        <v>99</v>
      </c>
      <c r="E48" s="34"/>
      <c r="F48" s="34">
        <v>2030</v>
      </c>
      <c r="G48" s="96">
        <f>G36/1.5</f>
        <v>-1.1666666666666667</v>
      </c>
    </row>
    <row r="49" spans="1:24" x14ac:dyDescent="0.3">
      <c r="D49" s="4" t="s">
        <v>98</v>
      </c>
      <c r="F49" s="4">
        <v>2050</v>
      </c>
      <c r="G49" s="85">
        <v>1</v>
      </c>
    </row>
    <row r="50" spans="1:24" x14ac:dyDescent="0.3">
      <c r="C50" s="34"/>
      <c r="D50" s="34" t="s">
        <v>99</v>
      </c>
      <c r="E50" s="34"/>
      <c r="F50" s="34">
        <v>2050</v>
      </c>
      <c r="G50" s="96">
        <f>G38/1.5</f>
        <v>-1.1666666666666667</v>
      </c>
    </row>
    <row r="54" spans="1:24" x14ac:dyDescent="0.3">
      <c r="B54" s="5" t="s">
        <v>50</v>
      </c>
    </row>
    <row r="55" spans="1:24" x14ac:dyDescent="0.3">
      <c r="F55" s="5" t="s">
        <v>94</v>
      </c>
    </row>
    <row r="56" spans="1:24" x14ac:dyDescent="0.3">
      <c r="B56" s="39" t="s">
        <v>9</v>
      </c>
      <c r="C56" s="67" t="s">
        <v>30</v>
      </c>
      <c r="D56" s="39" t="s">
        <v>11</v>
      </c>
      <c r="E56" s="39" t="s">
        <v>12</v>
      </c>
      <c r="F56" s="39" t="s">
        <v>1</v>
      </c>
      <c r="G56" s="39" t="s">
        <v>95</v>
      </c>
      <c r="H56" s="39" t="s">
        <v>92</v>
      </c>
      <c r="I56" s="39" t="s">
        <v>93</v>
      </c>
      <c r="J56" s="39" t="s">
        <v>13</v>
      </c>
      <c r="N56" s="98"/>
    </row>
    <row r="57" spans="1:24" x14ac:dyDescent="0.3">
      <c r="B57" s="4" t="s">
        <v>108</v>
      </c>
      <c r="D57" s="4" t="s">
        <v>110</v>
      </c>
      <c r="F57" s="4">
        <v>2017</v>
      </c>
      <c r="G57" s="99">
        <v>1</v>
      </c>
      <c r="H57" s="99">
        <v>115</v>
      </c>
      <c r="I57" s="4">
        <v>15</v>
      </c>
      <c r="J57" s="4" t="s">
        <v>109</v>
      </c>
      <c r="N57" s="98" t="s">
        <v>264</v>
      </c>
    </row>
    <row r="58" spans="1:24" x14ac:dyDescent="0.3">
      <c r="B58" s="34"/>
      <c r="C58" s="34"/>
      <c r="D58" s="34"/>
      <c r="E58" s="34"/>
      <c r="F58" s="34">
        <v>2050</v>
      </c>
      <c r="G58" s="100"/>
      <c r="H58" s="100">
        <f>H57</f>
        <v>115</v>
      </c>
      <c r="I58" s="34"/>
      <c r="J58" s="34"/>
      <c r="N58" s="98"/>
    </row>
    <row r="59" spans="1:24" x14ac:dyDescent="0.3">
      <c r="B59" s="4" t="s">
        <v>111</v>
      </c>
      <c r="D59" s="4" t="s">
        <v>112</v>
      </c>
      <c r="F59" s="4">
        <v>2017</v>
      </c>
      <c r="G59" s="99">
        <v>1</v>
      </c>
      <c r="H59" s="99">
        <v>130</v>
      </c>
      <c r="I59" s="4">
        <v>15</v>
      </c>
      <c r="J59" s="4" t="s">
        <v>113</v>
      </c>
      <c r="N59" s="98"/>
    </row>
    <row r="60" spans="1:24" x14ac:dyDescent="0.3">
      <c r="A60" s="34"/>
      <c r="B60" s="34"/>
      <c r="C60" s="34"/>
      <c r="D60" s="34"/>
      <c r="E60" s="34"/>
      <c r="F60" s="34">
        <v>2050</v>
      </c>
      <c r="G60" s="100"/>
      <c r="H60" s="100">
        <f>H59</f>
        <v>130</v>
      </c>
      <c r="I60" s="34"/>
      <c r="J60" s="34"/>
      <c r="K60" s="31"/>
      <c r="L60" s="31"/>
      <c r="M60" s="31"/>
      <c r="N60" s="98"/>
      <c r="O60" s="31"/>
      <c r="X60" s="4" t="s">
        <v>279</v>
      </c>
    </row>
    <row r="61" spans="1:24" x14ac:dyDescent="0.3">
      <c r="B61" s="4" t="s">
        <v>256</v>
      </c>
      <c r="D61" s="4" t="s">
        <v>252</v>
      </c>
      <c r="F61" s="4">
        <v>2017</v>
      </c>
      <c r="G61" s="99">
        <v>1</v>
      </c>
      <c r="H61" s="99">
        <f>+H57*1.01</f>
        <v>116.15</v>
      </c>
      <c r="I61" s="4">
        <v>15</v>
      </c>
      <c r="J61" s="4" t="s">
        <v>260</v>
      </c>
      <c r="N61" s="101">
        <f>1.3*1.15</f>
        <v>1.4949999999999999</v>
      </c>
      <c r="O61" s="4" t="s">
        <v>283</v>
      </c>
    </row>
    <row r="62" spans="1:24" x14ac:dyDescent="0.3">
      <c r="B62" s="34"/>
      <c r="C62" s="34"/>
      <c r="D62" s="34"/>
      <c r="E62" s="34"/>
      <c r="F62" s="34">
        <v>2050</v>
      </c>
      <c r="G62" s="100"/>
      <c r="H62" s="100">
        <f>H58*N61</f>
        <v>171.92499999999998</v>
      </c>
      <c r="I62" s="34"/>
      <c r="J62" s="34"/>
      <c r="N62" s="101"/>
    </row>
    <row r="63" spans="1:24" x14ac:dyDescent="0.3">
      <c r="B63" s="4" t="s">
        <v>259</v>
      </c>
      <c r="D63" s="4" t="s">
        <v>253</v>
      </c>
      <c r="F63" s="4">
        <v>2017</v>
      </c>
      <c r="G63" s="99">
        <v>1</v>
      </c>
      <c r="H63" s="99">
        <f>+H59*1.01</f>
        <v>131.30000000000001</v>
      </c>
      <c r="I63" s="4">
        <v>15</v>
      </c>
      <c r="J63" s="4" t="s">
        <v>261</v>
      </c>
      <c r="N63" s="101">
        <f>1.3*1.15*1.5</f>
        <v>2.2424999999999997</v>
      </c>
      <c r="O63" s="4" t="s">
        <v>283</v>
      </c>
    </row>
    <row r="64" spans="1:24" x14ac:dyDescent="0.3">
      <c r="B64" s="34"/>
      <c r="C64" s="34"/>
      <c r="D64" s="34"/>
      <c r="E64" s="34"/>
      <c r="F64" s="34">
        <v>2050</v>
      </c>
      <c r="G64" s="100"/>
      <c r="H64" s="100">
        <f>H60*N63</f>
        <v>291.52499999999998</v>
      </c>
      <c r="I64" s="34"/>
      <c r="J64" s="34"/>
      <c r="N64" s="98"/>
    </row>
    <row r="65" spans="1:24" x14ac:dyDescent="0.3">
      <c r="B65" s="4" t="s">
        <v>258</v>
      </c>
      <c r="D65" s="4" t="s">
        <v>254</v>
      </c>
      <c r="F65" s="4">
        <v>2017</v>
      </c>
      <c r="G65" s="99">
        <v>1</v>
      </c>
      <c r="H65" s="99">
        <f>H57*N65</f>
        <v>69</v>
      </c>
      <c r="I65" s="4">
        <v>15</v>
      </c>
      <c r="J65" s="4" t="s">
        <v>262</v>
      </c>
      <c r="N65" s="98">
        <v>0.6</v>
      </c>
    </row>
    <row r="66" spans="1:24" x14ac:dyDescent="0.3">
      <c r="B66" s="34"/>
      <c r="C66" s="34"/>
      <c r="D66" s="34"/>
      <c r="E66" s="34"/>
      <c r="F66" s="34">
        <v>2050</v>
      </c>
      <c r="G66" s="100"/>
      <c r="H66" s="100">
        <f>H65</f>
        <v>69</v>
      </c>
      <c r="I66" s="34"/>
      <c r="J66" s="34"/>
      <c r="N66" s="98"/>
    </row>
    <row r="67" spans="1:24" x14ac:dyDescent="0.3">
      <c r="B67" s="4" t="s">
        <v>257</v>
      </c>
      <c r="D67" s="4" t="s">
        <v>255</v>
      </c>
      <c r="F67" s="4">
        <v>2017</v>
      </c>
      <c r="G67" s="99">
        <v>1</v>
      </c>
      <c r="H67" s="99">
        <f>H59*N67</f>
        <v>78</v>
      </c>
      <c r="I67" s="4">
        <v>15</v>
      </c>
      <c r="J67" s="4" t="s">
        <v>263</v>
      </c>
      <c r="N67" s="98">
        <v>0.6</v>
      </c>
    </row>
    <row r="68" spans="1:24" ht="15" thickBot="1" x14ac:dyDescent="0.35">
      <c r="A68" s="102"/>
      <c r="B68" s="102"/>
      <c r="C68" s="102"/>
      <c r="D68" s="102"/>
      <c r="E68" s="102"/>
      <c r="F68" s="102">
        <v>2050</v>
      </c>
      <c r="G68" s="103"/>
      <c r="H68" s="103">
        <f>H67</f>
        <v>78</v>
      </c>
      <c r="I68" s="102"/>
      <c r="J68" s="102"/>
      <c r="K68" s="102"/>
      <c r="L68" s="102"/>
      <c r="M68" s="102"/>
      <c r="N68" s="104"/>
      <c r="O68" s="105"/>
      <c r="P68" s="102"/>
      <c r="Q68" s="102"/>
      <c r="R68" s="102"/>
      <c r="S68" s="102"/>
      <c r="T68" s="102"/>
      <c r="U68" s="102"/>
      <c r="V68" s="102"/>
    </row>
    <row r="69" spans="1:24" ht="15" thickTop="1" x14ac:dyDescent="0.3">
      <c r="B69" s="4" t="s">
        <v>265</v>
      </c>
      <c r="D69" s="4" t="s">
        <v>267</v>
      </c>
      <c r="F69" s="4">
        <v>2017</v>
      </c>
      <c r="G69" s="99">
        <v>1</v>
      </c>
      <c r="H69" s="99">
        <v>90</v>
      </c>
      <c r="I69" s="4">
        <v>15</v>
      </c>
      <c r="J69" s="4" t="s">
        <v>109</v>
      </c>
      <c r="N69" s="98"/>
    </row>
    <row r="70" spans="1:24" x14ac:dyDescent="0.3">
      <c r="B70" s="34"/>
      <c r="C70" s="34"/>
      <c r="D70" s="34"/>
      <c r="E70" s="34"/>
      <c r="F70" s="34">
        <v>2050</v>
      </c>
      <c r="G70" s="100"/>
      <c r="H70" s="100">
        <f>H69</f>
        <v>90</v>
      </c>
      <c r="I70" s="34"/>
      <c r="J70" s="34"/>
      <c r="N70" s="98"/>
    </row>
    <row r="71" spans="1:24" x14ac:dyDescent="0.3">
      <c r="B71" s="4" t="s">
        <v>266</v>
      </c>
      <c r="D71" s="4" t="s">
        <v>268</v>
      </c>
      <c r="F71" s="4">
        <v>2017</v>
      </c>
      <c r="G71" s="99">
        <v>1</v>
      </c>
      <c r="H71" s="99">
        <v>45</v>
      </c>
      <c r="I71" s="4">
        <v>15</v>
      </c>
      <c r="J71" s="4" t="s">
        <v>113</v>
      </c>
      <c r="N71" s="98"/>
    </row>
    <row r="72" spans="1:24" x14ac:dyDescent="0.3">
      <c r="B72" s="34"/>
      <c r="C72" s="34"/>
      <c r="D72" s="34"/>
      <c r="E72" s="34"/>
      <c r="F72" s="34">
        <v>2050</v>
      </c>
      <c r="G72" s="100"/>
      <c r="H72" s="100">
        <f>H71</f>
        <v>45</v>
      </c>
      <c r="I72" s="34"/>
      <c r="J72" s="34"/>
      <c r="K72" s="31"/>
      <c r="L72" s="31"/>
      <c r="M72" s="31"/>
      <c r="N72" s="98"/>
      <c r="O72" s="31"/>
      <c r="X72" s="4" t="s">
        <v>280</v>
      </c>
    </row>
    <row r="73" spans="1:24" x14ac:dyDescent="0.3">
      <c r="B73" s="4" t="s">
        <v>277</v>
      </c>
      <c r="D73" s="4" t="s">
        <v>278</v>
      </c>
      <c r="F73" s="4">
        <v>2017</v>
      </c>
      <c r="G73" s="99">
        <v>1</v>
      </c>
      <c r="H73" s="99">
        <f>+H69*1.01</f>
        <v>90.9</v>
      </c>
      <c r="I73" s="4">
        <v>15</v>
      </c>
      <c r="J73" s="4" t="s">
        <v>276</v>
      </c>
      <c r="N73" s="101">
        <f>1.3*1.15</f>
        <v>1.4949999999999999</v>
      </c>
      <c r="O73" s="4" t="s">
        <v>273</v>
      </c>
    </row>
    <row r="74" spans="1:24" x14ac:dyDescent="0.3">
      <c r="B74" s="34"/>
      <c r="C74" s="34"/>
      <c r="D74" s="34"/>
      <c r="E74" s="34"/>
      <c r="F74" s="34">
        <v>2050</v>
      </c>
      <c r="G74" s="100"/>
      <c r="H74" s="100">
        <f>H70*N73</f>
        <v>134.54999999999998</v>
      </c>
      <c r="I74" s="34"/>
      <c r="J74" s="34"/>
      <c r="N74" s="98"/>
    </row>
    <row r="75" spans="1:24" x14ac:dyDescent="0.3">
      <c r="B75" s="4" t="s">
        <v>274</v>
      </c>
      <c r="D75" s="4" t="s">
        <v>275</v>
      </c>
      <c r="F75" s="4">
        <v>2017</v>
      </c>
      <c r="G75" s="99">
        <v>1</v>
      </c>
      <c r="H75" s="99">
        <f>+H71*1.01</f>
        <v>45.45</v>
      </c>
      <c r="I75" s="4">
        <v>15</v>
      </c>
      <c r="J75" s="4" t="s">
        <v>276</v>
      </c>
      <c r="N75" s="101">
        <f>N63</f>
        <v>2.2424999999999997</v>
      </c>
      <c r="O75" s="4" t="s">
        <v>273</v>
      </c>
    </row>
    <row r="76" spans="1:24" x14ac:dyDescent="0.3">
      <c r="B76" s="34"/>
      <c r="C76" s="34"/>
      <c r="D76" s="34"/>
      <c r="E76" s="34"/>
      <c r="F76" s="34">
        <v>2050</v>
      </c>
      <c r="G76" s="100"/>
      <c r="H76" s="100">
        <f>H72*N75</f>
        <v>100.91249999999999</v>
      </c>
      <c r="I76" s="34"/>
      <c r="J76" s="34"/>
      <c r="N76" s="98"/>
    </row>
    <row r="78" spans="1:24" x14ac:dyDescent="0.3">
      <c r="B78" s="5" t="s">
        <v>50</v>
      </c>
    </row>
    <row r="79" spans="1:24" x14ac:dyDescent="0.3">
      <c r="F79" s="5" t="s">
        <v>94</v>
      </c>
    </row>
    <row r="80" spans="1:24" x14ac:dyDescent="0.3">
      <c r="B80" s="39" t="s">
        <v>9</v>
      </c>
      <c r="C80" s="67" t="s">
        <v>30</v>
      </c>
      <c r="D80" s="39" t="s">
        <v>11</v>
      </c>
      <c r="E80" s="39" t="s">
        <v>12</v>
      </c>
      <c r="F80" s="39" t="s">
        <v>1</v>
      </c>
      <c r="G80" s="39" t="s">
        <v>284</v>
      </c>
      <c r="H80" s="39" t="s">
        <v>28</v>
      </c>
      <c r="I80" s="39" t="s">
        <v>29</v>
      </c>
      <c r="J80" s="39" t="s">
        <v>13</v>
      </c>
    </row>
    <row r="81" spans="2:13" x14ac:dyDescent="0.3">
      <c r="B81" s="4" t="s">
        <v>282</v>
      </c>
      <c r="D81" s="4" t="s">
        <v>285</v>
      </c>
      <c r="F81" s="4">
        <v>2018</v>
      </c>
      <c r="G81" s="99">
        <v>1</v>
      </c>
      <c r="H81" s="99">
        <v>0</v>
      </c>
      <c r="I81" s="4">
        <v>15</v>
      </c>
      <c r="J81" s="4" t="s">
        <v>286</v>
      </c>
      <c r="M81" s="4" t="s">
        <v>288</v>
      </c>
    </row>
    <row r="82" spans="2:13" x14ac:dyDescent="0.3">
      <c r="F82" s="4">
        <v>2020</v>
      </c>
      <c r="G82" s="99"/>
      <c r="H82" s="99">
        <f>126*2%</f>
        <v>2.52</v>
      </c>
      <c r="J82" s="4" t="s">
        <v>286</v>
      </c>
      <c r="M82" s="4" t="s">
        <v>287</v>
      </c>
    </row>
    <row r="83" spans="2:13" x14ac:dyDescent="0.3">
      <c r="F83" s="4">
        <v>2030</v>
      </c>
      <c r="G83" s="99"/>
      <c r="H83" s="99">
        <f>125*0.3</f>
        <v>37.5</v>
      </c>
      <c r="J83" s="4" t="s">
        <v>291</v>
      </c>
      <c r="M83" s="4" t="s">
        <v>293</v>
      </c>
    </row>
    <row r="84" spans="2:13" x14ac:dyDescent="0.3">
      <c r="B84" s="34"/>
      <c r="C84" s="34"/>
      <c r="D84" s="34"/>
      <c r="E84" s="34"/>
      <c r="F84" s="34">
        <v>2050</v>
      </c>
      <c r="G84" s="100"/>
      <c r="H84" s="100">
        <f>H83</f>
        <v>37.5</v>
      </c>
      <c r="I84" s="34"/>
      <c r="J84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Fill_Orders</vt:lpstr>
      <vt:lpstr>Space_Heating</vt:lpstr>
      <vt:lpstr>UC_SpaceHeat_TER</vt:lpstr>
      <vt:lpstr>UC_SpaceHeat</vt:lpstr>
      <vt:lpstr>Cooking</vt:lpstr>
      <vt:lpstr>UC_Cooking</vt:lpstr>
      <vt:lpstr>Lighting</vt:lpstr>
      <vt:lpstr>UC_Lights</vt:lpstr>
      <vt:lpstr>UC_DistributionSystems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669954597949981</vt:r8>
  </property>
</Properties>
</file>