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ppXLS\"/>
    </mc:Choice>
  </mc:AlternateContent>
  <xr:revisionPtr revIDLastSave="0" documentId="13_ncr:1_{39C55B58-B3AC-4810-9533-621C2ADE5668}" xr6:coauthVersionLast="47" xr6:coauthVersionMax="47" xr10:uidLastSave="{00000000-0000-0000-0000-000000000000}"/>
  <bookViews>
    <workbookView xWindow="372" yWindow="0" windowWidth="22668" windowHeight="12240" tabRatio="788" activeTab="8" xr2:uid="{00000000-000D-0000-FFFF-FFFF00000000}"/>
  </bookViews>
  <sheets>
    <sheet name="Fill_Orders" sheetId="6" r:id="rId1"/>
    <sheet name="Space_Heating" sheetId="17" r:id="rId2"/>
    <sheet name="UC_SpaceHeat_TER" sheetId="26" r:id="rId3"/>
    <sheet name="UC_SpaceHeat" sheetId="22" r:id="rId4"/>
    <sheet name="Cooking" sheetId="18" r:id="rId5"/>
    <sheet name="UC_Cooking" sheetId="24" r:id="rId6"/>
    <sheet name="Lighting" sheetId="15" r:id="rId7"/>
    <sheet name="UC_Lights" sheetId="13" r:id="rId8"/>
    <sheet name="UC_DistributionSystems" sheetId="25" r:id="rId9"/>
  </sheets>
  <definedNames>
    <definedName name="BASE_YEAR">#REF!</definedName>
    <definedName name="END_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4" i="13" l="1"/>
  <c r="K57" i="13"/>
  <c r="K50" i="13"/>
  <c r="H74" i="25" l="1"/>
  <c r="H62" i="25" l="1"/>
  <c r="C18" i="26" l="1"/>
  <c r="C20" i="26" s="1"/>
  <c r="C21" i="26" s="1"/>
  <c r="C22" i="26" s="1"/>
  <c r="C23" i="26" s="1"/>
  <c r="C24" i="26" s="1"/>
  <c r="C12" i="26"/>
  <c r="C13" i="26" s="1"/>
  <c r="C14" i="26" l="1"/>
  <c r="C15" i="26" s="1"/>
  <c r="C16" i="26" s="1"/>
  <c r="C17" i="26" s="1"/>
  <c r="C19" i="26"/>
  <c r="A103" i="26" l="1"/>
  <c r="C103" i="26" s="1"/>
  <c r="A84" i="26"/>
  <c r="L84" i="26" s="1"/>
  <c r="J83" i="26"/>
  <c r="J102" i="26" s="1"/>
  <c r="I83" i="26"/>
  <c r="I102" i="26" s="1"/>
  <c r="E75" i="26"/>
  <c r="F75" i="26" s="1"/>
  <c r="G75" i="26" s="1"/>
  <c r="H75" i="26" s="1"/>
  <c r="I75" i="26" s="1"/>
  <c r="J75" i="26" s="1"/>
  <c r="K75" i="26" s="1"/>
  <c r="A57" i="26"/>
  <c r="J56" i="26"/>
  <c r="I56" i="26"/>
  <c r="G38" i="26"/>
  <c r="A38" i="26"/>
  <c r="E38" i="26" s="1"/>
  <c r="J37" i="26"/>
  <c r="I37" i="26"/>
  <c r="E29" i="26"/>
  <c r="F29" i="26" s="1"/>
  <c r="G42" i="26" s="1"/>
  <c r="E40" i="26" l="1"/>
  <c r="E41" i="26" s="1"/>
  <c r="E39" i="26"/>
  <c r="G40" i="26"/>
  <c r="G41" i="26" s="1"/>
  <c r="G60" i="26" s="1"/>
  <c r="G87" i="26" s="1"/>
  <c r="G106" i="26" s="1"/>
  <c r="C84" i="26"/>
  <c r="E103" i="26"/>
  <c r="E104" i="26" s="1"/>
  <c r="E84" i="26"/>
  <c r="E85" i="26" s="1"/>
  <c r="C38" i="26"/>
  <c r="F38" i="26"/>
  <c r="F103" i="26"/>
  <c r="F104" i="26" s="1"/>
  <c r="F84" i="26"/>
  <c r="L103" i="26"/>
  <c r="L38" i="26"/>
  <c r="G61" i="26"/>
  <c r="G88" i="26" s="1"/>
  <c r="G107" i="26" s="1"/>
  <c r="G43" i="26"/>
  <c r="G62" i="26" s="1"/>
  <c r="G89" i="26" s="1"/>
  <c r="G108" i="26" s="1"/>
  <c r="G29" i="26"/>
  <c r="F57" i="26"/>
  <c r="L57" i="26"/>
  <c r="E57" i="26"/>
  <c r="E58" i="26" s="1"/>
  <c r="C57" i="26"/>
  <c r="G39" i="26"/>
  <c r="G58" i="26" s="1"/>
  <c r="G85" i="26" s="1"/>
  <c r="G104" i="26" s="1"/>
  <c r="G57" i="26"/>
  <c r="G84" i="26" s="1"/>
  <c r="G103" i="26" s="1"/>
  <c r="E86" i="26"/>
  <c r="G49" i="25"/>
  <c r="G47" i="25"/>
  <c r="G45" i="25"/>
  <c r="G43" i="25"/>
  <c r="E105" i="26" l="1"/>
  <c r="E106" i="26" s="1"/>
  <c r="E87" i="26"/>
  <c r="E88" i="26"/>
  <c r="E89" i="26" s="1"/>
  <c r="E42" i="26"/>
  <c r="E43" i="26" s="1"/>
  <c r="F105" i="26"/>
  <c r="F106" i="26" s="1"/>
  <c r="G59" i="26"/>
  <c r="G86" i="26" s="1"/>
  <c r="G105" i="26" s="1"/>
  <c r="F39" i="26"/>
  <c r="F40" i="26"/>
  <c r="E44" i="26"/>
  <c r="E45" i="26" s="1"/>
  <c r="F85" i="26"/>
  <c r="F86" i="26"/>
  <c r="E59" i="26"/>
  <c r="E60" i="26" s="1"/>
  <c r="F59" i="26"/>
  <c r="F58" i="26"/>
  <c r="H29" i="26"/>
  <c r="G44" i="26"/>
  <c r="E107" i="26"/>
  <c r="E108" i="26" s="1"/>
  <c r="H75" i="25"/>
  <c r="H70" i="25" l="1"/>
  <c r="H71" i="25" s="1"/>
  <c r="F107" i="26"/>
  <c r="F108" i="26" s="1"/>
  <c r="E46" i="26"/>
  <c r="E47" i="26" s="1"/>
  <c r="F88" i="26"/>
  <c r="F87" i="26"/>
  <c r="F42" i="26"/>
  <c r="F44" i="26"/>
  <c r="F41" i="26"/>
  <c r="F60" i="26"/>
  <c r="F63" i="26"/>
  <c r="F61" i="26"/>
  <c r="E109" i="26"/>
  <c r="E110" i="26" s="1"/>
  <c r="G63" i="26"/>
  <c r="G90" i="26" s="1"/>
  <c r="G109" i="26" s="1"/>
  <c r="G45" i="26"/>
  <c r="G64" i="26" s="1"/>
  <c r="G91" i="26" s="1"/>
  <c r="G110" i="26" s="1"/>
  <c r="E90" i="26"/>
  <c r="E91" i="26" s="1"/>
  <c r="G46" i="26"/>
  <c r="I29" i="26"/>
  <c r="F109" i="26"/>
  <c r="E61" i="26"/>
  <c r="E62" i="26" s="1"/>
  <c r="H63" i="25"/>
  <c r="H58" i="25" l="1"/>
  <c r="H59" i="25" s="1"/>
  <c r="F46" i="26"/>
  <c r="F43" i="26"/>
  <c r="E48" i="26"/>
  <c r="E49" i="26" s="1"/>
  <c r="F48" i="26"/>
  <c r="F45" i="26"/>
  <c r="F89" i="26"/>
  <c r="F90" i="26"/>
  <c r="G65" i="26"/>
  <c r="G92" i="26" s="1"/>
  <c r="G111" i="26" s="1"/>
  <c r="G47" i="26"/>
  <c r="G66" i="26" s="1"/>
  <c r="G93" i="26" s="1"/>
  <c r="G112" i="26" s="1"/>
  <c r="E63" i="26"/>
  <c r="E64" i="26" s="1"/>
  <c r="E92" i="26"/>
  <c r="E93" i="26" s="1"/>
  <c r="E111" i="26"/>
  <c r="E112" i="26" s="1"/>
  <c r="F65" i="26"/>
  <c r="F62" i="26"/>
  <c r="F111" i="26"/>
  <c r="F110" i="26"/>
  <c r="F67" i="26"/>
  <c r="F64" i="26"/>
  <c r="J29" i="26"/>
  <c r="G48" i="26"/>
  <c r="H72" i="25"/>
  <c r="H73" i="25" s="1"/>
  <c r="F52" i="26" l="1"/>
  <c r="F53" i="26" s="1"/>
  <c r="F49" i="26"/>
  <c r="E50" i="26"/>
  <c r="E51" i="26" s="1"/>
  <c r="F91" i="26"/>
  <c r="F92" i="26"/>
  <c r="F50" i="26"/>
  <c r="F51" i="26" s="1"/>
  <c r="F47" i="26"/>
  <c r="G67" i="26"/>
  <c r="G94" i="26" s="1"/>
  <c r="G113" i="26" s="1"/>
  <c r="G49" i="26"/>
  <c r="G68" i="26" s="1"/>
  <c r="G95" i="26" s="1"/>
  <c r="G114" i="26" s="1"/>
  <c r="E65" i="26"/>
  <c r="E66" i="26" s="1"/>
  <c r="K29" i="26"/>
  <c r="G52" i="26" s="1"/>
  <c r="G50" i="26"/>
  <c r="F112" i="26"/>
  <c r="F113" i="26"/>
  <c r="F69" i="26"/>
  <c r="F70" i="26" s="1"/>
  <c r="F66" i="26"/>
  <c r="E113" i="26"/>
  <c r="E114" i="26" s="1"/>
  <c r="E94" i="26"/>
  <c r="E95" i="26" s="1"/>
  <c r="F68" i="26"/>
  <c r="F71" i="26"/>
  <c r="F72" i="26" s="1"/>
  <c r="H68" i="25"/>
  <c r="H69" i="25" s="1"/>
  <c r="H60" i="25"/>
  <c r="H56" i="25" s="1"/>
  <c r="H57" i="25" s="1"/>
  <c r="H61" i="25" l="1"/>
  <c r="E52" i="26"/>
  <c r="E53" i="26" s="1"/>
  <c r="F93" i="26"/>
  <c r="F94" i="26"/>
  <c r="G51" i="26"/>
  <c r="G70" i="26" s="1"/>
  <c r="G97" i="26" s="1"/>
  <c r="G116" i="26" s="1"/>
  <c r="G69" i="26"/>
  <c r="G96" i="26" s="1"/>
  <c r="G115" i="26" s="1"/>
  <c r="G71" i="26"/>
  <c r="G98" i="26" s="1"/>
  <c r="G117" i="26" s="1"/>
  <c r="G53" i="26"/>
  <c r="G72" i="26" s="1"/>
  <c r="G99" i="26" s="1"/>
  <c r="G118" i="26" s="1"/>
  <c r="F115" i="26"/>
  <c r="F114" i="26"/>
  <c r="E67" i="26"/>
  <c r="E68" i="26" s="1"/>
  <c r="E96" i="26"/>
  <c r="E97" i="26" s="1"/>
  <c r="E115" i="26"/>
  <c r="E116" i="26" s="1"/>
  <c r="F96" i="26" l="1"/>
  <c r="F95" i="26"/>
  <c r="E98" i="26"/>
  <c r="E99" i="26" s="1"/>
  <c r="E69" i="26"/>
  <c r="E70" i="26" s="1"/>
  <c r="E117" i="26"/>
  <c r="E118" i="26" s="1"/>
  <c r="F116" i="26"/>
  <c r="F117" i="26"/>
  <c r="F118" i="26" s="1"/>
  <c r="K103" i="26"/>
  <c r="K57" i="26"/>
  <c r="E49" i="13"/>
  <c r="F98" i="26" l="1"/>
  <c r="F99" i="26" s="1"/>
  <c r="F97" i="26"/>
  <c r="K104" i="26"/>
  <c r="H103" i="26" s="1"/>
  <c r="H104" i="26"/>
  <c r="P71" i="26"/>
  <c r="N71" i="26" s="1"/>
  <c r="K71" i="26" s="1"/>
  <c r="H58" i="26"/>
  <c r="P117" i="26"/>
  <c r="N117" i="26" s="1"/>
  <c r="K117" i="26" s="1"/>
  <c r="K58" i="26"/>
  <c r="H57" i="26" s="1"/>
  <c r="E71" i="26"/>
  <c r="E72" i="26" s="1"/>
  <c r="K84" i="26"/>
  <c r="K38" i="26"/>
  <c r="J90" i="22"/>
  <c r="J109" i="22" s="1"/>
  <c r="I90" i="22"/>
  <c r="I109" i="22" s="1"/>
  <c r="K85" i="26" l="1"/>
  <c r="H84" i="26" s="1"/>
  <c r="H85" i="26"/>
  <c r="P52" i="26"/>
  <c r="N52" i="26" s="1"/>
  <c r="K52" i="26" s="1"/>
  <c r="H72" i="26"/>
  <c r="K72" i="26"/>
  <c r="H71" i="26" s="1"/>
  <c r="P98" i="26"/>
  <c r="N98" i="26" s="1"/>
  <c r="K98" i="26" s="1"/>
  <c r="H39" i="26"/>
  <c r="K39" i="26"/>
  <c r="H38" i="26" s="1"/>
  <c r="K118" i="26"/>
  <c r="H117" i="26" s="1"/>
  <c r="H118" i="26"/>
  <c r="K63" i="26"/>
  <c r="K109" i="26"/>
  <c r="G25" i="25"/>
  <c r="G23" i="25"/>
  <c r="G21" i="25"/>
  <c r="G19" i="25"/>
  <c r="K53" i="26" l="1"/>
  <c r="H52" i="26" s="1"/>
  <c r="H53" i="26"/>
  <c r="K113" i="26"/>
  <c r="K111" i="26" s="1"/>
  <c r="H110" i="26"/>
  <c r="K110" i="26"/>
  <c r="H109" i="26" s="1"/>
  <c r="K107" i="26"/>
  <c r="K99" i="26"/>
  <c r="H98" i="26" s="1"/>
  <c r="H99" i="26"/>
  <c r="K64" i="26"/>
  <c r="H63" i="26" s="1"/>
  <c r="K67" i="26"/>
  <c r="K65" i="26" s="1"/>
  <c r="H64" i="26"/>
  <c r="K61" i="26"/>
  <c r="K44" i="26"/>
  <c r="K90" i="26"/>
  <c r="E31" i="22"/>
  <c r="E21" i="22"/>
  <c r="K94" i="26" l="1"/>
  <c r="K91" i="26"/>
  <c r="H90" i="26" s="1"/>
  <c r="H91" i="26"/>
  <c r="K88" i="26"/>
  <c r="K108" i="26"/>
  <c r="H107" i="26" s="1"/>
  <c r="H108" i="26"/>
  <c r="K105" i="26"/>
  <c r="H66" i="26"/>
  <c r="K66" i="26"/>
  <c r="H65" i="26" s="1"/>
  <c r="K45" i="26"/>
  <c r="H44" i="26" s="1"/>
  <c r="H45" i="26"/>
  <c r="K48" i="26"/>
  <c r="K42" i="26"/>
  <c r="H62" i="26"/>
  <c r="K62" i="26"/>
  <c r="H61" i="26" s="1"/>
  <c r="K59" i="26"/>
  <c r="K112" i="26"/>
  <c r="H111" i="26" s="1"/>
  <c r="H112" i="26"/>
  <c r="K68" i="26"/>
  <c r="H67" i="26" s="1"/>
  <c r="H68" i="26"/>
  <c r="K69" i="26"/>
  <c r="K114" i="26"/>
  <c r="H113" i="26" s="1"/>
  <c r="H114" i="26"/>
  <c r="K115" i="26"/>
  <c r="E36" i="22"/>
  <c r="F36" i="22" s="1"/>
  <c r="G36" i="22" s="1"/>
  <c r="H36" i="22" s="1"/>
  <c r="I36" i="22" s="1"/>
  <c r="H70" i="26" l="1"/>
  <c r="K70" i="26"/>
  <c r="H69" i="26" s="1"/>
  <c r="H49" i="26"/>
  <c r="K49" i="26"/>
  <c r="H48" i="26" s="1"/>
  <c r="K50" i="26"/>
  <c r="K43" i="26"/>
  <c r="H42" i="26" s="1"/>
  <c r="H43" i="26"/>
  <c r="K40" i="26"/>
  <c r="K89" i="26"/>
  <c r="H88" i="26" s="1"/>
  <c r="H89" i="26"/>
  <c r="K86" i="26"/>
  <c r="K106" i="26"/>
  <c r="H105" i="26" s="1"/>
  <c r="H106" i="26"/>
  <c r="K46" i="26"/>
  <c r="K60" i="26"/>
  <c r="H59" i="26" s="1"/>
  <c r="H60" i="26"/>
  <c r="H95" i="26"/>
  <c r="K96" i="26"/>
  <c r="K95" i="26"/>
  <c r="H94" i="26" s="1"/>
  <c r="K116" i="26"/>
  <c r="H115" i="26" s="1"/>
  <c r="H116" i="26"/>
  <c r="K92" i="26"/>
  <c r="J36" i="22"/>
  <c r="K36" i="22" s="1"/>
  <c r="H41" i="26" l="1"/>
  <c r="K41" i="26"/>
  <c r="H40" i="26" s="1"/>
  <c r="K47" i="26"/>
  <c r="H46" i="26" s="1"/>
  <c r="H47" i="26"/>
  <c r="K93" i="26"/>
  <c r="H92" i="26" s="1"/>
  <c r="H93" i="26"/>
  <c r="H51" i="26"/>
  <c r="K51" i="26"/>
  <c r="H50" i="26" s="1"/>
  <c r="H87" i="26"/>
  <c r="K87" i="26"/>
  <c r="H86" i="26" s="1"/>
  <c r="K97" i="26"/>
  <c r="H96" i="26" s="1"/>
  <c r="H97" i="26"/>
  <c r="L63" i="13"/>
  <c r="L56" i="13"/>
  <c r="F63" i="13"/>
  <c r="F64" i="13" s="1"/>
  <c r="F65" i="13" s="1"/>
  <c r="F66" i="13" s="1"/>
  <c r="E63" i="13"/>
  <c r="E64" i="13" s="1"/>
  <c r="E65" i="13" s="1"/>
  <c r="E66" i="13" s="1"/>
  <c r="D63" i="13"/>
  <c r="D64" i="13" s="1"/>
  <c r="C63" i="13"/>
  <c r="K62" i="13"/>
  <c r="C56" i="13"/>
  <c r="E56" i="13"/>
  <c r="D56" i="13"/>
  <c r="D57" i="13" s="1"/>
  <c r="D58" i="13" s="1"/>
  <c r="K55" i="13"/>
  <c r="L49" i="13"/>
  <c r="C49" i="13"/>
  <c r="E50" i="13"/>
  <c r="E51" i="13" s="1"/>
  <c r="E52" i="13" s="1"/>
  <c r="F49" i="13"/>
  <c r="F50" i="13" s="1"/>
  <c r="F51" i="13" s="1"/>
  <c r="F52" i="13" s="1"/>
  <c r="D49" i="13"/>
  <c r="D50" i="13" s="1"/>
  <c r="K48" i="13"/>
  <c r="D66" i="13" l="1"/>
  <c r="D65" i="13"/>
  <c r="E57" i="13"/>
  <c r="E58" i="13" s="1"/>
  <c r="E59" i="13" s="1"/>
  <c r="F56" i="13"/>
  <c r="F57" i="13" s="1"/>
  <c r="F58" i="13" s="1"/>
  <c r="F59" i="13" s="1"/>
  <c r="D59" i="13"/>
  <c r="D52" i="13"/>
  <c r="D51" i="13"/>
  <c r="F22" i="13"/>
  <c r="A45" i="22" l="1"/>
  <c r="P135" i="18"/>
  <c r="O135" i="18"/>
  <c r="P134" i="18"/>
  <c r="O134" i="18"/>
  <c r="P133" i="18"/>
  <c r="O133" i="18"/>
  <c r="P132" i="18"/>
  <c r="O132" i="18"/>
  <c r="P131" i="18"/>
  <c r="O131" i="18"/>
  <c r="P130" i="18"/>
  <c r="O130" i="18"/>
  <c r="P129" i="18"/>
  <c r="O129" i="18"/>
  <c r="P128" i="18"/>
  <c r="O128" i="18"/>
  <c r="P127" i="18"/>
  <c r="O127" i="18"/>
  <c r="P126" i="18"/>
  <c r="O126" i="18"/>
  <c r="P125" i="18"/>
  <c r="O125" i="18"/>
  <c r="P124" i="18"/>
  <c r="O124" i="18"/>
  <c r="P123" i="18"/>
  <c r="O123" i="18"/>
  <c r="P122" i="18"/>
  <c r="O122" i="18"/>
  <c r="P121" i="18"/>
  <c r="O121" i="18"/>
  <c r="P120" i="18"/>
  <c r="O120" i="18"/>
  <c r="P119" i="18"/>
  <c r="O119" i="18"/>
  <c r="P118" i="18"/>
  <c r="O118" i="18"/>
  <c r="P117" i="18"/>
  <c r="O117" i="18"/>
  <c r="P116" i="18"/>
  <c r="O116" i="18"/>
  <c r="P115" i="18"/>
  <c r="O115" i="18"/>
  <c r="P114" i="18"/>
  <c r="O114" i="18"/>
  <c r="P113" i="18"/>
  <c r="O113" i="18"/>
  <c r="P112" i="18"/>
  <c r="O112" i="18"/>
  <c r="P111" i="18"/>
  <c r="O111" i="18"/>
  <c r="P110" i="18"/>
  <c r="O110" i="18"/>
  <c r="P109" i="18"/>
  <c r="O109" i="18"/>
  <c r="P108" i="18"/>
  <c r="O108" i="18"/>
  <c r="P107" i="18"/>
  <c r="O107" i="18"/>
  <c r="P106" i="18"/>
  <c r="O106" i="18"/>
  <c r="P105" i="18"/>
  <c r="O105" i="18"/>
  <c r="P104" i="18"/>
  <c r="O104" i="18"/>
  <c r="P103" i="18"/>
  <c r="O103" i="18"/>
  <c r="P102" i="18"/>
  <c r="O102" i="18"/>
  <c r="P101" i="18"/>
  <c r="O101" i="18"/>
  <c r="P100" i="18"/>
  <c r="O100" i="18"/>
  <c r="P99" i="18"/>
  <c r="O99" i="18"/>
  <c r="P98" i="18"/>
  <c r="O98" i="18"/>
  <c r="G37" i="13"/>
  <c r="G49" i="13" s="1"/>
  <c r="G56" i="13" s="1"/>
  <c r="G63" i="13" s="1"/>
  <c r="G30" i="13"/>
  <c r="G74" i="24" l="1"/>
  <c r="G63" i="24"/>
  <c r="E54" i="24"/>
  <c r="G43" i="24"/>
  <c r="G32" i="24"/>
  <c r="E23" i="24"/>
  <c r="G22" i="13"/>
  <c r="E22" i="13"/>
  <c r="E82" i="22"/>
  <c r="G45" i="22"/>
  <c r="C45" i="22"/>
  <c r="L45" i="22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G46" i="22" l="1"/>
  <c r="G65" i="22" s="1"/>
  <c r="G64" i="22"/>
  <c r="O193" i="17"/>
  <c r="P193" i="17"/>
  <c r="O194" i="17"/>
  <c r="P194" i="17"/>
  <c r="O195" i="17"/>
  <c r="P195" i="17"/>
  <c r="O196" i="17"/>
  <c r="P196" i="17"/>
  <c r="O197" i="17"/>
  <c r="P197" i="17"/>
  <c r="O198" i="17"/>
  <c r="P198" i="17"/>
  <c r="O199" i="17"/>
  <c r="P199" i="17"/>
  <c r="O200" i="17"/>
  <c r="P200" i="17"/>
  <c r="O201" i="17"/>
  <c r="P201" i="17"/>
  <c r="G91" i="22" l="1"/>
  <c r="G110" i="22" s="1"/>
  <c r="G92" i="22"/>
  <c r="G111" i="22" s="1"/>
  <c r="I44" i="22"/>
  <c r="A110" i="22" l="1"/>
  <c r="A91" i="22"/>
  <c r="A74" i="24"/>
  <c r="E74" i="24" s="1"/>
  <c r="E75" i="24" s="1"/>
  <c r="E76" i="24" s="1"/>
  <c r="E77" i="24" s="1"/>
  <c r="E78" i="24" s="1"/>
  <c r="E79" i="24" s="1"/>
  <c r="E80" i="24" s="1"/>
  <c r="E81" i="24" s="1"/>
  <c r="J73" i="24"/>
  <c r="I73" i="24"/>
  <c r="A63" i="24"/>
  <c r="F63" i="24" s="1"/>
  <c r="F64" i="24" s="1"/>
  <c r="F65" i="24" s="1"/>
  <c r="F66" i="24" s="1"/>
  <c r="F67" i="24" s="1"/>
  <c r="F68" i="24" s="1"/>
  <c r="F69" i="24" s="1"/>
  <c r="F70" i="24" s="1"/>
  <c r="J62" i="24"/>
  <c r="I62" i="24"/>
  <c r="G64" i="24"/>
  <c r="G75" i="24" s="1"/>
  <c r="C110" i="22" l="1"/>
  <c r="L110" i="22"/>
  <c r="C91" i="22"/>
  <c r="L91" i="22"/>
  <c r="E91" i="22"/>
  <c r="F110" i="22"/>
  <c r="E63" i="24"/>
  <c r="E64" i="24" s="1"/>
  <c r="E65" i="24" s="1"/>
  <c r="E66" i="24" s="1"/>
  <c r="E67" i="24" s="1"/>
  <c r="E68" i="24" s="1"/>
  <c r="E69" i="24" s="1"/>
  <c r="E70" i="24" s="1"/>
  <c r="L63" i="24"/>
  <c r="C63" i="24"/>
  <c r="L74" i="24"/>
  <c r="C74" i="24"/>
  <c r="D63" i="24"/>
  <c r="D64" i="24" s="1"/>
  <c r="D66" i="24" s="1"/>
  <c r="D68" i="24" s="1"/>
  <c r="D70" i="24" s="1"/>
  <c r="E110" i="22"/>
  <c r="F91" i="22"/>
  <c r="F82" i="22"/>
  <c r="F54" i="24"/>
  <c r="D74" i="24"/>
  <c r="D75" i="24" s="1"/>
  <c r="F74" i="24"/>
  <c r="F75" i="24" s="1"/>
  <c r="F76" i="24" s="1"/>
  <c r="F77" i="24" s="1"/>
  <c r="F78" i="24" s="1"/>
  <c r="F79" i="24" s="1"/>
  <c r="F80" i="24" s="1"/>
  <c r="F81" i="24" s="1"/>
  <c r="E112" i="22" l="1"/>
  <c r="E111" i="22"/>
  <c r="E93" i="22"/>
  <c r="E92" i="22"/>
  <c r="F93" i="22"/>
  <c r="F92" i="22"/>
  <c r="F112" i="22"/>
  <c r="F111" i="22"/>
  <c r="D65" i="24"/>
  <c r="D67" i="24" s="1"/>
  <c r="D69" i="24" s="1"/>
  <c r="G82" i="22"/>
  <c r="G65" i="24"/>
  <c r="G76" i="24" s="1"/>
  <c r="G54" i="24"/>
  <c r="D76" i="24"/>
  <c r="D78" i="24" s="1"/>
  <c r="D80" i="24" s="1"/>
  <c r="D77" i="24"/>
  <c r="D79" i="24" s="1"/>
  <c r="D81" i="24" s="1"/>
  <c r="C16" i="24"/>
  <c r="C12" i="24"/>
  <c r="F114" i="22" l="1"/>
  <c r="F113" i="22"/>
  <c r="F95" i="22"/>
  <c r="F94" i="22"/>
  <c r="E95" i="22"/>
  <c r="E94" i="22"/>
  <c r="E114" i="22"/>
  <c r="E113" i="22"/>
  <c r="H82" i="22"/>
  <c r="H54" i="24"/>
  <c r="G66" i="24"/>
  <c r="G77" i="24" s="1"/>
  <c r="E116" i="22" l="1"/>
  <c r="E115" i="22"/>
  <c r="F116" i="22"/>
  <c r="F115" i="22"/>
  <c r="E97" i="22"/>
  <c r="E96" i="22"/>
  <c r="F97" i="22"/>
  <c r="F96" i="22"/>
  <c r="I82" i="22"/>
  <c r="G67" i="24"/>
  <c r="G78" i="24" s="1"/>
  <c r="I54" i="24"/>
  <c r="E99" i="22" l="1"/>
  <c r="E98" i="22"/>
  <c r="E118" i="22"/>
  <c r="E117" i="22"/>
  <c r="F99" i="22"/>
  <c r="F98" i="22"/>
  <c r="F118" i="22"/>
  <c r="F117" i="22"/>
  <c r="J82" i="22"/>
  <c r="J54" i="24"/>
  <c r="G68" i="24"/>
  <c r="G79" i="24" s="1"/>
  <c r="E120" i="22" l="1"/>
  <c r="E119" i="22"/>
  <c r="F120" i="22"/>
  <c r="F119" i="22"/>
  <c r="E101" i="22"/>
  <c r="E100" i="22"/>
  <c r="F101" i="22"/>
  <c r="F100" i="22"/>
  <c r="K82" i="22"/>
  <c r="G69" i="24"/>
  <c r="G80" i="24" s="1"/>
  <c r="K54" i="24"/>
  <c r="G70" i="24" s="1"/>
  <c r="G81" i="24" s="1"/>
  <c r="E103" i="22" l="1"/>
  <c r="E102" i="22"/>
  <c r="F103" i="22"/>
  <c r="F102" i="22"/>
  <c r="E122" i="22"/>
  <c r="E121" i="22"/>
  <c r="F122" i="22"/>
  <c r="F121" i="22"/>
  <c r="E124" i="22" l="1"/>
  <c r="E125" i="22" s="1"/>
  <c r="E123" i="22"/>
  <c r="E105" i="22"/>
  <c r="E106" i="22" s="1"/>
  <c r="E104" i="22"/>
  <c r="F105" i="22"/>
  <c r="F106" i="22" s="1"/>
  <c r="F104" i="22"/>
  <c r="F124" i="22"/>
  <c r="F125" i="22" s="1"/>
  <c r="F123" i="22"/>
  <c r="O98" i="15" l="1"/>
  <c r="O188" i="17"/>
  <c r="P188" i="17"/>
  <c r="O189" i="17"/>
  <c r="P189" i="17"/>
  <c r="O190" i="17"/>
  <c r="P190" i="17"/>
  <c r="O191" i="17"/>
  <c r="P191" i="17"/>
  <c r="O192" i="17"/>
  <c r="P192" i="17"/>
  <c r="O160" i="17"/>
  <c r="P160" i="17"/>
  <c r="O161" i="17"/>
  <c r="P161" i="17"/>
  <c r="O162" i="17"/>
  <c r="P162" i="17"/>
  <c r="O163" i="17"/>
  <c r="P163" i="17"/>
  <c r="O164" i="17"/>
  <c r="P164" i="17"/>
  <c r="O165" i="17"/>
  <c r="P165" i="17"/>
  <c r="O166" i="17"/>
  <c r="P166" i="17"/>
  <c r="O167" i="17"/>
  <c r="P167" i="17"/>
  <c r="O168" i="17"/>
  <c r="P168" i="17"/>
  <c r="O169" i="17"/>
  <c r="P169" i="17"/>
  <c r="O170" i="17"/>
  <c r="P170" i="17"/>
  <c r="O171" i="17"/>
  <c r="P171" i="17"/>
  <c r="O172" i="17"/>
  <c r="P172" i="17"/>
  <c r="O173" i="17"/>
  <c r="P173" i="17"/>
  <c r="O174" i="17"/>
  <c r="P174" i="17"/>
  <c r="O175" i="17"/>
  <c r="P175" i="17"/>
  <c r="O176" i="17"/>
  <c r="P176" i="17"/>
  <c r="O177" i="17"/>
  <c r="P177" i="17"/>
  <c r="O178" i="17"/>
  <c r="P178" i="17"/>
  <c r="O179" i="17"/>
  <c r="P179" i="17"/>
  <c r="O180" i="17"/>
  <c r="P180" i="17"/>
  <c r="O181" i="17"/>
  <c r="P181" i="17"/>
  <c r="O182" i="17"/>
  <c r="P182" i="17"/>
  <c r="O183" i="17"/>
  <c r="P183" i="17"/>
  <c r="O184" i="17"/>
  <c r="P184" i="17"/>
  <c r="O185" i="17"/>
  <c r="P185" i="17"/>
  <c r="O186" i="17"/>
  <c r="P186" i="17"/>
  <c r="O187" i="17"/>
  <c r="P187" i="17"/>
  <c r="O146" i="17"/>
  <c r="P146" i="17"/>
  <c r="O147" i="17"/>
  <c r="P147" i="17"/>
  <c r="O148" i="17"/>
  <c r="P148" i="17"/>
  <c r="O149" i="17"/>
  <c r="P149" i="17"/>
  <c r="O150" i="17"/>
  <c r="P150" i="17"/>
  <c r="O151" i="17"/>
  <c r="P151" i="17"/>
  <c r="O152" i="17"/>
  <c r="P152" i="17"/>
  <c r="O153" i="17"/>
  <c r="P153" i="17"/>
  <c r="O154" i="17"/>
  <c r="P154" i="17"/>
  <c r="O155" i="17"/>
  <c r="P155" i="17"/>
  <c r="O156" i="17"/>
  <c r="P156" i="17"/>
  <c r="O157" i="17"/>
  <c r="P157" i="17"/>
  <c r="O158" i="17"/>
  <c r="P158" i="17"/>
  <c r="O159" i="17"/>
  <c r="P159" i="17"/>
  <c r="J42" i="24" l="1"/>
  <c r="I42" i="24"/>
  <c r="J31" i="24"/>
  <c r="I31" i="24"/>
  <c r="J63" i="22"/>
  <c r="I63" i="22"/>
  <c r="J44" i="22"/>
  <c r="O145" i="18" l="1"/>
  <c r="O144" i="18"/>
  <c r="O143" i="18"/>
  <c r="O142" i="18"/>
  <c r="O141" i="18"/>
  <c r="O140" i="18"/>
  <c r="O139" i="18"/>
  <c r="O138" i="18"/>
  <c r="O137" i="18"/>
  <c r="O136" i="18"/>
  <c r="P97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P64" i="18"/>
  <c r="O64" i="18"/>
  <c r="P63" i="18"/>
  <c r="O63" i="18"/>
  <c r="P62" i="18"/>
  <c r="O62" i="18"/>
  <c r="P61" i="18"/>
  <c r="O61" i="18"/>
  <c r="P60" i="18"/>
  <c r="O60" i="18"/>
  <c r="P59" i="18"/>
  <c r="O59" i="18"/>
  <c r="P58" i="18"/>
  <c r="O58" i="18"/>
  <c r="P57" i="18"/>
  <c r="O57" i="18"/>
  <c r="P56" i="18"/>
  <c r="O56" i="18"/>
  <c r="P55" i="18"/>
  <c r="O55" i="18"/>
  <c r="P54" i="18"/>
  <c r="O54" i="18"/>
  <c r="P53" i="18"/>
  <c r="O53" i="18"/>
  <c r="P52" i="18"/>
  <c r="O52" i="18"/>
  <c r="P51" i="18"/>
  <c r="O51" i="18"/>
  <c r="P50" i="18"/>
  <c r="O50" i="18"/>
  <c r="P49" i="18"/>
  <c r="O49" i="18"/>
  <c r="P48" i="18"/>
  <c r="O48" i="18"/>
  <c r="P47" i="18"/>
  <c r="O47" i="18"/>
  <c r="P46" i="18"/>
  <c r="O46" i="18"/>
  <c r="P45" i="18"/>
  <c r="O45" i="18"/>
  <c r="P44" i="18"/>
  <c r="O44" i="18"/>
  <c r="P43" i="18"/>
  <c r="O43" i="18"/>
  <c r="P42" i="18"/>
  <c r="O42" i="18"/>
  <c r="P41" i="18"/>
  <c r="O41" i="18"/>
  <c r="P40" i="18"/>
  <c r="O40" i="18"/>
  <c r="P39" i="18"/>
  <c r="O39" i="18"/>
  <c r="P38" i="18"/>
  <c r="O38" i="18"/>
  <c r="P37" i="18"/>
  <c r="O37" i="18"/>
  <c r="P36" i="18"/>
  <c r="O36" i="18"/>
  <c r="P35" i="18"/>
  <c r="O35" i="18"/>
  <c r="P34" i="18"/>
  <c r="O34" i="18"/>
  <c r="P33" i="18"/>
  <c r="O33" i="18"/>
  <c r="P32" i="18"/>
  <c r="O32" i="18"/>
  <c r="P31" i="18"/>
  <c r="O31" i="18"/>
  <c r="P30" i="18"/>
  <c r="O30" i="18"/>
  <c r="P29" i="18"/>
  <c r="O29" i="18"/>
  <c r="P28" i="18"/>
  <c r="O28" i="18"/>
  <c r="P27" i="18"/>
  <c r="O27" i="18"/>
  <c r="P26" i="18"/>
  <c r="O26" i="18"/>
  <c r="P25" i="18"/>
  <c r="O25" i="18"/>
  <c r="P24" i="18"/>
  <c r="O24" i="18"/>
  <c r="P23" i="18"/>
  <c r="O23" i="18"/>
  <c r="P22" i="18"/>
  <c r="O22" i="18"/>
  <c r="P21" i="18"/>
  <c r="O21" i="18"/>
  <c r="P20" i="18"/>
  <c r="O20" i="18"/>
  <c r="P19" i="18"/>
  <c r="O19" i="18"/>
  <c r="P18" i="18"/>
  <c r="O18" i="18"/>
  <c r="P17" i="18"/>
  <c r="O17" i="18"/>
  <c r="P16" i="18"/>
  <c r="O16" i="18"/>
  <c r="P15" i="18"/>
  <c r="O15" i="18"/>
  <c r="P14" i="18"/>
  <c r="O14" i="18"/>
  <c r="P13" i="18"/>
  <c r="O13" i="18"/>
  <c r="P12" i="18"/>
  <c r="O12" i="18"/>
  <c r="P11" i="18"/>
  <c r="O11" i="18"/>
  <c r="P10" i="18"/>
  <c r="O10" i="18"/>
  <c r="P9" i="18"/>
  <c r="O9" i="18"/>
  <c r="P8" i="18"/>
  <c r="O8" i="18"/>
  <c r="P7" i="18"/>
  <c r="O7" i="18"/>
  <c r="P6" i="18"/>
  <c r="O6" i="18"/>
  <c r="P5" i="18"/>
  <c r="O5" i="18"/>
  <c r="P4" i="18"/>
  <c r="O4" i="18"/>
  <c r="P3" i="18"/>
  <c r="O3" i="18"/>
  <c r="P2" i="18"/>
  <c r="O2" i="18"/>
  <c r="A43" i="24"/>
  <c r="L43" i="24" s="1"/>
  <c r="A32" i="24"/>
  <c r="L32" i="24" s="1"/>
  <c r="C17" i="24"/>
  <c r="C13" i="24"/>
  <c r="C14" i="24" s="1"/>
  <c r="C43" i="24" l="1"/>
  <c r="C32" i="24"/>
  <c r="C18" i="24"/>
  <c r="D18" i="24" s="1"/>
  <c r="E18" i="24" s="1"/>
  <c r="F32" i="24"/>
  <c r="F33" i="24" s="1"/>
  <c r="F34" i="24" s="1"/>
  <c r="F35" i="24" s="1"/>
  <c r="F36" i="24" s="1"/>
  <c r="F37" i="24" s="1"/>
  <c r="F38" i="24" s="1"/>
  <c r="F39" i="24" s="1"/>
  <c r="D12" i="24"/>
  <c r="E12" i="24" s="1"/>
  <c r="E32" i="24"/>
  <c r="E33" i="24" s="1"/>
  <c r="E34" i="24" s="1"/>
  <c r="E35" i="24" s="1"/>
  <c r="E36" i="24" s="1"/>
  <c r="E37" i="24" s="1"/>
  <c r="E38" i="24" s="1"/>
  <c r="E39" i="24" s="1"/>
  <c r="D17" i="24"/>
  <c r="F23" i="24"/>
  <c r="G33" i="24"/>
  <c r="G44" i="24" s="1"/>
  <c r="D32" i="24"/>
  <c r="D33" i="24" s="1"/>
  <c r="D34" i="24" s="1"/>
  <c r="D36" i="24" s="1"/>
  <c r="D38" i="24" s="1"/>
  <c r="F43" i="24"/>
  <c r="F44" i="24" s="1"/>
  <c r="F45" i="24" s="1"/>
  <c r="F46" i="24" s="1"/>
  <c r="F47" i="24" s="1"/>
  <c r="F48" i="24" s="1"/>
  <c r="F49" i="24" s="1"/>
  <c r="F50" i="24" s="1"/>
  <c r="D16" i="24"/>
  <c r="E16" i="24" s="1"/>
  <c r="D13" i="24"/>
  <c r="D43" i="24"/>
  <c r="D44" i="24" s="1"/>
  <c r="E43" i="24"/>
  <c r="E44" i="24" s="1"/>
  <c r="E45" i="24" s="1"/>
  <c r="E46" i="24" s="1"/>
  <c r="E47" i="24" s="1"/>
  <c r="E48" i="24" s="1"/>
  <c r="E49" i="24" s="1"/>
  <c r="E50" i="24" s="1"/>
  <c r="A64" i="22"/>
  <c r="C64" i="22" l="1"/>
  <c r="L64" i="22"/>
  <c r="C19" i="24"/>
  <c r="E64" i="22"/>
  <c r="E45" i="22"/>
  <c r="E46" i="22" s="1"/>
  <c r="G34" i="24"/>
  <c r="G45" i="24" s="1"/>
  <c r="G23" i="24"/>
  <c r="D35" i="24"/>
  <c r="D37" i="24" s="1"/>
  <c r="D39" i="24" s="1"/>
  <c r="E13" i="24"/>
  <c r="E17" i="24"/>
  <c r="D45" i="24"/>
  <c r="D47" i="24" s="1"/>
  <c r="D49" i="24" s="1"/>
  <c r="D46" i="24"/>
  <c r="D48" i="24" s="1"/>
  <c r="D50" i="24" s="1"/>
  <c r="D19" i="24"/>
  <c r="G47" i="22"/>
  <c r="O136" i="17"/>
  <c r="P136" i="17"/>
  <c r="O137" i="17"/>
  <c r="P137" i="17"/>
  <c r="O138" i="17"/>
  <c r="P138" i="17"/>
  <c r="O139" i="17"/>
  <c r="P139" i="17"/>
  <c r="O140" i="17"/>
  <c r="P140" i="17"/>
  <c r="O141" i="17"/>
  <c r="P141" i="17"/>
  <c r="O142" i="17"/>
  <c r="P142" i="17"/>
  <c r="O143" i="17"/>
  <c r="P143" i="17"/>
  <c r="O144" i="17"/>
  <c r="P144" i="17"/>
  <c r="O145" i="17"/>
  <c r="P145" i="17"/>
  <c r="P135" i="17"/>
  <c r="O135" i="17"/>
  <c r="P134" i="17"/>
  <c r="O134" i="17"/>
  <c r="P133" i="17"/>
  <c r="O133" i="17"/>
  <c r="P132" i="17"/>
  <c r="O132" i="17"/>
  <c r="P131" i="17"/>
  <c r="O131" i="17"/>
  <c r="P130" i="17"/>
  <c r="O130" i="17"/>
  <c r="P129" i="17"/>
  <c r="O129" i="17"/>
  <c r="P128" i="17"/>
  <c r="O128" i="17"/>
  <c r="P127" i="17"/>
  <c r="O127" i="17"/>
  <c r="P126" i="17"/>
  <c r="O126" i="17"/>
  <c r="P125" i="17"/>
  <c r="O125" i="17"/>
  <c r="P124" i="17"/>
  <c r="O124" i="17"/>
  <c r="P123" i="17"/>
  <c r="O123" i="17"/>
  <c r="P122" i="17"/>
  <c r="O122" i="17"/>
  <c r="P121" i="17"/>
  <c r="O121" i="17"/>
  <c r="P120" i="17"/>
  <c r="O120" i="17"/>
  <c r="P119" i="17"/>
  <c r="O119" i="17"/>
  <c r="P118" i="17"/>
  <c r="O118" i="17"/>
  <c r="P117" i="17"/>
  <c r="O117" i="17"/>
  <c r="P116" i="17"/>
  <c r="O116" i="17"/>
  <c r="P115" i="17"/>
  <c r="O115" i="17"/>
  <c r="P114" i="17"/>
  <c r="O114" i="17"/>
  <c r="P113" i="17"/>
  <c r="O113" i="17"/>
  <c r="P112" i="17"/>
  <c r="O112" i="17"/>
  <c r="P111" i="17"/>
  <c r="O111" i="17"/>
  <c r="P110" i="17"/>
  <c r="O110" i="17"/>
  <c r="P109" i="17"/>
  <c r="O109" i="17"/>
  <c r="P108" i="17"/>
  <c r="O108" i="17"/>
  <c r="P107" i="17"/>
  <c r="O107" i="17"/>
  <c r="P106" i="17"/>
  <c r="O106" i="17"/>
  <c r="P105" i="17"/>
  <c r="O105" i="17"/>
  <c r="P104" i="17"/>
  <c r="O104" i="17"/>
  <c r="P103" i="17"/>
  <c r="O103" i="17"/>
  <c r="P102" i="17"/>
  <c r="O102" i="17"/>
  <c r="P101" i="17"/>
  <c r="O101" i="17"/>
  <c r="P100" i="17"/>
  <c r="O100" i="17"/>
  <c r="P99" i="17"/>
  <c r="O99" i="17"/>
  <c r="P98" i="17"/>
  <c r="O98" i="17"/>
  <c r="P97" i="17"/>
  <c r="O97" i="17"/>
  <c r="P96" i="17"/>
  <c r="O96" i="17"/>
  <c r="P95" i="17"/>
  <c r="O95" i="17"/>
  <c r="P94" i="17"/>
  <c r="O94" i="17"/>
  <c r="P93" i="17"/>
  <c r="O93" i="17"/>
  <c r="P92" i="17"/>
  <c r="O92" i="17"/>
  <c r="P91" i="17"/>
  <c r="O91" i="17"/>
  <c r="P90" i="17"/>
  <c r="O90" i="17"/>
  <c r="P89" i="17"/>
  <c r="O89" i="17"/>
  <c r="P88" i="17"/>
  <c r="O88" i="17"/>
  <c r="P87" i="17"/>
  <c r="O87" i="17"/>
  <c r="P86" i="17"/>
  <c r="O86" i="17"/>
  <c r="P85" i="17"/>
  <c r="O85" i="17"/>
  <c r="P84" i="17"/>
  <c r="O84" i="17"/>
  <c r="P83" i="17"/>
  <c r="O83" i="17"/>
  <c r="P82" i="17"/>
  <c r="O82" i="17"/>
  <c r="P81" i="17"/>
  <c r="O81" i="17"/>
  <c r="P80" i="17"/>
  <c r="O80" i="17"/>
  <c r="P79" i="17"/>
  <c r="O79" i="17"/>
  <c r="P78" i="17"/>
  <c r="O78" i="17"/>
  <c r="P77" i="17"/>
  <c r="O77" i="17"/>
  <c r="P76" i="17"/>
  <c r="O76" i="17"/>
  <c r="P75" i="17"/>
  <c r="O75" i="17"/>
  <c r="P74" i="17"/>
  <c r="O74" i="17"/>
  <c r="P73" i="17"/>
  <c r="O73" i="17"/>
  <c r="P72" i="17"/>
  <c r="O72" i="17"/>
  <c r="P71" i="17"/>
  <c r="O71" i="17"/>
  <c r="P70" i="17"/>
  <c r="O70" i="17"/>
  <c r="P69" i="17"/>
  <c r="O69" i="17"/>
  <c r="P68" i="17"/>
  <c r="O68" i="17"/>
  <c r="P67" i="17"/>
  <c r="O67" i="17"/>
  <c r="P66" i="17"/>
  <c r="O66" i="17"/>
  <c r="P65" i="17"/>
  <c r="O65" i="17"/>
  <c r="P64" i="17"/>
  <c r="O64" i="17"/>
  <c r="P63" i="17"/>
  <c r="O63" i="17"/>
  <c r="P62" i="17"/>
  <c r="O62" i="17"/>
  <c r="P61" i="17"/>
  <c r="O61" i="17"/>
  <c r="P60" i="17"/>
  <c r="O60" i="17"/>
  <c r="P59" i="17"/>
  <c r="O59" i="17"/>
  <c r="P58" i="17"/>
  <c r="O58" i="17"/>
  <c r="P57" i="17"/>
  <c r="O57" i="17"/>
  <c r="P56" i="17"/>
  <c r="O56" i="17"/>
  <c r="P55" i="17"/>
  <c r="O55" i="17"/>
  <c r="P54" i="17"/>
  <c r="O54" i="17"/>
  <c r="P53" i="17"/>
  <c r="O53" i="17"/>
  <c r="P52" i="17"/>
  <c r="O52" i="17"/>
  <c r="P51" i="17"/>
  <c r="O51" i="17"/>
  <c r="P50" i="17"/>
  <c r="O50" i="17"/>
  <c r="P49" i="17"/>
  <c r="O49" i="17"/>
  <c r="P48" i="17"/>
  <c r="O48" i="17"/>
  <c r="P47" i="17"/>
  <c r="O47" i="17"/>
  <c r="P46" i="17"/>
  <c r="O46" i="17"/>
  <c r="P45" i="17"/>
  <c r="O45" i="17"/>
  <c r="P44" i="17"/>
  <c r="O44" i="17"/>
  <c r="P43" i="17"/>
  <c r="O43" i="17"/>
  <c r="P42" i="17"/>
  <c r="O42" i="17"/>
  <c r="P41" i="17"/>
  <c r="O41" i="17"/>
  <c r="P40" i="17"/>
  <c r="O40" i="17"/>
  <c r="P39" i="17"/>
  <c r="O39" i="17"/>
  <c r="P38" i="17"/>
  <c r="O38" i="17"/>
  <c r="P37" i="17"/>
  <c r="O37" i="17"/>
  <c r="P36" i="17"/>
  <c r="O36" i="17"/>
  <c r="P35" i="17"/>
  <c r="O35" i="17"/>
  <c r="P34" i="17"/>
  <c r="O34" i="17"/>
  <c r="P33" i="17"/>
  <c r="O33" i="17"/>
  <c r="P32" i="17"/>
  <c r="O32" i="17"/>
  <c r="P31" i="17"/>
  <c r="O31" i="17"/>
  <c r="P30" i="17"/>
  <c r="O30" i="17"/>
  <c r="P29" i="17"/>
  <c r="O29" i="17"/>
  <c r="P28" i="17"/>
  <c r="O28" i="17"/>
  <c r="P27" i="17"/>
  <c r="O27" i="17"/>
  <c r="P26" i="17"/>
  <c r="O26" i="17"/>
  <c r="P25" i="17"/>
  <c r="O25" i="17"/>
  <c r="P24" i="17"/>
  <c r="O24" i="17"/>
  <c r="P23" i="17"/>
  <c r="O23" i="17"/>
  <c r="P22" i="17"/>
  <c r="O22" i="17"/>
  <c r="P21" i="17"/>
  <c r="O21" i="17"/>
  <c r="P20" i="17"/>
  <c r="O20" i="17"/>
  <c r="P19" i="17"/>
  <c r="O19" i="17"/>
  <c r="P18" i="17"/>
  <c r="O18" i="17"/>
  <c r="P17" i="17"/>
  <c r="O17" i="17"/>
  <c r="P16" i="17"/>
  <c r="O16" i="17"/>
  <c r="P15" i="17"/>
  <c r="O15" i="17"/>
  <c r="P14" i="17"/>
  <c r="O14" i="17"/>
  <c r="P13" i="17"/>
  <c r="O13" i="17"/>
  <c r="P12" i="17"/>
  <c r="O12" i="17"/>
  <c r="P11" i="17"/>
  <c r="O11" i="17"/>
  <c r="P10" i="17"/>
  <c r="O10" i="17"/>
  <c r="P9" i="17"/>
  <c r="O9" i="17"/>
  <c r="P8" i="17"/>
  <c r="O8" i="17"/>
  <c r="P7" i="17"/>
  <c r="O7" i="17"/>
  <c r="P6" i="17"/>
  <c r="O6" i="17"/>
  <c r="P5" i="17"/>
  <c r="O5" i="17"/>
  <c r="P4" i="17"/>
  <c r="O4" i="17"/>
  <c r="P3" i="17"/>
  <c r="O3" i="17"/>
  <c r="P2" i="17"/>
  <c r="O2" i="17"/>
  <c r="E66" i="22" l="1"/>
  <c r="E65" i="22"/>
  <c r="G48" i="22"/>
  <c r="G67" i="22" s="1"/>
  <c r="G66" i="22"/>
  <c r="E47" i="22"/>
  <c r="E48" i="22" s="1"/>
  <c r="G49" i="22"/>
  <c r="H23" i="24"/>
  <c r="I23" i="24" s="1"/>
  <c r="G35" i="24"/>
  <c r="G46" i="24" s="1"/>
  <c r="E19" i="24"/>
  <c r="C15" i="24"/>
  <c r="D14" i="24"/>
  <c r="F64" i="22"/>
  <c r="C22" i="22"/>
  <c r="C12" i="22"/>
  <c r="C13" i="22" s="1"/>
  <c r="D13" i="22" s="1"/>
  <c r="E13" i="22" s="1"/>
  <c r="G93" i="22" l="1"/>
  <c r="G112" i="22" s="1"/>
  <c r="G94" i="22"/>
  <c r="G113" i="22" s="1"/>
  <c r="E68" i="22"/>
  <c r="E67" i="22"/>
  <c r="F66" i="22"/>
  <c r="F67" i="22" s="1"/>
  <c r="F65" i="22"/>
  <c r="G50" i="22"/>
  <c r="G69" i="22" s="1"/>
  <c r="G68" i="22"/>
  <c r="E49" i="22"/>
  <c r="E50" i="22" s="1"/>
  <c r="D22" i="22"/>
  <c r="E22" i="22" s="1"/>
  <c r="C23" i="22"/>
  <c r="D23" i="22" s="1"/>
  <c r="E23" i="22" s="1"/>
  <c r="G36" i="24"/>
  <c r="G47" i="24" s="1"/>
  <c r="G51" i="22"/>
  <c r="D12" i="22"/>
  <c r="E12" i="22" s="1"/>
  <c r="C14" i="22"/>
  <c r="C15" i="22" s="1"/>
  <c r="D15" i="22" s="1"/>
  <c r="E15" i="22" s="1"/>
  <c r="F70" i="22"/>
  <c r="E14" i="24"/>
  <c r="G37" i="24"/>
  <c r="G48" i="24" s="1"/>
  <c r="J23" i="24"/>
  <c r="D15" i="24"/>
  <c r="F45" i="22"/>
  <c r="C24" i="22"/>
  <c r="D24" i="22" s="1"/>
  <c r="E24" i="22" s="1"/>
  <c r="F68" i="22" l="1"/>
  <c r="G96" i="22"/>
  <c r="G115" i="22" s="1"/>
  <c r="G95" i="22"/>
  <c r="G114" i="22" s="1"/>
  <c r="G52" i="22"/>
  <c r="G71" i="22" s="1"/>
  <c r="G70" i="22"/>
  <c r="E70" i="22"/>
  <c r="E69" i="22"/>
  <c r="F72" i="22"/>
  <c r="F69" i="22"/>
  <c r="F74" i="22"/>
  <c r="F71" i="22"/>
  <c r="F47" i="22"/>
  <c r="F48" i="22" s="1"/>
  <c r="F46" i="22"/>
  <c r="E51" i="22"/>
  <c r="E52" i="22" s="1"/>
  <c r="F16" i="24"/>
  <c r="K74" i="24" s="1"/>
  <c r="F18" i="24"/>
  <c r="F17" i="24"/>
  <c r="F19" i="24"/>
  <c r="G53" i="22"/>
  <c r="C16" i="22"/>
  <c r="D14" i="22"/>
  <c r="E14" i="22" s="1"/>
  <c r="E15" i="24"/>
  <c r="F15" i="24" s="1"/>
  <c r="K23" i="24"/>
  <c r="G38" i="24"/>
  <c r="G49" i="24" s="1"/>
  <c r="C25" i="22"/>
  <c r="D25" i="22" s="1"/>
  <c r="E25" i="22" s="1"/>
  <c r="K81" i="24" l="1"/>
  <c r="P50" i="24"/>
  <c r="N50" i="24" s="1"/>
  <c r="K50" i="24" s="1"/>
  <c r="G97" i="22"/>
  <c r="G116" i="22" s="1"/>
  <c r="G98" i="22"/>
  <c r="G117" i="22" s="1"/>
  <c r="G54" i="22"/>
  <c r="G73" i="22" s="1"/>
  <c r="G72" i="22"/>
  <c r="E72" i="22"/>
  <c r="E71" i="22"/>
  <c r="F78" i="22"/>
  <c r="F79" i="22" s="1"/>
  <c r="F75" i="22"/>
  <c r="F76" i="22"/>
  <c r="F77" i="22" s="1"/>
  <c r="F73" i="22"/>
  <c r="F49" i="22"/>
  <c r="E53" i="22"/>
  <c r="E54" i="22" s="1"/>
  <c r="F51" i="22"/>
  <c r="K43" i="24"/>
  <c r="K75" i="24"/>
  <c r="K78" i="24"/>
  <c r="K77" i="24"/>
  <c r="K80" i="24"/>
  <c r="K79" i="24"/>
  <c r="K76" i="24"/>
  <c r="D16" i="22"/>
  <c r="E16" i="22" s="1"/>
  <c r="C17" i="22"/>
  <c r="G55" i="22"/>
  <c r="F13" i="24"/>
  <c r="K32" i="24" s="1"/>
  <c r="F14" i="24"/>
  <c r="F12" i="24"/>
  <c r="K63" i="24" s="1"/>
  <c r="P39" i="24" s="1"/>
  <c r="N39" i="24" s="1"/>
  <c r="K39" i="24" s="1"/>
  <c r="G39" i="24"/>
  <c r="G50" i="24" s="1"/>
  <c r="C26" i="22"/>
  <c r="D26" i="22" s="1"/>
  <c r="E26" i="22" s="1"/>
  <c r="A37" i="13"/>
  <c r="K36" i="13"/>
  <c r="K46" i="24" l="1"/>
  <c r="G100" i="22"/>
  <c r="G119" i="22" s="1"/>
  <c r="G99" i="22"/>
  <c r="G118" i="22" s="1"/>
  <c r="E37" i="13"/>
  <c r="E38" i="13" s="1"/>
  <c r="E39" i="13" s="1"/>
  <c r="E40" i="13" s="1"/>
  <c r="C37" i="13"/>
  <c r="L37" i="13"/>
  <c r="G56" i="22"/>
  <c r="G75" i="22" s="1"/>
  <c r="G74" i="22"/>
  <c r="E74" i="22"/>
  <c r="E73" i="22"/>
  <c r="F55" i="22"/>
  <c r="F52" i="22"/>
  <c r="E55" i="22"/>
  <c r="E56" i="22" s="1"/>
  <c r="F53" i="22"/>
  <c r="F50" i="22"/>
  <c r="K35" i="24"/>
  <c r="K34" i="24" s="1"/>
  <c r="K33" i="24" s="1"/>
  <c r="C18" i="22"/>
  <c r="C19" i="22"/>
  <c r="C20" i="22" s="1"/>
  <c r="C21" i="22" s="1"/>
  <c r="D17" i="22"/>
  <c r="F37" i="13"/>
  <c r="F38" i="13" s="1"/>
  <c r="F39" i="13" s="1"/>
  <c r="F40" i="13" s="1"/>
  <c r="G57" i="22"/>
  <c r="K64" i="24"/>
  <c r="K66" i="24"/>
  <c r="K65" i="24"/>
  <c r="K68" i="24"/>
  <c r="K69" i="24"/>
  <c r="K67" i="24"/>
  <c r="K70" i="24"/>
  <c r="C27" i="22"/>
  <c r="D37" i="13"/>
  <c r="D38" i="13" s="1"/>
  <c r="K48" i="24" l="1"/>
  <c r="K49" i="24" s="1"/>
  <c r="K45" i="24"/>
  <c r="K44" i="24" s="1"/>
  <c r="G102" i="22"/>
  <c r="G121" i="22" s="1"/>
  <c r="G101" i="22"/>
  <c r="G120" i="22" s="1"/>
  <c r="E76" i="22"/>
  <c r="E75" i="22"/>
  <c r="G58" i="22"/>
  <c r="G77" i="22" s="1"/>
  <c r="G76" i="22"/>
  <c r="F57" i="22"/>
  <c r="F58" i="22" s="1"/>
  <c r="F54" i="22"/>
  <c r="E57" i="22"/>
  <c r="E58" i="22" s="1"/>
  <c r="F59" i="22"/>
  <c r="F60" i="22" s="1"/>
  <c r="F56" i="22"/>
  <c r="D19" i="22"/>
  <c r="E19" i="22" s="1"/>
  <c r="K37" i="24"/>
  <c r="K38" i="24" s="1"/>
  <c r="E17" i="22"/>
  <c r="D18" i="22"/>
  <c r="G59" i="22"/>
  <c r="D20" i="22"/>
  <c r="E20" i="22" s="1"/>
  <c r="C28" i="22"/>
  <c r="D27" i="22"/>
  <c r="E27" i="22" s="1"/>
  <c r="C29" i="22"/>
  <c r="D29" i="22" s="1"/>
  <c r="E29" i="22" s="1"/>
  <c r="D40" i="13"/>
  <c r="D39" i="13"/>
  <c r="K47" i="24" l="1"/>
  <c r="G103" i="22"/>
  <c r="G122" i="22" s="1"/>
  <c r="G104" i="22"/>
  <c r="G123" i="22" s="1"/>
  <c r="G60" i="22"/>
  <c r="G79" i="22" s="1"/>
  <c r="G78" i="22"/>
  <c r="E78" i="22"/>
  <c r="E79" i="22" s="1"/>
  <c r="E77" i="22"/>
  <c r="E59" i="22"/>
  <c r="E60" i="22" s="1"/>
  <c r="K36" i="24"/>
  <c r="E18" i="22"/>
  <c r="D28" i="22"/>
  <c r="E28" i="22" s="1"/>
  <c r="C30" i="22"/>
  <c r="D21" i="6"/>
  <c r="D20" i="6"/>
  <c r="D14" i="6"/>
  <c r="D13" i="6"/>
  <c r="G105" i="22" l="1"/>
  <c r="G124" i="22" s="1"/>
  <c r="G106" i="22"/>
  <c r="G125" i="22" s="1"/>
  <c r="C31" i="22"/>
  <c r="D30" i="22"/>
  <c r="G33" i="13"/>
  <c r="G40" i="13" s="1"/>
  <c r="G32" i="13"/>
  <c r="G39" i="13" s="1"/>
  <c r="G31" i="13"/>
  <c r="G38" i="13" s="1"/>
  <c r="K29" i="13"/>
  <c r="G50" i="13" l="1"/>
  <c r="G57" i="13" s="1"/>
  <c r="G64" i="13" s="1"/>
  <c r="G51" i="13"/>
  <c r="G58" i="13" s="1"/>
  <c r="G65" i="13" s="1"/>
  <c r="G52" i="13"/>
  <c r="G59" i="13" s="1"/>
  <c r="G66" i="13" s="1"/>
  <c r="F21" i="22"/>
  <c r="F12" i="22"/>
  <c r="F20" i="22"/>
  <c r="F17" i="22"/>
  <c r="F13" i="22"/>
  <c r="F14" i="22"/>
  <c r="F16" i="22"/>
  <c r="F15" i="22"/>
  <c r="K45" i="22" s="1"/>
  <c r="F19" i="22"/>
  <c r="F18" i="22"/>
  <c r="E30" i="22"/>
  <c r="F31" i="22" s="1"/>
  <c r="A30" i="13"/>
  <c r="L30" i="13" l="1"/>
  <c r="C30" i="13"/>
  <c r="E30" i="13"/>
  <c r="K46" i="22"/>
  <c r="H45" i="22" s="1"/>
  <c r="H46" i="22"/>
  <c r="K91" i="22"/>
  <c r="P105" i="22"/>
  <c r="N105" i="22" s="1"/>
  <c r="K105" i="22" s="1"/>
  <c r="F23" i="22"/>
  <c r="F25" i="22"/>
  <c r="K64" i="22" s="1"/>
  <c r="F22" i="22"/>
  <c r="F30" i="22"/>
  <c r="F28" i="22"/>
  <c r="F27" i="22"/>
  <c r="F29" i="22"/>
  <c r="F26" i="22"/>
  <c r="F24" i="22"/>
  <c r="D30" i="13"/>
  <c r="D31" i="13" s="1"/>
  <c r="D33" i="13" s="1"/>
  <c r="F30" i="13"/>
  <c r="F31" i="13" s="1"/>
  <c r="F32" i="13" s="1"/>
  <c r="F33" i="13" s="1"/>
  <c r="K97" i="22" l="1"/>
  <c r="K101" i="22" s="1"/>
  <c r="K103" i="22" s="1"/>
  <c r="H106" i="22"/>
  <c r="K106" i="22"/>
  <c r="H105" i="22" s="1"/>
  <c r="P59" i="22"/>
  <c r="N59" i="22" s="1"/>
  <c r="K59" i="22" s="1"/>
  <c r="K51" i="22" s="1"/>
  <c r="K55" i="22" s="1"/>
  <c r="H92" i="22"/>
  <c r="K92" i="22"/>
  <c r="H91" i="22" s="1"/>
  <c r="K65" i="22"/>
  <c r="H64" i="22" s="1"/>
  <c r="H65" i="22"/>
  <c r="P124" i="22"/>
  <c r="N124" i="22" s="1"/>
  <c r="K124" i="22" s="1"/>
  <c r="K110" i="22"/>
  <c r="D32" i="13"/>
  <c r="E31" i="13"/>
  <c r="E32" i="13" s="1"/>
  <c r="E33" i="13" s="1"/>
  <c r="C16" i="13"/>
  <c r="C12" i="13"/>
  <c r="O3" i="15"/>
  <c r="P3" i="15"/>
  <c r="O4" i="15"/>
  <c r="P4" i="15"/>
  <c r="O5" i="15"/>
  <c r="P5" i="15"/>
  <c r="O6" i="15"/>
  <c r="P6" i="15"/>
  <c r="O7" i="15"/>
  <c r="P7" i="15"/>
  <c r="O8" i="15"/>
  <c r="P8" i="15"/>
  <c r="O9" i="15"/>
  <c r="P9" i="15"/>
  <c r="O10" i="15"/>
  <c r="P10" i="15"/>
  <c r="O11" i="15"/>
  <c r="P11" i="15"/>
  <c r="O12" i="15"/>
  <c r="P12" i="15"/>
  <c r="O13" i="15"/>
  <c r="P13" i="15"/>
  <c r="O14" i="15"/>
  <c r="P14" i="15"/>
  <c r="O15" i="15"/>
  <c r="P15" i="15"/>
  <c r="O16" i="15"/>
  <c r="P16" i="15"/>
  <c r="O17" i="15"/>
  <c r="P17" i="15"/>
  <c r="O18" i="15"/>
  <c r="P18" i="15"/>
  <c r="O19" i="15"/>
  <c r="P19" i="15"/>
  <c r="O20" i="15"/>
  <c r="P20" i="15"/>
  <c r="O21" i="15"/>
  <c r="P21" i="15"/>
  <c r="O22" i="15"/>
  <c r="P22" i="15"/>
  <c r="O23" i="15"/>
  <c r="P23" i="15"/>
  <c r="O24" i="15"/>
  <c r="P24" i="15"/>
  <c r="O25" i="15"/>
  <c r="P25" i="15"/>
  <c r="O26" i="15"/>
  <c r="P26" i="15"/>
  <c r="O27" i="15"/>
  <c r="P27" i="15"/>
  <c r="O28" i="15"/>
  <c r="P28" i="15"/>
  <c r="O29" i="15"/>
  <c r="P29" i="15"/>
  <c r="O30" i="15"/>
  <c r="P30" i="15"/>
  <c r="O31" i="15"/>
  <c r="P31" i="15"/>
  <c r="O32" i="15"/>
  <c r="P32" i="15"/>
  <c r="O33" i="15"/>
  <c r="P33" i="15"/>
  <c r="O34" i="15"/>
  <c r="P34" i="15"/>
  <c r="O35" i="15"/>
  <c r="P35" i="15"/>
  <c r="O36" i="15"/>
  <c r="P36" i="15"/>
  <c r="O37" i="15"/>
  <c r="P37" i="15"/>
  <c r="O38" i="15"/>
  <c r="P38" i="15"/>
  <c r="O39" i="15"/>
  <c r="P39" i="15"/>
  <c r="O40" i="15"/>
  <c r="P40" i="15"/>
  <c r="O41" i="15"/>
  <c r="P41" i="15"/>
  <c r="O42" i="15"/>
  <c r="P42" i="15"/>
  <c r="O43" i="15"/>
  <c r="P43" i="15"/>
  <c r="O44" i="15"/>
  <c r="P44" i="15"/>
  <c r="O45" i="15"/>
  <c r="P45" i="15"/>
  <c r="O46" i="15"/>
  <c r="P46" i="15"/>
  <c r="O47" i="15"/>
  <c r="P47" i="15"/>
  <c r="O48" i="15"/>
  <c r="P48" i="15"/>
  <c r="O49" i="15"/>
  <c r="P49" i="15"/>
  <c r="O50" i="15"/>
  <c r="P50" i="15"/>
  <c r="O51" i="15"/>
  <c r="P51" i="15"/>
  <c r="O52" i="15"/>
  <c r="P52" i="15"/>
  <c r="O53" i="15"/>
  <c r="P53" i="15"/>
  <c r="O54" i="15"/>
  <c r="P54" i="15"/>
  <c r="O55" i="15"/>
  <c r="P55" i="15"/>
  <c r="O56" i="15"/>
  <c r="P56" i="15"/>
  <c r="O57" i="15"/>
  <c r="P57" i="15"/>
  <c r="O58" i="15"/>
  <c r="P58" i="15"/>
  <c r="O59" i="15"/>
  <c r="P59" i="15"/>
  <c r="O60" i="15"/>
  <c r="P60" i="15"/>
  <c r="O61" i="15"/>
  <c r="P61" i="15"/>
  <c r="O62" i="15"/>
  <c r="P62" i="15"/>
  <c r="O63" i="15"/>
  <c r="P63" i="15"/>
  <c r="O64" i="15"/>
  <c r="P64" i="15"/>
  <c r="O65" i="15"/>
  <c r="P65" i="15"/>
  <c r="O66" i="15"/>
  <c r="P66" i="15"/>
  <c r="O67" i="15"/>
  <c r="P67" i="15"/>
  <c r="O68" i="15"/>
  <c r="P68" i="15"/>
  <c r="O69" i="15"/>
  <c r="P69" i="15"/>
  <c r="O70" i="15"/>
  <c r="P70" i="15"/>
  <c r="O71" i="15"/>
  <c r="P71" i="15"/>
  <c r="O72" i="15"/>
  <c r="P72" i="15"/>
  <c r="O73" i="15"/>
  <c r="P73" i="15"/>
  <c r="O74" i="15"/>
  <c r="P74" i="15"/>
  <c r="O75" i="15"/>
  <c r="P75" i="15"/>
  <c r="O76" i="15"/>
  <c r="P76" i="15"/>
  <c r="O77" i="15"/>
  <c r="P77" i="15"/>
  <c r="O78" i="15"/>
  <c r="P78" i="15"/>
  <c r="O79" i="15"/>
  <c r="P79" i="15"/>
  <c r="O80" i="15"/>
  <c r="P80" i="15"/>
  <c r="O81" i="15"/>
  <c r="P81" i="15"/>
  <c r="O82" i="15"/>
  <c r="P82" i="15"/>
  <c r="O83" i="15"/>
  <c r="P83" i="15"/>
  <c r="O84" i="15"/>
  <c r="P84" i="15"/>
  <c r="O85" i="15"/>
  <c r="P85" i="15"/>
  <c r="O86" i="15"/>
  <c r="P86" i="15"/>
  <c r="O87" i="15"/>
  <c r="P87" i="15"/>
  <c r="O88" i="15"/>
  <c r="P88" i="15"/>
  <c r="O89" i="15"/>
  <c r="P89" i="15"/>
  <c r="O90" i="15"/>
  <c r="P90" i="15"/>
  <c r="O91" i="15"/>
  <c r="P91" i="15"/>
  <c r="O92" i="15"/>
  <c r="P92" i="15"/>
  <c r="O93" i="15"/>
  <c r="P93" i="15"/>
  <c r="O94" i="15"/>
  <c r="P94" i="15"/>
  <c r="O95" i="15"/>
  <c r="P95" i="15"/>
  <c r="O96" i="15"/>
  <c r="P96" i="15"/>
  <c r="O97" i="15"/>
  <c r="P97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P2" i="15"/>
  <c r="O2" i="15"/>
  <c r="H60" i="22" l="1"/>
  <c r="K60" i="22"/>
  <c r="H59" i="22" s="1"/>
  <c r="K125" i="22"/>
  <c r="H124" i="22" s="1"/>
  <c r="H125" i="22"/>
  <c r="K116" i="22"/>
  <c r="K114" i="22" s="1"/>
  <c r="H111" i="22"/>
  <c r="K111" i="22"/>
  <c r="H110" i="22" s="1"/>
  <c r="K95" i="22"/>
  <c r="H98" i="22"/>
  <c r="K98" i="22"/>
  <c r="H97" i="22" s="1"/>
  <c r="K49" i="22"/>
  <c r="K47" i="22" s="1"/>
  <c r="K57" i="22"/>
  <c r="K56" i="22"/>
  <c r="H55" i="22" s="1"/>
  <c r="H56" i="22"/>
  <c r="K52" i="22"/>
  <c r="H51" i="22" s="1"/>
  <c r="H52" i="22"/>
  <c r="K53" i="22"/>
  <c r="P78" i="22"/>
  <c r="N78" i="22" s="1"/>
  <c r="K78" i="22" s="1"/>
  <c r="C13" i="13"/>
  <c r="D13" i="13" s="1"/>
  <c r="D16" i="13"/>
  <c r="E16" i="13" s="1"/>
  <c r="D12" i="13"/>
  <c r="C17" i="13"/>
  <c r="E12" i="13" l="1"/>
  <c r="H117" i="22"/>
  <c r="K117" i="22"/>
  <c r="H116" i="22" s="1"/>
  <c r="K112" i="22"/>
  <c r="H115" i="22"/>
  <c r="K115" i="22"/>
  <c r="H114" i="22" s="1"/>
  <c r="H102" i="22"/>
  <c r="K102" i="22"/>
  <c r="H101" i="22" s="1"/>
  <c r="K93" i="22"/>
  <c r="H96" i="22"/>
  <c r="K96" i="22"/>
  <c r="H95" i="22" s="1"/>
  <c r="H50" i="22"/>
  <c r="K50" i="22"/>
  <c r="H49" i="22" s="1"/>
  <c r="K54" i="22"/>
  <c r="H53" i="22" s="1"/>
  <c r="H54" i="22"/>
  <c r="K48" i="22"/>
  <c r="H47" i="22" s="1"/>
  <c r="H48" i="22"/>
  <c r="K70" i="22"/>
  <c r="K74" i="22" s="1"/>
  <c r="K79" i="22"/>
  <c r="H78" i="22" s="1"/>
  <c r="H79" i="22"/>
  <c r="K58" i="22"/>
  <c r="H57" i="22" s="1"/>
  <c r="H58" i="22"/>
  <c r="K99" i="22"/>
  <c r="K120" i="22"/>
  <c r="C18" i="13"/>
  <c r="C19" i="13" s="1"/>
  <c r="C14" i="13"/>
  <c r="D17" i="13"/>
  <c r="E17" i="13" s="1"/>
  <c r="E13" i="13"/>
  <c r="K122" i="22" l="1"/>
  <c r="K121" i="22"/>
  <c r="H120" i="22" s="1"/>
  <c r="H121" i="22"/>
  <c r="H113" i="22"/>
  <c r="K113" i="22"/>
  <c r="H112" i="22" s="1"/>
  <c r="H94" i="22"/>
  <c r="K94" i="22"/>
  <c r="H93" i="22" s="1"/>
  <c r="K100" i="22"/>
  <c r="H99" i="22" s="1"/>
  <c r="H100" i="22"/>
  <c r="K104" i="22"/>
  <c r="H103" i="22" s="1"/>
  <c r="H104" i="22"/>
  <c r="K71" i="22"/>
  <c r="H70" i="22" s="1"/>
  <c r="H71" i="22"/>
  <c r="K76" i="22"/>
  <c r="K75" i="22"/>
  <c r="H74" i="22" s="1"/>
  <c r="H75" i="22"/>
  <c r="K68" i="22"/>
  <c r="K72" i="22"/>
  <c r="K118" i="22"/>
  <c r="D19" i="13"/>
  <c r="E19" i="13" s="1"/>
  <c r="D14" i="13"/>
  <c r="C15" i="13"/>
  <c r="D18" i="13"/>
  <c r="E18" i="13" s="1"/>
  <c r="E14" i="13" l="1"/>
  <c r="H119" i="22"/>
  <c r="K119" i="22"/>
  <c r="H118" i="22" s="1"/>
  <c r="K123" i="22"/>
  <c r="H122" i="22" s="1"/>
  <c r="H123" i="22"/>
  <c r="K66" i="22"/>
  <c r="K69" i="22"/>
  <c r="H68" i="22" s="1"/>
  <c r="H69" i="22"/>
  <c r="K73" i="22"/>
  <c r="H72" i="22" s="1"/>
  <c r="H73" i="22"/>
  <c r="K77" i="22"/>
  <c r="H76" i="22" s="1"/>
  <c r="H77" i="22"/>
  <c r="F18" i="13"/>
  <c r="F19" i="13"/>
  <c r="F17" i="13"/>
  <c r="F16" i="13"/>
  <c r="K37" i="13" s="1"/>
  <c r="D15" i="13"/>
  <c r="E15" i="13" s="1"/>
  <c r="F15" i="13" s="1"/>
  <c r="K67" i="22" l="1"/>
  <c r="H66" i="22" s="1"/>
  <c r="H67" i="22"/>
  <c r="F14" i="13"/>
  <c r="F12" i="13"/>
  <c r="F13" i="13"/>
  <c r="K30" i="13" l="1"/>
  <c r="K33" i="13" s="1"/>
  <c r="K39" i="13"/>
  <c r="K40" i="13"/>
  <c r="K38" i="13"/>
  <c r="K32" i="13" l="1"/>
  <c r="K31" i="13"/>
  <c r="D7" i="6"/>
  <c r="D6" i="6"/>
</calcChain>
</file>

<file path=xl/sharedStrings.xml><?xml version="1.0" encoding="utf-8"?>
<sst xmlns="http://schemas.openxmlformats.org/spreadsheetml/2006/main" count="1582" uniqueCount="198">
  <si>
    <t>Pset_CI</t>
  </si>
  <si>
    <t>Year</t>
  </si>
  <si>
    <t>Pset_PN</t>
  </si>
  <si>
    <t>Cset_CN</t>
  </si>
  <si>
    <t>Pset_CO</t>
  </si>
  <si>
    <t>Attribute</t>
  </si>
  <si>
    <t>LimType</t>
  </si>
  <si>
    <t>TimeSlice</t>
  </si>
  <si>
    <t>Cset_Set</t>
  </si>
  <si>
    <t>UC_N</t>
  </si>
  <si>
    <t>UC_FLO</t>
  </si>
  <si>
    <t>Pset: PN</t>
  </si>
  <si>
    <t>Cset: CN</t>
  </si>
  <si>
    <t>UC_Desc</t>
  </si>
  <si>
    <t>PRC_RESID</t>
  </si>
  <si>
    <t>PRC_CAPACT</t>
  </si>
  <si>
    <t>NCAP_AFA</t>
  </si>
  <si>
    <t>UP</t>
  </si>
  <si>
    <t>Penetration in the base Year</t>
  </si>
  <si>
    <t>Output=</t>
  </si>
  <si>
    <t>*</t>
  </si>
  <si>
    <t>Shares</t>
  </si>
  <si>
    <t>Typologies:</t>
  </si>
  <si>
    <t xml:space="preserve">Relaxation </t>
  </si>
  <si>
    <t>User constraints for lighting</t>
  </si>
  <si>
    <t>~TFM_Fill-R: w=Lighting; Scenario=BASE; Hcol=Region</t>
  </si>
  <si>
    <t>~TFM_Fill-R: w=Space_Heating; Scenario=BASE; Hcol=Region</t>
  </si>
  <si>
    <t>~TFM_Fill-R: w=Cooking; Scenario=BASE; Hcol=Region</t>
  </si>
  <si>
    <t>UC_RHSRTS~LO</t>
  </si>
  <si>
    <t>UC_RHSRTS~LO~0</t>
  </si>
  <si>
    <t>Pset: CO</t>
  </si>
  <si>
    <t>Create and Fill Tables with Base Year Data</t>
  </si>
  <si>
    <t>_ELC_E01</t>
  </si>
  <si>
    <t>_GAS_E01</t>
  </si>
  <si>
    <t>_LOG_E01</t>
  </si>
  <si>
    <t>_LPG_E01</t>
  </si>
  <si>
    <t>_LTH_E01</t>
  </si>
  <si>
    <t>Fuels</t>
  </si>
  <si>
    <t>User constraints for Space Heating</t>
  </si>
  <si>
    <t>User constraints for Cooking</t>
  </si>
  <si>
    <t>LO</t>
  </si>
  <si>
    <t>GAS</t>
  </si>
  <si>
    <t>RSD______LI_*</t>
  </si>
  <si>
    <t>RSD______CK_*</t>
  </si>
  <si>
    <t>~UC_T: UC_COMPRD</t>
  </si>
  <si>
    <t>Minimum Share of Electricity in Cooking</t>
  </si>
  <si>
    <t>ELC</t>
  </si>
  <si>
    <t>LTH</t>
  </si>
  <si>
    <t>RSD______SH_*,RSD_UMSH_____</t>
  </si>
  <si>
    <t>RSD_UMSH_APA1</t>
  </si>
  <si>
    <t>RSD_UMSH_DTA1</t>
  </si>
  <si>
    <t>RSD_DTA1_SH</t>
  </si>
  <si>
    <t>RSD_APA1_SH</t>
  </si>
  <si>
    <t>RSD_DTA1_LI</t>
  </si>
  <si>
    <t>RSD_APA1_LI</t>
  </si>
  <si>
    <t>RSD_DTA2_LI</t>
  </si>
  <si>
    <t>RSD_APA2_LI</t>
  </si>
  <si>
    <t>RSD_DTA3_LI</t>
  </si>
  <si>
    <t>RSD_APA3_LI</t>
  </si>
  <si>
    <t>RSD_DTA4_LI</t>
  </si>
  <si>
    <t>RSD_APA4_LI</t>
  </si>
  <si>
    <t>RSD_DTA1_CK</t>
  </si>
  <si>
    <t>RSD_APA1_CK</t>
  </si>
  <si>
    <t>_BIC_E01</t>
  </si>
  <si>
    <t>_BCO_E01</t>
  </si>
  <si>
    <t>_DSL_E01</t>
  </si>
  <si>
    <t>Maximum Share of GAS in Space Heating</t>
  </si>
  <si>
    <t>Maximum Share of LTH in Space Heating</t>
  </si>
  <si>
    <t>Minimum Penetration of Indoor "Bright" Light Bulbs</t>
  </si>
  <si>
    <t>TER_SL</t>
  </si>
  <si>
    <t>TER_TP_LI</t>
  </si>
  <si>
    <t>TER_TS_LI</t>
  </si>
  <si>
    <t>UC_RHSRTS~UP</t>
  </si>
  <si>
    <t>UC_RHSRTS~UP~0</t>
  </si>
  <si>
    <t>~UC_T:</t>
  </si>
  <si>
    <t>UC_ACT</t>
  </si>
  <si>
    <t>FT-RSDGASNA*</t>
  </si>
  <si>
    <t>FT-TERGASNA*</t>
  </si>
  <si>
    <t>FT-RSDLTH*</t>
  </si>
  <si>
    <t>FT-TERLTH*</t>
  </si>
  <si>
    <t>UC_N_GASDIST_UP</t>
  </si>
  <si>
    <t>UC_N_GASDIST_LO</t>
  </si>
  <si>
    <t>UC_N_LTHDIST_UP</t>
  </si>
  <si>
    <t>UC_N_LTHDIST_LO</t>
  </si>
  <si>
    <t>Lower bounds (sectoral distribution NG)</t>
  </si>
  <si>
    <t>Upper bounds (sectoral distribution NG)</t>
  </si>
  <si>
    <t>Lower bounds (sectoral distribution DH)</t>
  </si>
  <si>
    <t>Upper bounds (sectoral distribution DH)</t>
  </si>
  <si>
    <t>UC_N_LTHRSD_E</t>
  </si>
  <si>
    <t>Existing Max district heating supply (existing distribution system)</t>
  </si>
  <si>
    <t>FT-RSDLTH*0</t>
  </si>
  <si>
    <t>UC_N_GASRSD_E</t>
  </si>
  <si>
    <t>FT-RSDGASN*0</t>
  </si>
  <si>
    <t>Existing Max natural gas supply (existing distribution system)</t>
  </si>
  <si>
    <t>BASE</t>
  </si>
  <si>
    <t>RSD_APA1_LI_E01</t>
  </si>
  <si>
    <t>-</t>
  </si>
  <si>
    <t>RSD_APA1_LI_E02</t>
  </si>
  <si>
    <t>RSD_APA1_LI_E03</t>
  </si>
  <si>
    <t>RSD_APA1_LI_E04</t>
  </si>
  <si>
    <t>RSD_DTA1_LI_E01</t>
  </si>
  <si>
    <t>RSD_DTA1_LI_E02</t>
  </si>
  <si>
    <t>RSD_DTA1_LI_E03</t>
  </si>
  <si>
    <t>RSD_DTA1_LI_E04</t>
  </si>
  <si>
    <t>RSD_APA1_SH_BCO_E01</t>
  </si>
  <si>
    <t>RSD_APA1_SH_BIC_E01</t>
  </si>
  <si>
    <t>RSD_APA1_SH_DSL_E01</t>
  </si>
  <si>
    <t>RSD_APA1_SH_ELC_E01</t>
  </si>
  <si>
    <t>RSD_APA1_SH_GAS_E01</t>
  </si>
  <si>
    <t>RSD_APA1_SH_LOG_E01</t>
  </si>
  <si>
    <t>RSD_APA1_SH_LPG_E01</t>
  </si>
  <si>
    <t>RSD_APA1_SH_LTH_E01</t>
  </si>
  <si>
    <t>RSD_DTA1_SH_BCO_E01</t>
  </si>
  <si>
    <t>RSD_DTA1_SH_BIC_E01</t>
  </si>
  <si>
    <t>RSD_DTA1_SH_DSL_E01</t>
  </si>
  <si>
    <t>RSD_DTA1_SH_ELC_E01</t>
  </si>
  <si>
    <t>RSD_DTA1_SH_GAS_E01</t>
  </si>
  <si>
    <t>RSD_DTA1_SH_LOG_E01</t>
  </si>
  <si>
    <t>RSD_DTA1_SH_LPG_E01</t>
  </si>
  <si>
    <t>RSD_DTA1_SH_LTH_E01</t>
  </si>
  <si>
    <t>RSD_APA1_CK_BIC_E01</t>
  </si>
  <si>
    <t>RSD_APA1_CK_ELC_E01</t>
  </si>
  <si>
    <t>RSD_APA1_CK_GAS_E01</t>
  </si>
  <si>
    <t>RSD_APA1_CK_LOG_E01</t>
  </si>
  <si>
    <t>RSD_APA1_CK_LPG_E01</t>
  </si>
  <si>
    <t>RSD_DTA1_CK_BIC_E01</t>
  </si>
  <si>
    <t>RSD_DTA1_CK_ELC_E01</t>
  </si>
  <si>
    <t>RSD_DTA1_CK_GAS_E01</t>
  </si>
  <si>
    <t>RSD_DTA1_CK_LOG_E01</t>
  </si>
  <si>
    <t>RSD_DTA1_CK_LPG_E01</t>
  </si>
  <si>
    <t>FT-RSDLTH*D*</t>
  </si>
  <si>
    <t>FT-RSDGASN*D*</t>
  </si>
  <si>
    <t>FT-RSDLTH*M*</t>
  </si>
  <si>
    <t>FT-RSDGASN*M*</t>
  </si>
  <si>
    <t>UC_N_LTHRSD_ALL_D</t>
  </si>
  <si>
    <t>UC_N_GASRSD_ALL_M</t>
  </si>
  <si>
    <t>UC_N_LTHRSD_ALL_M</t>
  </si>
  <si>
    <t>UC_N_GASRSD_ALL_D</t>
  </si>
  <si>
    <t>Max district heating supply (dense distribution system)</t>
  </si>
  <si>
    <t>Max natural gas supply (dense distribution system)</t>
  </si>
  <si>
    <t>Max district heating supply (medium distribution system)</t>
  </si>
  <si>
    <t>Max natural gas supply (medium distribution system)</t>
  </si>
  <si>
    <t>Urbanisation</t>
  </si>
  <si>
    <t>UC_N_LTHTER_E</t>
  </si>
  <si>
    <t>UC_N_GASTER_E</t>
  </si>
  <si>
    <t>FT-TERLTH*0</t>
  </si>
  <si>
    <t>FT-TERGASN*0</t>
  </si>
  <si>
    <t>MAX Share of LPG in Cooking</t>
  </si>
  <si>
    <t>LPG</t>
  </si>
  <si>
    <t>MAX</t>
  </si>
  <si>
    <t>Room for technology penetration</t>
  </si>
  <si>
    <t>RDM: distribution of NG in the building sector (urban planning)</t>
  </si>
  <si>
    <t>UC_N_GASTER_ALL_D</t>
  </si>
  <si>
    <t>FT-TERGASN*D*</t>
  </si>
  <si>
    <t>Max natural gas supply (dense distribution system-tertiary)</t>
  </si>
  <si>
    <t>UC_N_LTHTER_ALL_D</t>
  </si>
  <si>
    <t>FT-TERLTH*D*</t>
  </si>
  <si>
    <t>Residential</t>
  </si>
  <si>
    <t>Tertiary</t>
  </si>
  <si>
    <t>\I:</t>
  </si>
  <si>
    <t>UC_N_GASRSD_PLAN</t>
  </si>
  <si>
    <t>UC_CAP</t>
  </si>
  <si>
    <t>FT-RSDGASN*1</t>
  </si>
  <si>
    <t>Gasification plan (min investment)</t>
  </si>
  <si>
    <t>2% of the existing CAP</t>
  </si>
  <si>
    <t>25% of the existing CAP</t>
  </si>
  <si>
    <t>File building connected to pipeline</t>
  </si>
  <si>
    <t>1% of the existing CAP</t>
  </si>
  <si>
    <t>UZB</t>
  </si>
  <si>
    <t>~UC_Sets: R_E: UZB</t>
  </si>
  <si>
    <t>data from BY balance</t>
  </si>
  <si>
    <t>TER_TP_SH</t>
  </si>
  <si>
    <t>TER_TS_SH</t>
  </si>
  <si>
    <t>TER_TP_SH_HFO_E01</t>
  </si>
  <si>
    <t>TER_TP_SH_GAS_E01</t>
  </si>
  <si>
    <t>TER_TP_SH_LTH_E01</t>
  </si>
  <si>
    <t>TER_TP_SH_LOG_E01</t>
  </si>
  <si>
    <t>TER_TP_SH_ELC_E01</t>
  </si>
  <si>
    <t>TER_TP_SH_LPG_E01</t>
  </si>
  <si>
    <t>TER_TS_SH_HFO_E01</t>
  </si>
  <si>
    <t>TER_TS_SH_GAS_E01</t>
  </si>
  <si>
    <t>TER_TS_SH_LTH_E01</t>
  </si>
  <si>
    <t>TER_TS_SH_LOG_E01</t>
  </si>
  <si>
    <t>TER_TS_SH_ELC_E01</t>
  </si>
  <si>
    <t>TER_TS_SH_GEO_E01</t>
  </si>
  <si>
    <t>TER_TS_SH_LPG_E01</t>
  </si>
  <si>
    <t>Gas and DH are needed (the remaining is not strictly needed)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</si>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</sst>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* #,##0.00_);_(* \(#,##0.00\);_(* &quot;-&quot;??_);_(@_)"/>
    <numFmt numFmtId="165" formatCode="_ * #,##0.00_ ;_ * \-#,##0.00_ ;_ * &quot;-&quot;??_ ;_ @_ "/>
    <numFmt numFmtId="166" formatCode="_ * #,##0_ ;_ * \-#,##0_ ;_ * &quot;-&quot;_ ;_ @_ "/>
    <numFmt numFmtId="167" formatCode="_ &quot;kr&quot;\ * #,##0_ ;_ &quot;kr&quot;\ * \-#,##0_ ;_ &quot;kr&quot;\ * &quot;-&quot;_ ;_ @_ "/>
    <numFmt numFmtId="168" formatCode="_ &quot;kr&quot;\ * #,##0.00_ ;_ &quot;kr&quot;\ * \-#,##0.00_ ;_ &quot;kr&quot;\ * &quot;-&quot;??_ ;_ @_ "/>
    <numFmt numFmtId="169" formatCode="_-[$€]* #,##0.00_-;\-[$€]* #,##0.00_-;_-[$€]* &quot;-&quot;??_-;_-@_-"/>
    <numFmt numFmtId="170" formatCode="_-[$€-2]* #,##0.00_-;\-[$€-2]* #,##0.00_-;_-[$€-2]* &quot;-&quot;??_-"/>
    <numFmt numFmtId="171" formatCode="0.00000"/>
    <numFmt numFmtId="172" formatCode="\Te\x\t"/>
    <numFmt numFmtId="173" formatCode="_-[$€-2]\ * #,##0.00_-;\-[$€-2]\ * #,##0.00_-;_-[$€-2]\ * &quot;-&quot;??_-"/>
    <numFmt numFmtId="174" formatCode="#,##0;\-\ #,##0;_-\ &quot;- &quot;"/>
    <numFmt numFmtId="175" formatCode="0.0000"/>
    <numFmt numFmtId="176" formatCode="0.000"/>
    <numFmt numFmtId="177" formatCode="0.0"/>
    <numFmt numFmtId="178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  <charset val="161"/>
    </font>
    <font>
      <sz val="10"/>
      <name val="Courier"/>
      <family val="3"/>
    </font>
    <font>
      <sz val="10"/>
      <name val="Helvetica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sz val="8"/>
      <color indexed="9"/>
      <name val="Arial"/>
      <family val="2"/>
    </font>
    <font>
      <b/>
      <sz val="8"/>
      <name val="Arial"/>
      <family val="2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indexed="8"/>
      <name val="Arial"/>
      <family val="2"/>
      <charset val="161"/>
    </font>
    <font>
      <u/>
      <sz val="10"/>
      <color theme="10"/>
      <name val="Arial"/>
      <family val="2"/>
      <charset val="16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470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4" fillId="27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4" fillId="2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35" fillId="29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1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15" fillId="7" borderId="2" applyNumberFormat="0" applyAlignment="0" applyProtection="0"/>
    <xf numFmtId="0" fontId="20" fillId="0" borderId="4" applyNumberFormat="0" applyFill="0" applyAlignment="0" applyProtection="0"/>
    <xf numFmtId="0" fontId="10" fillId="0" borderId="0" applyNumberForma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36" fillId="3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5" fillId="0" borderId="0"/>
    <xf numFmtId="0" fontId="33" fillId="0" borderId="0"/>
    <xf numFmtId="0" fontId="33" fillId="0" borderId="0"/>
    <xf numFmtId="0" fontId="5" fillId="0" borderId="0"/>
    <xf numFmtId="0" fontId="34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25" fillId="0" borderId="0"/>
    <xf numFmtId="0" fontId="3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22" fillId="0" borderId="0"/>
    <xf numFmtId="0" fontId="5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33" fillId="0" borderId="0"/>
    <xf numFmtId="0" fontId="33" fillId="0" borderId="0"/>
    <xf numFmtId="0" fontId="26" fillId="0" borderId="0"/>
    <xf numFmtId="0" fontId="5" fillId="31" borderId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25" fillId="23" borderId="9" applyNumberFormat="0" applyFont="0" applyAlignment="0" applyProtection="0"/>
    <xf numFmtId="0" fontId="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7" fillId="3" borderId="0" applyNumberFormat="0" applyBorder="0" applyAlignment="0" applyProtection="0"/>
    <xf numFmtId="0" fontId="5" fillId="0" borderId="0"/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5" fillId="0" borderId="10" applyNumberFormat="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5" fillId="0" borderId="10" applyNumberFormat="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4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1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19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0" fontId="16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9" fillId="21" borderId="3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2" fillId="27" borderId="0" applyNumberFormat="0" applyBorder="0" applyAlignment="0" applyProtection="0"/>
    <xf numFmtId="173" fontId="3" fillId="2" borderId="0" applyNumberFormat="0" applyBorder="0" applyAlignment="0" applyProtection="0"/>
    <xf numFmtId="173" fontId="3" fillId="3" borderId="0" applyNumberFormat="0" applyBorder="0" applyAlignment="0" applyProtection="0"/>
    <xf numFmtId="173" fontId="3" fillId="4" borderId="0" applyNumberFormat="0" applyBorder="0" applyAlignment="0" applyProtection="0"/>
    <xf numFmtId="173" fontId="3" fillId="5" borderId="0" applyNumberFormat="0" applyBorder="0" applyAlignment="0" applyProtection="0"/>
    <xf numFmtId="173" fontId="3" fillId="6" borderId="0" applyNumberFormat="0" applyBorder="0" applyAlignment="0" applyProtection="0"/>
    <xf numFmtId="173" fontId="3" fillId="7" borderId="0" applyNumberFormat="0" applyBorder="0" applyAlignment="0" applyProtection="0"/>
    <xf numFmtId="173" fontId="3" fillId="8" borderId="0" applyNumberFormat="0" applyBorder="0" applyAlignment="0" applyProtection="0"/>
    <xf numFmtId="173" fontId="3" fillId="9" borderId="0" applyNumberFormat="0" applyBorder="0" applyAlignment="0" applyProtection="0"/>
    <xf numFmtId="173" fontId="3" fillId="10" borderId="0" applyNumberFormat="0" applyBorder="0" applyAlignment="0" applyProtection="0"/>
    <xf numFmtId="173" fontId="3" fillId="5" borderId="0" applyNumberFormat="0" applyBorder="0" applyAlignment="0" applyProtection="0"/>
    <xf numFmtId="173" fontId="3" fillId="8" borderId="0" applyNumberFormat="0" applyBorder="0" applyAlignment="0" applyProtection="0"/>
    <xf numFmtId="173" fontId="3" fillId="11" borderId="0" applyNumberFormat="0" applyBorder="0" applyAlignment="0" applyProtection="0"/>
    <xf numFmtId="173" fontId="6" fillId="12" borderId="0" applyNumberFormat="0" applyBorder="0" applyAlignment="0" applyProtection="0"/>
    <xf numFmtId="173" fontId="6" fillId="9" borderId="0" applyNumberFormat="0" applyBorder="0" applyAlignment="0" applyProtection="0"/>
    <xf numFmtId="173" fontId="6" fillId="10" borderId="0" applyNumberFormat="0" applyBorder="0" applyAlignment="0" applyProtection="0"/>
    <xf numFmtId="173" fontId="6" fillId="13" borderId="0" applyNumberFormat="0" applyBorder="0" applyAlignment="0" applyProtection="0"/>
    <xf numFmtId="173" fontId="6" fillId="14" borderId="0" applyNumberFormat="0" applyBorder="0" applyAlignment="0" applyProtection="0"/>
    <xf numFmtId="173" fontId="6" fillId="15" borderId="0" applyNumberFormat="0" applyBorder="0" applyAlignment="0" applyProtection="0"/>
    <xf numFmtId="173" fontId="6" fillId="16" borderId="0" applyNumberFormat="0" applyBorder="0" applyAlignment="0" applyProtection="0"/>
    <xf numFmtId="173" fontId="6" fillId="17" borderId="0" applyNumberFormat="0" applyBorder="0" applyAlignment="0" applyProtection="0"/>
    <xf numFmtId="173" fontId="6" fillId="18" borderId="0" applyNumberFormat="0" applyBorder="0" applyAlignment="0" applyProtection="0"/>
    <xf numFmtId="173" fontId="6" fillId="13" borderId="0" applyNumberFormat="0" applyBorder="0" applyAlignment="0" applyProtection="0"/>
    <xf numFmtId="173" fontId="6" fillId="14" borderId="0" applyNumberFormat="0" applyBorder="0" applyAlignment="0" applyProtection="0"/>
    <xf numFmtId="173" fontId="6" fillId="19" borderId="0" applyNumberFormat="0" applyBorder="0" applyAlignment="0" applyProtection="0"/>
    <xf numFmtId="173" fontId="7" fillId="3" borderId="0" applyNumberFormat="0" applyBorder="0" applyAlignment="0" applyProtection="0"/>
    <xf numFmtId="173" fontId="8" fillId="20" borderId="2" applyNumberFormat="0" applyAlignment="0" applyProtection="0"/>
    <xf numFmtId="0" fontId="40" fillId="36" borderId="24" applyNumberFormat="0" applyAlignment="0" applyProtection="0"/>
    <xf numFmtId="173" fontId="40" fillId="36" borderId="24" applyNumberFormat="0" applyAlignment="0" applyProtection="0"/>
    <xf numFmtId="0" fontId="8" fillId="20" borderId="2" applyNumberFormat="0" applyAlignment="0" applyProtection="0"/>
    <xf numFmtId="173" fontId="9" fillId="21" borderId="3" applyNumberFormat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3" fontId="10" fillId="0" borderId="0" applyNumberFormat="0" applyFill="0" applyBorder="0" applyAlignment="0" applyProtection="0"/>
    <xf numFmtId="173" fontId="11" fillId="4" borderId="0" applyNumberFormat="0" applyBorder="0" applyAlignment="0" applyProtection="0"/>
    <xf numFmtId="173" fontId="12" fillId="0" borderId="5" applyNumberFormat="0" applyFill="0" applyAlignment="0" applyProtection="0"/>
    <xf numFmtId="173" fontId="13" fillId="0" borderId="6" applyNumberFormat="0" applyFill="0" applyAlignment="0" applyProtection="0"/>
    <xf numFmtId="173" fontId="14" fillId="0" borderId="7" applyNumberFormat="0" applyFill="0" applyAlignment="0" applyProtection="0"/>
    <xf numFmtId="173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3" fontId="42" fillId="0" borderId="0" applyNumberFormat="0" applyFill="0" applyBorder="0" applyAlignment="0" applyProtection="0"/>
    <xf numFmtId="173" fontId="15" fillId="7" borderId="2" applyNumberFormat="0" applyAlignment="0" applyProtection="0"/>
    <xf numFmtId="173" fontId="15" fillId="7" borderId="2" applyNumberFormat="0" applyAlignment="0" applyProtection="0"/>
    <xf numFmtId="0" fontId="39" fillId="35" borderId="24" applyNumberFormat="0" applyAlignment="0" applyProtection="0"/>
    <xf numFmtId="173" fontId="39" fillId="35" borderId="24" applyNumberFormat="0" applyAlignment="0" applyProtection="0"/>
    <xf numFmtId="0" fontId="15" fillId="7" borderId="2" applyNumberFormat="0" applyAlignment="0" applyProtection="0"/>
    <xf numFmtId="173" fontId="16" fillId="0" borderId="8" applyNumberFormat="0" applyFill="0" applyAlignment="0" applyProtection="0"/>
    <xf numFmtId="173" fontId="17" fillId="22" borderId="0" applyNumberFormat="0" applyBorder="0" applyAlignment="0" applyProtection="0"/>
    <xf numFmtId="0" fontId="38" fillId="34" borderId="0" applyNumberFormat="0" applyBorder="0" applyAlignment="0" applyProtection="0"/>
    <xf numFmtId="173" fontId="38" fillId="34" borderId="0" applyNumberFormat="0" applyBorder="0" applyAlignment="0" applyProtection="0"/>
    <xf numFmtId="0" fontId="17" fillId="22" borderId="0" applyNumberFormat="0" applyBorder="0" applyAlignment="0" applyProtection="0"/>
    <xf numFmtId="173" fontId="5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0" fontId="33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3" fillId="0" borderId="0"/>
    <xf numFmtId="0" fontId="25" fillId="0" borderId="0"/>
    <xf numFmtId="0" fontId="3" fillId="0" borderId="0"/>
    <xf numFmtId="0" fontId="5" fillId="0" borderId="0"/>
    <xf numFmtId="0" fontId="3" fillId="0" borderId="0"/>
    <xf numFmtId="173" fontId="25" fillId="0" borderId="0"/>
    <xf numFmtId="0" fontId="5" fillId="0" borderId="0"/>
    <xf numFmtId="0" fontId="3" fillId="0" borderId="0"/>
    <xf numFmtId="0" fontId="3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3" fontId="25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173" fontId="25" fillId="0" borderId="0"/>
    <xf numFmtId="0" fontId="25" fillId="0" borderId="0"/>
    <xf numFmtId="0" fontId="33" fillId="0" borderId="0"/>
    <xf numFmtId="0" fontId="25" fillId="0" borderId="0"/>
    <xf numFmtId="173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173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5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" fillId="0" borderId="0"/>
    <xf numFmtId="173" fontId="33" fillId="0" borderId="0"/>
    <xf numFmtId="0" fontId="33" fillId="0" borderId="0"/>
    <xf numFmtId="0" fontId="3" fillId="0" borderId="0"/>
    <xf numFmtId="0" fontId="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173" fontId="25" fillId="0" borderId="0"/>
    <xf numFmtId="0" fontId="3" fillId="0" borderId="0"/>
    <xf numFmtId="0" fontId="5" fillId="0" borderId="0"/>
    <xf numFmtId="0" fontId="25" fillId="0" borderId="0"/>
    <xf numFmtId="0" fontId="1" fillId="0" borderId="0"/>
    <xf numFmtId="0" fontId="33" fillId="0" borderId="0"/>
    <xf numFmtId="0" fontId="3" fillId="0" borderId="0"/>
    <xf numFmtId="0" fontId="33" fillId="0" borderId="0"/>
    <xf numFmtId="0" fontId="25" fillId="0" borderId="0"/>
    <xf numFmtId="0" fontId="3" fillId="0" borderId="0"/>
    <xf numFmtId="0" fontId="5" fillId="0" borderId="0"/>
    <xf numFmtId="173" fontId="25" fillId="0" borderId="0"/>
    <xf numFmtId="0" fontId="3" fillId="0" borderId="0"/>
    <xf numFmtId="0" fontId="25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3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5" fillId="0" borderId="0"/>
    <xf numFmtId="173" fontId="1" fillId="0" borderId="0"/>
    <xf numFmtId="0" fontId="1" fillId="0" borderId="0"/>
    <xf numFmtId="0" fontId="3" fillId="0" borderId="0"/>
    <xf numFmtId="0" fontId="3" fillId="0" borderId="0"/>
    <xf numFmtId="0" fontId="25" fillId="0" borderId="0"/>
    <xf numFmtId="0" fontId="25" fillId="0" borderId="0"/>
    <xf numFmtId="0" fontId="33" fillId="0" borderId="0"/>
    <xf numFmtId="173" fontId="2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41" fillId="0" borderId="0">
      <alignment vertical="top"/>
    </xf>
    <xf numFmtId="0" fontId="25" fillId="0" borderId="0"/>
    <xf numFmtId="0" fontId="5" fillId="0" borderId="0"/>
    <xf numFmtId="0" fontId="5" fillId="0" borderId="0"/>
    <xf numFmtId="173" fontId="5" fillId="0" borderId="0"/>
    <xf numFmtId="173" fontId="5" fillId="0" borderId="0"/>
    <xf numFmtId="0" fontId="25" fillId="0" borderId="0"/>
    <xf numFmtId="173" fontId="25" fillId="0" borderId="0"/>
    <xf numFmtId="0" fontId="25" fillId="0" borderId="0"/>
    <xf numFmtId="0" fontId="25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3" fillId="23" borderId="9" applyNumberFormat="0" applyFont="0" applyAlignment="0" applyProtection="0"/>
    <xf numFmtId="0" fontId="5" fillId="23" borderId="9" applyNumberFormat="0" applyFont="0" applyAlignment="0" applyProtection="0"/>
    <xf numFmtId="0" fontId="3" fillId="23" borderId="9" applyNumberFormat="0" applyFont="0" applyAlignment="0" applyProtection="0"/>
    <xf numFmtId="173" fontId="3" fillId="23" borderId="9" applyNumberFormat="0" applyFont="0" applyAlignment="0" applyProtection="0"/>
    <xf numFmtId="0" fontId="5" fillId="23" borderId="9" applyNumberFormat="0" applyFont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3" fontId="18" fillId="20" borderId="1" applyNumberFormat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9" fontId="5" fillId="0" borderId="10" applyFill="0" applyProtection="0">
      <alignment horizontal="right"/>
    </xf>
    <xf numFmtId="173" fontId="5" fillId="0" borderId="10" applyNumberFormat="0" applyFill="0" applyProtection="0">
      <alignment horizontal="right"/>
    </xf>
    <xf numFmtId="0" fontId="4" fillId="24" borderId="10" applyNumberFormat="0" applyProtection="0">
      <alignment horizontal="right"/>
    </xf>
    <xf numFmtId="173" fontId="4" fillId="24" borderId="10" applyNumberFormat="0" applyProtection="0">
      <alignment horizontal="right"/>
    </xf>
    <xf numFmtId="0" fontId="24" fillId="24" borderId="0" applyNumberFormat="0" applyBorder="0" applyProtection="0">
      <alignment horizontal="left"/>
    </xf>
    <xf numFmtId="173" fontId="24" fillId="24" borderId="0" applyNumberFormat="0" applyBorder="0" applyProtection="0">
      <alignment horizontal="left"/>
    </xf>
    <xf numFmtId="0" fontId="4" fillId="24" borderId="10" applyNumberFormat="0" applyProtection="0">
      <alignment horizontal="left"/>
    </xf>
    <xf numFmtId="173" fontId="4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173" fontId="5" fillId="0" borderId="10" applyNumberFormat="0" applyFill="0" applyProtection="0">
      <alignment horizontal="right"/>
    </xf>
    <xf numFmtId="0" fontId="31" fillId="25" borderId="0" applyNumberFormat="0" applyBorder="0" applyProtection="0">
      <alignment horizontal="left"/>
    </xf>
    <xf numFmtId="173" fontId="31" fillId="25" borderId="0" applyNumberFormat="0" applyBorder="0" applyProtection="0">
      <alignment horizontal="left"/>
    </xf>
    <xf numFmtId="173" fontId="19" fillId="0" borderId="0" applyNumberFormat="0" applyFill="0" applyBorder="0" applyAlignment="0" applyProtection="0"/>
    <xf numFmtId="173" fontId="20" fillId="0" borderId="4" applyNumberFormat="0" applyFill="0" applyAlignment="0" applyProtection="0"/>
    <xf numFmtId="173" fontId="21" fillId="0" borderId="0" applyNumberFormat="0" applyFill="0" applyBorder="0" applyAlignment="0" applyProtection="0"/>
    <xf numFmtId="0" fontId="25" fillId="0" borderId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1" fillId="27" borderId="0" applyNumberFormat="0" applyBorder="0" applyAlignment="0" applyProtection="0"/>
    <xf numFmtId="9" fontId="33" fillId="0" borderId="0" applyFont="0" applyFill="0" applyBorder="0" applyAlignment="0" applyProtection="0"/>
  </cellStyleXfs>
  <cellXfs count="100">
    <xf numFmtId="0" fontId="0" fillId="0" borderId="0" xfId="0"/>
    <xf numFmtId="0" fontId="37" fillId="33" borderId="11" xfId="0" applyFont="1" applyFill="1" applyBorder="1"/>
    <xf numFmtId="0" fontId="37" fillId="33" borderId="35" xfId="0" applyFont="1" applyFill="1" applyBorder="1"/>
    <xf numFmtId="0" fontId="0" fillId="32" borderId="0" xfId="0" applyFill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0" fillId="0" borderId="0" xfId="0" applyFont="1" applyFill="1" applyAlignment="1">
      <alignment horizontal="right"/>
    </xf>
    <xf numFmtId="0" fontId="37" fillId="0" borderId="0" xfId="0" applyFont="1" applyFill="1"/>
    <xf numFmtId="0" fontId="37" fillId="0" borderId="12" xfId="0" applyFont="1" applyFill="1" applyBorder="1" applyAlignment="1">
      <alignment horizontal="right"/>
    </xf>
    <xf numFmtId="0" fontId="37" fillId="0" borderId="13" xfId="0" applyFont="1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22" xfId="0" applyFont="1" applyFill="1" applyBorder="1" applyAlignment="1">
      <alignment horizontal="center"/>
    </xf>
    <xf numFmtId="0" fontId="37" fillId="0" borderId="21" xfId="0" applyFont="1" applyFill="1" applyBorder="1"/>
    <xf numFmtId="0" fontId="37" fillId="0" borderId="29" xfId="0" applyFont="1" applyFill="1" applyBorder="1" applyAlignment="1">
      <alignment horizontal="center"/>
    </xf>
    <xf numFmtId="164" fontId="0" fillId="0" borderId="23" xfId="2463" applyFont="1" applyFill="1" applyBorder="1" applyAlignment="1">
      <alignment horizontal="center" vertical="center"/>
    </xf>
    <xf numFmtId="0" fontId="0" fillId="0" borderId="29" xfId="2463" applyNumberFormat="1" applyFont="1" applyFill="1" applyBorder="1" applyAlignment="1">
      <alignment horizontal="left"/>
    </xf>
    <xf numFmtId="164" fontId="0" fillId="0" borderId="16" xfId="2463" applyFont="1" applyFill="1" applyBorder="1" applyAlignment="1">
      <alignment horizontal="center" vertical="center"/>
    </xf>
    <xf numFmtId="164" fontId="0" fillId="0" borderId="28" xfId="2463" applyFont="1" applyFill="1" applyBorder="1" applyAlignment="1">
      <alignment horizontal="left"/>
    </xf>
    <xf numFmtId="164" fontId="0" fillId="0" borderId="46" xfId="2463" applyFont="1" applyFill="1" applyBorder="1" applyAlignment="1">
      <alignment horizontal="center" vertical="center"/>
    </xf>
    <xf numFmtId="164" fontId="0" fillId="0" borderId="47" xfId="2463" applyFont="1" applyFill="1" applyBorder="1" applyAlignment="1">
      <alignment horizontal="left"/>
    </xf>
    <xf numFmtId="164" fontId="0" fillId="0" borderId="0" xfId="2463" applyFont="1" applyFill="1" applyBorder="1" applyAlignment="1">
      <alignment horizontal="center" vertical="center"/>
    </xf>
    <xf numFmtId="164" fontId="0" fillId="0" borderId="0" xfId="2463" applyFont="1" applyFill="1" applyBorder="1"/>
    <xf numFmtId="0" fontId="1" fillId="0" borderId="0" xfId="1590" applyFont="1" applyFill="1"/>
    <xf numFmtId="0" fontId="1" fillId="0" borderId="0" xfId="1590" applyFont="1" applyFill="1" applyAlignment="1">
      <alignment horizontal="left"/>
    </xf>
    <xf numFmtId="0" fontId="0" fillId="0" borderId="21" xfId="0" applyFont="1" applyFill="1" applyBorder="1"/>
    <xf numFmtId="0" fontId="0" fillId="0" borderId="22" xfId="0" applyFont="1" applyFill="1" applyBorder="1"/>
    <xf numFmtId="178" fontId="0" fillId="0" borderId="29" xfId="2469" applyNumberFormat="1" applyFont="1" applyFill="1" applyBorder="1"/>
    <xf numFmtId="0" fontId="0" fillId="0" borderId="15" xfId="0" applyFont="1" applyFill="1" applyBorder="1"/>
    <xf numFmtId="178" fontId="0" fillId="0" borderId="28" xfId="2469" applyNumberFormat="1" applyFont="1" applyFill="1" applyBorder="1"/>
    <xf numFmtId="0" fontId="0" fillId="0" borderId="45" xfId="0" applyFont="1" applyFill="1" applyBorder="1"/>
    <xf numFmtId="0" fontId="0" fillId="0" borderId="36" xfId="0" applyFont="1" applyFill="1" applyBorder="1"/>
    <xf numFmtId="178" fontId="0" fillId="0" borderId="47" xfId="2469" applyNumberFormat="1" applyFont="1" applyFill="1" applyBorder="1"/>
    <xf numFmtId="0" fontId="0" fillId="0" borderId="0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172" fontId="45" fillId="0" borderId="11" xfId="0" applyNumberFormat="1" applyFont="1" applyFill="1" applyBorder="1"/>
    <xf numFmtId="0" fontId="43" fillId="0" borderId="25" xfId="0" applyFont="1" applyFill="1" applyBorder="1" applyAlignment="1">
      <alignment horizontal="center" wrapText="1"/>
    </xf>
    <xf numFmtId="172" fontId="45" fillId="0" borderId="11" xfId="0" applyNumberFormat="1" applyFont="1" applyFill="1" applyBorder="1" applyAlignment="1">
      <alignment horizontal="center"/>
    </xf>
    <xf numFmtId="0" fontId="1" fillId="0" borderId="0" xfId="1590" quotePrefix="1" applyFont="1" applyFill="1" applyAlignment="1">
      <alignment horizontal="center"/>
    </xf>
    <xf numFmtId="2" fontId="1" fillId="0" borderId="0" xfId="1590" applyNumberFormat="1" applyFont="1" applyFill="1" applyAlignment="1">
      <alignment horizontal="center"/>
    </xf>
    <xf numFmtId="0" fontId="1" fillId="0" borderId="0" xfId="1590" applyFont="1" applyFill="1" applyAlignment="1">
      <alignment horizontal="center"/>
    </xf>
    <xf numFmtId="176" fontId="1" fillId="0" borderId="0" xfId="1590" applyNumberFormat="1" applyFont="1" applyFill="1" applyAlignment="1">
      <alignment horizontal="center"/>
    </xf>
    <xf numFmtId="0" fontId="0" fillId="0" borderId="0" xfId="0" quotePrefix="1" applyFont="1" applyFill="1"/>
    <xf numFmtId="0" fontId="0" fillId="0" borderId="34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176" fontId="0" fillId="0" borderId="38" xfId="0" applyNumberFormat="1" applyFont="1" applyFill="1" applyBorder="1"/>
    <xf numFmtId="0" fontId="0" fillId="0" borderId="39" xfId="0" applyFont="1" applyFill="1" applyBorder="1"/>
    <xf numFmtId="176" fontId="0" fillId="0" borderId="40" xfId="0" applyNumberFormat="1" applyFont="1" applyFill="1" applyBorder="1"/>
    <xf numFmtId="176" fontId="0" fillId="0" borderId="41" xfId="0" applyNumberFormat="1" applyFont="1" applyFill="1" applyBorder="1"/>
    <xf numFmtId="176" fontId="0" fillId="0" borderId="42" xfId="0" applyNumberFormat="1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164" fontId="0" fillId="0" borderId="29" xfId="2463" applyNumberFormat="1" applyFont="1" applyFill="1" applyBorder="1"/>
    <xf numFmtId="164" fontId="0" fillId="0" borderId="28" xfId="2463" applyNumberFormat="1" applyFont="1" applyFill="1" applyBorder="1"/>
    <xf numFmtId="0" fontId="37" fillId="0" borderId="13" xfId="0" applyFont="1" applyFill="1" applyBorder="1" applyAlignment="1">
      <alignment horizontal="right"/>
    </xf>
    <xf numFmtId="0" fontId="37" fillId="0" borderId="15" xfId="0" applyFont="1" applyFill="1" applyBorder="1"/>
    <xf numFmtId="0" fontId="37" fillId="0" borderId="17" xfId="0" applyFont="1" applyFill="1" applyBorder="1" applyAlignment="1">
      <alignment horizontal="center"/>
    </xf>
    <xf numFmtId="0" fontId="37" fillId="0" borderId="30" xfId="0" applyFont="1" applyFill="1" applyBorder="1" applyAlignment="1">
      <alignment horizontal="center"/>
    </xf>
    <xf numFmtId="164" fontId="0" fillId="0" borderId="16" xfId="2463" applyFont="1" applyFill="1" applyBorder="1"/>
    <xf numFmtId="164" fontId="0" fillId="0" borderId="28" xfId="2463" applyFont="1" applyFill="1" applyBorder="1"/>
    <xf numFmtId="0" fontId="46" fillId="0" borderId="31" xfId="0" applyFont="1" applyFill="1" applyBorder="1"/>
    <xf numFmtId="0" fontId="46" fillId="0" borderId="32" xfId="0" applyFont="1" applyFill="1" applyBorder="1"/>
    <xf numFmtId="0" fontId="46" fillId="0" borderId="33" xfId="0" applyFont="1" applyFill="1" applyBorder="1"/>
    <xf numFmtId="0" fontId="0" fillId="0" borderId="23" xfId="0" applyFont="1" applyFill="1" applyBorder="1" applyAlignment="1">
      <alignment horizontal="center"/>
    </xf>
    <xf numFmtId="0" fontId="0" fillId="0" borderId="29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1" fontId="1" fillId="0" borderId="0" xfId="1590" applyNumberFormat="1" applyFont="1" applyFill="1" applyAlignment="1">
      <alignment horizontal="center"/>
    </xf>
    <xf numFmtId="175" fontId="1" fillId="0" borderId="0" xfId="1590" applyNumberFormat="1" applyFont="1" applyFill="1" applyAlignment="1">
      <alignment horizontal="center"/>
    </xf>
    <xf numFmtId="2" fontId="0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176" fontId="0" fillId="0" borderId="0" xfId="0" applyNumberFormat="1" applyFont="1" applyFill="1" applyBorder="1"/>
    <xf numFmtId="0" fontId="37" fillId="0" borderId="27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23" xfId="0" applyFont="1" applyFill="1" applyBorder="1"/>
    <xf numFmtId="0" fontId="0" fillId="0" borderId="29" xfId="0" applyFont="1" applyFill="1" applyBorder="1" applyAlignment="1">
      <alignment horizontal="center"/>
    </xf>
    <xf numFmtId="0" fontId="0" fillId="0" borderId="16" xfId="0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3" fillId="0" borderId="11" xfId="0" applyFont="1" applyFill="1" applyBorder="1" applyAlignment="1">
      <alignment horizontal="center" wrapText="1"/>
    </xf>
    <xf numFmtId="2" fontId="1" fillId="0" borderId="0" xfId="2464" applyNumberFormat="1" applyFont="1" applyFill="1" applyAlignment="1">
      <alignment horizontal="center"/>
    </xf>
    <xf numFmtId="177" fontId="0" fillId="0" borderId="0" xfId="0" applyNumberFormat="1" applyFont="1" applyFill="1"/>
    <xf numFmtId="177" fontId="0" fillId="0" borderId="36" xfId="0" applyNumberFormat="1" applyFont="1" applyFill="1" applyBorder="1"/>
    <xf numFmtId="0" fontId="0" fillId="0" borderId="32" xfId="0" applyFont="1" applyFill="1" applyBorder="1"/>
    <xf numFmtId="2" fontId="0" fillId="0" borderId="32" xfId="0" applyNumberFormat="1" applyFont="1" applyFill="1" applyBorder="1"/>
    <xf numFmtId="177" fontId="0" fillId="0" borderId="32" xfId="0" applyNumberFormat="1" applyFont="1" applyFill="1" applyBorder="1"/>
    <xf numFmtId="0" fontId="0" fillId="0" borderId="37" xfId="0" applyFont="1" applyFill="1" applyBorder="1"/>
    <xf numFmtId="177" fontId="0" fillId="0" borderId="37" xfId="0" applyNumberFormat="1" applyFont="1" applyFill="1" applyBorder="1"/>
    <xf numFmtId="0" fontId="0" fillId="0" borderId="43" xfId="0" applyFont="1" applyFill="1" applyBorder="1"/>
    <xf numFmtId="0" fontId="0" fillId="0" borderId="44" xfId="0" applyFont="1" applyFill="1" applyBorder="1"/>
  </cellXfs>
  <cellStyles count="2470">
    <cellStyle name="20% - Accent1" xfId="1590" builtinId="30"/>
    <cellStyle name="20% - Accent1 2" xfId="1" xr:uid="{00000000-0005-0000-0000-000001000000}"/>
    <cellStyle name="20% - Accent1 2 10" xfId="2" xr:uid="{00000000-0005-0000-0000-000002000000}"/>
    <cellStyle name="20% - Accent1 2 11" xfId="3" xr:uid="{00000000-0005-0000-0000-000003000000}"/>
    <cellStyle name="20% - Accent1 2 12" xfId="4" xr:uid="{00000000-0005-0000-0000-000004000000}"/>
    <cellStyle name="20% - Accent1 2 13" xfId="5" xr:uid="{00000000-0005-0000-0000-000005000000}"/>
    <cellStyle name="20% - Accent1 2 14" xfId="6" xr:uid="{00000000-0005-0000-0000-000006000000}"/>
    <cellStyle name="20% - Accent1 2 15" xfId="7" xr:uid="{00000000-0005-0000-0000-000007000000}"/>
    <cellStyle name="20% - Accent1 2 2" xfId="8" xr:uid="{00000000-0005-0000-0000-000008000000}"/>
    <cellStyle name="20% - Accent1 2 2 2" xfId="1591" xr:uid="{00000000-0005-0000-0000-000009000000}"/>
    <cellStyle name="20% - Accent1 2 3" xfId="9" xr:uid="{00000000-0005-0000-0000-00000A000000}"/>
    <cellStyle name="20% - Accent1 2 4" xfId="10" xr:uid="{00000000-0005-0000-0000-00000B000000}"/>
    <cellStyle name="20% - Accent1 2 5" xfId="11" xr:uid="{00000000-0005-0000-0000-00000C000000}"/>
    <cellStyle name="20% - Accent1 2 6" xfId="12" xr:uid="{00000000-0005-0000-0000-00000D000000}"/>
    <cellStyle name="20% - Accent1 2 7" xfId="13" xr:uid="{00000000-0005-0000-0000-00000E000000}"/>
    <cellStyle name="20% - Accent1 2 8" xfId="14" xr:uid="{00000000-0005-0000-0000-00000F000000}"/>
    <cellStyle name="20% - Accent1 2 9" xfId="15" xr:uid="{00000000-0005-0000-0000-000010000000}"/>
    <cellStyle name="20% - Accent1 3" xfId="16" xr:uid="{00000000-0005-0000-0000-000011000000}"/>
    <cellStyle name="20% - Accent1 3 2" xfId="2464" xr:uid="{7AFC4B98-231D-4636-BA01-0CCD9B4343B5}"/>
    <cellStyle name="20% - Accent1 4" xfId="2468" xr:uid="{22220856-691A-4681-B32D-892859B4D67E}"/>
    <cellStyle name="20% - Accent2 2" xfId="17" xr:uid="{00000000-0005-0000-0000-000012000000}"/>
    <cellStyle name="20% - Accent2 2 10" xfId="18" xr:uid="{00000000-0005-0000-0000-000013000000}"/>
    <cellStyle name="20% - Accent2 2 11" xfId="19" xr:uid="{00000000-0005-0000-0000-000014000000}"/>
    <cellStyle name="20% - Accent2 2 12" xfId="20" xr:uid="{00000000-0005-0000-0000-000015000000}"/>
    <cellStyle name="20% - Accent2 2 13" xfId="21" xr:uid="{00000000-0005-0000-0000-000016000000}"/>
    <cellStyle name="20% - Accent2 2 14" xfId="22" xr:uid="{00000000-0005-0000-0000-000017000000}"/>
    <cellStyle name="20% - Accent2 2 15" xfId="23" xr:uid="{00000000-0005-0000-0000-000018000000}"/>
    <cellStyle name="20% - Accent2 2 2" xfId="24" xr:uid="{00000000-0005-0000-0000-000019000000}"/>
    <cellStyle name="20% - Accent2 2 2 2" xfId="1592" xr:uid="{00000000-0005-0000-0000-00001A000000}"/>
    <cellStyle name="20% - Accent2 2 3" xfId="25" xr:uid="{00000000-0005-0000-0000-00001B000000}"/>
    <cellStyle name="20% - Accent2 2 4" xfId="26" xr:uid="{00000000-0005-0000-0000-00001C000000}"/>
    <cellStyle name="20% - Accent2 2 5" xfId="27" xr:uid="{00000000-0005-0000-0000-00001D000000}"/>
    <cellStyle name="20% - Accent2 2 6" xfId="28" xr:uid="{00000000-0005-0000-0000-00001E000000}"/>
    <cellStyle name="20% - Accent2 2 7" xfId="29" xr:uid="{00000000-0005-0000-0000-00001F000000}"/>
    <cellStyle name="20% - Accent2 2 8" xfId="30" xr:uid="{00000000-0005-0000-0000-000020000000}"/>
    <cellStyle name="20% - Accent2 2 9" xfId="31" xr:uid="{00000000-0005-0000-0000-000021000000}"/>
    <cellStyle name="20% - Accent3 2" xfId="32" xr:uid="{00000000-0005-0000-0000-000022000000}"/>
    <cellStyle name="20% - Accent3 2 10" xfId="33" xr:uid="{00000000-0005-0000-0000-000023000000}"/>
    <cellStyle name="20% - Accent3 2 11" xfId="34" xr:uid="{00000000-0005-0000-0000-000024000000}"/>
    <cellStyle name="20% - Accent3 2 12" xfId="35" xr:uid="{00000000-0005-0000-0000-000025000000}"/>
    <cellStyle name="20% - Accent3 2 13" xfId="36" xr:uid="{00000000-0005-0000-0000-000026000000}"/>
    <cellStyle name="20% - Accent3 2 14" xfId="37" xr:uid="{00000000-0005-0000-0000-000027000000}"/>
    <cellStyle name="20% - Accent3 2 15" xfId="38" xr:uid="{00000000-0005-0000-0000-000028000000}"/>
    <cellStyle name="20% - Accent3 2 2" xfId="39" xr:uid="{00000000-0005-0000-0000-000029000000}"/>
    <cellStyle name="20% - Accent3 2 2 2" xfId="1593" xr:uid="{00000000-0005-0000-0000-00002A000000}"/>
    <cellStyle name="20% - Accent3 2 3" xfId="40" xr:uid="{00000000-0005-0000-0000-00002B000000}"/>
    <cellStyle name="20% - Accent3 2 4" xfId="41" xr:uid="{00000000-0005-0000-0000-00002C000000}"/>
    <cellStyle name="20% - Accent3 2 5" xfId="42" xr:uid="{00000000-0005-0000-0000-00002D000000}"/>
    <cellStyle name="20% - Accent3 2 6" xfId="43" xr:uid="{00000000-0005-0000-0000-00002E000000}"/>
    <cellStyle name="20% - Accent3 2 7" xfId="44" xr:uid="{00000000-0005-0000-0000-00002F000000}"/>
    <cellStyle name="20% - Accent3 2 8" xfId="45" xr:uid="{00000000-0005-0000-0000-000030000000}"/>
    <cellStyle name="20% - Accent3 2 9" xfId="46" xr:uid="{00000000-0005-0000-0000-000031000000}"/>
    <cellStyle name="20% - Accent4 2" xfId="47" xr:uid="{00000000-0005-0000-0000-000032000000}"/>
    <cellStyle name="20% - Accent4 2 10" xfId="48" xr:uid="{00000000-0005-0000-0000-000033000000}"/>
    <cellStyle name="20% - Accent4 2 11" xfId="49" xr:uid="{00000000-0005-0000-0000-000034000000}"/>
    <cellStyle name="20% - Accent4 2 12" xfId="50" xr:uid="{00000000-0005-0000-0000-000035000000}"/>
    <cellStyle name="20% - Accent4 2 13" xfId="51" xr:uid="{00000000-0005-0000-0000-000036000000}"/>
    <cellStyle name="20% - Accent4 2 14" xfId="52" xr:uid="{00000000-0005-0000-0000-000037000000}"/>
    <cellStyle name="20% - Accent4 2 15" xfId="53" xr:uid="{00000000-0005-0000-0000-000038000000}"/>
    <cellStyle name="20% - Accent4 2 2" xfId="54" xr:uid="{00000000-0005-0000-0000-000039000000}"/>
    <cellStyle name="20% - Accent4 2 2 2" xfId="1594" xr:uid="{00000000-0005-0000-0000-00003A000000}"/>
    <cellStyle name="20% - Accent4 2 3" xfId="55" xr:uid="{00000000-0005-0000-0000-00003B000000}"/>
    <cellStyle name="20% - Accent4 2 4" xfId="56" xr:uid="{00000000-0005-0000-0000-00003C000000}"/>
    <cellStyle name="20% - Accent4 2 5" xfId="57" xr:uid="{00000000-0005-0000-0000-00003D000000}"/>
    <cellStyle name="20% - Accent4 2 6" xfId="58" xr:uid="{00000000-0005-0000-0000-00003E000000}"/>
    <cellStyle name="20% - Accent4 2 7" xfId="59" xr:uid="{00000000-0005-0000-0000-00003F000000}"/>
    <cellStyle name="20% - Accent4 2 8" xfId="60" xr:uid="{00000000-0005-0000-0000-000040000000}"/>
    <cellStyle name="20% - Accent4 2 9" xfId="61" xr:uid="{00000000-0005-0000-0000-000041000000}"/>
    <cellStyle name="20% - Accent5 2" xfId="62" xr:uid="{00000000-0005-0000-0000-000042000000}"/>
    <cellStyle name="20% - Accent5 2 10" xfId="63" xr:uid="{00000000-0005-0000-0000-000043000000}"/>
    <cellStyle name="20% - Accent5 2 11" xfId="64" xr:uid="{00000000-0005-0000-0000-000044000000}"/>
    <cellStyle name="20% - Accent5 2 12" xfId="65" xr:uid="{00000000-0005-0000-0000-000045000000}"/>
    <cellStyle name="20% - Accent5 2 13" xfId="66" xr:uid="{00000000-0005-0000-0000-000046000000}"/>
    <cellStyle name="20% - Accent5 2 14" xfId="67" xr:uid="{00000000-0005-0000-0000-000047000000}"/>
    <cellStyle name="20% - Accent5 2 15" xfId="68" xr:uid="{00000000-0005-0000-0000-000048000000}"/>
    <cellStyle name="20% - Accent5 2 2" xfId="69" xr:uid="{00000000-0005-0000-0000-000049000000}"/>
    <cellStyle name="20% - Accent5 2 2 2" xfId="1595" xr:uid="{00000000-0005-0000-0000-00004A000000}"/>
    <cellStyle name="20% - Accent5 2 3" xfId="70" xr:uid="{00000000-0005-0000-0000-00004B000000}"/>
    <cellStyle name="20% - Accent5 2 4" xfId="71" xr:uid="{00000000-0005-0000-0000-00004C000000}"/>
    <cellStyle name="20% - Accent5 2 5" xfId="72" xr:uid="{00000000-0005-0000-0000-00004D000000}"/>
    <cellStyle name="20% - Accent5 2 6" xfId="73" xr:uid="{00000000-0005-0000-0000-00004E000000}"/>
    <cellStyle name="20% - Accent5 2 7" xfId="74" xr:uid="{00000000-0005-0000-0000-00004F000000}"/>
    <cellStyle name="20% - Accent5 2 8" xfId="75" xr:uid="{00000000-0005-0000-0000-000050000000}"/>
    <cellStyle name="20% - Accent5 2 9" xfId="76" xr:uid="{00000000-0005-0000-0000-000051000000}"/>
    <cellStyle name="20% - Accent6 2" xfId="77" xr:uid="{00000000-0005-0000-0000-000052000000}"/>
    <cellStyle name="20% - Accent6 2 10" xfId="78" xr:uid="{00000000-0005-0000-0000-000053000000}"/>
    <cellStyle name="20% - Accent6 2 11" xfId="79" xr:uid="{00000000-0005-0000-0000-000054000000}"/>
    <cellStyle name="20% - Accent6 2 12" xfId="80" xr:uid="{00000000-0005-0000-0000-000055000000}"/>
    <cellStyle name="20% - Accent6 2 13" xfId="81" xr:uid="{00000000-0005-0000-0000-000056000000}"/>
    <cellStyle name="20% - Accent6 2 14" xfId="82" xr:uid="{00000000-0005-0000-0000-000057000000}"/>
    <cellStyle name="20% - Accent6 2 15" xfId="83" xr:uid="{00000000-0005-0000-0000-000058000000}"/>
    <cellStyle name="20% - Accent6 2 2" xfId="84" xr:uid="{00000000-0005-0000-0000-000059000000}"/>
    <cellStyle name="20% - Accent6 2 2 2" xfId="1596" xr:uid="{00000000-0005-0000-0000-00005A000000}"/>
    <cellStyle name="20% - Accent6 2 3" xfId="85" xr:uid="{00000000-0005-0000-0000-00005B000000}"/>
    <cellStyle name="20% - Accent6 2 4" xfId="86" xr:uid="{00000000-0005-0000-0000-00005C000000}"/>
    <cellStyle name="20% - Accent6 2 5" xfId="87" xr:uid="{00000000-0005-0000-0000-00005D000000}"/>
    <cellStyle name="20% - Accent6 2 6" xfId="88" xr:uid="{00000000-0005-0000-0000-00005E000000}"/>
    <cellStyle name="20% - Accent6 2 7" xfId="89" xr:uid="{00000000-0005-0000-0000-00005F000000}"/>
    <cellStyle name="20% - Accent6 2 8" xfId="90" xr:uid="{00000000-0005-0000-0000-000060000000}"/>
    <cellStyle name="20% - Accent6 2 9" xfId="91" xr:uid="{00000000-0005-0000-0000-000061000000}"/>
    <cellStyle name="20% - Akzent1" xfId="92" xr:uid="{00000000-0005-0000-0000-000062000000}"/>
    <cellStyle name="20% - Akzent2" xfId="93" xr:uid="{00000000-0005-0000-0000-000063000000}"/>
    <cellStyle name="20% - Akzent3" xfId="94" xr:uid="{00000000-0005-0000-0000-000064000000}"/>
    <cellStyle name="20% - Akzent4" xfId="95" xr:uid="{00000000-0005-0000-0000-000065000000}"/>
    <cellStyle name="20% - Akzent5" xfId="96" xr:uid="{00000000-0005-0000-0000-000066000000}"/>
    <cellStyle name="20% - Akzent6" xfId="97" xr:uid="{00000000-0005-0000-0000-000067000000}"/>
    <cellStyle name="40% - Accent1 2" xfId="98" xr:uid="{00000000-0005-0000-0000-000068000000}"/>
    <cellStyle name="40% - Accent1 2 10" xfId="99" xr:uid="{00000000-0005-0000-0000-000069000000}"/>
    <cellStyle name="40% - Accent1 2 11" xfId="100" xr:uid="{00000000-0005-0000-0000-00006A000000}"/>
    <cellStyle name="40% - Accent1 2 12" xfId="101" xr:uid="{00000000-0005-0000-0000-00006B000000}"/>
    <cellStyle name="40% - Accent1 2 13" xfId="102" xr:uid="{00000000-0005-0000-0000-00006C000000}"/>
    <cellStyle name="40% - Accent1 2 14" xfId="103" xr:uid="{00000000-0005-0000-0000-00006D000000}"/>
    <cellStyle name="40% - Accent1 2 15" xfId="104" xr:uid="{00000000-0005-0000-0000-00006E000000}"/>
    <cellStyle name="40% - Accent1 2 2" xfId="105" xr:uid="{00000000-0005-0000-0000-00006F000000}"/>
    <cellStyle name="40% - Accent1 2 2 2" xfId="1597" xr:uid="{00000000-0005-0000-0000-000070000000}"/>
    <cellStyle name="40% - Accent1 2 3" xfId="106" xr:uid="{00000000-0005-0000-0000-000071000000}"/>
    <cellStyle name="40% - Accent1 2 4" xfId="107" xr:uid="{00000000-0005-0000-0000-000072000000}"/>
    <cellStyle name="40% - Accent1 2 5" xfId="108" xr:uid="{00000000-0005-0000-0000-000073000000}"/>
    <cellStyle name="40% - Accent1 2 6" xfId="109" xr:uid="{00000000-0005-0000-0000-000074000000}"/>
    <cellStyle name="40% - Accent1 2 7" xfId="110" xr:uid="{00000000-0005-0000-0000-000075000000}"/>
    <cellStyle name="40% - Accent1 2 8" xfId="111" xr:uid="{00000000-0005-0000-0000-000076000000}"/>
    <cellStyle name="40% - Accent1 2 9" xfId="112" xr:uid="{00000000-0005-0000-0000-000077000000}"/>
    <cellStyle name="40% - Accent2 2" xfId="113" xr:uid="{00000000-0005-0000-0000-000078000000}"/>
    <cellStyle name="40% - Accent2 2 10" xfId="114" xr:uid="{00000000-0005-0000-0000-000079000000}"/>
    <cellStyle name="40% - Accent2 2 11" xfId="115" xr:uid="{00000000-0005-0000-0000-00007A000000}"/>
    <cellStyle name="40% - Accent2 2 12" xfId="116" xr:uid="{00000000-0005-0000-0000-00007B000000}"/>
    <cellStyle name="40% - Accent2 2 13" xfId="117" xr:uid="{00000000-0005-0000-0000-00007C000000}"/>
    <cellStyle name="40% - Accent2 2 14" xfId="118" xr:uid="{00000000-0005-0000-0000-00007D000000}"/>
    <cellStyle name="40% - Accent2 2 15" xfId="119" xr:uid="{00000000-0005-0000-0000-00007E000000}"/>
    <cellStyle name="40% - Accent2 2 2" xfId="120" xr:uid="{00000000-0005-0000-0000-00007F000000}"/>
    <cellStyle name="40% - Accent2 2 2 2" xfId="1598" xr:uid="{00000000-0005-0000-0000-000080000000}"/>
    <cellStyle name="40% - Accent2 2 3" xfId="121" xr:uid="{00000000-0005-0000-0000-000081000000}"/>
    <cellStyle name="40% - Accent2 2 4" xfId="122" xr:uid="{00000000-0005-0000-0000-000082000000}"/>
    <cellStyle name="40% - Accent2 2 5" xfId="123" xr:uid="{00000000-0005-0000-0000-000083000000}"/>
    <cellStyle name="40% - Accent2 2 6" xfId="124" xr:uid="{00000000-0005-0000-0000-000084000000}"/>
    <cellStyle name="40% - Accent2 2 7" xfId="125" xr:uid="{00000000-0005-0000-0000-000085000000}"/>
    <cellStyle name="40% - Accent2 2 8" xfId="126" xr:uid="{00000000-0005-0000-0000-000086000000}"/>
    <cellStyle name="40% - Accent2 2 9" xfId="127" xr:uid="{00000000-0005-0000-0000-000087000000}"/>
    <cellStyle name="40% - Accent3 2" xfId="128" xr:uid="{00000000-0005-0000-0000-000088000000}"/>
    <cellStyle name="40% - Accent3 2 10" xfId="129" xr:uid="{00000000-0005-0000-0000-000089000000}"/>
    <cellStyle name="40% - Accent3 2 11" xfId="130" xr:uid="{00000000-0005-0000-0000-00008A000000}"/>
    <cellStyle name="40% - Accent3 2 12" xfId="131" xr:uid="{00000000-0005-0000-0000-00008B000000}"/>
    <cellStyle name="40% - Accent3 2 13" xfId="132" xr:uid="{00000000-0005-0000-0000-00008C000000}"/>
    <cellStyle name="40% - Accent3 2 14" xfId="133" xr:uid="{00000000-0005-0000-0000-00008D000000}"/>
    <cellStyle name="40% - Accent3 2 15" xfId="134" xr:uid="{00000000-0005-0000-0000-00008E000000}"/>
    <cellStyle name="40% - Accent3 2 2" xfId="135" xr:uid="{00000000-0005-0000-0000-00008F000000}"/>
    <cellStyle name="40% - Accent3 2 2 2" xfId="1599" xr:uid="{00000000-0005-0000-0000-000090000000}"/>
    <cellStyle name="40% - Accent3 2 3" xfId="136" xr:uid="{00000000-0005-0000-0000-000091000000}"/>
    <cellStyle name="40% - Accent3 2 4" xfId="137" xr:uid="{00000000-0005-0000-0000-000092000000}"/>
    <cellStyle name="40% - Accent3 2 5" xfId="138" xr:uid="{00000000-0005-0000-0000-000093000000}"/>
    <cellStyle name="40% - Accent3 2 6" xfId="139" xr:uid="{00000000-0005-0000-0000-000094000000}"/>
    <cellStyle name="40% - Accent3 2 7" xfId="140" xr:uid="{00000000-0005-0000-0000-000095000000}"/>
    <cellStyle name="40% - Accent3 2 8" xfId="141" xr:uid="{00000000-0005-0000-0000-000096000000}"/>
    <cellStyle name="40% - Accent3 2 9" xfId="142" xr:uid="{00000000-0005-0000-0000-000097000000}"/>
    <cellStyle name="40% - Accent4 2" xfId="143" xr:uid="{00000000-0005-0000-0000-000098000000}"/>
    <cellStyle name="40% - Accent4 2 10" xfId="144" xr:uid="{00000000-0005-0000-0000-000099000000}"/>
    <cellStyle name="40% - Accent4 2 11" xfId="145" xr:uid="{00000000-0005-0000-0000-00009A000000}"/>
    <cellStyle name="40% - Accent4 2 12" xfId="146" xr:uid="{00000000-0005-0000-0000-00009B000000}"/>
    <cellStyle name="40% - Accent4 2 13" xfId="147" xr:uid="{00000000-0005-0000-0000-00009C000000}"/>
    <cellStyle name="40% - Accent4 2 14" xfId="148" xr:uid="{00000000-0005-0000-0000-00009D000000}"/>
    <cellStyle name="40% - Accent4 2 15" xfId="149" xr:uid="{00000000-0005-0000-0000-00009E000000}"/>
    <cellStyle name="40% - Accent4 2 2" xfId="150" xr:uid="{00000000-0005-0000-0000-00009F000000}"/>
    <cellStyle name="40% - Accent4 2 2 2" xfId="1600" xr:uid="{00000000-0005-0000-0000-0000A0000000}"/>
    <cellStyle name="40% - Accent4 2 3" xfId="151" xr:uid="{00000000-0005-0000-0000-0000A1000000}"/>
    <cellStyle name="40% - Accent4 2 4" xfId="152" xr:uid="{00000000-0005-0000-0000-0000A2000000}"/>
    <cellStyle name="40% - Accent4 2 5" xfId="153" xr:uid="{00000000-0005-0000-0000-0000A3000000}"/>
    <cellStyle name="40% - Accent4 2 6" xfId="154" xr:uid="{00000000-0005-0000-0000-0000A4000000}"/>
    <cellStyle name="40% - Accent4 2 7" xfId="155" xr:uid="{00000000-0005-0000-0000-0000A5000000}"/>
    <cellStyle name="40% - Accent4 2 8" xfId="156" xr:uid="{00000000-0005-0000-0000-0000A6000000}"/>
    <cellStyle name="40% - Accent4 2 9" xfId="157" xr:uid="{00000000-0005-0000-0000-0000A7000000}"/>
    <cellStyle name="40% - Accent5 2" xfId="158" xr:uid="{00000000-0005-0000-0000-0000A8000000}"/>
    <cellStyle name="40% - Accent5 2 10" xfId="159" xr:uid="{00000000-0005-0000-0000-0000A9000000}"/>
    <cellStyle name="40% - Accent5 2 11" xfId="160" xr:uid="{00000000-0005-0000-0000-0000AA000000}"/>
    <cellStyle name="40% - Accent5 2 12" xfId="161" xr:uid="{00000000-0005-0000-0000-0000AB000000}"/>
    <cellStyle name="40% - Accent5 2 13" xfId="162" xr:uid="{00000000-0005-0000-0000-0000AC000000}"/>
    <cellStyle name="40% - Accent5 2 14" xfId="163" xr:uid="{00000000-0005-0000-0000-0000AD000000}"/>
    <cellStyle name="40% - Accent5 2 15" xfId="164" xr:uid="{00000000-0005-0000-0000-0000AE000000}"/>
    <cellStyle name="40% - Accent5 2 2" xfId="165" xr:uid="{00000000-0005-0000-0000-0000AF000000}"/>
    <cellStyle name="40% - Accent5 2 2 2" xfId="1601" xr:uid="{00000000-0005-0000-0000-0000B0000000}"/>
    <cellStyle name="40% - Accent5 2 3" xfId="166" xr:uid="{00000000-0005-0000-0000-0000B1000000}"/>
    <cellStyle name="40% - Accent5 2 4" xfId="167" xr:uid="{00000000-0005-0000-0000-0000B2000000}"/>
    <cellStyle name="40% - Accent5 2 5" xfId="168" xr:uid="{00000000-0005-0000-0000-0000B3000000}"/>
    <cellStyle name="40% - Accent5 2 6" xfId="169" xr:uid="{00000000-0005-0000-0000-0000B4000000}"/>
    <cellStyle name="40% - Accent5 2 7" xfId="170" xr:uid="{00000000-0005-0000-0000-0000B5000000}"/>
    <cellStyle name="40% - Accent5 2 8" xfId="171" xr:uid="{00000000-0005-0000-0000-0000B6000000}"/>
    <cellStyle name="40% - Accent5 2 9" xfId="172" xr:uid="{00000000-0005-0000-0000-0000B7000000}"/>
    <cellStyle name="40% - Accent6 2" xfId="173" xr:uid="{00000000-0005-0000-0000-0000B8000000}"/>
    <cellStyle name="40% - Accent6 2 10" xfId="174" xr:uid="{00000000-0005-0000-0000-0000B9000000}"/>
    <cellStyle name="40% - Accent6 2 11" xfId="175" xr:uid="{00000000-0005-0000-0000-0000BA000000}"/>
    <cellStyle name="40% - Accent6 2 12" xfId="176" xr:uid="{00000000-0005-0000-0000-0000BB000000}"/>
    <cellStyle name="40% - Accent6 2 13" xfId="177" xr:uid="{00000000-0005-0000-0000-0000BC000000}"/>
    <cellStyle name="40% - Accent6 2 14" xfId="178" xr:uid="{00000000-0005-0000-0000-0000BD000000}"/>
    <cellStyle name="40% - Accent6 2 15" xfId="179" xr:uid="{00000000-0005-0000-0000-0000BE000000}"/>
    <cellStyle name="40% - Accent6 2 2" xfId="180" xr:uid="{00000000-0005-0000-0000-0000BF000000}"/>
    <cellStyle name="40% - Accent6 2 2 2" xfId="1602" xr:uid="{00000000-0005-0000-0000-0000C0000000}"/>
    <cellStyle name="40% - Accent6 2 3" xfId="181" xr:uid="{00000000-0005-0000-0000-0000C1000000}"/>
    <cellStyle name="40% - Accent6 2 4" xfId="182" xr:uid="{00000000-0005-0000-0000-0000C2000000}"/>
    <cellStyle name="40% - Accent6 2 5" xfId="183" xr:uid="{00000000-0005-0000-0000-0000C3000000}"/>
    <cellStyle name="40% - Accent6 2 6" xfId="184" xr:uid="{00000000-0005-0000-0000-0000C4000000}"/>
    <cellStyle name="40% - Accent6 2 7" xfId="185" xr:uid="{00000000-0005-0000-0000-0000C5000000}"/>
    <cellStyle name="40% - Accent6 2 8" xfId="186" xr:uid="{00000000-0005-0000-0000-0000C6000000}"/>
    <cellStyle name="40% - Accent6 2 9" xfId="187" xr:uid="{00000000-0005-0000-0000-0000C7000000}"/>
    <cellStyle name="40% - Akzent1" xfId="188" xr:uid="{00000000-0005-0000-0000-0000C8000000}"/>
    <cellStyle name="40% - Akzent2" xfId="189" xr:uid="{00000000-0005-0000-0000-0000C9000000}"/>
    <cellStyle name="40% - Akzent3" xfId="190" xr:uid="{00000000-0005-0000-0000-0000CA000000}"/>
    <cellStyle name="40% - Akzent4" xfId="191" xr:uid="{00000000-0005-0000-0000-0000CB000000}"/>
    <cellStyle name="40% - Akzent5" xfId="192" xr:uid="{00000000-0005-0000-0000-0000CC000000}"/>
    <cellStyle name="40% - Akzent6" xfId="193" xr:uid="{00000000-0005-0000-0000-0000CD000000}"/>
    <cellStyle name="60% - Accent1 2" xfId="194" xr:uid="{00000000-0005-0000-0000-0000CE000000}"/>
    <cellStyle name="60% - Accent1 2 10" xfId="195" xr:uid="{00000000-0005-0000-0000-0000CF000000}"/>
    <cellStyle name="60% - Accent1 2 11" xfId="196" xr:uid="{00000000-0005-0000-0000-0000D0000000}"/>
    <cellStyle name="60% - Accent1 2 12" xfId="197" xr:uid="{00000000-0005-0000-0000-0000D1000000}"/>
    <cellStyle name="60% - Accent1 2 13" xfId="198" xr:uid="{00000000-0005-0000-0000-0000D2000000}"/>
    <cellStyle name="60% - Accent1 2 14" xfId="199" xr:uid="{00000000-0005-0000-0000-0000D3000000}"/>
    <cellStyle name="60% - Accent1 2 15" xfId="200" xr:uid="{00000000-0005-0000-0000-0000D4000000}"/>
    <cellStyle name="60% - Accent1 2 2" xfId="201" xr:uid="{00000000-0005-0000-0000-0000D5000000}"/>
    <cellStyle name="60% - Accent1 2 2 2" xfId="1603" xr:uid="{00000000-0005-0000-0000-0000D6000000}"/>
    <cellStyle name="60% - Accent1 2 3" xfId="202" xr:uid="{00000000-0005-0000-0000-0000D7000000}"/>
    <cellStyle name="60% - Accent1 2 4" xfId="203" xr:uid="{00000000-0005-0000-0000-0000D8000000}"/>
    <cellStyle name="60% - Accent1 2 5" xfId="204" xr:uid="{00000000-0005-0000-0000-0000D9000000}"/>
    <cellStyle name="60% - Accent1 2 6" xfId="205" xr:uid="{00000000-0005-0000-0000-0000DA000000}"/>
    <cellStyle name="60% - Accent1 2 7" xfId="206" xr:uid="{00000000-0005-0000-0000-0000DB000000}"/>
    <cellStyle name="60% - Accent1 2 8" xfId="207" xr:uid="{00000000-0005-0000-0000-0000DC000000}"/>
    <cellStyle name="60% - Accent1 2 9" xfId="208" xr:uid="{00000000-0005-0000-0000-0000DD000000}"/>
    <cellStyle name="60% - Accent1 3" xfId="209" xr:uid="{00000000-0005-0000-0000-0000DE000000}"/>
    <cellStyle name="60% - Accent1 3 2" xfId="2465" xr:uid="{8C6AE3DB-1A4C-4A0B-9BDE-8B5E56B3D089}"/>
    <cellStyle name="60% - Accent2 2" xfId="210" xr:uid="{00000000-0005-0000-0000-0000DF000000}"/>
    <cellStyle name="60% - Accent2 2 10" xfId="211" xr:uid="{00000000-0005-0000-0000-0000E0000000}"/>
    <cellStyle name="60% - Accent2 2 11" xfId="212" xr:uid="{00000000-0005-0000-0000-0000E1000000}"/>
    <cellStyle name="60% - Accent2 2 12" xfId="213" xr:uid="{00000000-0005-0000-0000-0000E2000000}"/>
    <cellStyle name="60% - Accent2 2 13" xfId="214" xr:uid="{00000000-0005-0000-0000-0000E3000000}"/>
    <cellStyle name="60% - Accent2 2 14" xfId="215" xr:uid="{00000000-0005-0000-0000-0000E4000000}"/>
    <cellStyle name="60% - Accent2 2 15" xfId="216" xr:uid="{00000000-0005-0000-0000-0000E5000000}"/>
    <cellStyle name="60% - Accent2 2 2" xfId="217" xr:uid="{00000000-0005-0000-0000-0000E6000000}"/>
    <cellStyle name="60% - Accent2 2 2 2" xfId="1604" xr:uid="{00000000-0005-0000-0000-0000E7000000}"/>
    <cellStyle name="60% - Accent2 2 3" xfId="218" xr:uid="{00000000-0005-0000-0000-0000E8000000}"/>
    <cellStyle name="60% - Accent2 2 4" xfId="219" xr:uid="{00000000-0005-0000-0000-0000E9000000}"/>
    <cellStyle name="60% - Accent2 2 5" xfId="220" xr:uid="{00000000-0005-0000-0000-0000EA000000}"/>
    <cellStyle name="60% - Accent2 2 6" xfId="221" xr:uid="{00000000-0005-0000-0000-0000EB000000}"/>
    <cellStyle name="60% - Accent2 2 7" xfId="222" xr:uid="{00000000-0005-0000-0000-0000EC000000}"/>
    <cellStyle name="60% - Accent2 2 8" xfId="223" xr:uid="{00000000-0005-0000-0000-0000ED000000}"/>
    <cellStyle name="60% - Accent2 2 9" xfId="224" xr:uid="{00000000-0005-0000-0000-0000EE000000}"/>
    <cellStyle name="60% - Accent3 2" xfId="225" xr:uid="{00000000-0005-0000-0000-0000EF000000}"/>
    <cellStyle name="60% - Accent3 2 10" xfId="226" xr:uid="{00000000-0005-0000-0000-0000F0000000}"/>
    <cellStyle name="60% - Accent3 2 11" xfId="227" xr:uid="{00000000-0005-0000-0000-0000F1000000}"/>
    <cellStyle name="60% - Accent3 2 12" xfId="228" xr:uid="{00000000-0005-0000-0000-0000F2000000}"/>
    <cellStyle name="60% - Accent3 2 13" xfId="229" xr:uid="{00000000-0005-0000-0000-0000F3000000}"/>
    <cellStyle name="60% - Accent3 2 14" xfId="230" xr:uid="{00000000-0005-0000-0000-0000F4000000}"/>
    <cellStyle name="60% - Accent3 2 15" xfId="231" xr:uid="{00000000-0005-0000-0000-0000F5000000}"/>
    <cellStyle name="60% - Accent3 2 2" xfId="232" xr:uid="{00000000-0005-0000-0000-0000F6000000}"/>
    <cellStyle name="60% - Accent3 2 2 2" xfId="1605" xr:uid="{00000000-0005-0000-0000-0000F7000000}"/>
    <cellStyle name="60% - Accent3 2 3" xfId="233" xr:uid="{00000000-0005-0000-0000-0000F8000000}"/>
    <cellStyle name="60% - Accent3 2 4" xfId="234" xr:uid="{00000000-0005-0000-0000-0000F9000000}"/>
    <cellStyle name="60% - Accent3 2 5" xfId="235" xr:uid="{00000000-0005-0000-0000-0000FA000000}"/>
    <cellStyle name="60% - Accent3 2 6" xfId="236" xr:uid="{00000000-0005-0000-0000-0000FB000000}"/>
    <cellStyle name="60% - Accent3 2 7" xfId="237" xr:uid="{00000000-0005-0000-0000-0000FC000000}"/>
    <cellStyle name="60% - Accent3 2 8" xfId="238" xr:uid="{00000000-0005-0000-0000-0000FD000000}"/>
    <cellStyle name="60% - Accent3 2 9" xfId="239" xr:uid="{00000000-0005-0000-0000-0000FE000000}"/>
    <cellStyle name="60% - Accent4 2" xfId="240" xr:uid="{00000000-0005-0000-0000-0000FF000000}"/>
    <cellStyle name="60% - Accent4 2 10" xfId="241" xr:uid="{00000000-0005-0000-0000-000000010000}"/>
    <cellStyle name="60% - Accent4 2 11" xfId="242" xr:uid="{00000000-0005-0000-0000-000001010000}"/>
    <cellStyle name="60% - Accent4 2 12" xfId="243" xr:uid="{00000000-0005-0000-0000-000002010000}"/>
    <cellStyle name="60% - Accent4 2 13" xfId="244" xr:uid="{00000000-0005-0000-0000-000003010000}"/>
    <cellStyle name="60% - Accent4 2 14" xfId="245" xr:uid="{00000000-0005-0000-0000-000004010000}"/>
    <cellStyle name="60% - Accent4 2 15" xfId="246" xr:uid="{00000000-0005-0000-0000-000005010000}"/>
    <cellStyle name="60% - Accent4 2 2" xfId="247" xr:uid="{00000000-0005-0000-0000-000006010000}"/>
    <cellStyle name="60% - Accent4 2 2 2" xfId="1606" xr:uid="{00000000-0005-0000-0000-000007010000}"/>
    <cellStyle name="60% - Accent4 2 3" xfId="248" xr:uid="{00000000-0005-0000-0000-000008010000}"/>
    <cellStyle name="60% - Accent4 2 4" xfId="249" xr:uid="{00000000-0005-0000-0000-000009010000}"/>
    <cellStyle name="60% - Accent4 2 5" xfId="250" xr:uid="{00000000-0005-0000-0000-00000A010000}"/>
    <cellStyle name="60% - Accent4 2 6" xfId="251" xr:uid="{00000000-0005-0000-0000-00000B010000}"/>
    <cellStyle name="60% - Accent4 2 7" xfId="252" xr:uid="{00000000-0005-0000-0000-00000C010000}"/>
    <cellStyle name="60% - Accent4 2 8" xfId="253" xr:uid="{00000000-0005-0000-0000-00000D010000}"/>
    <cellStyle name="60% - Accent4 2 9" xfId="254" xr:uid="{00000000-0005-0000-0000-00000E010000}"/>
    <cellStyle name="60% - Accent5 2" xfId="255" xr:uid="{00000000-0005-0000-0000-00000F010000}"/>
    <cellStyle name="60% - Accent5 2 10" xfId="256" xr:uid="{00000000-0005-0000-0000-000010010000}"/>
    <cellStyle name="60% - Accent5 2 11" xfId="257" xr:uid="{00000000-0005-0000-0000-000011010000}"/>
    <cellStyle name="60% - Accent5 2 12" xfId="258" xr:uid="{00000000-0005-0000-0000-000012010000}"/>
    <cellStyle name="60% - Accent5 2 13" xfId="259" xr:uid="{00000000-0005-0000-0000-000013010000}"/>
    <cellStyle name="60% - Accent5 2 14" xfId="260" xr:uid="{00000000-0005-0000-0000-000014010000}"/>
    <cellStyle name="60% - Accent5 2 15" xfId="261" xr:uid="{00000000-0005-0000-0000-000015010000}"/>
    <cellStyle name="60% - Accent5 2 2" xfId="262" xr:uid="{00000000-0005-0000-0000-000016010000}"/>
    <cellStyle name="60% - Accent5 2 2 2" xfId="1607" xr:uid="{00000000-0005-0000-0000-000017010000}"/>
    <cellStyle name="60% - Accent5 2 3" xfId="263" xr:uid="{00000000-0005-0000-0000-000018010000}"/>
    <cellStyle name="60% - Accent5 2 4" xfId="264" xr:uid="{00000000-0005-0000-0000-000019010000}"/>
    <cellStyle name="60% - Accent5 2 5" xfId="265" xr:uid="{00000000-0005-0000-0000-00001A010000}"/>
    <cellStyle name="60% - Accent5 2 6" xfId="266" xr:uid="{00000000-0005-0000-0000-00001B010000}"/>
    <cellStyle name="60% - Accent5 2 7" xfId="267" xr:uid="{00000000-0005-0000-0000-00001C010000}"/>
    <cellStyle name="60% - Accent5 2 8" xfId="268" xr:uid="{00000000-0005-0000-0000-00001D010000}"/>
    <cellStyle name="60% - Accent5 2 9" xfId="269" xr:uid="{00000000-0005-0000-0000-00001E010000}"/>
    <cellStyle name="60% - Accent6 2" xfId="270" xr:uid="{00000000-0005-0000-0000-00001F010000}"/>
    <cellStyle name="60% - Accent6 2 10" xfId="271" xr:uid="{00000000-0005-0000-0000-000020010000}"/>
    <cellStyle name="60% - Accent6 2 11" xfId="272" xr:uid="{00000000-0005-0000-0000-000021010000}"/>
    <cellStyle name="60% - Accent6 2 12" xfId="273" xr:uid="{00000000-0005-0000-0000-000022010000}"/>
    <cellStyle name="60% - Accent6 2 13" xfId="274" xr:uid="{00000000-0005-0000-0000-000023010000}"/>
    <cellStyle name="60% - Accent6 2 14" xfId="275" xr:uid="{00000000-0005-0000-0000-000024010000}"/>
    <cellStyle name="60% - Accent6 2 15" xfId="276" xr:uid="{00000000-0005-0000-0000-000025010000}"/>
    <cellStyle name="60% - Accent6 2 2" xfId="277" xr:uid="{00000000-0005-0000-0000-000026010000}"/>
    <cellStyle name="60% - Accent6 2 2 2" xfId="1608" xr:uid="{00000000-0005-0000-0000-000027010000}"/>
    <cellStyle name="60% - Accent6 2 3" xfId="278" xr:uid="{00000000-0005-0000-0000-000028010000}"/>
    <cellStyle name="60% - Accent6 2 4" xfId="279" xr:uid="{00000000-0005-0000-0000-000029010000}"/>
    <cellStyle name="60% - Accent6 2 5" xfId="280" xr:uid="{00000000-0005-0000-0000-00002A010000}"/>
    <cellStyle name="60% - Accent6 2 6" xfId="281" xr:uid="{00000000-0005-0000-0000-00002B010000}"/>
    <cellStyle name="60% - Accent6 2 7" xfId="282" xr:uid="{00000000-0005-0000-0000-00002C010000}"/>
    <cellStyle name="60% - Accent6 2 8" xfId="283" xr:uid="{00000000-0005-0000-0000-00002D010000}"/>
    <cellStyle name="60% - Accent6 2 9" xfId="284" xr:uid="{00000000-0005-0000-0000-00002E010000}"/>
    <cellStyle name="60% - Akzent1" xfId="285" xr:uid="{00000000-0005-0000-0000-00002F010000}"/>
    <cellStyle name="60% - Akzent2" xfId="286" xr:uid="{00000000-0005-0000-0000-000030010000}"/>
    <cellStyle name="60% - Akzent3" xfId="287" xr:uid="{00000000-0005-0000-0000-000031010000}"/>
    <cellStyle name="60% - Akzent4" xfId="288" xr:uid="{00000000-0005-0000-0000-000032010000}"/>
    <cellStyle name="60% - Akzent5" xfId="289" xr:uid="{00000000-0005-0000-0000-000033010000}"/>
    <cellStyle name="60% - Akzent6" xfId="290" xr:uid="{00000000-0005-0000-0000-000034010000}"/>
    <cellStyle name="Accent1 2" xfId="291" xr:uid="{00000000-0005-0000-0000-000035010000}"/>
    <cellStyle name="Accent1 2 10" xfId="292" xr:uid="{00000000-0005-0000-0000-000036010000}"/>
    <cellStyle name="Accent1 2 11" xfId="293" xr:uid="{00000000-0005-0000-0000-000037010000}"/>
    <cellStyle name="Accent1 2 12" xfId="294" xr:uid="{00000000-0005-0000-0000-000038010000}"/>
    <cellStyle name="Accent1 2 13" xfId="295" xr:uid="{00000000-0005-0000-0000-000039010000}"/>
    <cellStyle name="Accent1 2 14" xfId="296" xr:uid="{00000000-0005-0000-0000-00003A010000}"/>
    <cellStyle name="Accent1 2 15" xfId="297" xr:uid="{00000000-0005-0000-0000-00003B010000}"/>
    <cellStyle name="Accent1 2 2" xfId="298" xr:uid="{00000000-0005-0000-0000-00003C010000}"/>
    <cellStyle name="Accent1 2 2 2" xfId="1609" xr:uid="{00000000-0005-0000-0000-00003D010000}"/>
    <cellStyle name="Accent1 2 3" xfId="299" xr:uid="{00000000-0005-0000-0000-00003E010000}"/>
    <cellStyle name="Accent1 2 4" xfId="300" xr:uid="{00000000-0005-0000-0000-00003F010000}"/>
    <cellStyle name="Accent1 2 5" xfId="301" xr:uid="{00000000-0005-0000-0000-000040010000}"/>
    <cellStyle name="Accent1 2 6" xfId="302" xr:uid="{00000000-0005-0000-0000-000041010000}"/>
    <cellStyle name="Accent1 2 7" xfId="303" xr:uid="{00000000-0005-0000-0000-000042010000}"/>
    <cellStyle name="Accent1 2 8" xfId="304" xr:uid="{00000000-0005-0000-0000-000043010000}"/>
    <cellStyle name="Accent1 2 9" xfId="305" xr:uid="{00000000-0005-0000-0000-000044010000}"/>
    <cellStyle name="Accent1 3" xfId="306" xr:uid="{00000000-0005-0000-0000-000045010000}"/>
    <cellStyle name="Accent2 2" xfId="307" xr:uid="{00000000-0005-0000-0000-000047010000}"/>
    <cellStyle name="Accent2 2 10" xfId="308" xr:uid="{00000000-0005-0000-0000-000048010000}"/>
    <cellStyle name="Accent2 2 11" xfId="309" xr:uid="{00000000-0005-0000-0000-000049010000}"/>
    <cellStyle name="Accent2 2 12" xfId="310" xr:uid="{00000000-0005-0000-0000-00004A010000}"/>
    <cellStyle name="Accent2 2 13" xfId="311" xr:uid="{00000000-0005-0000-0000-00004B010000}"/>
    <cellStyle name="Accent2 2 14" xfId="312" xr:uid="{00000000-0005-0000-0000-00004C010000}"/>
    <cellStyle name="Accent2 2 15" xfId="313" xr:uid="{00000000-0005-0000-0000-00004D010000}"/>
    <cellStyle name="Accent2 2 2" xfId="314" xr:uid="{00000000-0005-0000-0000-00004E010000}"/>
    <cellStyle name="Accent2 2 2 2" xfId="1610" xr:uid="{00000000-0005-0000-0000-00004F010000}"/>
    <cellStyle name="Accent2 2 3" xfId="315" xr:uid="{00000000-0005-0000-0000-000050010000}"/>
    <cellStyle name="Accent2 2 4" xfId="316" xr:uid="{00000000-0005-0000-0000-000051010000}"/>
    <cellStyle name="Accent2 2 5" xfId="317" xr:uid="{00000000-0005-0000-0000-000052010000}"/>
    <cellStyle name="Accent2 2 6" xfId="318" xr:uid="{00000000-0005-0000-0000-000053010000}"/>
    <cellStyle name="Accent2 2 7" xfId="319" xr:uid="{00000000-0005-0000-0000-000054010000}"/>
    <cellStyle name="Accent2 2 8" xfId="320" xr:uid="{00000000-0005-0000-0000-000055010000}"/>
    <cellStyle name="Accent2 2 9" xfId="321" xr:uid="{00000000-0005-0000-0000-000056010000}"/>
    <cellStyle name="Accent3 2" xfId="322" xr:uid="{00000000-0005-0000-0000-000057010000}"/>
    <cellStyle name="Accent3 2 10" xfId="323" xr:uid="{00000000-0005-0000-0000-000058010000}"/>
    <cellStyle name="Accent3 2 11" xfId="324" xr:uid="{00000000-0005-0000-0000-000059010000}"/>
    <cellStyle name="Accent3 2 12" xfId="325" xr:uid="{00000000-0005-0000-0000-00005A010000}"/>
    <cellStyle name="Accent3 2 13" xfId="326" xr:uid="{00000000-0005-0000-0000-00005B010000}"/>
    <cellStyle name="Accent3 2 14" xfId="327" xr:uid="{00000000-0005-0000-0000-00005C010000}"/>
    <cellStyle name="Accent3 2 15" xfId="328" xr:uid="{00000000-0005-0000-0000-00005D010000}"/>
    <cellStyle name="Accent3 2 2" xfId="329" xr:uid="{00000000-0005-0000-0000-00005E010000}"/>
    <cellStyle name="Accent3 2 2 2" xfId="1611" xr:uid="{00000000-0005-0000-0000-00005F010000}"/>
    <cellStyle name="Accent3 2 3" xfId="330" xr:uid="{00000000-0005-0000-0000-000060010000}"/>
    <cellStyle name="Accent3 2 4" xfId="331" xr:uid="{00000000-0005-0000-0000-000061010000}"/>
    <cellStyle name="Accent3 2 5" xfId="332" xr:uid="{00000000-0005-0000-0000-000062010000}"/>
    <cellStyle name="Accent3 2 6" xfId="333" xr:uid="{00000000-0005-0000-0000-000063010000}"/>
    <cellStyle name="Accent3 2 7" xfId="334" xr:uid="{00000000-0005-0000-0000-000064010000}"/>
    <cellStyle name="Accent3 2 8" xfId="335" xr:uid="{00000000-0005-0000-0000-000065010000}"/>
    <cellStyle name="Accent3 2 9" xfId="336" xr:uid="{00000000-0005-0000-0000-000066010000}"/>
    <cellStyle name="Accent4 2" xfId="337" xr:uid="{00000000-0005-0000-0000-000067010000}"/>
    <cellStyle name="Accent4 2 10" xfId="338" xr:uid="{00000000-0005-0000-0000-000068010000}"/>
    <cellStyle name="Accent4 2 11" xfId="339" xr:uid="{00000000-0005-0000-0000-000069010000}"/>
    <cellStyle name="Accent4 2 12" xfId="340" xr:uid="{00000000-0005-0000-0000-00006A010000}"/>
    <cellStyle name="Accent4 2 13" xfId="341" xr:uid="{00000000-0005-0000-0000-00006B010000}"/>
    <cellStyle name="Accent4 2 14" xfId="342" xr:uid="{00000000-0005-0000-0000-00006C010000}"/>
    <cellStyle name="Accent4 2 15" xfId="343" xr:uid="{00000000-0005-0000-0000-00006D010000}"/>
    <cellStyle name="Accent4 2 2" xfId="344" xr:uid="{00000000-0005-0000-0000-00006E010000}"/>
    <cellStyle name="Accent4 2 2 2" xfId="1612" xr:uid="{00000000-0005-0000-0000-00006F010000}"/>
    <cellStyle name="Accent4 2 3" xfId="345" xr:uid="{00000000-0005-0000-0000-000070010000}"/>
    <cellStyle name="Accent4 2 4" xfId="346" xr:uid="{00000000-0005-0000-0000-000071010000}"/>
    <cellStyle name="Accent4 2 5" xfId="347" xr:uid="{00000000-0005-0000-0000-000072010000}"/>
    <cellStyle name="Accent4 2 6" xfId="348" xr:uid="{00000000-0005-0000-0000-000073010000}"/>
    <cellStyle name="Accent4 2 7" xfId="349" xr:uid="{00000000-0005-0000-0000-000074010000}"/>
    <cellStyle name="Accent4 2 8" xfId="350" xr:uid="{00000000-0005-0000-0000-000075010000}"/>
    <cellStyle name="Accent4 2 9" xfId="351" xr:uid="{00000000-0005-0000-0000-000076010000}"/>
    <cellStyle name="Accent5 2" xfId="352" xr:uid="{00000000-0005-0000-0000-000077010000}"/>
    <cellStyle name="Accent5 2 10" xfId="353" xr:uid="{00000000-0005-0000-0000-000078010000}"/>
    <cellStyle name="Accent5 2 11" xfId="354" xr:uid="{00000000-0005-0000-0000-000079010000}"/>
    <cellStyle name="Accent5 2 12" xfId="355" xr:uid="{00000000-0005-0000-0000-00007A010000}"/>
    <cellStyle name="Accent5 2 13" xfId="356" xr:uid="{00000000-0005-0000-0000-00007B010000}"/>
    <cellStyle name="Accent5 2 14" xfId="357" xr:uid="{00000000-0005-0000-0000-00007C010000}"/>
    <cellStyle name="Accent5 2 15" xfId="358" xr:uid="{00000000-0005-0000-0000-00007D010000}"/>
    <cellStyle name="Accent5 2 2" xfId="359" xr:uid="{00000000-0005-0000-0000-00007E010000}"/>
    <cellStyle name="Accent5 2 2 2" xfId="1613" xr:uid="{00000000-0005-0000-0000-00007F010000}"/>
    <cellStyle name="Accent5 2 3" xfId="360" xr:uid="{00000000-0005-0000-0000-000080010000}"/>
    <cellStyle name="Accent5 2 4" xfId="361" xr:uid="{00000000-0005-0000-0000-000081010000}"/>
    <cellStyle name="Accent5 2 5" xfId="362" xr:uid="{00000000-0005-0000-0000-000082010000}"/>
    <cellStyle name="Accent5 2 6" xfId="363" xr:uid="{00000000-0005-0000-0000-000083010000}"/>
    <cellStyle name="Accent5 2 7" xfId="364" xr:uid="{00000000-0005-0000-0000-000084010000}"/>
    <cellStyle name="Accent5 2 8" xfId="365" xr:uid="{00000000-0005-0000-0000-000085010000}"/>
    <cellStyle name="Accent5 2 9" xfId="366" xr:uid="{00000000-0005-0000-0000-000086010000}"/>
    <cellStyle name="Accent6 2" xfId="367" xr:uid="{00000000-0005-0000-0000-000087010000}"/>
    <cellStyle name="Accent6 2 10" xfId="368" xr:uid="{00000000-0005-0000-0000-000088010000}"/>
    <cellStyle name="Accent6 2 11" xfId="369" xr:uid="{00000000-0005-0000-0000-000089010000}"/>
    <cellStyle name="Accent6 2 12" xfId="370" xr:uid="{00000000-0005-0000-0000-00008A010000}"/>
    <cellStyle name="Accent6 2 13" xfId="371" xr:uid="{00000000-0005-0000-0000-00008B010000}"/>
    <cellStyle name="Accent6 2 14" xfId="372" xr:uid="{00000000-0005-0000-0000-00008C010000}"/>
    <cellStyle name="Accent6 2 15" xfId="373" xr:uid="{00000000-0005-0000-0000-00008D010000}"/>
    <cellStyle name="Accent6 2 2" xfId="374" xr:uid="{00000000-0005-0000-0000-00008E010000}"/>
    <cellStyle name="Accent6 2 2 2" xfId="1614" xr:uid="{00000000-0005-0000-0000-00008F010000}"/>
    <cellStyle name="Accent6 2 3" xfId="375" xr:uid="{00000000-0005-0000-0000-000090010000}"/>
    <cellStyle name="Accent6 2 4" xfId="376" xr:uid="{00000000-0005-0000-0000-000091010000}"/>
    <cellStyle name="Accent6 2 5" xfId="377" xr:uid="{00000000-0005-0000-0000-000092010000}"/>
    <cellStyle name="Accent6 2 6" xfId="378" xr:uid="{00000000-0005-0000-0000-000093010000}"/>
    <cellStyle name="Accent6 2 7" xfId="379" xr:uid="{00000000-0005-0000-0000-000094010000}"/>
    <cellStyle name="Accent6 2 8" xfId="380" xr:uid="{00000000-0005-0000-0000-000095010000}"/>
    <cellStyle name="Accent6 2 9" xfId="381" xr:uid="{00000000-0005-0000-0000-000096010000}"/>
    <cellStyle name="Akzent1" xfId="382" xr:uid="{00000000-0005-0000-0000-000097010000}"/>
    <cellStyle name="Akzent2" xfId="383" xr:uid="{00000000-0005-0000-0000-000098010000}"/>
    <cellStyle name="Akzent3" xfId="384" xr:uid="{00000000-0005-0000-0000-000099010000}"/>
    <cellStyle name="Akzent4" xfId="385" xr:uid="{00000000-0005-0000-0000-00009A010000}"/>
    <cellStyle name="Akzent5" xfId="386" xr:uid="{00000000-0005-0000-0000-00009B010000}"/>
    <cellStyle name="Akzent6" xfId="387" xr:uid="{00000000-0005-0000-0000-00009C010000}"/>
    <cellStyle name="Ausgabe" xfId="388" xr:uid="{00000000-0005-0000-0000-00009D010000}"/>
    <cellStyle name="Bad 2" xfId="389" xr:uid="{00000000-0005-0000-0000-00009E010000}"/>
    <cellStyle name="Bad 2 10" xfId="390" xr:uid="{00000000-0005-0000-0000-00009F010000}"/>
    <cellStyle name="Bad 2 11" xfId="391" xr:uid="{00000000-0005-0000-0000-0000A0010000}"/>
    <cellStyle name="Bad 2 12" xfId="392" xr:uid="{00000000-0005-0000-0000-0000A1010000}"/>
    <cellStyle name="Bad 2 13" xfId="393" xr:uid="{00000000-0005-0000-0000-0000A2010000}"/>
    <cellStyle name="Bad 2 14" xfId="394" xr:uid="{00000000-0005-0000-0000-0000A3010000}"/>
    <cellStyle name="Bad 2 15" xfId="395" xr:uid="{00000000-0005-0000-0000-0000A4010000}"/>
    <cellStyle name="Bad 2 2" xfId="396" xr:uid="{00000000-0005-0000-0000-0000A5010000}"/>
    <cellStyle name="Bad 2 2 2" xfId="1615" xr:uid="{00000000-0005-0000-0000-0000A6010000}"/>
    <cellStyle name="Bad 2 3" xfId="397" xr:uid="{00000000-0005-0000-0000-0000A7010000}"/>
    <cellStyle name="Bad 2 4" xfId="398" xr:uid="{00000000-0005-0000-0000-0000A8010000}"/>
    <cellStyle name="Bad 2 5" xfId="399" xr:uid="{00000000-0005-0000-0000-0000A9010000}"/>
    <cellStyle name="Bad 2 6" xfId="400" xr:uid="{00000000-0005-0000-0000-0000AA010000}"/>
    <cellStyle name="Bad 2 7" xfId="401" xr:uid="{00000000-0005-0000-0000-0000AB010000}"/>
    <cellStyle name="Bad 2 8" xfId="402" xr:uid="{00000000-0005-0000-0000-0000AC010000}"/>
    <cellStyle name="Bad 2 9" xfId="403" xr:uid="{00000000-0005-0000-0000-0000AD010000}"/>
    <cellStyle name="Berechnung" xfId="404" xr:uid="{00000000-0005-0000-0000-0000AE010000}"/>
    <cellStyle name="Calculation 2" xfId="405" xr:uid="{00000000-0005-0000-0000-0000AF010000}"/>
    <cellStyle name="Calculation 2 10" xfId="406" xr:uid="{00000000-0005-0000-0000-0000B0010000}"/>
    <cellStyle name="Calculation 2 11" xfId="407" xr:uid="{00000000-0005-0000-0000-0000B1010000}"/>
    <cellStyle name="Calculation 2 12" xfId="408" xr:uid="{00000000-0005-0000-0000-0000B2010000}"/>
    <cellStyle name="Calculation 2 13" xfId="409" xr:uid="{00000000-0005-0000-0000-0000B3010000}"/>
    <cellStyle name="Calculation 2 14" xfId="410" xr:uid="{00000000-0005-0000-0000-0000B4010000}"/>
    <cellStyle name="Calculation 2 15" xfId="411" xr:uid="{00000000-0005-0000-0000-0000B5010000}"/>
    <cellStyle name="Calculation 2 2" xfId="412" xr:uid="{00000000-0005-0000-0000-0000B6010000}"/>
    <cellStyle name="Calculation 2 2 2" xfId="1616" xr:uid="{00000000-0005-0000-0000-0000B7010000}"/>
    <cellStyle name="Calculation 2 3" xfId="413" xr:uid="{00000000-0005-0000-0000-0000B8010000}"/>
    <cellStyle name="Calculation 2 4" xfId="414" xr:uid="{00000000-0005-0000-0000-0000B9010000}"/>
    <cellStyle name="Calculation 2 5" xfId="415" xr:uid="{00000000-0005-0000-0000-0000BA010000}"/>
    <cellStyle name="Calculation 2 6" xfId="416" xr:uid="{00000000-0005-0000-0000-0000BB010000}"/>
    <cellStyle name="Calculation 2 7" xfId="417" xr:uid="{00000000-0005-0000-0000-0000BC010000}"/>
    <cellStyle name="Calculation 2 8" xfId="418" xr:uid="{00000000-0005-0000-0000-0000BD010000}"/>
    <cellStyle name="Calculation 2 9" xfId="419" xr:uid="{00000000-0005-0000-0000-0000BE010000}"/>
    <cellStyle name="Calculation 3" xfId="1617" xr:uid="{00000000-0005-0000-0000-0000BF010000}"/>
    <cellStyle name="Calculation 3 2" xfId="1618" xr:uid="{00000000-0005-0000-0000-0000C0010000}"/>
    <cellStyle name="Calculation 4" xfId="1619" xr:uid="{00000000-0005-0000-0000-0000C1010000}"/>
    <cellStyle name="Check Cell 2" xfId="420" xr:uid="{00000000-0005-0000-0000-0000C2010000}"/>
    <cellStyle name="Check Cell 2 10" xfId="421" xr:uid="{00000000-0005-0000-0000-0000C3010000}"/>
    <cellStyle name="Check Cell 2 11" xfId="422" xr:uid="{00000000-0005-0000-0000-0000C4010000}"/>
    <cellStyle name="Check Cell 2 12" xfId="423" xr:uid="{00000000-0005-0000-0000-0000C5010000}"/>
    <cellStyle name="Check Cell 2 13" xfId="424" xr:uid="{00000000-0005-0000-0000-0000C6010000}"/>
    <cellStyle name="Check Cell 2 14" xfId="425" xr:uid="{00000000-0005-0000-0000-0000C7010000}"/>
    <cellStyle name="Check Cell 2 15" xfId="426" xr:uid="{00000000-0005-0000-0000-0000C8010000}"/>
    <cellStyle name="Check Cell 2 2" xfId="427" xr:uid="{00000000-0005-0000-0000-0000C9010000}"/>
    <cellStyle name="Check Cell 2 2 2" xfId="1620" xr:uid="{00000000-0005-0000-0000-0000CA010000}"/>
    <cellStyle name="Check Cell 2 3" xfId="428" xr:uid="{00000000-0005-0000-0000-0000CB010000}"/>
    <cellStyle name="Check Cell 2 4" xfId="429" xr:uid="{00000000-0005-0000-0000-0000CC010000}"/>
    <cellStyle name="Check Cell 2 5" xfId="430" xr:uid="{00000000-0005-0000-0000-0000CD010000}"/>
    <cellStyle name="Check Cell 2 6" xfId="431" xr:uid="{00000000-0005-0000-0000-0000CE010000}"/>
    <cellStyle name="Check Cell 2 7" xfId="432" xr:uid="{00000000-0005-0000-0000-0000CF010000}"/>
    <cellStyle name="Check Cell 2 8" xfId="433" xr:uid="{00000000-0005-0000-0000-0000D0010000}"/>
    <cellStyle name="Check Cell 2 9" xfId="434" xr:uid="{00000000-0005-0000-0000-0000D1010000}"/>
    <cellStyle name="Comma" xfId="2463" builtinId="3"/>
    <cellStyle name="Comma 2" xfId="435" xr:uid="{00000000-0005-0000-0000-0000D3010000}"/>
    <cellStyle name="Comma 2 10" xfId="2247" xr:uid="{00000000-0005-0000-0000-0000D4010000}"/>
    <cellStyle name="Comma 2 11" xfId="2139" xr:uid="{00000000-0005-0000-0000-0000D5010000}"/>
    <cellStyle name="Comma 2 12" xfId="1621" xr:uid="{00000000-0005-0000-0000-0000D6010000}"/>
    <cellStyle name="Comma 2 2" xfId="436" xr:uid="{00000000-0005-0000-0000-0000D7010000}"/>
    <cellStyle name="Comma 2 2 10" xfId="1623" xr:uid="{00000000-0005-0000-0000-0000D8010000}"/>
    <cellStyle name="Comma 2 2 10 2" xfId="2032" xr:uid="{00000000-0005-0000-0000-0000D9010000}"/>
    <cellStyle name="Comma 2 2 10 2 2" xfId="2356" xr:uid="{00000000-0005-0000-0000-0000DA010000}"/>
    <cellStyle name="Comma 2 2 10 3" xfId="2248" xr:uid="{00000000-0005-0000-0000-0000DB010000}"/>
    <cellStyle name="Comma 2 2 10 4" xfId="2140" xr:uid="{00000000-0005-0000-0000-0000DC010000}"/>
    <cellStyle name="Comma 2 2 11" xfId="1979" xr:uid="{00000000-0005-0000-0000-0000DD010000}"/>
    <cellStyle name="Comma 2 2 11 2" xfId="2087" xr:uid="{00000000-0005-0000-0000-0000DE010000}"/>
    <cellStyle name="Comma 2 2 11 2 2" xfId="2411" xr:uid="{00000000-0005-0000-0000-0000DF010000}"/>
    <cellStyle name="Comma 2 2 11 3" xfId="2303" xr:uid="{00000000-0005-0000-0000-0000E0010000}"/>
    <cellStyle name="Comma 2 2 11 4" xfId="2195" xr:uid="{00000000-0005-0000-0000-0000E1010000}"/>
    <cellStyle name="Comma 2 2 12" xfId="1622" xr:uid="{00000000-0005-0000-0000-0000E2010000}"/>
    <cellStyle name="Comma 2 2 2" xfId="437" xr:uid="{00000000-0005-0000-0000-0000E3010000}"/>
    <cellStyle name="Comma 2 2 2 2" xfId="438" xr:uid="{00000000-0005-0000-0000-0000E4010000}"/>
    <cellStyle name="Comma 2 2 2 2 2" xfId="1626" xr:uid="{00000000-0005-0000-0000-0000E5010000}"/>
    <cellStyle name="Comma 2 2 2 2 2 2" xfId="2018" xr:uid="{00000000-0005-0000-0000-0000E6010000}"/>
    <cellStyle name="Comma 2 2 2 2 2 2 2" xfId="2126" xr:uid="{00000000-0005-0000-0000-0000E7010000}"/>
    <cellStyle name="Comma 2 2 2 2 2 2 2 2" xfId="2450" xr:uid="{00000000-0005-0000-0000-0000E8010000}"/>
    <cellStyle name="Comma 2 2 2 2 2 2 3" xfId="2342" xr:uid="{00000000-0005-0000-0000-0000E9010000}"/>
    <cellStyle name="Comma 2 2 2 2 2 2 4" xfId="2234" xr:uid="{00000000-0005-0000-0000-0000EA010000}"/>
    <cellStyle name="Comma 2 2 2 2 2 3" xfId="2034" xr:uid="{00000000-0005-0000-0000-0000EB010000}"/>
    <cellStyle name="Comma 2 2 2 2 2 3 2" xfId="2358" xr:uid="{00000000-0005-0000-0000-0000EC010000}"/>
    <cellStyle name="Comma 2 2 2 2 2 4" xfId="2250" xr:uid="{00000000-0005-0000-0000-0000ED010000}"/>
    <cellStyle name="Comma 2 2 2 2 2 5" xfId="2142" xr:uid="{00000000-0005-0000-0000-0000EE010000}"/>
    <cellStyle name="Comma 2 2 2 2 3" xfId="1989" xr:uid="{00000000-0005-0000-0000-0000EF010000}"/>
    <cellStyle name="Comma 2 2 2 2 3 2" xfId="2097" xr:uid="{00000000-0005-0000-0000-0000F0010000}"/>
    <cellStyle name="Comma 2 2 2 2 3 2 2" xfId="2421" xr:uid="{00000000-0005-0000-0000-0000F1010000}"/>
    <cellStyle name="Comma 2 2 2 2 3 3" xfId="2313" xr:uid="{00000000-0005-0000-0000-0000F2010000}"/>
    <cellStyle name="Comma 2 2 2 2 3 4" xfId="2205" xr:uid="{00000000-0005-0000-0000-0000F3010000}"/>
    <cellStyle name="Comma 2 2 2 2 4" xfId="2033" xr:uid="{00000000-0005-0000-0000-0000F4010000}"/>
    <cellStyle name="Comma 2 2 2 2 4 2" xfId="2357" xr:uid="{00000000-0005-0000-0000-0000F5010000}"/>
    <cellStyle name="Comma 2 2 2 2 5" xfId="2249" xr:uid="{00000000-0005-0000-0000-0000F6010000}"/>
    <cellStyle name="Comma 2 2 2 2 6" xfId="2141" xr:uid="{00000000-0005-0000-0000-0000F7010000}"/>
    <cellStyle name="Comma 2 2 2 2 7" xfId="1625" xr:uid="{00000000-0005-0000-0000-0000F8010000}"/>
    <cellStyle name="Comma 2 2 2 3" xfId="1627" xr:uid="{00000000-0005-0000-0000-0000F9010000}"/>
    <cellStyle name="Comma 2 2 2 3 2" xfId="2009" xr:uid="{00000000-0005-0000-0000-0000FA010000}"/>
    <cellStyle name="Comma 2 2 2 3 2 2" xfId="2117" xr:uid="{00000000-0005-0000-0000-0000FB010000}"/>
    <cellStyle name="Comma 2 2 2 3 2 2 2" xfId="2441" xr:uid="{00000000-0005-0000-0000-0000FC010000}"/>
    <cellStyle name="Comma 2 2 2 3 2 3" xfId="2333" xr:uid="{00000000-0005-0000-0000-0000FD010000}"/>
    <cellStyle name="Comma 2 2 2 3 2 4" xfId="2225" xr:uid="{00000000-0005-0000-0000-0000FE010000}"/>
    <cellStyle name="Comma 2 2 2 3 3" xfId="2035" xr:uid="{00000000-0005-0000-0000-0000FF010000}"/>
    <cellStyle name="Comma 2 2 2 3 3 2" xfId="2359" xr:uid="{00000000-0005-0000-0000-000000020000}"/>
    <cellStyle name="Comma 2 2 2 3 4" xfId="2251" xr:uid="{00000000-0005-0000-0000-000001020000}"/>
    <cellStyle name="Comma 2 2 2 3 5" xfId="2143" xr:uid="{00000000-0005-0000-0000-000002020000}"/>
    <cellStyle name="Comma 2 2 2 4" xfId="1628" xr:uid="{00000000-0005-0000-0000-000003020000}"/>
    <cellStyle name="Comma 2 2 2 4 2" xfId="2005" xr:uid="{00000000-0005-0000-0000-000004020000}"/>
    <cellStyle name="Comma 2 2 2 4 2 2" xfId="2113" xr:uid="{00000000-0005-0000-0000-000005020000}"/>
    <cellStyle name="Comma 2 2 2 4 2 2 2" xfId="2437" xr:uid="{00000000-0005-0000-0000-000006020000}"/>
    <cellStyle name="Comma 2 2 2 4 2 3" xfId="2329" xr:uid="{00000000-0005-0000-0000-000007020000}"/>
    <cellStyle name="Comma 2 2 2 4 2 4" xfId="2221" xr:uid="{00000000-0005-0000-0000-000008020000}"/>
    <cellStyle name="Comma 2 2 2 4 3" xfId="2036" xr:uid="{00000000-0005-0000-0000-000009020000}"/>
    <cellStyle name="Comma 2 2 2 4 3 2" xfId="2360" xr:uid="{00000000-0005-0000-0000-00000A020000}"/>
    <cellStyle name="Comma 2 2 2 4 4" xfId="2252" xr:uid="{00000000-0005-0000-0000-00000B020000}"/>
    <cellStyle name="Comma 2 2 2 4 5" xfId="2144" xr:uid="{00000000-0005-0000-0000-00000C020000}"/>
    <cellStyle name="Comma 2 2 2 5" xfId="1629" xr:uid="{00000000-0005-0000-0000-00000D020000}"/>
    <cellStyle name="Comma 2 2 2 5 2" xfId="1999" xr:uid="{00000000-0005-0000-0000-00000E020000}"/>
    <cellStyle name="Comma 2 2 2 5 2 2" xfId="2107" xr:uid="{00000000-0005-0000-0000-00000F020000}"/>
    <cellStyle name="Comma 2 2 2 5 2 2 2" xfId="2431" xr:uid="{00000000-0005-0000-0000-000010020000}"/>
    <cellStyle name="Comma 2 2 2 5 2 3" xfId="2323" xr:uid="{00000000-0005-0000-0000-000011020000}"/>
    <cellStyle name="Comma 2 2 2 5 2 4" xfId="2215" xr:uid="{00000000-0005-0000-0000-000012020000}"/>
    <cellStyle name="Comma 2 2 2 5 3" xfId="2037" xr:uid="{00000000-0005-0000-0000-000013020000}"/>
    <cellStyle name="Comma 2 2 2 5 3 2" xfId="2361" xr:uid="{00000000-0005-0000-0000-000014020000}"/>
    <cellStyle name="Comma 2 2 2 5 4" xfId="2253" xr:uid="{00000000-0005-0000-0000-000015020000}"/>
    <cellStyle name="Comma 2 2 2 5 5" xfId="2145" xr:uid="{00000000-0005-0000-0000-000016020000}"/>
    <cellStyle name="Comma 2 2 2 6" xfId="1630" xr:uid="{00000000-0005-0000-0000-000017020000}"/>
    <cellStyle name="Comma 2 2 2 6 2" xfId="2023" xr:uid="{00000000-0005-0000-0000-000018020000}"/>
    <cellStyle name="Comma 2 2 2 6 2 2" xfId="2131" xr:uid="{00000000-0005-0000-0000-000019020000}"/>
    <cellStyle name="Comma 2 2 2 6 2 2 2" xfId="2455" xr:uid="{00000000-0005-0000-0000-00001A020000}"/>
    <cellStyle name="Comma 2 2 2 6 2 3" xfId="2347" xr:uid="{00000000-0005-0000-0000-00001B020000}"/>
    <cellStyle name="Comma 2 2 2 6 2 4" xfId="2239" xr:uid="{00000000-0005-0000-0000-00001C020000}"/>
    <cellStyle name="Comma 2 2 2 6 3" xfId="2038" xr:uid="{00000000-0005-0000-0000-00001D020000}"/>
    <cellStyle name="Comma 2 2 2 6 3 2" xfId="2362" xr:uid="{00000000-0005-0000-0000-00001E020000}"/>
    <cellStyle name="Comma 2 2 2 6 4" xfId="2254" xr:uid="{00000000-0005-0000-0000-00001F020000}"/>
    <cellStyle name="Comma 2 2 2 6 5" xfId="2146" xr:uid="{00000000-0005-0000-0000-000020020000}"/>
    <cellStyle name="Comma 2 2 2 7" xfId="1631" xr:uid="{00000000-0005-0000-0000-000021020000}"/>
    <cellStyle name="Comma 2 2 2 7 2" xfId="2039" xr:uid="{00000000-0005-0000-0000-000022020000}"/>
    <cellStyle name="Comma 2 2 2 7 2 2" xfId="2363" xr:uid="{00000000-0005-0000-0000-000023020000}"/>
    <cellStyle name="Comma 2 2 2 7 3" xfId="2255" xr:uid="{00000000-0005-0000-0000-000024020000}"/>
    <cellStyle name="Comma 2 2 2 7 4" xfId="2147" xr:uid="{00000000-0005-0000-0000-000025020000}"/>
    <cellStyle name="Comma 2 2 2 8" xfId="1980" xr:uid="{00000000-0005-0000-0000-000026020000}"/>
    <cellStyle name="Comma 2 2 2 8 2" xfId="2088" xr:uid="{00000000-0005-0000-0000-000027020000}"/>
    <cellStyle name="Comma 2 2 2 8 2 2" xfId="2412" xr:uid="{00000000-0005-0000-0000-000028020000}"/>
    <cellStyle name="Comma 2 2 2 8 3" xfId="2304" xr:uid="{00000000-0005-0000-0000-000029020000}"/>
    <cellStyle name="Comma 2 2 2 8 4" xfId="2196" xr:uid="{00000000-0005-0000-0000-00002A020000}"/>
    <cellStyle name="Comma 2 2 2 9" xfId="1624" xr:uid="{00000000-0005-0000-0000-00002B020000}"/>
    <cellStyle name="Comma 2 2 3" xfId="439" xr:uid="{00000000-0005-0000-0000-00002C020000}"/>
    <cellStyle name="Comma 2 2 3 2" xfId="440" xr:uid="{00000000-0005-0000-0000-00002D020000}"/>
    <cellStyle name="Comma 2 2 3 2 2" xfId="2010" xr:uid="{00000000-0005-0000-0000-00002E020000}"/>
    <cellStyle name="Comma 2 2 3 2 2 2" xfId="2118" xr:uid="{00000000-0005-0000-0000-00002F020000}"/>
    <cellStyle name="Comma 2 2 3 2 2 2 2" xfId="2442" xr:uid="{00000000-0005-0000-0000-000030020000}"/>
    <cellStyle name="Comma 2 2 3 2 2 3" xfId="2334" xr:uid="{00000000-0005-0000-0000-000031020000}"/>
    <cellStyle name="Comma 2 2 3 2 2 4" xfId="2226" xr:uid="{00000000-0005-0000-0000-000032020000}"/>
    <cellStyle name="Comma 2 2 3 2 3" xfId="2041" xr:uid="{00000000-0005-0000-0000-000033020000}"/>
    <cellStyle name="Comma 2 2 3 2 3 2" xfId="2365" xr:uid="{00000000-0005-0000-0000-000034020000}"/>
    <cellStyle name="Comma 2 2 3 2 4" xfId="2257" xr:uid="{00000000-0005-0000-0000-000035020000}"/>
    <cellStyle name="Comma 2 2 3 2 5" xfId="2149" xr:uid="{00000000-0005-0000-0000-000036020000}"/>
    <cellStyle name="Comma 2 2 3 2 6" xfId="1633" xr:uid="{00000000-0005-0000-0000-000037020000}"/>
    <cellStyle name="Comma 2 2 3 3" xfId="1634" xr:uid="{00000000-0005-0000-0000-000038020000}"/>
    <cellStyle name="Comma 2 2 3 3 2" xfId="1998" xr:uid="{00000000-0005-0000-0000-000039020000}"/>
    <cellStyle name="Comma 2 2 3 3 2 2" xfId="2106" xr:uid="{00000000-0005-0000-0000-00003A020000}"/>
    <cellStyle name="Comma 2 2 3 3 2 2 2" xfId="2430" xr:uid="{00000000-0005-0000-0000-00003B020000}"/>
    <cellStyle name="Comma 2 2 3 3 2 3" xfId="2322" xr:uid="{00000000-0005-0000-0000-00003C020000}"/>
    <cellStyle name="Comma 2 2 3 3 2 4" xfId="2214" xr:uid="{00000000-0005-0000-0000-00003D020000}"/>
    <cellStyle name="Comma 2 2 3 3 3" xfId="2042" xr:uid="{00000000-0005-0000-0000-00003E020000}"/>
    <cellStyle name="Comma 2 2 3 3 3 2" xfId="2366" xr:uid="{00000000-0005-0000-0000-00003F020000}"/>
    <cellStyle name="Comma 2 2 3 3 4" xfId="2258" xr:uid="{00000000-0005-0000-0000-000040020000}"/>
    <cellStyle name="Comma 2 2 3 3 5" xfId="2150" xr:uid="{00000000-0005-0000-0000-000041020000}"/>
    <cellStyle name="Comma 2 2 3 4" xfId="1635" xr:uid="{00000000-0005-0000-0000-000042020000}"/>
    <cellStyle name="Comma 2 2 3 4 2" xfId="2024" xr:uid="{00000000-0005-0000-0000-000043020000}"/>
    <cellStyle name="Comma 2 2 3 4 2 2" xfId="2132" xr:uid="{00000000-0005-0000-0000-000044020000}"/>
    <cellStyle name="Comma 2 2 3 4 2 2 2" xfId="2456" xr:uid="{00000000-0005-0000-0000-000045020000}"/>
    <cellStyle name="Comma 2 2 3 4 2 3" xfId="2348" xr:uid="{00000000-0005-0000-0000-000046020000}"/>
    <cellStyle name="Comma 2 2 3 4 2 4" xfId="2240" xr:uid="{00000000-0005-0000-0000-000047020000}"/>
    <cellStyle name="Comma 2 2 3 4 3" xfId="2043" xr:uid="{00000000-0005-0000-0000-000048020000}"/>
    <cellStyle name="Comma 2 2 3 4 3 2" xfId="2367" xr:uid="{00000000-0005-0000-0000-000049020000}"/>
    <cellStyle name="Comma 2 2 3 4 4" xfId="2259" xr:uid="{00000000-0005-0000-0000-00004A020000}"/>
    <cellStyle name="Comma 2 2 3 4 5" xfId="2151" xr:uid="{00000000-0005-0000-0000-00004B020000}"/>
    <cellStyle name="Comma 2 2 3 5" xfId="1981" xr:uid="{00000000-0005-0000-0000-00004C020000}"/>
    <cellStyle name="Comma 2 2 3 5 2" xfId="2089" xr:uid="{00000000-0005-0000-0000-00004D020000}"/>
    <cellStyle name="Comma 2 2 3 5 2 2" xfId="2413" xr:uid="{00000000-0005-0000-0000-00004E020000}"/>
    <cellStyle name="Comma 2 2 3 5 3" xfId="2305" xr:uid="{00000000-0005-0000-0000-00004F020000}"/>
    <cellStyle name="Comma 2 2 3 5 4" xfId="2197" xr:uid="{00000000-0005-0000-0000-000050020000}"/>
    <cellStyle name="Comma 2 2 3 6" xfId="2040" xr:uid="{00000000-0005-0000-0000-000051020000}"/>
    <cellStyle name="Comma 2 2 3 6 2" xfId="2364" xr:uid="{00000000-0005-0000-0000-000052020000}"/>
    <cellStyle name="Comma 2 2 3 7" xfId="2256" xr:uid="{00000000-0005-0000-0000-000053020000}"/>
    <cellStyle name="Comma 2 2 3 8" xfId="2148" xr:uid="{00000000-0005-0000-0000-000054020000}"/>
    <cellStyle name="Comma 2 2 3 9" xfId="1632" xr:uid="{00000000-0005-0000-0000-000055020000}"/>
    <cellStyle name="Comma 2 2 4" xfId="441" xr:uid="{00000000-0005-0000-0000-000056020000}"/>
    <cellStyle name="Comma 2 2 4 2" xfId="1637" xr:uid="{00000000-0005-0000-0000-000057020000}"/>
    <cellStyle name="Comma 2 2 4 2 2" xfId="2011" xr:uid="{00000000-0005-0000-0000-000058020000}"/>
    <cellStyle name="Comma 2 2 4 2 2 2" xfId="2119" xr:uid="{00000000-0005-0000-0000-000059020000}"/>
    <cellStyle name="Comma 2 2 4 2 2 2 2" xfId="2443" xr:uid="{00000000-0005-0000-0000-00005A020000}"/>
    <cellStyle name="Comma 2 2 4 2 2 3" xfId="2335" xr:uid="{00000000-0005-0000-0000-00005B020000}"/>
    <cellStyle name="Comma 2 2 4 2 2 4" xfId="2227" xr:uid="{00000000-0005-0000-0000-00005C020000}"/>
    <cellStyle name="Comma 2 2 4 2 3" xfId="2045" xr:uid="{00000000-0005-0000-0000-00005D020000}"/>
    <cellStyle name="Comma 2 2 4 2 3 2" xfId="2369" xr:uid="{00000000-0005-0000-0000-00005E020000}"/>
    <cellStyle name="Comma 2 2 4 2 4" xfId="2261" xr:uid="{00000000-0005-0000-0000-00005F020000}"/>
    <cellStyle name="Comma 2 2 4 2 5" xfId="2153" xr:uid="{00000000-0005-0000-0000-000060020000}"/>
    <cellStyle name="Comma 2 2 4 3" xfId="1638" xr:uid="{00000000-0005-0000-0000-000061020000}"/>
    <cellStyle name="Comma 2 2 4 3 2" xfId="2002" xr:uid="{00000000-0005-0000-0000-000062020000}"/>
    <cellStyle name="Comma 2 2 4 3 2 2" xfId="2110" xr:uid="{00000000-0005-0000-0000-000063020000}"/>
    <cellStyle name="Comma 2 2 4 3 2 2 2" xfId="2434" xr:uid="{00000000-0005-0000-0000-000064020000}"/>
    <cellStyle name="Comma 2 2 4 3 2 3" xfId="2326" xr:uid="{00000000-0005-0000-0000-000065020000}"/>
    <cellStyle name="Comma 2 2 4 3 2 4" xfId="2218" xr:uid="{00000000-0005-0000-0000-000066020000}"/>
    <cellStyle name="Comma 2 2 4 3 3" xfId="2046" xr:uid="{00000000-0005-0000-0000-000067020000}"/>
    <cellStyle name="Comma 2 2 4 3 3 2" xfId="2370" xr:uid="{00000000-0005-0000-0000-000068020000}"/>
    <cellStyle name="Comma 2 2 4 3 4" xfId="2262" xr:uid="{00000000-0005-0000-0000-000069020000}"/>
    <cellStyle name="Comma 2 2 4 3 5" xfId="2154" xr:uid="{00000000-0005-0000-0000-00006A020000}"/>
    <cellStyle name="Comma 2 2 4 4" xfId="1639" xr:uid="{00000000-0005-0000-0000-00006B020000}"/>
    <cellStyle name="Comma 2 2 4 4 2" xfId="2025" xr:uid="{00000000-0005-0000-0000-00006C020000}"/>
    <cellStyle name="Comma 2 2 4 4 2 2" xfId="2133" xr:uid="{00000000-0005-0000-0000-00006D020000}"/>
    <cellStyle name="Comma 2 2 4 4 2 2 2" xfId="2457" xr:uid="{00000000-0005-0000-0000-00006E020000}"/>
    <cellStyle name="Comma 2 2 4 4 2 3" xfId="2349" xr:uid="{00000000-0005-0000-0000-00006F020000}"/>
    <cellStyle name="Comma 2 2 4 4 2 4" xfId="2241" xr:uid="{00000000-0005-0000-0000-000070020000}"/>
    <cellStyle name="Comma 2 2 4 4 3" xfId="2047" xr:uid="{00000000-0005-0000-0000-000071020000}"/>
    <cellStyle name="Comma 2 2 4 4 3 2" xfId="2371" xr:uid="{00000000-0005-0000-0000-000072020000}"/>
    <cellStyle name="Comma 2 2 4 4 4" xfId="2263" xr:uid="{00000000-0005-0000-0000-000073020000}"/>
    <cellStyle name="Comma 2 2 4 4 5" xfId="2155" xr:uid="{00000000-0005-0000-0000-000074020000}"/>
    <cellStyle name="Comma 2 2 4 5" xfId="1982" xr:uid="{00000000-0005-0000-0000-000075020000}"/>
    <cellStyle name="Comma 2 2 4 5 2" xfId="2090" xr:uid="{00000000-0005-0000-0000-000076020000}"/>
    <cellStyle name="Comma 2 2 4 5 2 2" xfId="2414" xr:uid="{00000000-0005-0000-0000-000077020000}"/>
    <cellStyle name="Comma 2 2 4 5 3" xfId="2306" xr:uid="{00000000-0005-0000-0000-000078020000}"/>
    <cellStyle name="Comma 2 2 4 5 4" xfId="2198" xr:uid="{00000000-0005-0000-0000-000079020000}"/>
    <cellStyle name="Comma 2 2 4 6" xfId="2044" xr:uid="{00000000-0005-0000-0000-00007A020000}"/>
    <cellStyle name="Comma 2 2 4 6 2" xfId="2368" xr:uid="{00000000-0005-0000-0000-00007B020000}"/>
    <cellStyle name="Comma 2 2 4 7" xfId="2260" xr:uid="{00000000-0005-0000-0000-00007C020000}"/>
    <cellStyle name="Comma 2 2 4 8" xfId="2152" xr:uid="{00000000-0005-0000-0000-00007D020000}"/>
    <cellStyle name="Comma 2 2 4 9" xfId="1636" xr:uid="{00000000-0005-0000-0000-00007E020000}"/>
    <cellStyle name="Comma 2 2 5" xfId="442" xr:uid="{00000000-0005-0000-0000-00007F020000}"/>
    <cellStyle name="Comma 2 2 5 2" xfId="1641" xr:uid="{00000000-0005-0000-0000-000080020000}"/>
    <cellStyle name="Comma 2 2 5 2 2" xfId="2017" xr:uid="{00000000-0005-0000-0000-000081020000}"/>
    <cellStyle name="Comma 2 2 5 2 2 2" xfId="2125" xr:uid="{00000000-0005-0000-0000-000082020000}"/>
    <cellStyle name="Comma 2 2 5 2 2 2 2" xfId="2449" xr:uid="{00000000-0005-0000-0000-000083020000}"/>
    <cellStyle name="Comma 2 2 5 2 2 3" xfId="2341" xr:uid="{00000000-0005-0000-0000-000084020000}"/>
    <cellStyle name="Comma 2 2 5 2 2 4" xfId="2233" xr:uid="{00000000-0005-0000-0000-000085020000}"/>
    <cellStyle name="Comma 2 2 5 2 3" xfId="2049" xr:uid="{00000000-0005-0000-0000-000086020000}"/>
    <cellStyle name="Comma 2 2 5 2 3 2" xfId="2373" xr:uid="{00000000-0005-0000-0000-000087020000}"/>
    <cellStyle name="Comma 2 2 5 2 4" xfId="2265" xr:uid="{00000000-0005-0000-0000-000088020000}"/>
    <cellStyle name="Comma 2 2 5 2 5" xfId="2157" xr:uid="{00000000-0005-0000-0000-000089020000}"/>
    <cellStyle name="Comma 2 2 5 3" xfId="1988" xr:uid="{00000000-0005-0000-0000-00008A020000}"/>
    <cellStyle name="Comma 2 2 5 3 2" xfId="2096" xr:uid="{00000000-0005-0000-0000-00008B020000}"/>
    <cellStyle name="Comma 2 2 5 3 2 2" xfId="2420" xr:uid="{00000000-0005-0000-0000-00008C020000}"/>
    <cellStyle name="Comma 2 2 5 3 3" xfId="2312" xr:uid="{00000000-0005-0000-0000-00008D020000}"/>
    <cellStyle name="Comma 2 2 5 3 4" xfId="2204" xr:uid="{00000000-0005-0000-0000-00008E020000}"/>
    <cellStyle name="Comma 2 2 5 4" xfId="2048" xr:uid="{00000000-0005-0000-0000-00008F020000}"/>
    <cellStyle name="Comma 2 2 5 4 2" xfId="2372" xr:uid="{00000000-0005-0000-0000-000090020000}"/>
    <cellStyle name="Comma 2 2 5 5" xfId="2264" xr:uid="{00000000-0005-0000-0000-000091020000}"/>
    <cellStyle name="Comma 2 2 5 6" xfId="2156" xr:uid="{00000000-0005-0000-0000-000092020000}"/>
    <cellStyle name="Comma 2 2 5 7" xfId="1640" xr:uid="{00000000-0005-0000-0000-000093020000}"/>
    <cellStyle name="Comma 2 2 6" xfId="1642" xr:uid="{00000000-0005-0000-0000-000094020000}"/>
    <cellStyle name="Comma 2 2 6 2" xfId="2008" xr:uid="{00000000-0005-0000-0000-000095020000}"/>
    <cellStyle name="Comma 2 2 6 2 2" xfId="2116" xr:uid="{00000000-0005-0000-0000-000096020000}"/>
    <cellStyle name="Comma 2 2 6 2 2 2" xfId="2440" xr:uid="{00000000-0005-0000-0000-000097020000}"/>
    <cellStyle name="Comma 2 2 6 2 3" xfId="2332" xr:uid="{00000000-0005-0000-0000-000098020000}"/>
    <cellStyle name="Comma 2 2 6 2 4" xfId="2224" xr:uid="{00000000-0005-0000-0000-000099020000}"/>
    <cellStyle name="Comma 2 2 6 3" xfId="2050" xr:uid="{00000000-0005-0000-0000-00009A020000}"/>
    <cellStyle name="Comma 2 2 6 3 2" xfId="2374" xr:uid="{00000000-0005-0000-0000-00009B020000}"/>
    <cellStyle name="Comma 2 2 6 4" xfId="2266" xr:uid="{00000000-0005-0000-0000-00009C020000}"/>
    <cellStyle name="Comma 2 2 6 5" xfId="2158" xr:uid="{00000000-0005-0000-0000-00009D020000}"/>
    <cellStyle name="Comma 2 2 7" xfId="1643" xr:uid="{00000000-0005-0000-0000-00009E020000}"/>
    <cellStyle name="Comma 2 2 7 2" xfId="2006" xr:uid="{00000000-0005-0000-0000-00009F020000}"/>
    <cellStyle name="Comma 2 2 7 2 2" xfId="2114" xr:uid="{00000000-0005-0000-0000-0000A0020000}"/>
    <cellStyle name="Comma 2 2 7 2 2 2" xfId="2438" xr:uid="{00000000-0005-0000-0000-0000A1020000}"/>
    <cellStyle name="Comma 2 2 7 2 3" xfId="2330" xr:uid="{00000000-0005-0000-0000-0000A2020000}"/>
    <cellStyle name="Comma 2 2 7 2 4" xfId="2222" xr:uid="{00000000-0005-0000-0000-0000A3020000}"/>
    <cellStyle name="Comma 2 2 7 3" xfId="2051" xr:uid="{00000000-0005-0000-0000-0000A4020000}"/>
    <cellStyle name="Comma 2 2 7 3 2" xfId="2375" xr:uid="{00000000-0005-0000-0000-0000A5020000}"/>
    <cellStyle name="Comma 2 2 7 4" xfId="2267" xr:uid="{00000000-0005-0000-0000-0000A6020000}"/>
    <cellStyle name="Comma 2 2 7 5" xfId="2159" xr:uid="{00000000-0005-0000-0000-0000A7020000}"/>
    <cellStyle name="Comma 2 2 8" xfId="1644" xr:uid="{00000000-0005-0000-0000-0000A8020000}"/>
    <cellStyle name="Comma 2 2 8 2" xfId="1993" xr:uid="{00000000-0005-0000-0000-0000A9020000}"/>
    <cellStyle name="Comma 2 2 8 2 2" xfId="2101" xr:uid="{00000000-0005-0000-0000-0000AA020000}"/>
    <cellStyle name="Comma 2 2 8 2 2 2" xfId="2425" xr:uid="{00000000-0005-0000-0000-0000AB020000}"/>
    <cellStyle name="Comma 2 2 8 2 3" xfId="2317" xr:uid="{00000000-0005-0000-0000-0000AC020000}"/>
    <cellStyle name="Comma 2 2 8 2 4" xfId="2209" xr:uid="{00000000-0005-0000-0000-0000AD020000}"/>
    <cellStyle name="Comma 2 2 8 3" xfId="2052" xr:uid="{00000000-0005-0000-0000-0000AE020000}"/>
    <cellStyle name="Comma 2 2 8 3 2" xfId="2376" xr:uid="{00000000-0005-0000-0000-0000AF020000}"/>
    <cellStyle name="Comma 2 2 8 4" xfId="2268" xr:uid="{00000000-0005-0000-0000-0000B0020000}"/>
    <cellStyle name="Comma 2 2 8 5" xfId="2160" xr:uid="{00000000-0005-0000-0000-0000B1020000}"/>
    <cellStyle name="Comma 2 2 9" xfId="1645" xr:uid="{00000000-0005-0000-0000-0000B2020000}"/>
    <cellStyle name="Comma 2 2 9 2" xfId="2022" xr:uid="{00000000-0005-0000-0000-0000B3020000}"/>
    <cellStyle name="Comma 2 2 9 2 2" xfId="2130" xr:uid="{00000000-0005-0000-0000-0000B4020000}"/>
    <cellStyle name="Comma 2 2 9 2 2 2" xfId="2454" xr:uid="{00000000-0005-0000-0000-0000B5020000}"/>
    <cellStyle name="Comma 2 2 9 2 3" xfId="2346" xr:uid="{00000000-0005-0000-0000-0000B6020000}"/>
    <cellStyle name="Comma 2 2 9 2 4" xfId="2238" xr:uid="{00000000-0005-0000-0000-0000B7020000}"/>
    <cellStyle name="Comma 2 2 9 3" xfId="2053" xr:uid="{00000000-0005-0000-0000-0000B8020000}"/>
    <cellStyle name="Comma 2 2 9 3 2" xfId="2377" xr:uid="{00000000-0005-0000-0000-0000B9020000}"/>
    <cellStyle name="Comma 2 2 9 4" xfId="2269" xr:uid="{00000000-0005-0000-0000-0000BA020000}"/>
    <cellStyle name="Comma 2 2 9 5" xfId="2161" xr:uid="{00000000-0005-0000-0000-0000BB020000}"/>
    <cellStyle name="Comma 2 3" xfId="443" xr:uid="{00000000-0005-0000-0000-0000BC020000}"/>
    <cellStyle name="Comma 2 3 10" xfId="2054" xr:uid="{00000000-0005-0000-0000-0000BD020000}"/>
    <cellStyle name="Comma 2 3 10 2" xfId="2378" xr:uid="{00000000-0005-0000-0000-0000BE020000}"/>
    <cellStyle name="Comma 2 3 11" xfId="2270" xr:uid="{00000000-0005-0000-0000-0000BF020000}"/>
    <cellStyle name="Comma 2 3 12" xfId="2162" xr:uid="{00000000-0005-0000-0000-0000C0020000}"/>
    <cellStyle name="Comma 2 3 13" xfId="1646" xr:uid="{00000000-0005-0000-0000-0000C1020000}"/>
    <cellStyle name="Comma 2 3 2" xfId="444" xr:uid="{00000000-0005-0000-0000-0000C2020000}"/>
    <cellStyle name="Comma 2 3 2 10" xfId="2163" xr:uid="{00000000-0005-0000-0000-0000C3020000}"/>
    <cellStyle name="Comma 2 3 2 11" xfId="1647" xr:uid="{00000000-0005-0000-0000-0000C4020000}"/>
    <cellStyle name="Comma 2 3 2 2" xfId="445" xr:uid="{00000000-0005-0000-0000-0000C5020000}"/>
    <cellStyle name="Comma 2 3 2 2 2" xfId="1649" xr:uid="{00000000-0005-0000-0000-0000C6020000}"/>
    <cellStyle name="Comma 2 3 2 2 2 2" xfId="2020" xr:uid="{00000000-0005-0000-0000-0000C7020000}"/>
    <cellStyle name="Comma 2 3 2 2 2 2 2" xfId="2128" xr:uid="{00000000-0005-0000-0000-0000C8020000}"/>
    <cellStyle name="Comma 2 3 2 2 2 2 2 2" xfId="2452" xr:uid="{00000000-0005-0000-0000-0000C9020000}"/>
    <cellStyle name="Comma 2 3 2 2 2 2 3" xfId="2344" xr:uid="{00000000-0005-0000-0000-0000CA020000}"/>
    <cellStyle name="Comma 2 3 2 2 2 2 4" xfId="2236" xr:uid="{00000000-0005-0000-0000-0000CB020000}"/>
    <cellStyle name="Comma 2 3 2 2 2 3" xfId="2057" xr:uid="{00000000-0005-0000-0000-0000CC020000}"/>
    <cellStyle name="Comma 2 3 2 2 2 3 2" xfId="2381" xr:uid="{00000000-0005-0000-0000-0000CD020000}"/>
    <cellStyle name="Comma 2 3 2 2 2 4" xfId="2273" xr:uid="{00000000-0005-0000-0000-0000CE020000}"/>
    <cellStyle name="Comma 2 3 2 2 2 5" xfId="2165" xr:uid="{00000000-0005-0000-0000-0000CF020000}"/>
    <cellStyle name="Comma 2 3 2 2 3" xfId="1650" xr:uid="{00000000-0005-0000-0000-0000D0020000}"/>
    <cellStyle name="Comma 2 3 2 2 3 2" xfId="2001" xr:uid="{00000000-0005-0000-0000-0000D1020000}"/>
    <cellStyle name="Comma 2 3 2 2 3 2 2" xfId="2109" xr:uid="{00000000-0005-0000-0000-0000D2020000}"/>
    <cellStyle name="Comma 2 3 2 2 3 2 2 2" xfId="2433" xr:uid="{00000000-0005-0000-0000-0000D3020000}"/>
    <cellStyle name="Comma 2 3 2 2 3 2 3" xfId="2325" xr:uid="{00000000-0005-0000-0000-0000D4020000}"/>
    <cellStyle name="Comma 2 3 2 2 3 2 4" xfId="2217" xr:uid="{00000000-0005-0000-0000-0000D5020000}"/>
    <cellStyle name="Comma 2 3 2 2 3 3" xfId="2058" xr:uid="{00000000-0005-0000-0000-0000D6020000}"/>
    <cellStyle name="Comma 2 3 2 2 3 3 2" xfId="2382" xr:uid="{00000000-0005-0000-0000-0000D7020000}"/>
    <cellStyle name="Comma 2 3 2 2 3 4" xfId="2274" xr:uid="{00000000-0005-0000-0000-0000D8020000}"/>
    <cellStyle name="Comma 2 3 2 2 3 5" xfId="2166" xr:uid="{00000000-0005-0000-0000-0000D9020000}"/>
    <cellStyle name="Comma 2 3 2 2 4" xfId="1991" xr:uid="{00000000-0005-0000-0000-0000DA020000}"/>
    <cellStyle name="Comma 2 3 2 2 4 2" xfId="2099" xr:uid="{00000000-0005-0000-0000-0000DB020000}"/>
    <cellStyle name="Comma 2 3 2 2 4 2 2" xfId="2423" xr:uid="{00000000-0005-0000-0000-0000DC020000}"/>
    <cellStyle name="Comma 2 3 2 2 4 3" xfId="2315" xr:uid="{00000000-0005-0000-0000-0000DD020000}"/>
    <cellStyle name="Comma 2 3 2 2 4 4" xfId="2207" xr:uid="{00000000-0005-0000-0000-0000DE020000}"/>
    <cellStyle name="Comma 2 3 2 2 5" xfId="2056" xr:uid="{00000000-0005-0000-0000-0000DF020000}"/>
    <cellStyle name="Comma 2 3 2 2 5 2" xfId="2380" xr:uid="{00000000-0005-0000-0000-0000E0020000}"/>
    <cellStyle name="Comma 2 3 2 2 6" xfId="2272" xr:uid="{00000000-0005-0000-0000-0000E1020000}"/>
    <cellStyle name="Comma 2 3 2 2 7" xfId="2164" xr:uid="{00000000-0005-0000-0000-0000E2020000}"/>
    <cellStyle name="Comma 2 3 2 2 8" xfId="1648" xr:uid="{00000000-0005-0000-0000-0000E3020000}"/>
    <cellStyle name="Comma 2 3 2 3" xfId="1651" xr:uid="{00000000-0005-0000-0000-0000E4020000}"/>
    <cellStyle name="Comma 2 3 2 3 2" xfId="2013" xr:uid="{00000000-0005-0000-0000-0000E5020000}"/>
    <cellStyle name="Comma 2 3 2 3 2 2" xfId="2121" xr:uid="{00000000-0005-0000-0000-0000E6020000}"/>
    <cellStyle name="Comma 2 3 2 3 2 2 2" xfId="2445" xr:uid="{00000000-0005-0000-0000-0000E7020000}"/>
    <cellStyle name="Comma 2 3 2 3 2 3" xfId="2337" xr:uid="{00000000-0005-0000-0000-0000E8020000}"/>
    <cellStyle name="Comma 2 3 2 3 2 4" xfId="2229" xr:uid="{00000000-0005-0000-0000-0000E9020000}"/>
    <cellStyle name="Comma 2 3 2 3 3" xfId="2059" xr:uid="{00000000-0005-0000-0000-0000EA020000}"/>
    <cellStyle name="Comma 2 3 2 3 3 2" xfId="2383" xr:uid="{00000000-0005-0000-0000-0000EB020000}"/>
    <cellStyle name="Comma 2 3 2 3 4" xfId="2275" xr:uid="{00000000-0005-0000-0000-0000EC020000}"/>
    <cellStyle name="Comma 2 3 2 3 5" xfId="2167" xr:uid="{00000000-0005-0000-0000-0000ED020000}"/>
    <cellStyle name="Comma 2 3 2 4" xfId="1652" xr:uid="{00000000-0005-0000-0000-0000EE020000}"/>
    <cellStyle name="Comma 2 3 2 4 2" xfId="2003" xr:uid="{00000000-0005-0000-0000-0000EF020000}"/>
    <cellStyle name="Comma 2 3 2 4 2 2" xfId="2111" xr:uid="{00000000-0005-0000-0000-0000F0020000}"/>
    <cellStyle name="Comma 2 3 2 4 2 2 2" xfId="2435" xr:uid="{00000000-0005-0000-0000-0000F1020000}"/>
    <cellStyle name="Comma 2 3 2 4 2 3" xfId="2327" xr:uid="{00000000-0005-0000-0000-0000F2020000}"/>
    <cellStyle name="Comma 2 3 2 4 2 4" xfId="2219" xr:uid="{00000000-0005-0000-0000-0000F3020000}"/>
    <cellStyle name="Comma 2 3 2 4 3" xfId="2060" xr:uid="{00000000-0005-0000-0000-0000F4020000}"/>
    <cellStyle name="Comma 2 3 2 4 3 2" xfId="2384" xr:uid="{00000000-0005-0000-0000-0000F5020000}"/>
    <cellStyle name="Comma 2 3 2 4 4" xfId="2276" xr:uid="{00000000-0005-0000-0000-0000F6020000}"/>
    <cellStyle name="Comma 2 3 2 4 5" xfId="2168" xr:uid="{00000000-0005-0000-0000-0000F7020000}"/>
    <cellStyle name="Comma 2 3 2 5" xfId="1653" xr:uid="{00000000-0005-0000-0000-0000F8020000}"/>
    <cellStyle name="Comma 2 3 2 5 2" xfId="1995" xr:uid="{00000000-0005-0000-0000-0000F9020000}"/>
    <cellStyle name="Comma 2 3 2 5 2 2" xfId="2103" xr:uid="{00000000-0005-0000-0000-0000FA020000}"/>
    <cellStyle name="Comma 2 3 2 5 2 2 2" xfId="2427" xr:uid="{00000000-0005-0000-0000-0000FB020000}"/>
    <cellStyle name="Comma 2 3 2 5 2 3" xfId="2319" xr:uid="{00000000-0005-0000-0000-0000FC020000}"/>
    <cellStyle name="Comma 2 3 2 5 2 4" xfId="2211" xr:uid="{00000000-0005-0000-0000-0000FD020000}"/>
    <cellStyle name="Comma 2 3 2 5 3" xfId="2061" xr:uid="{00000000-0005-0000-0000-0000FE020000}"/>
    <cellStyle name="Comma 2 3 2 5 3 2" xfId="2385" xr:uid="{00000000-0005-0000-0000-0000FF020000}"/>
    <cellStyle name="Comma 2 3 2 5 4" xfId="2277" xr:uid="{00000000-0005-0000-0000-000000030000}"/>
    <cellStyle name="Comma 2 3 2 5 5" xfId="2169" xr:uid="{00000000-0005-0000-0000-000001030000}"/>
    <cellStyle name="Comma 2 3 2 6" xfId="1654" xr:uid="{00000000-0005-0000-0000-000002030000}"/>
    <cellStyle name="Comma 2 3 2 6 2" xfId="2027" xr:uid="{00000000-0005-0000-0000-000003030000}"/>
    <cellStyle name="Comma 2 3 2 6 2 2" xfId="2135" xr:uid="{00000000-0005-0000-0000-000004030000}"/>
    <cellStyle name="Comma 2 3 2 6 2 2 2" xfId="2459" xr:uid="{00000000-0005-0000-0000-000005030000}"/>
    <cellStyle name="Comma 2 3 2 6 2 3" xfId="2351" xr:uid="{00000000-0005-0000-0000-000006030000}"/>
    <cellStyle name="Comma 2 3 2 6 2 4" xfId="2243" xr:uid="{00000000-0005-0000-0000-000007030000}"/>
    <cellStyle name="Comma 2 3 2 6 3" xfId="2062" xr:uid="{00000000-0005-0000-0000-000008030000}"/>
    <cellStyle name="Comma 2 3 2 6 3 2" xfId="2386" xr:uid="{00000000-0005-0000-0000-000009030000}"/>
    <cellStyle name="Comma 2 3 2 6 4" xfId="2278" xr:uid="{00000000-0005-0000-0000-00000A030000}"/>
    <cellStyle name="Comma 2 3 2 6 5" xfId="2170" xr:uid="{00000000-0005-0000-0000-00000B030000}"/>
    <cellStyle name="Comma 2 3 2 7" xfId="1984" xr:uid="{00000000-0005-0000-0000-00000C030000}"/>
    <cellStyle name="Comma 2 3 2 7 2" xfId="2092" xr:uid="{00000000-0005-0000-0000-00000D030000}"/>
    <cellStyle name="Comma 2 3 2 7 2 2" xfId="2416" xr:uid="{00000000-0005-0000-0000-00000E030000}"/>
    <cellStyle name="Comma 2 3 2 7 3" xfId="2308" xr:uid="{00000000-0005-0000-0000-00000F030000}"/>
    <cellStyle name="Comma 2 3 2 7 4" xfId="2200" xr:uid="{00000000-0005-0000-0000-000010030000}"/>
    <cellStyle name="Comma 2 3 2 8" xfId="2055" xr:uid="{00000000-0005-0000-0000-000011030000}"/>
    <cellStyle name="Comma 2 3 2 8 2" xfId="2379" xr:uid="{00000000-0005-0000-0000-000012030000}"/>
    <cellStyle name="Comma 2 3 2 9" xfId="2271" xr:uid="{00000000-0005-0000-0000-000013030000}"/>
    <cellStyle name="Comma 2 3 3" xfId="446" xr:uid="{00000000-0005-0000-0000-000014030000}"/>
    <cellStyle name="Comma 2 3 3 2" xfId="1656" xr:uid="{00000000-0005-0000-0000-000015030000}"/>
    <cellStyle name="Comma 2 3 3 2 2" xfId="2019" xr:uid="{00000000-0005-0000-0000-000016030000}"/>
    <cellStyle name="Comma 2 3 3 2 2 2" xfId="2127" xr:uid="{00000000-0005-0000-0000-000017030000}"/>
    <cellStyle name="Comma 2 3 3 2 2 2 2" xfId="2451" xr:uid="{00000000-0005-0000-0000-000018030000}"/>
    <cellStyle name="Comma 2 3 3 2 2 3" xfId="2343" xr:uid="{00000000-0005-0000-0000-000019030000}"/>
    <cellStyle name="Comma 2 3 3 2 2 4" xfId="2235" xr:uid="{00000000-0005-0000-0000-00001A030000}"/>
    <cellStyle name="Comma 2 3 3 2 3" xfId="2064" xr:uid="{00000000-0005-0000-0000-00001B030000}"/>
    <cellStyle name="Comma 2 3 3 2 3 2" xfId="2388" xr:uid="{00000000-0005-0000-0000-00001C030000}"/>
    <cellStyle name="Comma 2 3 3 2 4" xfId="2280" xr:uid="{00000000-0005-0000-0000-00001D030000}"/>
    <cellStyle name="Comma 2 3 3 2 5" xfId="2172" xr:uid="{00000000-0005-0000-0000-00001E030000}"/>
    <cellStyle name="Comma 2 3 3 3" xfId="1657" xr:uid="{00000000-0005-0000-0000-00001F030000}"/>
    <cellStyle name="Comma 2 3 3 3 2" xfId="2000" xr:uid="{00000000-0005-0000-0000-000020030000}"/>
    <cellStyle name="Comma 2 3 3 3 2 2" xfId="2108" xr:uid="{00000000-0005-0000-0000-000021030000}"/>
    <cellStyle name="Comma 2 3 3 3 2 2 2" xfId="2432" xr:uid="{00000000-0005-0000-0000-000022030000}"/>
    <cellStyle name="Comma 2 3 3 3 2 3" xfId="2324" xr:uid="{00000000-0005-0000-0000-000023030000}"/>
    <cellStyle name="Comma 2 3 3 3 2 4" xfId="2216" xr:uid="{00000000-0005-0000-0000-000024030000}"/>
    <cellStyle name="Comma 2 3 3 3 3" xfId="2065" xr:uid="{00000000-0005-0000-0000-000025030000}"/>
    <cellStyle name="Comma 2 3 3 3 3 2" xfId="2389" xr:uid="{00000000-0005-0000-0000-000026030000}"/>
    <cellStyle name="Comma 2 3 3 3 4" xfId="2281" xr:uid="{00000000-0005-0000-0000-000027030000}"/>
    <cellStyle name="Comma 2 3 3 3 5" xfId="2173" xr:uid="{00000000-0005-0000-0000-000028030000}"/>
    <cellStyle name="Comma 2 3 3 4" xfId="1990" xr:uid="{00000000-0005-0000-0000-000029030000}"/>
    <cellStyle name="Comma 2 3 3 4 2" xfId="2098" xr:uid="{00000000-0005-0000-0000-00002A030000}"/>
    <cellStyle name="Comma 2 3 3 4 2 2" xfId="2422" xr:uid="{00000000-0005-0000-0000-00002B030000}"/>
    <cellStyle name="Comma 2 3 3 4 3" xfId="2314" xr:uid="{00000000-0005-0000-0000-00002C030000}"/>
    <cellStyle name="Comma 2 3 3 4 4" xfId="2206" xr:uid="{00000000-0005-0000-0000-00002D030000}"/>
    <cellStyle name="Comma 2 3 3 5" xfId="2063" xr:uid="{00000000-0005-0000-0000-00002E030000}"/>
    <cellStyle name="Comma 2 3 3 5 2" xfId="2387" xr:uid="{00000000-0005-0000-0000-00002F030000}"/>
    <cellStyle name="Comma 2 3 3 6" xfId="2279" xr:uid="{00000000-0005-0000-0000-000030030000}"/>
    <cellStyle name="Comma 2 3 3 7" xfId="2171" xr:uid="{00000000-0005-0000-0000-000031030000}"/>
    <cellStyle name="Comma 2 3 3 8" xfId="1655" xr:uid="{00000000-0005-0000-0000-000032030000}"/>
    <cellStyle name="Comma 2 3 4" xfId="1658" xr:uid="{00000000-0005-0000-0000-000033030000}"/>
    <cellStyle name="Comma 2 3 5" xfId="1659" xr:uid="{00000000-0005-0000-0000-000034030000}"/>
    <cellStyle name="Comma 2 3 5 2" xfId="2012" xr:uid="{00000000-0005-0000-0000-000035030000}"/>
    <cellStyle name="Comma 2 3 5 2 2" xfId="2120" xr:uid="{00000000-0005-0000-0000-000036030000}"/>
    <cellStyle name="Comma 2 3 5 2 2 2" xfId="2444" xr:uid="{00000000-0005-0000-0000-000037030000}"/>
    <cellStyle name="Comma 2 3 5 2 3" xfId="2336" xr:uid="{00000000-0005-0000-0000-000038030000}"/>
    <cellStyle name="Comma 2 3 5 2 4" xfId="2228" xr:uid="{00000000-0005-0000-0000-000039030000}"/>
    <cellStyle name="Comma 2 3 5 3" xfId="2066" xr:uid="{00000000-0005-0000-0000-00003A030000}"/>
    <cellStyle name="Comma 2 3 5 3 2" xfId="2390" xr:uid="{00000000-0005-0000-0000-00003B030000}"/>
    <cellStyle name="Comma 2 3 5 4" xfId="2282" xr:uid="{00000000-0005-0000-0000-00003C030000}"/>
    <cellStyle name="Comma 2 3 5 5" xfId="2174" xr:uid="{00000000-0005-0000-0000-00003D030000}"/>
    <cellStyle name="Comma 2 3 6" xfId="1660" xr:uid="{00000000-0005-0000-0000-00003E030000}"/>
    <cellStyle name="Comma 2 3 6 2" xfId="2004" xr:uid="{00000000-0005-0000-0000-00003F030000}"/>
    <cellStyle name="Comma 2 3 6 2 2" xfId="2112" xr:uid="{00000000-0005-0000-0000-000040030000}"/>
    <cellStyle name="Comma 2 3 6 2 2 2" xfId="2436" xr:uid="{00000000-0005-0000-0000-000041030000}"/>
    <cellStyle name="Comma 2 3 6 2 3" xfId="2328" xr:uid="{00000000-0005-0000-0000-000042030000}"/>
    <cellStyle name="Comma 2 3 6 2 4" xfId="2220" xr:uid="{00000000-0005-0000-0000-000043030000}"/>
    <cellStyle name="Comma 2 3 6 3" xfId="2067" xr:uid="{00000000-0005-0000-0000-000044030000}"/>
    <cellStyle name="Comma 2 3 6 3 2" xfId="2391" xr:uid="{00000000-0005-0000-0000-000045030000}"/>
    <cellStyle name="Comma 2 3 6 4" xfId="2283" xr:uid="{00000000-0005-0000-0000-000046030000}"/>
    <cellStyle name="Comma 2 3 6 5" xfId="2175" xr:uid="{00000000-0005-0000-0000-000047030000}"/>
    <cellStyle name="Comma 2 3 7" xfId="1661" xr:uid="{00000000-0005-0000-0000-000048030000}"/>
    <cellStyle name="Comma 2 3 7 2" xfId="1994" xr:uid="{00000000-0005-0000-0000-000049030000}"/>
    <cellStyle name="Comma 2 3 7 2 2" xfId="2102" xr:uid="{00000000-0005-0000-0000-00004A030000}"/>
    <cellStyle name="Comma 2 3 7 2 2 2" xfId="2426" xr:uid="{00000000-0005-0000-0000-00004B030000}"/>
    <cellStyle name="Comma 2 3 7 2 3" xfId="2318" xr:uid="{00000000-0005-0000-0000-00004C030000}"/>
    <cellStyle name="Comma 2 3 7 2 4" xfId="2210" xr:uid="{00000000-0005-0000-0000-00004D030000}"/>
    <cellStyle name="Comma 2 3 7 3" xfId="2068" xr:uid="{00000000-0005-0000-0000-00004E030000}"/>
    <cellStyle name="Comma 2 3 7 3 2" xfId="2392" xr:uid="{00000000-0005-0000-0000-00004F030000}"/>
    <cellStyle name="Comma 2 3 7 4" xfId="2284" xr:uid="{00000000-0005-0000-0000-000050030000}"/>
    <cellStyle name="Comma 2 3 7 5" xfId="2176" xr:uid="{00000000-0005-0000-0000-000051030000}"/>
    <cellStyle name="Comma 2 3 8" xfId="1662" xr:uid="{00000000-0005-0000-0000-000052030000}"/>
    <cellStyle name="Comma 2 3 8 2" xfId="2026" xr:uid="{00000000-0005-0000-0000-000053030000}"/>
    <cellStyle name="Comma 2 3 8 2 2" xfId="2134" xr:uid="{00000000-0005-0000-0000-000054030000}"/>
    <cellStyle name="Comma 2 3 8 2 2 2" xfId="2458" xr:uid="{00000000-0005-0000-0000-000055030000}"/>
    <cellStyle name="Comma 2 3 8 2 3" xfId="2350" xr:uid="{00000000-0005-0000-0000-000056030000}"/>
    <cellStyle name="Comma 2 3 8 2 4" xfId="2242" xr:uid="{00000000-0005-0000-0000-000057030000}"/>
    <cellStyle name="Comma 2 3 8 3" xfId="2069" xr:uid="{00000000-0005-0000-0000-000058030000}"/>
    <cellStyle name="Comma 2 3 8 3 2" xfId="2393" xr:uid="{00000000-0005-0000-0000-000059030000}"/>
    <cellStyle name="Comma 2 3 8 4" xfId="2285" xr:uid="{00000000-0005-0000-0000-00005A030000}"/>
    <cellStyle name="Comma 2 3 8 5" xfId="2177" xr:uid="{00000000-0005-0000-0000-00005B030000}"/>
    <cellStyle name="Comma 2 3 9" xfId="1983" xr:uid="{00000000-0005-0000-0000-00005C030000}"/>
    <cellStyle name="Comma 2 3 9 2" xfId="2091" xr:uid="{00000000-0005-0000-0000-00005D030000}"/>
    <cellStyle name="Comma 2 3 9 2 2" xfId="2415" xr:uid="{00000000-0005-0000-0000-00005E030000}"/>
    <cellStyle name="Comma 2 3 9 3" xfId="2307" xr:uid="{00000000-0005-0000-0000-00005F030000}"/>
    <cellStyle name="Comma 2 3 9 4" xfId="2199" xr:uid="{00000000-0005-0000-0000-000060030000}"/>
    <cellStyle name="Comma 2 4" xfId="1663" xr:uid="{00000000-0005-0000-0000-000061030000}"/>
    <cellStyle name="Comma 2 5" xfId="1664" xr:uid="{00000000-0005-0000-0000-000062030000}"/>
    <cellStyle name="Comma 2 5 2" xfId="2007" xr:uid="{00000000-0005-0000-0000-000063030000}"/>
    <cellStyle name="Comma 2 5 2 2" xfId="2115" xr:uid="{00000000-0005-0000-0000-000064030000}"/>
    <cellStyle name="Comma 2 5 2 2 2" xfId="2439" xr:uid="{00000000-0005-0000-0000-000065030000}"/>
    <cellStyle name="Comma 2 5 2 3" xfId="2331" xr:uid="{00000000-0005-0000-0000-000066030000}"/>
    <cellStyle name="Comma 2 5 2 4" xfId="2223" xr:uid="{00000000-0005-0000-0000-000067030000}"/>
    <cellStyle name="Comma 2 5 3" xfId="2070" xr:uid="{00000000-0005-0000-0000-000068030000}"/>
    <cellStyle name="Comma 2 5 3 2" xfId="2394" xr:uid="{00000000-0005-0000-0000-000069030000}"/>
    <cellStyle name="Comma 2 5 4" xfId="2286" xr:uid="{00000000-0005-0000-0000-00006A030000}"/>
    <cellStyle name="Comma 2 5 5" xfId="2178" xr:uid="{00000000-0005-0000-0000-00006B030000}"/>
    <cellStyle name="Comma 2 6" xfId="1665" xr:uid="{00000000-0005-0000-0000-00006C030000}"/>
    <cellStyle name="Comma 2 6 2" xfId="1992" xr:uid="{00000000-0005-0000-0000-00006D030000}"/>
    <cellStyle name="Comma 2 6 2 2" xfId="2100" xr:uid="{00000000-0005-0000-0000-00006E030000}"/>
    <cellStyle name="Comma 2 6 2 2 2" xfId="2424" xr:uid="{00000000-0005-0000-0000-00006F030000}"/>
    <cellStyle name="Comma 2 6 2 3" xfId="2316" xr:uid="{00000000-0005-0000-0000-000070030000}"/>
    <cellStyle name="Comma 2 6 2 4" xfId="2208" xr:uid="{00000000-0005-0000-0000-000071030000}"/>
    <cellStyle name="Comma 2 6 3" xfId="2071" xr:uid="{00000000-0005-0000-0000-000072030000}"/>
    <cellStyle name="Comma 2 6 3 2" xfId="2395" xr:uid="{00000000-0005-0000-0000-000073030000}"/>
    <cellStyle name="Comma 2 6 4" xfId="2287" xr:uid="{00000000-0005-0000-0000-000074030000}"/>
    <cellStyle name="Comma 2 6 5" xfId="2179" xr:uid="{00000000-0005-0000-0000-000075030000}"/>
    <cellStyle name="Comma 2 7" xfId="1666" xr:uid="{00000000-0005-0000-0000-000076030000}"/>
    <cellStyle name="Comma 2 7 2" xfId="2021" xr:uid="{00000000-0005-0000-0000-000077030000}"/>
    <cellStyle name="Comma 2 7 2 2" xfId="2129" xr:uid="{00000000-0005-0000-0000-000078030000}"/>
    <cellStyle name="Comma 2 7 2 2 2" xfId="2453" xr:uid="{00000000-0005-0000-0000-000079030000}"/>
    <cellStyle name="Comma 2 7 2 3" xfId="2345" xr:uid="{00000000-0005-0000-0000-00007A030000}"/>
    <cellStyle name="Comma 2 7 2 4" xfId="2237" xr:uid="{00000000-0005-0000-0000-00007B030000}"/>
    <cellStyle name="Comma 2 7 3" xfId="2072" xr:uid="{00000000-0005-0000-0000-00007C030000}"/>
    <cellStyle name="Comma 2 7 3 2" xfId="2396" xr:uid="{00000000-0005-0000-0000-00007D030000}"/>
    <cellStyle name="Comma 2 7 4" xfId="2288" xr:uid="{00000000-0005-0000-0000-00007E030000}"/>
    <cellStyle name="Comma 2 7 5" xfId="2180" xr:uid="{00000000-0005-0000-0000-00007F030000}"/>
    <cellStyle name="Comma 2 8" xfId="1667" xr:uid="{00000000-0005-0000-0000-000080030000}"/>
    <cellStyle name="Comma 2 8 2" xfId="1978" xr:uid="{00000000-0005-0000-0000-000081030000}"/>
    <cellStyle name="Comma 2 8 2 2" xfId="2086" xr:uid="{00000000-0005-0000-0000-000082030000}"/>
    <cellStyle name="Comma 2 8 2 2 2" xfId="2410" xr:uid="{00000000-0005-0000-0000-000083030000}"/>
    <cellStyle name="Comma 2 8 2 3" xfId="2302" xr:uid="{00000000-0005-0000-0000-000084030000}"/>
    <cellStyle name="Comma 2 8 2 4" xfId="2194" xr:uid="{00000000-0005-0000-0000-000085030000}"/>
    <cellStyle name="Comma 2 8 3" xfId="2073" xr:uid="{00000000-0005-0000-0000-000086030000}"/>
    <cellStyle name="Comma 2 8 3 2" xfId="2397" xr:uid="{00000000-0005-0000-0000-000087030000}"/>
    <cellStyle name="Comma 2 8 4" xfId="2289" xr:uid="{00000000-0005-0000-0000-000088030000}"/>
    <cellStyle name="Comma 2 8 5" xfId="2181" xr:uid="{00000000-0005-0000-0000-000089030000}"/>
    <cellStyle name="Comma 2 9" xfId="2031" xr:uid="{00000000-0005-0000-0000-00008A030000}"/>
    <cellStyle name="Comma 2 9 2" xfId="2355" xr:uid="{00000000-0005-0000-0000-00008B030000}"/>
    <cellStyle name="Comma 3" xfId="447" xr:uid="{00000000-0005-0000-0000-00008C030000}"/>
    <cellStyle name="Comma 3 2" xfId="448" xr:uid="{00000000-0005-0000-0000-00008D030000}"/>
    <cellStyle name="Comma 3 2 2" xfId="449" xr:uid="{00000000-0005-0000-0000-00008E030000}"/>
    <cellStyle name="Comma 3 2 2 2" xfId="450" xr:uid="{00000000-0005-0000-0000-00008F030000}"/>
    <cellStyle name="Comma 3 2 3" xfId="451" xr:uid="{00000000-0005-0000-0000-000090030000}"/>
    <cellStyle name="Comma 3 2 4" xfId="1669" xr:uid="{00000000-0005-0000-0000-000091030000}"/>
    <cellStyle name="Comma 3 2 4 2" xfId="1997" xr:uid="{00000000-0005-0000-0000-000092030000}"/>
    <cellStyle name="Comma 3 2 4 2 2" xfId="2105" xr:uid="{00000000-0005-0000-0000-000093030000}"/>
    <cellStyle name="Comma 3 2 4 2 2 2" xfId="2429" xr:uid="{00000000-0005-0000-0000-000094030000}"/>
    <cellStyle name="Comma 3 2 4 2 3" xfId="2321" xr:uid="{00000000-0005-0000-0000-000095030000}"/>
    <cellStyle name="Comma 3 2 4 2 4" xfId="2213" xr:uid="{00000000-0005-0000-0000-000096030000}"/>
    <cellStyle name="Comma 3 2 4 3" xfId="2074" xr:uid="{00000000-0005-0000-0000-000097030000}"/>
    <cellStyle name="Comma 3 2 4 3 2" xfId="2398" xr:uid="{00000000-0005-0000-0000-000098030000}"/>
    <cellStyle name="Comma 3 2 4 4" xfId="2290" xr:uid="{00000000-0005-0000-0000-000099030000}"/>
    <cellStyle name="Comma 3 2 4 5" xfId="2182" xr:uid="{00000000-0005-0000-0000-00009A030000}"/>
    <cellStyle name="Comma 3 3" xfId="452" xr:uid="{00000000-0005-0000-0000-00009B030000}"/>
    <cellStyle name="Comma 3 3 2" xfId="453" xr:uid="{00000000-0005-0000-0000-00009C030000}"/>
    <cellStyle name="Comma 3 3 3" xfId="1670" xr:uid="{00000000-0005-0000-0000-00009D030000}"/>
    <cellStyle name="Comma 3 4" xfId="454" xr:uid="{00000000-0005-0000-0000-00009E030000}"/>
    <cellStyle name="Comma 3 4 2" xfId="455" xr:uid="{00000000-0005-0000-0000-00009F030000}"/>
    <cellStyle name="Comma 3 5" xfId="456" xr:uid="{00000000-0005-0000-0000-0000A0030000}"/>
    <cellStyle name="Comma 3 6" xfId="1671" xr:uid="{00000000-0005-0000-0000-0000A1030000}"/>
    <cellStyle name="Comma 3 6 2" xfId="1996" xr:uid="{00000000-0005-0000-0000-0000A2030000}"/>
    <cellStyle name="Comma 3 6 2 2" xfId="2104" xr:uid="{00000000-0005-0000-0000-0000A3030000}"/>
    <cellStyle name="Comma 3 6 2 2 2" xfId="2428" xr:uid="{00000000-0005-0000-0000-0000A4030000}"/>
    <cellStyle name="Comma 3 6 2 3" xfId="2320" xr:uid="{00000000-0005-0000-0000-0000A5030000}"/>
    <cellStyle name="Comma 3 6 2 4" xfId="2212" xr:uid="{00000000-0005-0000-0000-0000A6030000}"/>
    <cellStyle name="Comma 3 6 3" xfId="2075" xr:uid="{00000000-0005-0000-0000-0000A7030000}"/>
    <cellStyle name="Comma 3 6 3 2" xfId="2399" xr:uid="{00000000-0005-0000-0000-0000A8030000}"/>
    <cellStyle name="Comma 3 6 4" xfId="2291" xr:uid="{00000000-0005-0000-0000-0000A9030000}"/>
    <cellStyle name="Comma 3 6 5" xfId="2183" xr:uid="{00000000-0005-0000-0000-0000AA030000}"/>
    <cellStyle name="Comma 3 7" xfId="1672" xr:uid="{00000000-0005-0000-0000-0000AB030000}"/>
    <cellStyle name="Comma 3 8" xfId="1668" xr:uid="{00000000-0005-0000-0000-0000AC030000}"/>
    <cellStyle name="Comma 4" xfId="457" xr:uid="{00000000-0005-0000-0000-0000AD030000}"/>
    <cellStyle name="Comma 4 2" xfId="458" xr:uid="{00000000-0005-0000-0000-0000AE030000}"/>
    <cellStyle name="Comma 4 2 2" xfId="459" xr:uid="{00000000-0005-0000-0000-0000AF030000}"/>
    <cellStyle name="Comma 4 2 2 2" xfId="2015" xr:uid="{00000000-0005-0000-0000-0000B0030000}"/>
    <cellStyle name="Comma 4 2 2 2 2" xfId="2123" xr:uid="{00000000-0005-0000-0000-0000B1030000}"/>
    <cellStyle name="Comma 4 2 2 2 2 2" xfId="2447" xr:uid="{00000000-0005-0000-0000-0000B2030000}"/>
    <cellStyle name="Comma 4 2 2 2 3" xfId="2339" xr:uid="{00000000-0005-0000-0000-0000B3030000}"/>
    <cellStyle name="Comma 4 2 2 2 4" xfId="2231" xr:uid="{00000000-0005-0000-0000-0000B4030000}"/>
    <cellStyle name="Comma 4 2 2 3" xfId="2078" xr:uid="{00000000-0005-0000-0000-0000B5030000}"/>
    <cellStyle name="Comma 4 2 2 3 2" xfId="2402" xr:uid="{00000000-0005-0000-0000-0000B6030000}"/>
    <cellStyle name="Comma 4 2 2 4" xfId="2294" xr:uid="{00000000-0005-0000-0000-0000B7030000}"/>
    <cellStyle name="Comma 4 2 2 5" xfId="2186" xr:uid="{00000000-0005-0000-0000-0000B8030000}"/>
    <cellStyle name="Comma 4 2 2 6" xfId="1675" xr:uid="{00000000-0005-0000-0000-0000B9030000}"/>
    <cellStyle name="Comma 4 2 3" xfId="1676" xr:uid="{00000000-0005-0000-0000-0000BA030000}"/>
    <cellStyle name="Comma 4 2 3 2" xfId="2029" xr:uid="{00000000-0005-0000-0000-0000BB030000}"/>
    <cellStyle name="Comma 4 2 3 2 2" xfId="2137" xr:uid="{00000000-0005-0000-0000-0000BC030000}"/>
    <cellStyle name="Comma 4 2 3 2 2 2" xfId="2461" xr:uid="{00000000-0005-0000-0000-0000BD030000}"/>
    <cellStyle name="Comma 4 2 3 2 3" xfId="2353" xr:uid="{00000000-0005-0000-0000-0000BE030000}"/>
    <cellStyle name="Comma 4 2 3 2 4" xfId="2245" xr:uid="{00000000-0005-0000-0000-0000BF030000}"/>
    <cellStyle name="Comma 4 2 3 3" xfId="2079" xr:uid="{00000000-0005-0000-0000-0000C0030000}"/>
    <cellStyle name="Comma 4 2 3 3 2" xfId="2403" xr:uid="{00000000-0005-0000-0000-0000C1030000}"/>
    <cellStyle name="Comma 4 2 3 4" xfId="2295" xr:uid="{00000000-0005-0000-0000-0000C2030000}"/>
    <cellStyle name="Comma 4 2 3 5" xfId="2187" xr:uid="{00000000-0005-0000-0000-0000C3030000}"/>
    <cellStyle name="Comma 4 2 4" xfId="1986" xr:uid="{00000000-0005-0000-0000-0000C4030000}"/>
    <cellStyle name="Comma 4 2 4 2" xfId="2094" xr:uid="{00000000-0005-0000-0000-0000C5030000}"/>
    <cellStyle name="Comma 4 2 4 2 2" xfId="2418" xr:uid="{00000000-0005-0000-0000-0000C6030000}"/>
    <cellStyle name="Comma 4 2 4 3" xfId="2310" xr:uid="{00000000-0005-0000-0000-0000C7030000}"/>
    <cellStyle name="Comma 4 2 4 4" xfId="2202" xr:uid="{00000000-0005-0000-0000-0000C8030000}"/>
    <cellStyle name="Comma 4 2 5" xfId="2077" xr:uid="{00000000-0005-0000-0000-0000C9030000}"/>
    <cellStyle name="Comma 4 2 5 2" xfId="2401" xr:uid="{00000000-0005-0000-0000-0000CA030000}"/>
    <cellStyle name="Comma 4 2 6" xfId="2293" xr:uid="{00000000-0005-0000-0000-0000CB030000}"/>
    <cellStyle name="Comma 4 2 7" xfId="2185" xr:uid="{00000000-0005-0000-0000-0000CC030000}"/>
    <cellStyle name="Comma 4 2 8" xfId="1674" xr:uid="{00000000-0005-0000-0000-0000CD030000}"/>
    <cellStyle name="Comma 4 3" xfId="460" xr:uid="{00000000-0005-0000-0000-0000CE030000}"/>
    <cellStyle name="Comma 4 3 2" xfId="2014" xr:uid="{00000000-0005-0000-0000-0000CF030000}"/>
    <cellStyle name="Comma 4 3 2 2" xfId="2122" xr:uid="{00000000-0005-0000-0000-0000D0030000}"/>
    <cellStyle name="Comma 4 3 2 2 2" xfId="2446" xr:uid="{00000000-0005-0000-0000-0000D1030000}"/>
    <cellStyle name="Comma 4 3 2 3" xfId="2338" xr:uid="{00000000-0005-0000-0000-0000D2030000}"/>
    <cellStyle name="Comma 4 3 2 4" xfId="2230" xr:uid="{00000000-0005-0000-0000-0000D3030000}"/>
    <cellStyle name="Comma 4 3 3" xfId="2080" xr:uid="{00000000-0005-0000-0000-0000D4030000}"/>
    <cellStyle name="Comma 4 3 3 2" xfId="2404" xr:uid="{00000000-0005-0000-0000-0000D5030000}"/>
    <cellStyle name="Comma 4 3 4" xfId="2296" xr:uid="{00000000-0005-0000-0000-0000D6030000}"/>
    <cellStyle name="Comma 4 3 5" xfId="2188" xr:uid="{00000000-0005-0000-0000-0000D7030000}"/>
    <cellStyle name="Comma 4 3 6" xfId="1677" xr:uid="{00000000-0005-0000-0000-0000D8030000}"/>
    <cellStyle name="Comma 4 4" xfId="1678" xr:uid="{00000000-0005-0000-0000-0000D9030000}"/>
    <cellStyle name="Comma 4 4 2" xfId="2028" xr:uid="{00000000-0005-0000-0000-0000DA030000}"/>
    <cellStyle name="Comma 4 4 2 2" xfId="2136" xr:uid="{00000000-0005-0000-0000-0000DB030000}"/>
    <cellStyle name="Comma 4 4 2 2 2" xfId="2460" xr:uid="{00000000-0005-0000-0000-0000DC030000}"/>
    <cellStyle name="Comma 4 4 2 3" xfId="2352" xr:uid="{00000000-0005-0000-0000-0000DD030000}"/>
    <cellStyle name="Comma 4 4 2 4" xfId="2244" xr:uid="{00000000-0005-0000-0000-0000DE030000}"/>
    <cellStyle name="Comma 4 4 3" xfId="2081" xr:uid="{00000000-0005-0000-0000-0000DF030000}"/>
    <cellStyle name="Comma 4 4 3 2" xfId="2405" xr:uid="{00000000-0005-0000-0000-0000E0030000}"/>
    <cellStyle name="Comma 4 4 4" xfId="2297" xr:uid="{00000000-0005-0000-0000-0000E1030000}"/>
    <cellStyle name="Comma 4 4 5" xfId="2189" xr:uid="{00000000-0005-0000-0000-0000E2030000}"/>
    <cellStyle name="Comma 4 5" xfId="1985" xr:uid="{00000000-0005-0000-0000-0000E3030000}"/>
    <cellStyle name="Comma 4 5 2" xfId="2093" xr:uid="{00000000-0005-0000-0000-0000E4030000}"/>
    <cellStyle name="Comma 4 5 2 2" xfId="2417" xr:uid="{00000000-0005-0000-0000-0000E5030000}"/>
    <cellStyle name="Comma 4 5 3" xfId="2309" xr:uid="{00000000-0005-0000-0000-0000E6030000}"/>
    <cellStyle name="Comma 4 5 4" xfId="2201" xr:uid="{00000000-0005-0000-0000-0000E7030000}"/>
    <cellStyle name="Comma 4 6" xfId="2076" xr:uid="{00000000-0005-0000-0000-0000E8030000}"/>
    <cellStyle name="Comma 4 6 2" xfId="2400" xr:uid="{00000000-0005-0000-0000-0000E9030000}"/>
    <cellStyle name="Comma 4 7" xfId="2292" xr:uid="{00000000-0005-0000-0000-0000EA030000}"/>
    <cellStyle name="Comma 4 8" xfId="2184" xr:uid="{00000000-0005-0000-0000-0000EB030000}"/>
    <cellStyle name="Comma 4 9" xfId="1673" xr:uid="{00000000-0005-0000-0000-0000EC030000}"/>
    <cellStyle name="Comma 5" xfId="461" xr:uid="{00000000-0005-0000-0000-0000ED030000}"/>
    <cellStyle name="Comma 5 2" xfId="462" xr:uid="{00000000-0005-0000-0000-0000EE030000}"/>
    <cellStyle name="Comma 5 2 2" xfId="2016" xr:uid="{00000000-0005-0000-0000-0000EF030000}"/>
    <cellStyle name="Comma 5 2 2 2" xfId="2124" xr:uid="{00000000-0005-0000-0000-0000F0030000}"/>
    <cellStyle name="Comma 5 2 2 2 2" xfId="2448" xr:uid="{00000000-0005-0000-0000-0000F1030000}"/>
    <cellStyle name="Comma 5 2 2 3" xfId="2340" xr:uid="{00000000-0005-0000-0000-0000F2030000}"/>
    <cellStyle name="Comma 5 2 2 4" xfId="2232" xr:uid="{00000000-0005-0000-0000-0000F3030000}"/>
    <cellStyle name="Comma 5 2 3" xfId="2083" xr:uid="{00000000-0005-0000-0000-0000F4030000}"/>
    <cellStyle name="Comma 5 2 3 2" xfId="2407" xr:uid="{00000000-0005-0000-0000-0000F5030000}"/>
    <cellStyle name="Comma 5 2 4" xfId="2299" xr:uid="{00000000-0005-0000-0000-0000F6030000}"/>
    <cellStyle name="Comma 5 2 5" xfId="2191" xr:uid="{00000000-0005-0000-0000-0000F7030000}"/>
    <cellStyle name="Comma 5 2 6" xfId="1680" xr:uid="{00000000-0005-0000-0000-0000F8030000}"/>
    <cellStyle name="Comma 5 3" xfId="1681" xr:uid="{00000000-0005-0000-0000-0000F9030000}"/>
    <cellStyle name="Comma 5 3 2" xfId="2030" xr:uid="{00000000-0005-0000-0000-0000FA030000}"/>
    <cellStyle name="Comma 5 3 2 2" xfId="2138" xr:uid="{00000000-0005-0000-0000-0000FB030000}"/>
    <cellStyle name="Comma 5 3 2 2 2" xfId="2462" xr:uid="{00000000-0005-0000-0000-0000FC030000}"/>
    <cellStyle name="Comma 5 3 2 3" xfId="2354" xr:uid="{00000000-0005-0000-0000-0000FD030000}"/>
    <cellStyle name="Comma 5 3 2 4" xfId="2246" xr:uid="{00000000-0005-0000-0000-0000FE030000}"/>
    <cellStyle name="Comma 5 3 3" xfId="2084" xr:uid="{00000000-0005-0000-0000-0000FF030000}"/>
    <cellStyle name="Comma 5 3 3 2" xfId="2408" xr:uid="{00000000-0005-0000-0000-000000040000}"/>
    <cellStyle name="Comma 5 3 4" xfId="2300" xr:uid="{00000000-0005-0000-0000-000001040000}"/>
    <cellStyle name="Comma 5 3 5" xfId="2192" xr:uid="{00000000-0005-0000-0000-000002040000}"/>
    <cellStyle name="Comma 5 4" xfId="1987" xr:uid="{00000000-0005-0000-0000-000003040000}"/>
    <cellStyle name="Comma 5 4 2" xfId="2095" xr:uid="{00000000-0005-0000-0000-000004040000}"/>
    <cellStyle name="Comma 5 4 2 2" xfId="2419" xr:uid="{00000000-0005-0000-0000-000005040000}"/>
    <cellStyle name="Comma 5 4 3" xfId="2311" xr:uid="{00000000-0005-0000-0000-000006040000}"/>
    <cellStyle name="Comma 5 4 4" xfId="2203" xr:uid="{00000000-0005-0000-0000-000007040000}"/>
    <cellStyle name="Comma 5 5" xfId="2082" xr:uid="{00000000-0005-0000-0000-000008040000}"/>
    <cellStyle name="Comma 5 5 2" xfId="2406" xr:uid="{00000000-0005-0000-0000-000009040000}"/>
    <cellStyle name="Comma 5 6" xfId="2298" xr:uid="{00000000-0005-0000-0000-00000A040000}"/>
    <cellStyle name="Comma 5 7" xfId="2190" xr:uid="{00000000-0005-0000-0000-00000B040000}"/>
    <cellStyle name="Comma 5 8" xfId="1679" xr:uid="{00000000-0005-0000-0000-00000C040000}"/>
    <cellStyle name="Comma 6" xfId="1682" xr:uid="{00000000-0005-0000-0000-00000D040000}"/>
    <cellStyle name="Comma 6 2" xfId="2085" xr:uid="{00000000-0005-0000-0000-00000E040000}"/>
    <cellStyle name="Comma 6 2 2" xfId="2409" xr:uid="{00000000-0005-0000-0000-00000F040000}"/>
    <cellStyle name="Comma 6 3" xfId="2301" xr:uid="{00000000-0005-0000-0000-000010040000}"/>
    <cellStyle name="Comma 6 4" xfId="2193" xr:uid="{00000000-0005-0000-0000-000011040000}"/>
    <cellStyle name="Eingabe" xfId="463" xr:uid="{00000000-0005-0000-0000-000012040000}"/>
    <cellStyle name="Ergebnis" xfId="464" xr:uid="{00000000-0005-0000-0000-000013040000}"/>
    <cellStyle name="Erklärender Text" xfId="465" xr:uid="{00000000-0005-0000-0000-000014040000}"/>
    <cellStyle name="Euro" xfId="466" xr:uid="{00000000-0005-0000-0000-000015040000}"/>
    <cellStyle name="Euro 2" xfId="467" xr:uid="{00000000-0005-0000-0000-000016040000}"/>
    <cellStyle name="Euro 2 2" xfId="468" xr:uid="{00000000-0005-0000-0000-000017040000}"/>
    <cellStyle name="Euro 2 2 2" xfId="469" xr:uid="{00000000-0005-0000-0000-000018040000}"/>
    <cellStyle name="Euro 2 2 3" xfId="1685" xr:uid="{00000000-0005-0000-0000-000019040000}"/>
    <cellStyle name="Euro 2 3" xfId="470" xr:uid="{00000000-0005-0000-0000-00001A040000}"/>
    <cellStyle name="Euro 2 3 2" xfId="471" xr:uid="{00000000-0005-0000-0000-00001B040000}"/>
    <cellStyle name="Euro 2 4" xfId="472" xr:uid="{00000000-0005-0000-0000-00001C040000}"/>
    <cellStyle name="Euro 2 4 2" xfId="473" xr:uid="{00000000-0005-0000-0000-00001D040000}"/>
    <cellStyle name="Euro 2 5" xfId="474" xr:uid="{00000000-0005-0000-0000-00001E040000}"/>
    <cellStyle name="Euro 2 6" xfId="1686" xr:uid="{00000000-0005-0000-0000-00001F040000}"/>
    <cellStyle name="Euro 2 7" xfId="1687" xr:uid="{00000000-0005-0000-0000-000020040000}"/>
    <cellStyle name="Euro 2 8" xfId="1684" xr:uid="{00000000-0005-0000-0000-000021040000}"/>
    <cellStyle name="Euro 3" xfId="475" xr:uid="{00000000-0005-0000-0000-000022040000}"/>
    <cellStyle name="Euro 3 2" xfId="476" xr:uid="{00000000-0005-0000-0000-000023040000}"/>
    <cellStyle name="Euro 3 3" xfId="1688" xr:uid="{00000000-0005-0000-0000-000024040000}"/>
    <cellStyle name="Euro 4" xfId="477" xr:uid="{00000000-0005-0000-0000-000025040000}"/>
    <cellStyle name="Euro 4 2" xfId="478" xr:uid="{00000000-0005-0000-0000-000026040000}"/>
    <cellStyle name="Euro 4 3" xfId="1689" xr:uid="{00000000-0005-0000-0000-000027040000}"/>
    <cellStyle name="Euro 5" xfId="479" xr:uid="{00000000-0005-0000-0000-000028040000}"/>
    <cellStyle name="Euro 5 2" xfId="480" xr:uid="{00000000-0005-0000-0000-000029040000}"/>
    <cellStyle name="Euro 5 3" xfId="1690" xr:uid="{00000000-0005-0000-0000-00002A040000}"/>
    <cellStyle name="Euro 6" xfId="481" xr:uid="{00000000-0005-0000-0000-00002B040000}"/>
    <cellStyle name="Euro 6 2" xfId="482" xr:uid="{00000000-0005-0000-0000-00002C040000}"/>
    <cellStyle name="Euro 7" xfId="483" xr:uid="{00000000-0005-0000-0000-00002D040000}"/>
    <cellStyle name="Euro 8" xfId="1691" xr:uid="{00000000-0005-0000-0000-00002E040000}"/>
    <cellStyle name="Euro 9" xfId="1683" xr:uid="{00000000-0005-0000-0000-00002F040000}"/>
    <cellStyle name="Explanatory Text 2" xfId="484" xr:uid="{00000000-0005-0000-0000-000030040000}"/>
    <cellStyle name="Explanatory Text 2 10" xfId="485" xr:uid="{00000000-0005-0000-0000-000031040000}"/>
    <cellStyle name="Explanatory Text 2 11" xfId="486" xr:uid="{00000000-0005-0000-0000-000032040000}"/>
    <cellStyle name="Explanatory Text 2 12" xfId="487" xr:uid="{00000000-0005-0000-0000-000033040000}"/>
    <cellStyle name="Explanatory Text 2 13" xfId="488" xr:uid="{00000000-0005-0000-0000-000034040000}"/>
    <cellStyle name="Explanatory Text 2 14" xfId="489" xr:uid="{00000000-0005-0000-0000-000035040000}"/>
    <cellStyle name="Explanatory Text 2 15" xfId="490" xr:uid="{00000000-0005-0000-0000-000036040000}"/>
    <cellStyle name="Explanatory Text 2 2" xfId="491" xr:uid="{00000000-0005-0000-0000-000037040000}"/>
    <cellStyle name="Explanatory Text 2 2 2" xfId="1692" xr:uid="{00000000-0005-0000-0000-000038040000}"/>
    <cellStyle name="Explanatory Text 2 3" xfId="492" xr:uid="{00000000-0005-0000-0000-000039040000}"/>
    <cellStyle name="Explanatory Text 2 4" xfId="493" xr:uid="{00000000-0005-0000-0000-00003A040000}"/>
    <cellStyle name="Explanatory Text 2 5" xfId="494" xr:uid="{00000000-0005-0000-0000-00003B040000}"/>
    <cellStyle name="Explanatory Text 2 6" xfId="495" xr:uid="{00000000-0005-0000-0000-00003C040000}"/>
    <cellStyle name="Explanatory Text 2 7" xfId="496" xr:uid="{00000000-0005-0000-0000-00003D040000}"/>
    <cellStyle name="Explanatory Text 2 8" xfId="497" xr:uid="{00000000-0005-0000-0000-00003E040000}"/>
    <cellStyle name="Explanatory Text 2 9" xfId="498" xr:uid="{00000000-0005-0000-0000-00003F040000}"/>
    <cellStyle name="Float" xfId="499" xr:uid="{00000000-0005-0000-0000-000040040000}"/>
    <cellStyle name="Float 2" xfId="500" xr:uid="{00000000-0005-0000-0000-000041040000}"/>
    <cellStyle name="Float 3" xfId="501" xr:uid="{00000000-0005-0000-0000-000042040000}"/>
    <cellStyle name="Float 3 2" xfId="502" xr:uid="{00000000-0005-0000-0000-000043040000}"/>
    <cellStyle name="Float 3 2 2" xfId="503" xr:uid="{00000000-0005-0000-0000-000044040000}"/>
    <cellStyle name="Float 3 3" xfId="504" xr:uid="{00000000-0005-0000-0000-000045040000}"/>
    <cellStyle name="Float 4" xfId="505" xr:uid="{00000000-0005-0000-0000-000046040000}"/>
    <cellStyle name="Float 4 2" xfId="506" xr:uid="{00000000-0005-0000-0000-000047040000}"/>
    <cellStyle name="Float 5" xfId="507" xr:uid="{00000000-0005-0000-0000-000048040000}"/>
    <cellStyle name="Float 5 2" xfId="508" xr:uid="{00000000-0005-0000-0000-000049040000}"/>
    <cellStyle name="Float 6" xfId="509" xr:uid="{00000000-0005-0000-0000-00004A040000}"/>
    <cellStyle name="Float 6 2" xfId="510" xr:uid="{00000000-0005-0000-0000-00004B040000}"/>
    <cellStyle name="Good 2" xfId="511" xr:uid="{00000000-0005-0000-0000-00004D040000}"/>
    <cellStyle name="Good 2 10" xfId="512" xr:uid="{00000000-0005-0000-0000-00004E040000}"/>
    <cellStyle name="Good 2 11" xfId="513" xr:uid="{00000000-0005-0000-0000-00004F040000}"/>
    <cellStyle name="Good 2 12" xfId="514" xr:uid="{00000000-0005-0000-0000-000050040000}"/>
    <cellStyle name="Good 2 13" xfId="515" xr:uid="{00000000-0005-0000-0000-000051040000}"/>
    <cellStyle name="Good 2 14" xfId="516" xr:uid="{00000000-0005-0000-0000-000052040000}"/>
    <cellStyle name="Good 2 15" xfId="517" xr:uid="{00000000-0005-0000-0000-000053040000}"/>
    <cellStyle name="Good 2 16" xfId="518" xr:uid="{00000000-0005-0000-0000-000054040000}"/>
    <cellStyle name="Good 2 17" xfId="519" xr:uid="{00000000-0005-0000-0000-000055040000}"/>
    <cellStyle name="Good 2 2" xfId="520" xr:uid="{00000000-0005-0000-0000-000056040000}"/>
    <cellStyle name="Good 2 2 2" xfId="1693" xr:uid="{00000000-0005-0000-0000-000057040000}"/>
    <cellStyle name="Good 2 3" xfId="521" xr:uid="{00000000-0005-0000-0000-000058040000}"/>
    <cellStyle name="Good 2 4" xfId="522" xr:uid="{00000000-0005-0000-0000-000059040000}"/>
    <cellStyle name="Good 2 5" xfId="523" xr:uid="{00000000-0005-0000-0000-00005A040000}"/>
    <cellStyle name="Good 2 6" xfId="524" xr:uid="{00000000-0005-0000-0000-00005B040000}"/>
    <cellStyle name="Good 2 7" xfId="525" xr:uid="{00000000-0005-0000-0000-00005C040000}"/>
    <cellStyle name="Good 2 8" xfId="526" xr:uid="{00000000-0005-0000-0000-00005D040000}"/>
    <cellStyle name="Good 2 9" xfId="527" xr:uid="{00000000-0005-0000-0000-00005E040000}"/>
    <cellStyle name="Gut" xfId="528" xr:uid="{00000000-0005-0000-0000-00005F040000}"/>
    <cellStyle name="Heading 1 2" xfId="529" xr:uid="{00000000-0005-0000-0000-000060040000}"/>
    <cellStyle name="Heading 1 2 10" xfId="530" xr:uid="{00000000-0005-0000-0000-000061040000}"/>
    <cellStyle name="Heading 1 2 11" xfId="531" xr:uid="{00000000-0005-0000-0000-000062040000}"/>
    <cellStyle name="Heading 1 2 12" xfId="532" xr:uid="{00000000-0005-0000-0000-000063040000}"/>
    <cellStyle name="Heading 1 2 13" xfId="533" xr:uid="{00000000-0005-0000-0000-000064040000}"/>
    <cellStyle name="Heading 1 2 14" xfId="534" xr:uid="{00000000-0005-0000-0000-000065040000}"/>
    <cellStyle name="Heading 1 2 15" xfId="535" xr:uid="{00000000-0005-0000-0000-000066040000}"/>
    <cellStyle name="Heading 1 2 2" xfId="536" xr:uid="{00000000-0005-0000-0000-000067040000}"/>
    <cellStyle name="Heading 1 2 2 2" xfId="1694" xr:uid="{00000000-0005-0000-0000-000068040000}"/>
    <cellStyle name="Heading 1 2 3" xfId="537" xr:uid="{00000000-0005-0000-0000-000069040000}"/>
    <cellStyle name="Heading 1 2 4" xfId="538" xr:uid="{00000000-0005-0000-0000-00006A040000}"/>
    <cellStyle name="Heading 1 2 5" xfId="539" xr:uid="{00000000-0005-0000-0000-00006B040000}"/>
    <cellStyle name="Heading 1 2 6" xfId="540" xr:uid="{00000000-0005-0000-0000-00006C040000}"/>
    <cellStyle name="Heading 1 2 7" xfId="541" xr:uid="{00000000-0005-0000-0000-00006D040000}"/>
    <cellStyle name="Heading 1 2 8" xfId="542" xr:uid="{00000000-0005-0000-0000-00006E040000}"/>
    <cellStyle name="Heading 1 2 9" xfId="543" xr:uid="{00000000-0005-0000-0000-00006F040000}"/>
    <cellStyle name="Heading 2 2" xfId="544" xr:uid="{00000000-0005-0000-0000-000070040000}"/>
    <cellStyle name="Heading 2 2 10" xfId="545" xr:uid="{00000000-0005-0000-0000-000071040000}"/>
    <cellStyle name="Heading 2 2 11" xfId="546" xr:uid="{00000000-0005-0000-0000-000072040000}"/>
    <cellStyle name="Heading 2 2 12" xfId="547" xr:uid="{00000000-0005-0000-0000-000073040000}"/>
    <cellStyle name="Heading 2 2 13" xfId="548" xr:uid="{00000000-0005-0000-0000-000074040000}"/>
    <cellStyle name="Heading 2 2 14" xfId="549" xr:uid="{00000000-0005-0000-0000-000075040000}"/>
    <cellStyle name="Heading 2 2 15" xfId="550" xr:uid="{00000000-0005-0000-0000-000076040000}"/>
    <cellStyle name="Heading 2 2 2" xfId="551" xr:uid="{00000000-0005-0000-0000-000077040000}"/>
    <cellStyle name="Heading 2 2 2 2" xfId="1695" xr:uid="{00000000-0005-0000-0000-000078040000}"/>
    <cellStyle name="Heading 2 2 3" xfId="552" xr:uid="{00000000-0005-0000-0000-000079040000}"/>
    <cellStyle name="Heading 2 2 4" xfId="553" xr:uid="{00000000-0005-0000-0000-00007A040000}"/>
    <cellStyle name="Heading 2 2 5" xfId="554" xr:uid="{00000000-0005-0000-0000-00007B040000}"/>
    <cellStyle name="Heading 2 2 6" xfId="555" xr:uid="{00000000-0005-0000-0000-00007C040000}"/>
    <cellStyle name="Heading 2 2 7" xfId="556" xr:uid="{00000000-0005-0000-0000-00007D040000}"/>
    <cellStyle name="Heading 2 2 8" xfId="557" xr:uid="{00000000-0005-0000-0000-00007E040000}"/>
    <cellStyle name="Heading 2 2 9" xfId="558" xr:uid="{00000000-0005-0000-0000-00007F040000}"/>
    <cellStyle name="Heading 3 2" xfId="559" xr:uid="{00000000-0005-0000-0000-000080040000}"/>
    <cellStyle name="Heading 3 2 10" xfId="560" xr:uid="{00000000-0005-0000-0000-000081040000}"/>
    <cellStyle name="Heading 3 2 11" xfId="561" xr:uid="{00000000-0005-0000-0000-000082040000}"/>
    <cellStyle name="Heading 3 2 12" xfId="562" xr:uid="{00000000-0005-0000-0000-000083040000}"/>
    <cellStyle name="Heading 3 2 13" xfId="563" xr:uid="{00000000-0005-0000-0000-000084040000}"/>
    <cellStyle name="Heading 3 2 14" xfId="564" xr:uid="{00000000-0005-0000-0000-000085040000}"/>
    <cellStyle name="Heading 3 2 15" xfId="565" xr:uid="{00000000-0005-0000-0000-000086040000}"/>
    <cellStyle name="Heading 3 2 2" xfId="566" xr:uid="{00000000-0005-0000-0000-000087040000}"/>
    <cellStyle name="Heading 3 2 2 2" xfId="1696" xr:uid="{00000000-0005-0000-0000-000088040000}"/>
    <cellStyle name="Heading 3 2 3" xfId="567" xr:uid="{00000000-0005-0000-0000-000089040000}"/>
    <cellStyle name="Heading 3 2 4" xfId="568" xr:uid="{00000000-0005-0000-0000-00008A040000}"/>
    <cellStyle name="Heading 3 2 5" xfId="569" xr:uid="{00000000-0005-0000-0000-00008B040000}"/>
    <cellStyle name="Heading 3 2 6" xfId="570" xr:uid="{00000000-0005-0000-0000-00008C040000}"/>
    <cellStyle name="Heading 3 2 7" xfId="571" xr:uid="{00000000-0005-0000-0000-00008D040000}"/>
    <cellStyle name="Heading 3 2 8" xfId="572" xr:uid="{00000000-0005-0000-0000-00008E040000}"/>
    <cellStyle name="Heading 3 2 9" xfId="573" xr:uid="{00000000-0005-0000-0000-00008F040000}"/>
    <cellStyle name="Heading 4 2" xfId="574" xr:uid="{00000000-0005-0000-0000-000090040000}"/>
    <cellStyle name="Heading 4 2 10" xfId="575" xr:uid="{00000000-0005-0000-0000-000091040000}"/>
    <cellStyle name="Heading 4 2 11" xfId="576" xr:uid="{00000000-0005-0000-0000-000092040000}"/>
    <cellStyle name="Heading 4 2 12" xfId="577" xr:uid="{00000000-0005-0000-0000-000093040000}"/>
    <cellStyle name="Heading 4 2 13" xfId="578" xr:uid="{00000000-0005-0000-0000-000094040000}"/>
    <cellStyle name="Heading 4 2 14" xfId="579" xr:uid="{00000000-0005-0000-0000-000095040000}"/>
    <cellStyle name="Heading 4 2 15" xfId="580" xr:uid="{00000000-0005-0000-0000-000096040000}"/>
    <cellStyle name="Heading 4 2 2" xfId="581" xr:uid="{00000000-0005-0000-0000-000097040000}"/>
    <cellStyle name="Heading 4 2 2 2" xfId="1697" xr:uid="{00000000-0005-0000-0000-000098040000}"/>
    <cellStyle name="Heading 4 2 3" xfId="582" xr:uid="{00000000-0005-0000-0000-000099040000}"/>
    <cellStyle name="Heading 4 2 4" xfId="583" xr:uid="{00000000-0005-0000-0000-00009A040000}"/>
    <cellStyle name="Heading 4 2 5" xfId="584" xr:uid="{00000000-0005-0000-0000-00009B040000}"/>
    <cellStyle name="Heading 4 2 6" xfId="585" xr:uid="{00000000-0005-0000-0000-00009C040000}"/>
    <cellStyle name="Heading 4 2 7" xfId="586" xr:uid="{00000000-0005-0000-0000-00009D040000}"/>
    <cellStyle name="Heading 4 2 8" xfId="587" xr:uid="{00000000-0005-0000-0000-00009E040000}"/>
    <cellStyle name="Heading 4 2 9" xfId="588" xr:uid="{00000000-0005-0000-0000-00009F040000}"/>
    <cellStyle name="Hyperlink 2" xfId="1698" xr:uid="{00000000-0005-0000-0000-0000A0040000}"/>
    <cellStyle name="Hyperlink 2 2" xfId="1699" xr:uid="{00000000-0005-0000-0000-0000A1040000}"/>
    <cellStyle name="Input 2" xfId="589" xr:uid="{00000000-0005-0000-0000-0000A2040000}"/>
    <cellStyle name="Input 2 10" xfId="590" xr:uid="{00000000-0005-0000-0000-0000A3040000}"/>
    <cellStyle name="Input 2 11" xfId="591" xr:uid="{00000000-0005-0000-0000-0000A4040000}"/>
    <cellStyle name="Input 2 12" xfId="592" xr:uid="{00000000-0005-0000-0000-0000A5040000}"/>
    <cellStyle name="Input 2 13" xfId="593" xr:uid="{00000000-0005-0000-0000-0000A6040000}"/>
    <cellStyle name="Input 2 14" xfId="594" xr:uid="{00000000-0005-0000-0000-0000A7040000}"/>
    <cellStyle name="Input 2 15" xfId="595" xr:uid="{00000000-0005-0000-0000-0000A8040000}"/>
    <cellStyle name="Input 2 2" xfId="596" xr:uid="{00000000-0005-0000-0000-0000A9040000}"/>
    <cellStyle name="Input 2 2 2" xfId="1700" xr:uid="{00000000-0005-0000-0000-0000AA040000}"/>
    <cellStyle name="Input 2 3" xfId="597" xr:uid="{00000000-0005-0000-0000-0000AB040000}"/>
    <cellStyle name="Input 2 3 2" xfId="1701" xr:uid="{00000000-0005-0000-0000-0000AC040000}"/>
    <cellStyle name="Input 2 4" xfId="598" xr:uid="{00000000-0005-0000-0000-0000AD040000}"/>
    <cellStyle name="Input 2 5" xfId="599" xr:uid="{00000000-0005-0000-0000-0000AE040000}"/>
    <cellStyle name="Input 2 6" xfId="600" xr:uid="{00000000-0005-0000-0000-0000AF040000}"/>
    <cellStyle name="Input 2 7" xfId="601" xr:uid="{00000000-0005-0000-0000-0000B0040000}"/>
    <cellStyle name="Input 2 8" xfId="602" xr:uid="{00000000-0005-0000-0000-0000B1040000}"/>
    <cellStyle name="Input 2 9" xfId="603" xr:uid="{00000000-0005-0000-0000-0000B2040000}"/>
    <cellStyle name="Input 3" xfId="1702" xr:uid="{00000000-0005-0000-0000-0000B3040000}"/>
    <cellStyle name="Input 3 2" xfId="1703" xr:uid="{00000000-0005-0000-0000-0000B4040000}"/>
    <cellStyle name="Input 4" xfId="1704" xr:uid="{00000000-0005-0000-0000-0000B5040000}"/>
    <cellStyle name="Linked Cell 2" xfId="604" xr:uid="{00000000-0005-0000-0000-0000B6040000}"/>
    <cellStyle name="Linked Cell 2 10" xfId="605" xr:uid="{00000000-0005-0000-0000-0000B7040000}"/>
    <cellStyle name="Linked Cell 2 11" xfId="606" xr:uid="{00000000-0005-0000-0000-0000B8040000}"/>
    <cellStyle name="Linked Cell 2 12" xfId="607" xr:uid="{00000000-0005-0000-0000-0000B9040000}"/>
    <cellStyle name="Linked Cell 2 13" xfId="608" xr:uid="{00000000-0005-0000-0000-0000BA040000}"/>
    <cellStyle name="Linked Cell 2 14" xfId="609" xr:uid="{00000000-0005-0000-0000-0000BB040000}"/>
    <cellStyle name="Linked Cell 2 15" xfId="610" xr:uid="{00000000-0005-0000-0000-0000BC040000}"/>
    <cellStyle name="Linked Cell 2 2" xfId="611" xr:uid="{00000000-0005-0000-0000-0000BD040000}"/>
    <cellStyle name="Linked Cell 2 2 2" xfId="1705" xr:uid="{00000000-0005-0000-0000-0000BE040000}"/>
    <cellStyle name="Linked Cell 2 3" xfId="612" xr:uid="{00000000-0005-0000-0000-0000BF040000}"/>
    <cellStyle name="Linked Cell 2 4" xfId="613" xr:uid="{00000000-0005-0000-0000-0000C0040000}"/>
    <cellStyle name="Linked Cell 2 5" xfId="614" xr:uid="{00000000-0005-0000-0000-0000C1040000}"/>
    <cellStyle name="Linked Cell 2 6" xfId="615" xr:uid="{00000000-0005-0000-0000-0000C2040000}"/>
    <cellStyle name="Linked Cell 2 7" xfId="616" xr:uid="{00000000-0005-0000-0000-0000C3040000}"/>
    <cellStyle name="Linked Cell 2 8" xfId="617" xr:uid="{00000000-0005-0000-0000-0000C4040000}"/>
    <cellStyle name="Linked Cell 2 9" xfId="618" xr:uid="{00000000-0005-0000-0000-0000C5040000}"/>
    <cellStyle name="Neutral 2" xfId="619" xr:uid="{00000000-0005-0000-0000-0000C6040000}"/>
    <cellStyle name="Neutral 2 10" xfId="620" xr:uid="{00000000-0005-0000-0000-0000C7040000}"/>
    <cellStyle name="Neutral 2 11" xfId="621" xr:uid="{00000000-0005-0000-0000-0000C8040000}"/>
    <cellStyle name="Neutral 2 12" xfId="622" xr:uid="{00000000-0005-0000-0000-0000C9040000}"/>
    <cellStyle name="Neutral 2 13" xfId="623" xr:uid="{00000000-0005-0000-0000-0000CA040000}"/>
    <cellStyle name="Neutral 2 14" xfId="624" xr:uid="{00000000-0005-0000-0000-0000CB040000}"/>
    <cellStyle name="Neutral 2 15" xfId="625" xr:uid="{00000000-0005-0000-0000-0000CC040000}"/>
    <cellStyle name="Neutral 2 2" xfId="626" xr:uid="{00000000-0005-0000-0000-0000CD040000}"/>
    <cellStyle name="Neutral 2 2 2" xfId="1706" xr:uid="{00000000-0005-0000-0000-0000CE040000}"/>
    <cellStyle name="Neutral 2 3" xfId="627" xr:uid="{00000000-0005-0000-0000-0000CF040000}"/>
    <cellStyle name="Neutral 2 4" xfId="628" xr:uid="{00000000-0005-0000-0000-0000D0040000}"/>
    <cellStyle name="Neutral 2 5" xfId="629" xr:uid="{00000000-0005-0000-0000-0000D1040000}"/>
    <cellStyle name="Neutral 2 6" xfId="630" xr:uid="{00000000-0005-0000-0000-0000D2040000}"/>
    <cellStyle name="Neutral 2 7" xfId="631" xr:uid="{00000000-0005-0000-0000-0000D3040000}"/>
    <cellStyle name="Neutral 2 8" xfId="632" xr:uid="{00000000-0005-0000-0000-0000D4040000}"/>
    <cellStyle name="Neutral 2 9" xfId="633" xr:uid="{00000000-0005-0000-0000-0000D5040000}"/>
    <cellStyle name="Neutral 3" xfId="1707" xr:uid="{00000000-0005-0000-0000-0000D6040000}"/>
    <cellStyle name="Neutral 3 2" xfId="1708" xr:uid="{00000000-0005-0000-0000-0000D7040000}"/>
    <cellStyle name="Neutral 4" xfId="1709" xr:uid="{00000000-0005-0000-0000-0000D8040000}"/>
    <cellStyle name="Normal" xfId="0" builtinId="0"/>
    <cellStyle name="Normal 10" xfId="634" xr:uid="{00000000-0005-0000-0000-0000DA040000}"/>
    <cellStyle name="Normal 10 2" xfId="1710" xr:uid="{00000000-0005-0000-0000-0000DB040000}"/>
    <cellStyle name="Normal 11" xfId="635" xr:uid="{00000000-0005-0000-0000-0000DC040000}"/>
    <cellStyle name="Normal 11 2" xfId="636" xr:uid="{00000000-0005-0000-0000-0000DD040000}"/>
    <cellStyle name="Normal 11 3" xfId="1711" xr:uid="{00000000-0005-0000-0000-0000DE040000}"/>
    <cellStyle name="Normal 11 4" xfId="1712" xr:uid="{00000000-0005-0000-0000-0000DF040000}"/>
    <cellStyle name="Normal 12" xfId="637" xr:uid="{00000000-0005-0000-0000-0000E0040000}"/>
    <cellStyle name="Normal 12 2" xfId="1713" xr:uid="{00000000-0005-0000-0000-0000E1040000}"/>
    <cellStyle name="Normal 13" xfId="638" xr:uid="{00000000-0005-0000-0000-0000E2040000}"/>
    <cellStyle name="Normal 13 2" xfId="1714" xr:uid="{00000000-0005-0000-0000-0000E3040000}"/>
    <cellStyle name="Normal 13 3" xfId="2466" xr:uid="{16EDCF47-33C9-41A7-B7E3-3074F57C7430}"/>
    <cellStyle name="Normal 2" xfId="639" xr:uid="{00000000-0005-0000-0000-0000E4040000}"/>
    <cellStyle name="Normal 2 10" xfId="640" xr:uid="{00000000-0005-0000-0000-0000E5040000}"/>
    <cellStyle name="Normal 2 10 2" xfId="641" xr:uid="{00000000-0005-0000-0000-0000E6040000}"/>
    <cellStyle name="Normal 2 10 2 2" xfId="1715" xr:uid="{00000000-0005-0000-0000-0000E7040000}"/>
    <cellStyle name="Normal 2 10 3" xfId="1716" xr:uid="{00000000-0005-0000-0000-0000E8040000}"/>
    <cellStyle name="Normal 2 10 4" xfId="1717" xr:uid="{00000000-0005-0000-0000-0000E9040000}"/>
    <cellStyle name="Normal 2 11" xfId="642" xr:uid="{00000000-0005-0000-0000-0000EA040000}"/>
    <cellStyle name="Normal 2 11 2" xfId="643" xr:uid="{00000000-0005-0000-0000-0000EB040000}"/>
    <cellStyle name="Normal 2 11 2 2" xfId="1718" xr:uid="{00000000-0005-0000-0000-0000EC040000}"/>
    <cellStyle name="Normal 2 11 3" xfId="1719" xr:uid="{00000000-0005-0000-0000-0000ED040000}"/>
    <cellStyle name="Normal 2 11 4" xfId="1720" xr:uid="{00000000-0005-0000-0000-0000EE040000}"/>
    <cellStyle name="Normal 2 12" xfId="644" xr:uid="{00000000-0005-0000-0000-0000EF040000}"/>
    <cellStyle name="Normal 2 12 2" xfId="645" xr:uid="{00000000-0005-0000-0000-0000F0040000}"/>
    <cellStyle name="Normal 2 12 2 2" xfId="1721" xr:uid="{00000000-0005-0000-0000-0000F1040000}"/>
    <cellStyle name="Normal 2 12 3" xfId="1722" xr:uid="{00000000-0005-0000-0000-0000F2040000}"/>
    <cellStyle name="Normal 2 12 4" xfId="1723" xr:uid="{00000000-0005-0000-0000-0000F3040000}"/>
    <cellStyle name="Normal 2 13" xfId="646" xr:uid="{00000000-0005-0000-0000-0000F4040000}"/>
    <cellStyle name="Normal 2 13 2" xfId="647" xr:uid="{00000000-0005-0000-0000-0000F5040000}"/>
    <cellStyle name="Normal 2 13 3" xfId="1724" xr:uid="{00000000-0005-0000-0000-0000F6040000}"/>
    <cellStyle name="Normal 2 14" xfId="648" xr:uid="{00000000-0005-0000-0000-0000F7040000}"/>
    <cellStyle name="Normal 2 15" xfId="649" xr:uid="{00000000-0005-0000-0000-0000F8040000}"/>
    <cellStyle name="Normal 2 15 2" xfId="1725" xr:uid="{00000000-0005-0000-0000-0000F9040000}"/>
    <cellStyle name="Normal 2 16" xfId="650" xr:uid="{00000000-0005-0000-0000-0000FA040000}"/>
    <cellStyle name="Normal 2 17" xfId="1726" xr:uid="{00000000-0005-0000-0000-0000FB040000}"/>
    <cellStyle name="Normal 2 18" xfId="1727" xr:uid="{00000000-0005-0000-0000-0000FC040000}"/>
    <cellStyle name="Normal 2 2" xfId="651" xr:uid="{00000000-0005-0000-0000-0000FD040000}"/>
    <cellStyle name="Normal 2 2 2" xfId="652" xr:uid="{00000000-0005-0000-0000-0000FE040000}"/>
    <cellStyle name="Normal 2 2 2 2" xfId="653" xr:uid="{00000000-0005-0000-0000-0000FF040000}"/>
    <cellStyle name="Normal 2 2 2 2 2" xfId="654" xr:uid="{00000000-0005-0000-0000-000000050000}"/>
    <cellStyle name="Normal 2 2 2 2 3" xfId="655" xr:uid="{00000000-0005-0000-0000-000001050000}"/>
    <cellStyle name="Normal 2 2 2 2 4" xfId="656" xr:uid="{00000000-0005-0000-0000-000002050000}"/>
    <cellStyle name="Normal 2 2 2 2 4 2" xfId="1730" xr:uid="{00000000-0005-0000-0000-000003050000}"/>
    <cellStyle name="Normal 2 2 2 2 4 3" xfId="1731" xr:uid="{00000000-0005-0000-0000-000004050000}"/>
    <cellStyle name="Normal 2 2 2 2 5" xfId="1732" xr:uid="{00000000-0005-0000-0000-000005050000}"/>
    <cellStyle name="Normal 2 2 2 2 6" xfId="1733" xr:uid="{00000000-0005-0000-0000-000006050000}"/>
    <cellStyle name="Normal 2 2 2 2 7" xfId="1734" xr:uid="{00000000-0005-0000-0000-000007050000}"/>
    <cellStyle name="Normal 2 2 2 2 8" xfId="1729" xr:uid="{00000000-0005-0000-0000-000008050000}"/>
    <cellStyle name="Normal 2 2 2 3" xfId="657" xr:uid="{00000000-0005-0000-0000-000009050000}"/>
    <cellStyle name="Normal 2 2 2 3 2" xfId="658" xr:uid="{00000000-0005-0000-0000-00000A050000}"/>
    <cellStyle name="Normal 2 2 2 3 2 2" xfId="1735" xr:uid="{00000000-0005-0000-0000-00000B050000}"/>
    <cellStyle name="Normal 2 2 2 3 3" xfId="1736" xr:uid="{00000000-0005-0000-0000-00000C050000}"/>
    <cellStyle name="Normal 2 2 2 3 4" xfId="1737" xr:uid="{00000000-0005-0000-0000-00000D050000}"/>
    <cellStyle name="Normal 2 2 2 4" xfId="1738" xr:uid="{00000000-0005-0000-0000-00000E050000}"/>
    <cellStyle name="Normal 2 2 2 5" xfId="1739" xr:uid="{00000000-0005-0000-0000-00000F050000}"/>
    <cellStyle name="Normal 2 2 2 6" xfId="1740" xr:uid="{00000000-0005-0000-0000-000010050000}"/>
    <cellStyle name="Normal 2 2 2 7" xfId="1741" xr:uid="{00000000-0005-0000-0000-000011050000}"/>
    <cellStyle name="Normal 2 2 2 8" xfId="1728" xr:uid="{00000000-0005-0000-0000-000012050000}"/>
    <cellStyle name="Normal 2 2 3" xfId="659" xr:uid="{00000000-0005-0000-0000-000013050000}"/>
    <cellStyle name="Normal 2 2 3 2" xfId="1743" xr:uid="{00000000-0005-0000-0000-000014050000}"/>
    <cellStyle name="Normal 2 2 3 3" xfId="1744" xr:uid="{00000000-0005-0000-0000-000015050000}"/>
    <cellStyle name="Normal 2 2 3 4" xfId="1745" xr:uid="{00000000-0005-0000-0000-000016050000}"/>
    <cellStyle name="Normal 2 2 3 5" xfId="1746" xr:uid="{00000000-0005-0000-0000-000017050000}"/>
    <cellStyle name="Normal 2 2 3 6" xfId="1742" xr:uid="{00000000-0005-0000-0000-000018050000}"/>
    <cellStyle name="Normal 2 2 4" xfId="660" xr:uid="{00000000-0005-0000-0000-000019050000}"/>
    <cellStyle name="Normal 2 2 4 2" xfId="1747" xr:uid="{00000000-0005-0000-0000-00001A050000}"/>
    <cellStyle name="Normal 2 2 4 3" xfId="1748" xr:uid="{00000000-0005-0000-0000-00001B050000}"/>
    <cellStyle name="Normal 2 2 5" xfId="661" xr:uid="{00000000-0005-0000-0000-00001C050000}"/>
    <cellStyle name="Normal 2 2 6" xfId="662" xr:uid="{00000000-0005-0000-0000-00001D050000}"/>
    <cellStyle name="Normal 2 2 6 2" xfId="1749" xr:uid="{00000000-0005-0000-0000-00001E050000}"/>
    <cellStyle name="Normal 2 2 7" xfId="1750" xr:uid="{00000000-0005-0000-0000-00001F050000}"/>
    <cellStyle name="Normal 2 2 8" xfId="1751" xr:uid="{00000000-0005-0000-0000-000020050000}"/>
    <cellStyle name="Normal 2 3" xfId="663" xr:uid="{00000000-0005-0000-0000-000021050000}"/>
    <cellStyle name="Normal 2 3 2" xfId="664" xr:uid="{00000000-0005-0000-0000-000022050000}"/>
    <cellStyle name="Normal 2 3 2 2" xfId="665" xr:uid="{00000000-0005-0000-0000-000023050000}"/>
    <cellStyle name="Normal 2 3 2 2 2" xfId="666" xr:uid="{00000000-0005-0000-0000-000024050000}"/>
    <cellStyle name="Normal 2 3 2 2 2 2" xfId="1752" xr:uid="{00000000-0005-0000-0000-000025050000}"/>
    <cellStyle name="Normal 2 3 2 2 3" xfId="1753" xr:uid="{00000000-0005-0000-0000-000026050000}"/>
    <cellStyle name="Normal 2 3 2 2 4" xfId="1754" xr:uid="{00000000-0005-0000-0000-000027050000}"/>
    <cellStyle name="Normal 2 3 2 3" xfId="667" xr:uid="{00000000-0005-0000-0000-000028050000}"/>
    <cellStyle name="Normal 2 3 2 3 2" xfId="668" xr:uid="{00000000-0005-0000-0000-000029050000}"/>
    <cellStyle name="Normal 2 3 2 3 2 2" xfId="1755" xr:uid="{00000000-0005-0000-0000-00002A050000}"/>
    <cellStyle name="Normal 2 3 2 3 3" xfId="1756" xr:uid="{00000000-0005-0000-0000-00002B050000}"/>
    <cellStyle name="Normal 2 3 2 3 4" xfId="1757" xr:uid="{00000000-0005-0000-0000-00002C050000}"/>
    <cellStyle name="Normal 2 3 2 4" xfId="669" xr:uid="{00000000-0005-0000-0000-00002D050000}"/>
    <cellStyle name="Normal 2 3 2 4 2" xfId="670" xr:uid="{00000000-0005-0000-0000-00002E050000}"/>
    <cellStyle name="Normal 2 3 2 5" xfId="671" xr:uid="{00000000-0005-0000-0000-00002F050000}"/>
    <cellStyle name="Normal 2 3 2 6" xfId="1758" xr:uid="{00000000-0005-0000-0000-000030050000}"/>
    <cellStyle name="Normal 2 3 2 7" xfId="1759" xr:uid="{00000000-0005-0000-0000-000031050000}"/>
    <cellStyle name="Normal 2 3 2 8" xfId="1760" xr:uid="{00000000-0005-0000-0000-000032050000}"/>
    <cellStyle name="Normal 2 3 2 9" xfId="1761" xr:uid="{00000000-0005-0000-0000-000033050000}"/>
    <cellStyle name="Normal 2 3 3" xfId="672" xr:uid="{00000000-0005-0000-0000-000034050000}"/>
    <cellStyle name="Normal 2 3 3 2" xfId="673" xr:uid="{00000000-0005-0000-0000-000035050000}"/>
    <cellStyle name="Normal 2 3 3 2 2" xfId="674" xr:uid="{00000000-0005-0000-0000-000036050000}"/>
    <cellStyle name="Normal 2 3 3 3" xfId="675" xr:uid="{00000000-0005-0000-0000-000037050000}"/>
    <cellStyle name="Normal 2 3 3 4" xfId="1763" xr:uid="{00000000-0005-0000-0000-000038050000}"/>
    <cellStyle name="Normal 2 3 3 5" xfId="1762" xr:uid="{00000000-0005-0000-0000-000039050000}"/>
    <cellStyle name="Normal 2 3 4" xfId="676" xr:uid="{00000000-0005-0000-0000-00003A050000}"/>
    <cellStyle name="Normal 2 3 4 2" xfId="1764" xr:uid="{00000000-0005-0000-0000-00003B050000}"/>
    <cellStyle name="Normal 2 3 5" xfId="1765" xr:uid="{00000000-0005-0000-0000-00003C050000}"/>
    <cellStyle name="Normal 2 3 6" xfId="1766" xr:uid="{00000000-0005-0000-0000-00003D050000}"/>
    <cellStyle name="Normal 2 4" xfId="677" xr:uid="{00000000-0005-0000-0000-00003E050000}"/>
    <cellStyle name="Normal 2 4 2" xfId="678" xr:uid="{00000000-0005-0000-0000-00003F050000}"/>
    <cellStyle name="Normal 2 4 2 2" xfId="1768" xr:uid="{00000000-0005-0000-0000-000040050000}"/>
    <cellStyle name="Normal 2 4 2 3" xfId="1769" xr:uid="{00000000-0005-0000-0000-000041050000}"/>
    <cellStyle name="Normal 2 4 2 4" xfId="1770" xr:uid="{00000000-0005-0000-0000-000042050000}"/>
    <cellStyle name="Normal 2 4 3" xfId="1771" xr:uid="{00000000-0005-0000-0000-000043050000}"/>
    <cellStyle name="Normal 2 4 3 2" xfId="1772" xr:uid="{00000000-0005-0000-0000-000044050000}"/>
    <cellStyle name="Normal 2 4 3 3" xfId="1773" xr:uid="{00000000-0005-0000-0000-000045050000}"/>
    <cellStyle name="Normal 2 4 4" xfId="1774" xr:uid="{00000000-0005-0000-0000-000046050000}"/>
    <cellStyle name="Normal 2 4 5" xfId="1775" xr:uid="{00000000-0005-0000-0000-000047050000}"/>
    <cellStyle name="Normal 2 4 6" xfId="1776" xr:uid="{00000000-0005-0000-0000-000048050000}"/>
    <cellStyle name="Normal 2 4 7" xfId="1767" xr:uid="{00000000-0005-0000-0000-000049050000}"/>
    <cellStyle name="Normal 2 5" xfId="679" xr:uid="{00000000-0005-0000-0000-00004A050000}"/>
    <cellStyle name="Normal 2 5 2" xfId="680" xr:uid="{00000000-0005-0000-0000-00004B050000}"/>
    <cellStyle name="Normal 2 5 2 2" xfId="1778" xr:uid="{00000000-0005-0000-0000-00004C050000}"/>
    <cellStyle name="Normal 2 5 3" xfId="1779" xr:uid="{00000000-0005-0000-0000-00004D050000}"/>
    <cellStyle name="Normal 2 5 4" xfId="1780" xr:uid="{00000000-0005-0000-0000-00004E050000}"/>
    <cellStyle name="Normal 2 5 5" xfId="1781" xr:uid="{00000000-0005-0000-0000-00004F050000}"/>
    <cellStyle name="Normal 2 5 6" xfId="1782" xr:uid="{00000000-0005-0000-0000-000050050000}"/>
    <cellStyle name="Normal 2 5 7" xfId="1783" xr:uid="{00000000-0005-0000-0000-000051050000}"/>
    <cellStyle name="Normal 2 5 8" xfId="1777" xr:uid="{00000000-0005-0000-0000-000052050000}"/>
    <cellStyle name="Normal 2 6" xfId="681" xr:uid="{00000000-0005-0000-0000-000053050000}"/>
    <cellStyle name="Normal 2 6 2" xfId="682" xr:uid="{00000000-0005-0000-0000-000054050000}"/>
    <cellStyle name="Normal 2 6 2 2" xfId="1786" xr:uid="{00000000-0005-0000-0000-000055050000}"/>
    <cellStyle name="Normal 2 6 2 3" xfId="1787" xr:uid="{00000000-0005-0000-0000-000056050000}"/>
    <cellStyle name="Normal 2 6 2 4" xfId="1785" xr:uid="{00000000-0005-0000-0000-000057050000}"/>
    <cellStyle name="Normal 2 6 3" xfId="1788" xr:uid="{00000000-0005-0000-0000-000058050000}"/>
    <cellStyle name="Normal 2 6 4" xfId="1789" xr:uid="{00000000-0005-0000-0000-000059050000}"/>
    <cellStyle name="Normal 2 6 5" xfId="1790" xr:uid="{00000000-0005-0000-0000-00005A050000}"/>
    <cellStyle name="Normal 2 6 6" xfId="1784" xr:uid="{00000000-0005-0000-0000-00005B050000}"/>
    <cellStyle name="Normal 2 7" xfId="683" xr:uid="{00000000-0005-0000-0000-00005C050000}"/>
    <cellStyle name="Normal 2 7 2" xfId="684" xr:uid="{00000000-0005-0000-0000-00005D050000}"/>
    <cellStyle name="Normal 2 7 2 2" xfId="1791" xr:uid="{00000000-0005-0000-0000-00005E050000}"/>
    <cellStyle name="Normal 2 7 3" xfId="1792" xr:uid="{00000000-0005-0000-0000-00005F050000}"/>
    <cellStyle name="Normal 2 7 4" xfId="1793" xr:uid="{00000000-0005-0000-0000-000060050000}"/>
    <cellStyle name="Normal 2 8" xfId="685" xr:uid="{00000000-0005-0000-0000-000061050000}"/>
    <cellStyle name="Normal 2 8 2" xfId="686" xr:uid="{00000000-0005-0000-0000-000062050000}"/>
    <cellStyle name="Normal 2 8 2 2" xfId="1794" xr:uid="{00000000-0005-0000-0000-000063050000}"/>
    <cellStyle name="Normal 2 8 3" xfId="1795" xr:uid="{00000000-0005-0000-0000-000064050000}"/>
    <cellStyle name="Normal 2 8 4" xfId="1796" xr:uid="{00000000-0005-0000-0000-000065050000}"/>
    <cellStyle name="Normal 2 9" xfId="687" xr:uid="{00000000-0005-0000-0000-000066050000}"/>
    <cellStyle name="Normal 2 9 2" xfId="688" xr:uid="{00000000-0005-0000-0000-000067050000}"/>
    <cellStyle name="Normal 2 9 2 2" xfId="1797" xr:uid="{00000000-0005-0000-0000-000068050000}"/>
    <cellStyle name="Normal 2 9 3" xfId="1798" xr:uid="{00000000-0005-0000-0000-000069050000}"/>
    <cellStyle name="Normal 2 9 4" xfId="1799" xr:uid="{00000000-0005-0000-0000-00006A050000}"/>
    <cellStyle name="Normal 3" xfId="689" xr:uid="{00000000-0005-0000-0000-00006B050000}"/>
    <cellStyle name="Normal 3 10" xfId="690" xr:uid="{00000000-0005-0000-0000-00006C050000}"/>
    <cellStyle name="Normal 3 2" xfId="691" xr:uid="{00000000-0005-0000-0000-00006D050000}"/>
    <cellStyle name="Normal 3 2 2" xfId="692" xr:uid="{00000000-0005-0000-0000-00006E050000}"/>
    <cellStyle name="Normal 3 2 2 2" xfId="1801" xr:uid="{00000000-0005-0000-0000-00006F050000}"/>
    <cellStyle name="Normal 3 2 2 3" xfId="1802" xr:uid="{00000000-0005-0000-0000-000070050000}"/>
    <cellStyle name="Normal 3 2 2 4" xfId="1803" xr:uid="{00000000-0005-0000-0000-000071050000}"/>
    <cellStyle name="Normal 3 2 2 5" xfId="1804" xr:uid="{00000000-0005-0000-0000-000072050000}"/>
    <cellStyle name="Normal 3 2 2 6" xfId="1800" xr:uid="{00000000-0005-0000-0000-000073050000}"/>
    <cellStyle name="Normal 3 2 3" xfId="693" xr:uid="{00000000-0005-0000-0000-000074050000}"/>
    <cellStyle name="Normal 3 2 3 2" xfId="1805" xr:uid="{00000000-0005-0000-0000-000075050000}"/>
    <cellStyle name="Normal 3 2 3 3" xfId="1806" xr:uid="{00000000-0005-0000-0000-000076050000}"/>
    <cellStyle name="Normal 3 2 4" xfId="694" xr:uid="{00000000-0005-0000-0000-000077050000}"/>
    <cellStyle name="Normal 3 2 5" xfId="695" xr:uid="{00000000-0005-0000-0000-000078050000}"/>
    <cellStyle name="Normal 3 2 5 2" xfId="696" xr:uid="{00000000-0005-0000-0000-000079050000}"/>
    <cellStyle name="Normal 3 2 5 3" xfId="1807" xr:uid="{00000000-0005-0000-0000-00007A050000}"/>
    <cellStyle name="Normal 3 2 6" xfId="697" xr:uid="{00000000-0005-0000-0000-00007B050000}"/>
    <cellStyle name="Normal 3 2 7" xfId="698" xr:uid="{00000000-0005-0000-0000-00007C050000}"/>
    <cellStyle name="Normal 3 2 7 2" xfId="1808" xr:uid="{00000000-0005-0000-0000-00007D050000}"/>
    <cellStyle name="Normal 3 2 8" xfId="1809" xr:uid="{00000000-0005-0000-0000-00007E050000}"/>
    <cellStyle name="Normal 3 2 9" xfId="1810" xr:uid="{00000000-0005-0000-0000-00007F050000}"/>
    <cellStyle name="Normal 3 3" xfId="699" xr:uid="{00000000-0005-0000-0000-000080050000}"/>
    <cellStyle name="Normal 3 3 2" xfId="700" xr:uid="{00000000-0005-0000-0000-000081050000}"/>
    <cellStyle name="Normal 3 3 2 2" xfId="1813" xr:uid="{00000000-0005-0000-0000-000082050000}"/>
    <cellStyle name="Normal 3 3 2 3" xfId="1814" xr:uid="{00000000-0005-0000-0000-000083050000}"/>
    <cellStyle name="Normal 3 3 2 4" xfId="1812" xr:uid="{00000000-0005-0000-0000-000084050000}"/>
    <cellStyle name="Normal 3 3 3" xfId="701" xr:uid="{00000000-0005-0000-0000-000085050000}"/>
    <cellStyle name="Normal 3 3 3 2" xfId="1815" xr:uid="{00000000-0005-0000-0000-000086050000}"/>
    <cellStyle name="Normal 3 3 3 3" xfId="1816" xr:uid="{00000000-0005-0000-0000-000087050000}"/>
    <cellStyle name="Normal 3 3 4" xfId="1817" xr:uid="{00000000-0005-0000-0000-000088050000}"/>
    <cellStyle name="Normal 3 3 5" xfId="1818" xr:uid="{00000000-0005-0000-0000-000089050000}"/>
    <cellStyle name="Normal 3 3 6" xfId="1819" xr:uid="{00000000-0005-0000-0000-00008A050000}"/>
    <cellStyle name="Normal 3 3 7" xfId="1820" xr:uid="{00000000-0005-0000-0000-00008B050000}"/>
    <cellStyle name="Normal 3 3 8" xfId="1811" xr:uid="{00000000-0005-0000-0000-00008C050000}"/>
    <cellStyle name="Normal 3 4" xfId="702" xr:uid="{00000000-0005-0000-0000-00008D050000}"/>
    <cellStyle name="Normal 3 4 2" xfId="703" xr:uid="{00000000-0005-0000-0000-00008E050000}"/>
    <cellStyle name="Normal 3 4 2 2" xfId="1822" xr:uid="{00000000-0005-0000-0000-00008F050000}"/>
    <cellStyle name="Normal 3 4 2 3" xfId="1821" xr:uid="{00000000-0005-0000-0000-000090050000}"/>
    <cellStyle name="Normal 3 4 3" xfId="704" xr:uid="{00000000-0005-0000-0000-000091050000}"/>
    <cellStyle name="Normal 3 4 3 2" xfId="1823" xr:uid="{00000000-0005-0000-0000-000092050000}"/>
    <cellStyle name="Normal 3 4 3 3" xfId="1824" xr:uid="{00000000-0005-0000-0000-000093050000}"/>
    <cellStyle name="Normal 3 4 4" xfId="1825" xr:uid="{00000000-0005-0000-0000-000094050000}"/>
    <cellStyle name="Normal 3 5" xfId="705" xr:uid="{00000000-0005-0000-0000-000095050000}"/>
    <cellStyle name="Normal 3 5 2" xfId="706" xr:uid="{00000000-0005-0000-0000-000096050000}"/>
    <cellStyle name="Normal 3 5 3" xfId="1826" xr:uid="{00000000-0005-0000-0000-000097050000}"/>
    <cellStyle name="Normal 3 5 4" xfId="1827" xr:uid="{00000000-0005-0000-0000-000098050000}"/>
    <cellStyle name="Normal 3 6" xfId="707" xr:uid="{00000000-0005-0000-0000-000099050000}"/>
    <cellStyle name="Normal 3 6 2" xfId="1828" xr:uid="{00000000-0005-0000-0000-00009A050000}"/>
    <cellStyle name="Normal 3 6 3" xfId="1829" xr:uid="{00000000-0005-0000-0000-00009B050000}"/>
    <cellStyle name="Normal 3 7" xfId="708" xr:uid="{00000000-0005-0000-0000-00009C050000}"/>
    <cellStyle name="Normal 3 7 2" xfId="1830" xr:uid="{00000000-0005-0000-0000-00009D050000}"/>
    <cellStyle name="Normal 3 7 3" xfId="1831" xr:uid="{00000000-0005-0000-0000-00009E050000}"/>
    <cellStyle name="Normal 3 8" xfId="709" xr:uid="{00000000-0005-0000-0000-00009F050000}"/>
    <cellStyle name="Normal 3 8 2" xfId="1833" xr:uid="{00000000-0005-0000-0000-0000A0050000}"/>
    <cellStyle name="Normal 3 8 3" xfId="1832" xr:uid="{00000000-0005-0000-0000-0000A1050000}"/>
    <cellStyle name="Normal 3 9" xfId="710" xr:uid="{00000000-0005-0000-0000-0000A2050000}"/>
    <cellStyle name="Normal 3 9 2" xfId="1834" xr:uid="{00000000-0005-0000-0000-0000A3050000}"/>
    <cellStyle name="Normal 4" xfId="711" xr:uid="{00000000-0005-0000-0000-0000A4050000}"/>
    <cellStyle name="Normal 4 2" xfId="712" xr:uid="{00000000-0005-0000-0000-0000A5050000}"/>
    <cellStyle name="Normal 4 2 2" xfId="713" xr:uid="{00000000-0005-0000-0000-0000A6050000}"/>
    <cellStyle name="Normal 4 2 2 2" xfId="1835" xr:uid="{00000000-0005-0000-0000-0000A7050000}"/>
    <cellStyle name="Normal 4 2 2 3" xfId="1836" xr:uid="{00000000-0005-0000-0000-0000A8050000}"/>
    <cellStyle name="Normal 4 2 2 4" xfId="1837" xr:uid="{00000000-0005-0000-0000-0000A9050000}"/>
    <cellStyle name="Normal 4 2 3" xfId="714" xr:uid="{00000000-0005-0000-0000-0000AA050000}"/>
    <cellStyle name="Normal 4 2 4" xfId="715" xr:uid="{00000000-0005-0000-0000-0000AB050000}"/>
    <cellStyle name="Normal 4 2 5" xfId="716" xr:uid="{00000000-0005-0000-0000-0000AC050000}"/>
    <cellStyle name="Normal 4 2 5 2" xfId="717" xr:uid="{00000000-0005-0000-0000-0000AD050000}"/>
    <cellStyle name="Normal 4 2 5 3" xfId="1838" xr:uid="{00000000-0005-0000-0000-0000AE050000}"/>
    <cellStyle name="Normal 4 2 6" xfId="718" xr:uid="{00000000-0005-0000-0000-0000AF050000}"/>
    <cellStyle name="Normal 4 2 7" xfId="719" xr:uid="{00000000-0005-0000-0000-0000B0050000}"/>
    <cellStyle name="Normal 4 2 7 2" xfId="1839" xr:uid="{00000000-0005-0000-0000-0000B1050000}"/>
    <cellStyle name="Normal 4 2 8" xfId="720" xr:uid="{00000000-0005-0000-0000-0000B2050000}"/>
    <cellStyle name="Normal 4 3" xfId="721" xr:uid="{00000000-0005-0000-0000-0000B3050000}"/>
    <cellStyle name="Normal 4 3 2" xfId="722" xr:uid="{00000000-0005-0000-0000-0000B4050000}"/>
    <cellStyle name="Normal 4 3 3" xfId="723" xr:uid="{00000000-0005-0000-0000-0000B5050000}"/>
    <cellStyle name="Normal 4 3 3 2" xfId="1841" xr:uid="{00000000-0005-0000-0000-0000B6050000}"/>
    <cellStyle name="Normal 4 3 3 3" xfId="1842" xr:uid="{00000000-0005-0000-0000-0000B7050000}"/>
    <cellStyle name="Normal 4 3 4" xfId="1843" xr:uid="{00000000-0005-0000-0000-0000B8050000}"/>
    <cellStyle name="Normal 4 3 5" xfId="1844" xr:uid="{00000000-0005-0000-0000-0000B9050000}"/>
    <cellStyle name="Normal 4 3 6" xfId="1840" xr:uid="{00000000-0005-0000-0000-0000BA050000}"/>
    <cellStyle name="Normal 4 4" xfId="724" xr:uid="{00000000-0005-0000-0000-0000BB050000}"/>
    <cellStyle name="Normal 4 4 2" xfId="725" xr:uid="{00000000-0005-0000-0000-0000BC050000}"/>
    <cellStyle name="Normal 4 4 3" xfId="726" xr:uid="{00000000-0005-0000-0000-0000BD050000}"/>
    <cellStyle name="Normal 4 5" xfId="727" xr:uid="{00000000-0005-0000-0000-0000BE050000}"/>
    <cellStyle name="Normal 4 5 2" xfId="728" xr:uid="{00000000-0005-0000-0000-0000BF050000}"/>
    <cellStyle name="Normal 4 6" xfId="729" xr:uid="{00000000-0005-0000-0000-0000C0050000}"/>
    <cellStyle name="Normal 4 7" xfId="730" xr:uid="{00000000-0005-0000-0000-0000C1050000}"/>
    <cellStyle name="Normal 4 8" xfId="731" xr:uid="{00000000-0005-0000-0000-0000C2050000}"/>
    <cellStyle name="Normal 4 9" xfId="732" xr:uid="{00000000-0005-0000-0000-0000C3050000}"/>
    <cellStyle name="Normal 4_AFs" xfId="1845" xr:uid="{00000000-0005-0000-0000-0000C4050000}"/>
    <cellStyle name="Normal 5" xfId="733" xr:uid="{00000000-0005-0000-0000-0000C5050000}"/>
    <cellStyle name="Normal 5 10" xfId="1847" xr:uid="{00000000-0005-0000-0000-0000C6050000}"/>
    <cellStyle name="Normal 5 11" xfId="1846" xr:uid="{00000000-0005-0000-0000-0000C7050000}"/>
    <cellStyle name="Normal 5 2" xfId="734" xr:uid="{00000000-0005-0000-0000-0000C8050000}"/>
    <cellStyle name="Normal 5 2 2" xfId="1849" xr:uid="{00000000-0005-0000-0000-0000C9050000}"/>
    <cellStyle name="Normal 5 2 3" xfId="1850" xr:uid="{00000000-0005-0000-0000-0000CA050000}"/>
    <cellStyle name="Normal 5 2 4" xfId="1851" xr:uid="{00000000-0005-0000-0000-0000CB050000}"/>
    <cellStyle name="Normal 5 2 5" xfId="1852" xr:uid="{00000000-0005-0000-0000-0000CC050000}"/>
    <cellStyle name="Normal 5 2 6" xfId="1848" xr:uid="{00000000-0005-0000-0000-0000CD050000}"/>
    <cellStyle name="Normal 5 3" xfId="735" xr:uid="{00000000-0005-0000-0000-0000CE050000}"/>
    <cellStyle name="Normal 5 3 2" xfId="736" xr:uid="{00000000-0005-0000-0000-0000CF050000}"/>
    <cellStyle name="Normal 5 3 2 2" xfId="1854" xr:uid="{00000000-0005-0000-0000-0000D0050000}"/>
    <cellStyle name="Normal 5 3 3" xfId="1855" xr:uid="{00000000-0005-0000-0000-0000D1050000}"/>
    <cellStyle name="Normal 5 3 4" xfId="1856" xr:uid="{00000000-0005-0000-0000-0000D2050000}"/>
    <cellStyle name="Normal 5 3 5" xfId="1857" xr:uid="{00000000-0005-0000-0000-0000D3050000}"/>
    <cellStyle name="Normal 5 3 6" xfId="1853" xr:uid="{00000000-0005-0000-0000-0000D4050000}"/>
    <cellStyle name="Normal 5 4" xfId="737" xr:uid="{00000000-0005-0000-0000-0000D5050000}"/>
    <cellStyle name="Normal 5 4 2" xfId="1858" xr:uid="{00000000-0005-0000-0000-0000D6050000}"/>
    <cellStyle name="Normal 5 4 3" xfId="1859" xr:uid="{00000000-0005-0000-0000-0000D7050000}"/>
    <cellStyle name="Normal 5 5" xfId="738" xr:uid="{00000000-0005-0000-0000-0000D8050000}"/>
    <cellStyle name="Normal 5 5 2" xfId="1860" xr:uid="{00000000-0005-0000-0000-0000D9050000}"/>
    <cellStyle name="Normal 5 6" xfId="739" xr:uid="{00000000-0005-0000-0000-0000DA050000}"/>
    <cellStyle name="Normal 5 6 2" xfId="1861" xr:uid="{00000000-0005-0000-0000-0000DB050000}"/>
    <cellStyle name="Normal 5 7" xfId="1862" xr:uid="{00000000-0005-0000-0000-0000DC050000}"/>
    <cellStyle name="Normal 5 8" xfId="1863" xr:uid="{00000000-0005-0000-0000-0000DD050000}"/>
    <cellStyle name="Normal 5 9" xfId="1864" xr:uid="{00000000-0005-0000-0000-0000DE050000}"/>
    <cellStyle name="Normal 6" xfId="1865" xr:uid="{00000000-0005-0000-0000-0000DF050000}"/>
    <cellStyle name="Normal 6 2" xfId="740" xr:uid="{00000000-0005-0000-0000-0000E0050000}"/>
    <cellStyle name="Normal 6 2 2" xfId="741" xr:uid="{00000000-0005-0000-0000-0000E1050000}"/>
    <cellStyle name="Normal 6 2 2 2" xfId="742" xr:uid="{00000000-0005-0000-0000-0000E2050000}"/>
    <cellStyle name="Normal 6 2 2 3" xfId="1866" xr:uid="{00000000-0005-0000-0000-0000E3050000}"/>
    <cellStyle name="Normal 6 2 2 4" xfId="1867" xr:uid="{00000000-0005-0000-0000-0000E4050000}"/>
    <cellStyle name="Normal 6 2 3" xfId="743" xr:uid="{00000000-0005-0000-0000-0000E5050000}"/>
    <cellStyle name="Normal 6 2 4" xfId="744" xr:uid="{00000000-0005-0000-0000-0000E6050000}"/>
    <cellStyle name="Normal 6 2 4 2" xfId="1868" xr:uid="{00000000-0005-0000-0000-0000E7050000}"/>
    <cellStyle name="Normal 6 2 5" xfId="1869" xr:uid="{00000000-0005-0000-0000-0000E8050000}"/>
    <cellStyle name="Normal 6 2 6" xfId="1870" xr:uid="{00000000-0005-0000-0000-0000E9050000}"/>
    <cellStyle name="Normal 6 3" xfId="745" xr:uid="{00000000-0005-0000-0000-0000EA050000}"/>
    <cellStyle name="Normal 6 3 2" xfId="746" xr:uid="{00000000-0005-0000-0000-0000EB050000}"/>
    <cellStyle name="Normal 6 4" xfId="747" xr:uid="{00000000-0005-0000-0000-0000EC050000}"/>
    <cellStyle name="Normal 6 4 2" xfId="748" xr:uid="{00000000-0005-0000-0000-0000ED050000}"/>
    <cellStyle name="Normal 6 4 3" xfId="1871" xr:uid="{00000000-0005-0000-0000-0000EE050000}"/>
    <cellStyle name="Normal 6 5" xfId="749" xr:uid="{00000000-0005-0000-0000-0000EF050000}"/>
    <cellStyle name="Normal 6 6" xfId="750" xr:uid="{00000000-0005-0000-0000-0000F0050000}"/>
    <cellStyle name="Normal 6 7" xfId="1872" xr:uid="{00000000-0005-0000-0000-0000F1050000}"/>
    <cellStyle name="Normal 6 8" xfId="1873" xr:uid="{00000000-0005-0000-0000-0000F2050000}"/>
    <cellStyle name="Normal 7" xfId="1874" xr:uid="{00000000-0005-0000-0000-0000F3050000}"/>
    <cellStyle name="Normal 7 2" xfId="751" xr:uid="{00000000-0005-0000-0000-0000F4050000}"/>
    <cellStyle name="Normal 7 2 2" xfId="1875" xr:uid="{00000000-0005-0000-0000-0000F5050000}"/>
    <cellStyle name="Normal 7 2 3" xfId="1876" xr:uid="{00000000-0005-0000-0000-0000F6050000}"/>
    <cellStyle name="Normal 7 3" xfId="752" xr:uid="{00000000-0005-0000-0000-0000F7050000}"/>
    <cellStyle name="Normal 8" xfId="753" xr:uid="{00000000-0005-0000-0000-0000F8050000}"/>
    <cellStyle name="Normal 8 2" xfId="754" xr:uid="{00000000-0005-0000-0000-0000F9050000}"/>
    <cellStyle name="Normal 8 2 2" xfId="1877" xr:uid="{00000000-0005-0000-0000-0000FA050000}"/>
    <cellStyle name="Normal 9" xfId="755" xr:uid="{00000000-0005-0000-0000-0000FB050000}"/>
    <cellStyle name="Normal 9 2" xfId="756" xr:uid="{00000000-0005-0000-0000-0000FC050000}"/>
    <cellStyle name="Normal 9 2 2" xfId="1879" xr:uid="{00000000-0005-0000-0000-0000FD050000}"/>
    <cellStyle name="Normal 9 3" xfId="1880" xr:uid="{00000000-0005-0000-0000-0000FE050000}"/>
    <cellStyle name="Normal 9 4" xfId="1881" xr:uid="{00000000-0005-0000-0000-0000FF050000}"/>
    <cellStyle name="Normal 9 5" xfId="1882" xr:uid="{00000000-0005-0000-0000-000000060000}"/>
    <cellStyle name="Normal 9 6" xfId="1883" xr:uid="{00000000-0005-0000-0000-000001060000}"/>
    <cellStyle name="Normal 9 7" xfId="1884" xr:uid="{00000000-0005-0000-0000-000002060000}"/>
    <cellStyle name="Normal 9 8" xfId="1885" xr:uid="{00000000-0005-0000-0000-000003060000}"/>
    <cellStyle name="Normal 9 9" xfId="1878" xr:uid="{00000000-0005-0000-0000-000004060000}"/>
    <cellStyle name="Normale_B2020" xfId="757" xr:uid="{00000000-0005-0000-0000-000005060000}"/>
    <cellStyle name="Not_Provided" xfId="758" xr:uid="{00000000-0005-0000-0000-000006060000}"/>
    <cellStyle name="Note 2" xfId="759" xr:uid="{00000000-0005-0000-0000-000007060000}"/>
    <cellStyle name="Note 2 10" xfId="760" xr:uid="{00000000-0005-0000-0000-000008060000}"/>
    <cellStyle name="Note 2 11" xfId="761" xr:uid="{00000000-0005-0000-0000-000009060000}"/>
    <cellStyle name="Note 2 12" xfId="762" xr:uid="{00000000-0005-0000-0000-00000A060000}"/>
    <cellStyle name="Note 2 13" xfId="763" xr:uid="{00000000-0005-0000-0000-00000B060000}"/>
    <cellStyle name="Note 2 14" xfId="764" xr:uid="{00000000-0005-0000-0000-00000C060000}"/>
    <cellStyle name="Note 2 15" xfId="765" xr:uid="{00000000-0005-0000-0000-00000D060000}"/>
    <cellStyle name="Note 2 16" xfId="1886" xr:uid="{00000000-0005-0000-0000-00000E060000}"/>
    <cellStyle name="Note 2 17" xfId="1887" xr:uid="{00000000-0005-0000-0000-00000F060000}"/>
    <cellStyle name="Note 2 2" xfId="766" xr:uid="{00000000-0005-0000-0000-000010060000}"/>
    <cellStyle name="Note 2 2 2" xfId="1888" xr:uid="{00000000-0005-0000-0000-000011060000}"/>
    <cellStyle name="Note 2 2 3" xfId="1889" xr:uid="{00000000-0005-0000-0000-000012060000}"/>
    <cellStyle name="Note 2 2 4" xfId="1890" xr:uid="{00000000-0005-0000-0000-000013060000}"/>
    <cellStyle name="Note 2 3" xfId="767" xr:uid="{00000000-0005-0000-0000-000014060000}"/>
    <cellStyle name="Note 2 4" xfId="768" xr:uid="{00000000-0005-0000-0000-000015060000}"/>
    <cellStyle name="Note 2 5" xfId="769" xr:uid="{00000000-0005-0000-0000-000016060000}"/>
    <cellStyle name="Note 2 6" xfId="770" xr:uid="{00000000-0005-0000-0000-000017060000}"/>
    <cellStyle name="Note 2 7" xfId="771" xr:uid="{00000000-0005-0000-0000-000018060000}"/>
    <cellStyle name="Note 2 8" xfId="772" xr:uid="{00000000-0005-0000-0000-000019060000}"/>
    <cellStyle name="Note 2 9" xfId="773" xr:uid="{00000000-0005-0000-0000-00001A060000}"/>
    <cellStyle name="Notiz" xfId="774" xr:uid="{00000000-0005-0000-0000-00001B060000}"/>
    <cellStyle name="Notiz 2" xfId="775" xr:uid="{00000000-0005-0000-0000-00001C060000}"/>
    <cellStyle name="Notiz 3" xfId="776" xr:uid="{00000000-0005-0000-0000-00001D060000}"/>
    <cellStyle name="Notiz 3 2" xfId="777" xr:uid="{00000000-0005-0000-0000-00001E060000}"/>
    <cellStyle name="Notiz 3 2 2" xfId="778" xr:uid="{00000000-0005-0000-0000-00001F060000}"/>
    <cellStyle name="Notiz 3 3" xfId="779" xr:uid="{00000000-0005-0000-0000-000020060000}"/>
    <cellStyle name="Notiz 4" xfId="780" xr:uid="{00000000-0005-0000-0000-000021060000}"/>
    <cellStyle name="Notiz 4 2" xfId="781" xr:uid="{00000000-0005-0000-0000-000022060000}"/>
    <cellStyle name="Notiz 5" xfId="782" xr:uid="{00000000-0005-0000-0000-000023060000}"/>
    <cellStyle name="Notiz 5 2" xfId="783" xr:uid="{00000000-0005-0000-0000-000024060000}"/>
    <cellStyle name="Notiz 6" xfId="784" xr:uid="{00000000-0005-0000-0000-000025060000}"/>
    <cellStyle name="Nuovo" xfId="1891" xr:uid="{00000000-0005-0000-0000-000026060000}"/>
    <cellStyle name="Nuovo 2" xfId="1892" xr:uid="{00000000-0005-0000-0000-000027060000}"/>
    <cellStyle name="Nuovo 2 2" xfId="1893" xr:uid="{00000000-0005-0000-0000-000028060000}"/>
    <cellStyle name="Nuovo 3" xfId="1894" xr:uid="{00000000-0005-0000-0000-000029060000}"/>
    <cellStyle name="Output 2" xfId="785" xr:uid="{00000000-0005-0000-0000-00002A060000}"/>
    <cellStyle name="Output 2 10" xfId="786" xr:uid="{00000000-0005-0000-0000-00002B060000}"/>
    <cellStyle name="Output 2 11" xfId="787" xr:uid="{00000000-0005-0000-0000-00002C060000}"/>
    <cellStyle name="Output 2 12" xfId="788" xr:uid="{00000000-0005-0000-0000-00002D060000}"/>
    <cellStyle name="Output 2 13" xfId="789" xr:uid="{00000000-0005-0000-0000-00002E060000}"/>
    <cellStyle name="Output 2 14" xfId="790" xr:uid="{00000000-0005-0000-0000-00002F060000}"/>
    <cellStyle name="Output 2 15" xfId="791" xr:uid="{00000000-0005-0000-0000-000030060000}"/>
    <cellStyle name="Output 2 2" xfId="792" xr:uid="{00000000-0005-0000-0000-000031060000}"/>
    <cellStyle name="Output 2 2 2" xfId="1895" xr:uid="{00000000-0005-0000-0000-000032060000}"/>
    <cellStyle name="Output 2 3" xfId="793" xr:uid="{00000000-0005-0000-0000-000033060000}"/>
    <cellStyle name="Output 2 4" xfId="794" xr:uid="{00000000-0005-0000-0000-000034060000}"/>
    <cellStyle name="Output 2 5" xfId="795" xr:uid="{00000000-0005-0000-0000-000035060000}"/>
    <cellStyle name="Output 2 6" xfId="796" xr:uid="{00000000-0005-0000-0000-000036060000}"/>
    <cellStyle name="Output 2 7" xfId="797" xr:uid="{00000000-0005-0000-0000-000037060000}"/>
    <cellStyle name="Output 2 8" xfId="798" xr:uid="{00000000-0005-0000-0000-000038060000}"/>
    <cellStyle name="Output 2 9" xfId="799" xr:uid="{00000000-0005-0000-0000-000039060000}"/>
    <cellStyle name="Percent" xfId="2469" builtinId="5"/>
    <cellStyle name="Percent 2" xfId="800" xr:uid="{00000000-0005-0000-0000-00003A060000}"/>
    <cellStyle name="Percent 2 2" xfId="801" xr:uid="{00000000-0005-0000-0000-00003B060000}"/>
    <cellStyle name="Percent 2 2 2" xfId="802" xr:uid="{00000000-0005-0000-0000-00003C060000}"/>
    <cellStyle name="Percent 2 2 2 2" xfId="803" xr:uid="{00000000-0005-0000-0000-00003D060000}"/>
    <cellStyle name="Percent 2 2 2 3" xfId="804" xr:uid="{00000000-0005-0000-0000-00003E060000}"/>
    <cellStyle name="Percent 2 2 2 3 2" xfId="805" xr:uid="{00000000-0005-0000-0000-00003F060000}"/>
    <cellStyle name="Percent 2 2 2 4" xfId="1896" xr:uid="{00000000-0005-0000-0000-000040060000}"/>
    <cellStyle name="Percent 2 2 2 5" xfId="1897" xr:uid="{00000000-0005-0000-0000-000041060000}"/>
    <cellStyle name="Percent 2 2 3" xfId="806" xr:uid="{00000000-0005-0000-0000-000042060000}"/>
    <cellStyle name="Percent 2 2 3 2" xfId="1899" xr:uid="{00000000-0005-0000-0000-000043060000}"/>
    <cellStyle name="Percent 2 2 3 3" xfId="1900" xr:uid="{00000000-0005-0000-0000-000044060000}"/>
    <cellStyle name="Percent 2 2 3 4" xfId="1898" xr:uid="{00000000-0005-0000-0000-000045060000}"/>
    <cellStyle name="Percent 2 2 4" xfId="807" xr:uid="{00000000-0005-0000-0000-000046060000}"/>
    <cellStyle name="Percent 2 2 4 2" xfId="808" xr:uid="{00000000-0005-0000-0000-000047060000}"/>
    <cellStyle name="Percent 2 2 5" xfId="1901" xr:uid="{00000000-0005-0000-0000-000048060000}"/>
    <cellStyle name="Percent 2 2 6" xfId="1902" xr:uid="{00000000-0005-0000-0000-000049060000}"/>
    <cellStyle name="Percent 2 3" xfId="809" xr:uid="{00000000-0005-0000-0000-00004A060000}"/>
    <cellStyle name="Percent 2 3 2" xfId="810" xr:uid="{00000000-0005-0000-0000-00004B060000}"/>
    <cellStyle name="Percent 2 3 2 2" xfId="1904" xr:uid="{00000000-0005-0000-0000-00004C060000}"/>
    <cellStyle name="Percent 2 3 2 3" xfId="1905" xr:uid="{00000000-0005-0000-0000-00004D060000}"/>
    <cellStyle name="Percent 2 3 2 4" xfId="1903" xr:uid="{00000000-0005-0000-0000-00004E060000}"/>
    <cellStyle name="Percent 2 3 3" xfId="811" xr:uid="{00000000-0005-0000-0000-00004F060000}"/>
    <cellStyle name="Percent 2 3 3 2" xfId="812" xr:uid="{00000000-0005-0000-0000-000050060000}"/>
    <cellStyle name="Percent 2 3 4" xfId="1906" xr:uid="{00000000-0005-0000-0000-000051060000}"/>
    <cellStyle name="Percent 2 3 5" xfId="1907" xr:uid="{00000000-0005-0000-0000-000052060000}"/>
    <cellStyle name="Percent 2 4" xfId="813" xr:uid="{00000000-0005-0000-0000-000053060000}"/>
    <cellStyle name="Percent 2 4 2" xfId="814" xr:uid="{00000000-0005-0000-0000-000054060000}"/>
    <cellStyle name="Percent 2 4 2 2" xfId="1908" xr:uid="{00000000-0005-0000-0000-000055060000}"/>
    <cellStyle name="Percent 2 4 2 3" xfId="1909" xr:uid="{00000000-0005-0000-0000-000056060000}"/>
    <cellStyle name="Percent 2 4 3" xfId="1910" xr:uid="{00000000-0005-0000-0000-000057060000}"/>
    <cellStyle name="Percent 2 5" xfId="815" xr:uid="{00000000-0005-0000-0000-000058060000}"/>
    <cellStyle name="Percent 2 5 2" xfId="1911" xr:uid="{00000000-0005-0000-0000-000059060000}"/>
    <cellStyle name="Percent 2 6" xfId="1912" xr:uid="{00000000-0005-0000-0000-00005A060000}"/>
    <cellStyle name="Percent 2 6 2" xfId="1913" xr:uid="{00000000-0005-0000-0000-00005B060000}"/>
    <cellStyle name="Percent 2 7" xfId="1914" xr:uid="{00000000-0005-0000-0000-00005C060000}"/>
    <cellStyle name="Percent 2 7 2" xfId="1915" xr:uid="{00000000-0005-0000-0000-00005D060000}"/>
    <cellStyle name="Percent 2 8" xfId="1916" xr:uid="{00000000-0005-0000-0000-00005E060000}"/>
    <cellStyle name="Percent 2 8 2" xfId="1917" xr:uid="{00000000-0005-0000-0000-00005F060000}"/>
    <cellStyle name="Percent 2 9" xfId="1918" xr:uid="{00000000-0005-0000-0000-000060060000}"/>
    <cellStyle name="Percent 3" xfId="816" xr:uid="{00000000-0005-0000-0000-000061060000}"/>
    <cellStyle name="Percent 3 10" xfId="1919" xr:uid="{00000000-0005-0000-0000-000062060000}"/>
    <cellStyle name="Percent 3 2" xfId="817" xr:uid="{00000000-0005-0000-0000-000063060000}"/>
    <cellStyle name="Percent 3 2 2" xfId="818" xr:uid="{00000000-0005-0000-0000-000064060000}"/>
    <cellStyle name="Percent 3 2 2 2" xfId="819" xr:uid="{00000000-0005-0000-0000-000065060000}"/>
    <cellStyle name="Percent 3 2 3" xfId="820" xr:uid="{00000000-0005-0000-0000-000066060000}"/>
    <cellStyle name="Percent 3 2 3 2" xfId="1921" xr:uid="{00000000-0005-0000-0000-000067060000}"/>
    <cellStyle name="Percent 3 2 3 3" xfId="1922" xr:uid="{00000000-0005-0000-0000-000068060000}"/>
    <cellStyle name="Percent 3 2 3 4" xfId="1923" xr:uid="{00000000-0005-0000-0000-000069060000}"/>
    <cellStyle name="Percent 3 2 3 5" xfId="1920" xr:uid="{00000000-0005-0000-0000-00006A060000}"/>
    <cellStyle name="Percent 3 2 4" xfId="821" xr:uid="{00000000-0005-0000-0000-00006B060000}"/>
    <cellStyle name="Percent 3 2 4 2" xfId="822" xr:uid="{00000000-0005-0000-0000-00006C060000}"/>
    <cellStyle name="Percent 3 2 5" xfId="1924" xr:uid="{00000000-0005-0000-0000-00006D060000}"/>
    <cellStyle name="Percent 3 3" xfId="823" xr:uid="{00000000-0005-0000-0000-00006E060000}"/>
    <cellStyle name="Percent 3 3 2" xfId="824" xr:uid="{00000000-0005-0000-0000-00006F060000}"/>
    <cellStyle name="Percent 3 3 2 2" xfId="1926" xr:uid="{00000000-0005-0000-0000-000070060000}"/>
    <cellStyle name="Percent 3 3 2 3" xfId="1927" xr:uid="{00000000-0005-0000-0000-000071060000}"/>
    <cellStyle name="Percent 3 3 2 4" xfId="1925" xr:uid="{00000000-0005-0000-0000-000072060000}"/>
    <cellStyle name="Percent 3 3 3" xfId="825" xr:uid="{00000000-0005-0000-0000-000073060000}"/>
    <cellStyle name="Percent 3 3 3 2" xfId="826" xr:uid="{00000000-0005-0000-0000-000074060000}"/>
    <cellStyle name="Percent 3 3 4" xfId="1928" xr:uid="{00000000-0005-0000-0000-000075060000}"/>
    <cellStyle name="Percent 3 3 5" xfId="1929" xr:uid="{00000000-0005-0000-0000-000076060000}"/>
    <cellStyle name="Percent 3 4" xfId="827" xr:uid="{00000000-0005-0000-0000-000077060000}"/>
    <cellStyle name="Percent 3 4 2" xfId="828" xr:uid="{00000000-0005-0000-0000-000078060000}"/>
    <cellStyle name="Percent 3 4 2 2" xfId="1931" xr:uid="{00000000-0005-0000-0000-000079060000}"/>
    <cellStyle name="Percent 3 4 2 3" xfId="1932" xr:uid="{00000000-0005-0000-0000-00007A060000}"/>
    <cellStyle name="Percent 3 4 2 4" xfId="1930" xr:uid="{00000000-0005-0000-0000-00007B060000}"/>
    <cellStyle name="Percent 3 4 3" xfId="829" xr:uid="{00000000-0005-0000-0000-00007C060000}"/>
    <cellStyle name="Percent 3 4 3 2" xfId="830" xr:uid="{00000000-0005-0000-0000-00007D060000}"/>
    <cellStyle name="Percent 3 4 4" xfId="1933" xr:uid="{00000000-0005-0000-0000-00007E060000}"/>
    <cellStyle name="Percent 3 4 5" xfId="1934" xr:uid="{00000000-0005-0000-0000-00007F060000}"/>
    <cellStyle name="Percent 3 5" xfId="831" xr:uid="{00000000-0005-0000-0000-000080060000}"/>
    <cellStyle name="Percent 3 5 2" xfId="832" xr:uid="{00000000-0005-0000-0000-000081060000}"/>
    <cellStyle name="Percent 3 6" xfId="833" xr:uid="{00000000-0005-0000-0000-000082060000}"/>
    <cellStyle name="Percent 3 6 2" xfId="834" xr:uid="{00000000-0005-0000-0000-000083060000}"/>
    <cellStyle name="Percent 3 7" xfId="835" xr:uid="{00000000-0005-0000-0000-000084060000}"/>
    <cellStyle name="Percent 3 7 2" xfId="1935" xr:uid="{00000000-0005-0000-0000-000085060000}"/>
    <cellStyle name="Percent 3 7 2 2" xfId="1936" xr:uid="{00000000-0005-0000-0000-000086060000}"/>
    <cellStyle name="Percent 3 7 2 3" xfId="1937" xr:uid="{00000000-0005-0000-0000-000087060000}"/>
    <cellStyle name="Percent 3 7 3" xfId="1938" xr:uid="{00000000-0005-0000-0000-000088060000}"/>
    <cellStyle name="Percent 3 7 4" xfId="1939" xr:uid="{00000000-0005-0000-0000-000089060000}"/>
    <cellStyle name="Percent 3 8" xfId="836" xr:uid="{00000000-0005-0000-0000-00008A060000}"/>
    <cellStyle name="Percent 3 8 2" xfId="1940" xr:uid="{00000000-0005-0000-0000-00008B060000}"/>
    <cellStyle name="Percent 3 9" xfId="1941" xr:uid="{00000000-0005-0000-0000-00008C060000}"/>
    <cellStyle name="Percent 4" xfId="837" xr:uid="{00000000-0005-0000-0000-00008D060000}"/>
    <cellStyle name="Percent 4 2" xfId="838" xr:uid="{00000000-0005-0000-0000-00008E060000}"/>
    <cellStyle name="Percent 4 2 2" xfId="839" xr:uid="{00000000-0005-0000-0000-00008F060000}"/>
    <cellStyle name="Percent 4 2 2 2" xfId="1943" xr:uid="{00000000-0005-0000-0000-000090060000}"/>
    <cellStyle name="Percent 4 2 3" xfId="1944" xr:uid="{00000000-0005-0000-0000-000091060000}"/>
    <cellStyle name="Percent 4 2 4" xfId="1945" xr:uid="{00000000-0005-0000-0000-000092060000}"/>
    <cellStyle name="Percent 4 2 5" xfId="1946" xr:uid="{00000000-0005-0000-0000-000093060000}"/>
    <cellStyle name="Percent 4 2 6" xfId="1947" xr:uid="{00000000-0005-0000-0000-000094060000}"/>
    <cellStyle name="Percent 4 2 7" xfId="1942" xr:uid="{00000000-0005-0000-0000-000095060000}"/>
    <cellStyle name="Percent 4 3" xfId="840" xr:uid="{00000000-0005-0000-0000-000096060000}"/>
    <cellStyle name="Percent 4 3 2" xfId="1948" xr:uid="{00000000-0005-0000-0000-000097060000}"/>
    <cellStyle name="Percent 4 3 3" xfId="1949" xr:uid="{00000000-0005-0000-0000-000098060000}"/>
    <cellStyle name="Percent 4 4" xfId="841" xr:uid="{00000000-0005-0000-0000-000099060000}"/>
    <cellStyle name="Percent 4 4 2" xfId="842" xr:uid="{00000000-0005-0000-0000-00009A060000}"/>
    <cellStyle name="Percent 4 4 3" xfId="1950" xr:uid="{00000000-0005-0000-0000-00009B060000}"/>
    <cellStyle name="Percent 4 5" xfId="843" xr:uid="{00000000-0005-0000-0000-00009C060000}"/>
    <cellStyle name="Percent 4 6" xfId="1951" xr:uid="{00000000-0005-0000-0000-00009D060000}"/>
    <cellStyle name="Percent 4 7" xfId="1952" xr:uid="{00000000-0005-0000-0000-00009E060000}"/>
    <cellStyle name="Percent 4 8" xfId="1953" xr:uid="{00000000-0005-0000-0000-00009F060000}"/>
    <cellStyle name="Percent 5" xfId="844" xr:uid="{00000000-0005-0000-0000-0000A0060000}"/>
    <cellStyle name="Percent 5 2" xfId="845" xr:uid="{00000000-0005-0000-0000-0000A1060000}"/>
    <cellStyle name="Percent 5 2 2" xfId="846" xr:uid="{00000000-0005-0000-0000-0000A2060000}"/>
    <cellStyle name="Percent 5 3" xfId="847" xr:uid="{00000000-0005-0000-0000-0000A3060000}"/>
    <cellStyle name="Percent 5 3 2" xfId="1954" xr:uid="{00000000-0005-0000-0000-0000A4060000}"/>
    <cellStyle name="Percent 5 4" xfId="1955" xr:uid="{00000000-0005-0000-0000-0000A5060000}"/>
    <cellStyle name="Percent 5 5" xfId="1956" xr:uid="{00000000-0005-0000-0000-0000A6060000}"/>
    <cellStyle name="Percent 5 6" xfId="1957" xr:uid="{00000000-0005-0000-0000-0000A7060000}"/>
    <cellStyle name="Percent 6" xfId="848" xr:uid="{00000000-0005-0000-0000-0000A8060000}"/>
    <cellStyle name="Percent 6 2" xfId="1958" xr:uid="{00000000-0005-0000-0000-0000A9060000}"/>
    <cellStyle name="Percent 6 3" xfId="1959" xr:uid="{00000000-0005-0000-0000-0000AA060000}"/>
    <cellStyle name="Percent 6 4" xfId="1960" xr:uid="{00000000-0005-0000-0000-0000AB060000}"/>
    <cellStyle name="Percent 7" xfId="849" xr:uid="{00000000-0005-0000-0000-0000AC060000}"/>
    <cellStyle name="Percent 7 2" xfId="850" xr:uid="{00000000-0005-0000-0000-0000AD060000}"/>
    <cellStyle name="Percent 8" xfId="851" xr:uid="{00000000-0005-0000-0000-0000AE060000}"/>
    <cellStyle name="Percent 8 2" xfId="1961" xr:uid="{00000000-0005-0000-0000-0000AF060000}"/>
    <cellStyle name="Percent 8 3" xfId="2467" xr:uid="{A39A5601-1518-44DB-B524-D3E867CABCFD}"/>
    <cellStyle name="Pilkku_Layo9704" xfId="852" xr:uid="{00000000-0005-0000-0000-0000B0060000}"/>
    <cellStyle name="Pyör. luku_Layo9704" xfId="853" xr:uid="{00000000-0005-0000-0000-0000B1060000}"/>
    <cellStyle name="Pyör. valuutta_Layo9704" xfId="854" xr:uid="{00000000-0005-0000-0000-0000B2060000}"/>
    <cellStyle name="Schlecht" xfId="855" xr:uid="{00000000-0005-0000-0000-0000B3060000}"/>
    <cellStyle name="Standard_Sce_D_Extraction" xfId="856" xr:uid="{00000000-0005-0000-0000-0000B4060000}"/>
    <cellStyle name="Style 103" xfId="857" xr:uid="{00000000-0005-0000-0000-0000B5060000}"/>
    <cellStyle name="Style 103 2" xfId="858" xr:uid="{00000000-0005-0000-0000-0000B6060000}"/>
    <cellStyle name="Style 103 3" xfId="859" xr:uid="{00000000-0005-0000-0000-0000B7060000}"/>
    <cellStyle name="Style 103 3 2" xfId="860" xr:uid="{00000000-0005-0000-0000-0000B8060000}"/>
    <cellStyle name="Style 103 3 2 2" xfId="861" xr:uid="{00000000-0005-0000-0000-0000B9060000}"/>
    <cellStyle name="Style 103 3 3" xfId="862" xr:uid="{00000000-0005-0000-0000-0000BA060000}"/>
    <cellStyle name="Style 103 4" xfId="863" xr:uid="{00000000-0005-0000-0000-0000BB060000}"/>
    <cellStyle name="Style 103 4 2" xfId="864" xr:uid="{00000000-0005-0000-0000-0000BC060000}"/>
    <cellStyle name="Style 103 5" xfId="865" xr:uid="{00000000-0005-0000-0000-0000BD060000}"/>
    <cellStyle name="Style 103 5 2" xfId="866" xr:uid="{00000000-0005-0000-0000-0000BE060000}"/>
    <cellStyle name="Style 103 6" xfId="867" xr:uid="{00000000-0005-0000-0000-0000BF060000}"/>
    <cellStyle name="Style 104" xfId="868" xr:uid="{00000000-0005-0000-0000-0000C0060000}"/>
    <cellStyle name="Style 104 2" xfId="869" xr:uid="{00000000-0005-0000-0000-0000C1060000}"/>
    <cellStyle name="Style 104 3" xfId="870" xr:uid="{00000000-0005-0000-0000-0000C2060000}"/>
    <cellStyle name="Style 104 3 2" xfId="871" xr:uid="{00000000-0005-0000-0000-0000C3060000}"/>
    <cellStyle name="Style 104 3 2 2" xfId="872" xr:uid="{00000000-0005-0000-0000-0000C4060000}"/>
    <cellStyle name="Style 104 3 3" xfId="873" xr:uid="{00000000-0005-0000-0000-0000C5060000}"/>
    <cellStyle name="Style 104 4" xfId="874" xr:uid="{00000000-0005-0000-0000-0000C6060000}"/>
    <cellStyle name="Style 104 4 2" xfId="875" xr:uid="{00000000-0005-0000-0000-0000C7060000}"/>
    <cellStyle name="Style 104 5" xfId="876" xr:uid="{00000000-0005-0000-0000-0000C8060000}"/>
    <cellStyle name="Style 104 5 2" xfId="877" xr:uid="{00000000-0005-0000-0000-0000C9060000}"/>
    <cellStyle name="Style 104 6" xfId="878" xr:uid="{00000000-0005-0000-0000-0000CA060000}"/>
    <cellStyle name="Style 105" xfId="879" xr:uid="{00000000-0005-0000-0000-0000CB060000}"/>
    <cellStyle name="Style 105 2" xfId="880" xr:uid="{00000000-0005-0000-0000-0000CC060000}"/>
    <cellStyle name="Style 105 3" xfId="881" xr:uid="{00000000-0005-0000-0000-0000CD060000}"/>
    <cellStyle name="Style 105 4" xfId="882" xr:uid="{00000000-0005-0000-0000-0000CE060000}"/>
    <cellStyle name="Style 105 4 2" xfId="883" xr:uid="{00000000-0005-0000-0000-0000CF060000}"/>
    <cellStyle name="Style 106" xfId="884" xr:uid="{00000000-0005-0000-0000-0000D0060000}"/>
    <cellStyle name="Style 106 2" xfId="885" xr:uid="{00000000-0005-0000-0000-0000D1060000}"/>
    <cellStyle name="Style 106 3" xfId="886" xr:uid="{00000000-0005-0000-0000-0000D2060000}"/>
    <cellStyle name="Style 106 4" xfId="887" xr:uid="{00000000-0005-0000-0000-0000D3060000}"/>
    <cellStyle name="Style 106 4 2" xfId="888" xr:uid="{00000000-0005-0000-0000-0000D4060000}"/>
    <cellStyle name="Style 107" xfId="889" xr:uid="{00000000-0005-0000-0000-0000D5060000}"/>
    <cellStyle name="Style 107 2" xfId="890" xr:uid="{00000000-0005-0000-0000-0000D6060000}"/>
    <cellStyle name="Style 107 3" xfId="891" xr:uid="{00000000-0005-0000-0000-0000D7060000}"/>
    <cellStyle name="Style 107 4" xfId="892" xr:uid="{00000000-0005-0000-0000-0000D8060000}"/>
    <cellStyle name="Style 107 4 2" xfId="893" xr:uid="{00000000-0005-0000-0000-0000D9060000}"/>
    <cellStyle name="Style 108" xfId="894" xr:uid="{00000000-0005-0000-0000-0000DA060000}"/>
    <cellStyle name="Style 108 2" xfId="895" xr:uid="{00000000-0005-0000-0000-0000DB060000}"/>
    <cellStyle name="Style 108 3" xfId="896" xr:uid="{00000000-0005-0000-0000-0000DC060000}"/>
    <cellStyle name="Style 108 3 2" xfId="897" xr:uid="{00000000-0005-0000-0000-0000DD060000}"/>
    <cellStyle name="Style 108 3 2 2" xfId="898" xr:uid="{00000000-0005-0000-0000-0000DE060000}"/>
    <cellStyle name="Style 108 3 3" xfId="899" xr:uid="{00000000-0005-0000-0000-0000DF060000}"/>
    <cellStyle name="Style 108 4" xfId="900" xr:uid="{00000000-0005-0000-0000-0000E0060000}"/>
    <cellStyle name="Style 108 4 2" xfId="901" xr:uid="{00000000-0005-0000-0000-0000E1060000}"/>
    <cellStyle name="Style 108 5" xfId="902" xr:uid="{00000000-0005-0000-0000-0000E2060000}"/>
    <cellStyle name="Style 108 5 2" xfId="903" xr:uid="{00000000-0005-0000-0000-0000E3060000}"/>
    <cellStyle name="Style 108 6" xfId="904" xr:uid="{00000000-0005-0000-0000-0000E4060000}"/>
    <cellStyle name="Style 109" xfId="905" xr:uid="{00000000-0005-0000-0000-0000E5060000}"/>
    <cellStyle name="Style 109 2" xfId="906" xr:uid="{00000000-0005-0000-0000-0000E6060000}"/>
    <cellStyle name="Style 109 3" xfId="907" xr:uid="{00000000-0005-0000-0000-0000E7060000}"/>
    <cellStyle name="Style 109 4" xfId="908" xr:uid="{00000000-0005-0000-0000-0000E8060000}"/>
    <cellStyle name="Style 109 4 2" xfId="909" xr:uid="{00000000-0005-0000-0000-0000E9060000}"/>
    <cellStyle name="Style 110" xfId="910" xr:uid="{00000000-0005-0000-0000-0000EA060000}"/>
    <cellStyle name="Style 110 2" xfId="911" xr:uid="{00000000-0005-0000-0000-0000EB060000}"/>
    <cellStyle name="Style 110 3" xfId="912" xr:uid="{00000000-0005-0000-0000-0000EC060000}"/>
    <cellStyle name="Style 110 4" xfId="913" xr:uid="{00000000-0005-0000-0000-0000ED060000}"/>
    <cellStyle name="Style 110 4 2" xfId="914" xr:uid="{00000000-0005-0000-0000-0000EE060000}"/>
    <cellStyle name="Style 114" xfId="915" xr:uid="{00000000-0005-0000-0000-0000EF060000}"/>
    <cellStyle name="Style 114 2" xfId="916" xr:uid="{00000000-0005-0000-0000-0000F0060000}"/>
    <cellStyle name="Style 114 3" xfId="917" xr:uid="{00000000-0005-0000-0000-0000F1060000}"/>
    <cellStyle name="Style 114 3 2" xfId="918" xr:uid="{00000000-0005-0000-0000-0000F2060000}"/>
    <cellStyle name="Style 114 3 2 2" xfId="919" xr:uid="{00000000-0005-0000-0000-0000F3060000}"/>
    <cellStyle name="Style 114 3 3" xfId="920" xr:uid="{00000000-0005-0000-0000-0000F4060000}"/>
    <cellStyle name="Style 114 4" xfId="921" xr:uid="{00000000-0005-0000-0000-0000F5060000}"/>
    <cellStyle name="Style 114 4 2" xfId="922" xr:uid="{00000000-0005-0000-0000-0000F6060000}"/>
    <cellStyle name="Style 114 5" xfId="923" xr:uid="{00000000-0005-0000-0000-0000F7060000}"/>
    <cellStyle name="Style 114 5 2" xfId="924" xr:uid="{00000000-0005-0000-0000-0000F8060000}"/>
    <cellStyle name="Style 114 6" xfId="925" xr:uid="{00000000-0005-0000-0000-0000F9060000}"/>
    <cellStyle name="Style 115" xfId="926" xr:uid="{00000000-0005-0000-0000-0000FA060000}"/>
    <cellStyle name="Style 115 2" xfId="927" xr:uid="{00000000-0005-0000-0000-0000FB060000}"/>
    <cellStyle name="Style 115 3" xfId="928" xr:uid="{00000000-0005-0000-0000-0000FC060000}"/>
    <cellStyle name="Style 115 3 2" xfId="929" xr:uid="{00000000-0005-0000-0000-0000FD060000}"/>
    <cellStyle name="Style 115 3 2 2" xfId="930" xr:uid="{00000000-0005-0000-0000-0000FE060000}"/>
    <cellStyle name="Style 115 3 3" xfId="931" xr:uid="{00000000-0005-0000-0000-0000FF060000}"/>
    <cellStyle name="Style 115 4" xfId="932" xr:uid="{00000000-0005-0000-0000-000000070000}"/>
    <cellStyle name="Style 115 4 2" xfId="933" xr:uid="{00000000-0005-0000-0000-000001070000}"/>
    <cellStyle name="Style 115 5" xfId="934" xr:uid="{00000000-0005-0000-0000-000002070000}"/>
    <cellStyle name="Style 115 5 2" xfId="935" xr:uid="{00000000-0005-0000-0000-000003070000}"/>
    <cellStyle name="Style 115 6" xfId="936" xr:uid="{00000000-0005-0000-0000-000004070000}"/>
    <cellStyle name="Style 116" xfId="937" xr:uid="{00000000-0005-0000-0000-000005070000}"/>
    <cellStyle name="Style 116 2" xfId="938" xr:uid="{00000000-0005-0000-0000-000006070000}"/>
    <cellStyle name="Style 116 3" xfId="939" xr:uid="{00000000-0005-0000-0000-000007070000}"/>
    <cellStyle name="Style 116 4" xfId="940" xr:uid="{00000000-0005-0000-0000-000008070000}"/>
    <cellStyle name="Style 116 4 2" xfId="941" xr:uid="{00000000-0005-0000-0000-000009070000}"/>
    <cellStyle name="Style 117" xfId="942" xr:uid="{00000000-0005-0000-0000-00000A070000}"/>
    <cellStyle name="Style 117 2" xfId="943" xr:uid="{00000000-0005-0000-0000-00000B070000}"/>
    <cellStyle name="Style 117 3" xfId="944" xr:uid="{00000000-0005-0000-0000-00000C070000}"/>
    <cellStyle name="Style 117 4" xfId="945" xr:uid="{00000000-0005-0000-0000-00000D070000}"/>
    <cellStyle name="Style 117 4 2" xfId="946" xr:uid="{00000000-0005-0000-0000-00000E070000}"/>
    <cellStyle name="Style 118" xfId="947" xr:uid="{00000000-0005-0000-0000-00000F070000}"/>
    <cellStyle name="Style 118 2" xfId="948" xr:uid="{00000000-0005-0000-0000-000010070000}"/>
    <cellStyle name="Style 118 3" xfId="949" xr:uid="{00000000-0005-0000-0000-000011070000}"/>
    <cellStyle name="Style 118 4" xfId="950" xr:uid="{00000000-0005-0000-0000-000012070000}"/>
    <cellStyle name="Style 118 4 2" xfId="951" xr:uid="{00000000-0005-0000-0000-000013070000}"/>
    <cellStyle name="Style 119" xfId="952" xr:uid="{00000000-0005-0000-0000-000014070000}"/>
    <cellStyle name="Style 119 2" xfId="953" xr:uid="{00000000-0005-0000-0000-000015070000}"/>
    <cellStyle name="Style 119 3" xfId="954" xr:uid="{00000000-0005-0000-0000-000016070000}"/>
    <cellStyle name="Style 119 3 2" xfId="955" xr:uid="{00000000-0005-0000-0000-000017070000}"/>
    <cellStyle name="Style 119 3 2 2" xfId="956" xr:uid="{00000000-0005-0000-0000-000018070000}"/>
    <cellStyle name="Style 119 3 3" xfId="957" xr:uid="{00000000-0005-0000-0000-000019070000}"/>
    <cellStyle name="Style 119 4" xfId="958" xr:uid="{00000000-0005-0000-0000-00001A070000}"/>
    <cellStyle name="Style 119 4 2" xfId="959" xr:uid="{00000000-0005-0000-0000-00001B070000}"/>
    <cellStyle name="Style 119 5" xfId="960" xr:uid="{00000000-0005-0000-0000-00001C070000}"/>
    <cellStyle name="Style 119 5 2" xfId="961" xr:uid="{00000000-0005-0000-0000-00001D070000}"/>
    <cellStyle name="Style 119 6" xfId="962" xr:uid="{00000000-0005-0000-0000-00001E070000}"/>
    <cellStyle name="Style 120" xfId="963" xr:uid="{00000000-0005-0000-0000-00001F070000}"/>
    <cellStyle name="Style 120 2" xfId="964" xr:uid="{00000000-0005-0000-0000-000020070000}"/>
    <cellStyle name="Style 120 3" xfId="965" xr:uid="{00000000-0005-0000-0000-000021070000}"/>
    <cellStyle name="Style 120 4" xfId="966" xr:uid="{00000000-0005-0000-0000-000022070000}"/>
    <cellStyle name="Style 120 4 2" xfId="967" xr:uid="{00000000-0005-0000-0000-000023070000}"/>
    <cellStyle name="Style 121" xfId="968" xr:uid="{00000000-0005-0000-0000-000024070000}"/>
    <cellStyle name="Style 121 2" xfId="969" xr:uid="{00000000-0005-0000-0000-000025070000}"/>
    <cellStyle name="Style 121 3" xfId="970" xr:uid="{00000000-0005-0000-0000-000026070000}"/>
    <cellStyle name="Style 121 4" xfId="971" xr:uid="{00000000-0005-0000-0000-000027070000}"/>
    <cellStyle name="Style 121 4 2" xfId="972" xr:uid="{00000000-0005-0000-0000-000028070000}"/>
    <cellStyle name="Style 126" xfId="973" xr:uid="{00000000-0005-0000-0000-000029070000}"/>
    <cellStyle name="Style 126 2" xfId="974" xr:uid="{00000000-0005-0000-0000-00002A070000}"/>
    <cellStyle name="Style 126 3" xfId="975" xr:uid="{00000000-0005-0000-0000-00002B070000}"/>
    <cellStyle name="Style 126 3 2" xfId="976" xr:uid="{00000000-0005-0000-0000-00002C070000}"/>
    <cellStyle name="Style 126 3 2 2" xfId="977" xr:uid="{00000000-0005-0000-0000-00002D070000}"/>
    <cellStyle name="Style 126 3 3" xfId="978" xr:uid="{00000000-0005-0000-0000-00002E070000}"/>
    <cellStyle name="Style 126 4" xfId="979" xr:uid="{00000000-0005-0000-0000-00002F070000}"/>
    <cellStyle name="Style 126 4 2" xfId="980" xr:uid="{00000000-0005-0000-0000-000030070000}"/>
    <cellStyle name="Style 126 5" xfId="981" xr:uid="{00000000-0005-0000-0000-000031070000}"/>
    <cellStyle name="Style 126 5 2" xfId="982" xr:uid="{00000000-0005-0000-0000-000032070000}"/>
    <cellStyle name="Style 126 6" xfId="983" xr:uid="{00000000-0005-0000-0000-000033070000}"/>
    <cellStyle name="Style 127" xfId="984" xr:uid="{00000000-0005-0000-0000-000034070000}"/>
    <cellStyle name="Style 127 2" xfId="985" xr:uid="{00000000-0005-0000-0000-000035070000}"/>
    <cellStyle name="Style 127 3" xfId="986" xr:uid="{00000000-0005-0000-0000-000036070000}"/>
    <cellStyle name="Style 127 4" xfId="987" xr:uid="{00000000-0005-0000-0000-000037070000}"/>
    <cellStyle name="Style 127 4 2" xfId="988" xr:uid="{00000000-0005-0000-0000-000038070000}"/>
    <cellStyle name="Style 128" xfId="989" xr:uid="{00000000-0005-0000-0000-000039070000}"/>
    <cellStyle name="Style 128 2" xfId="990" xr:uid="{00000000-0005-0000-0000-00003A070000}"/>
    <cellStyle name="Style 128 3" xfId="991" xr:uid="{00000000-0005-0000-0000-00003B070000}"/>
    <cellStyle name="Style 128 4" xfId="992" xr:uid="{00000000-0005-0000-0000-00003C070000}"/>
    <cellStyle name="Style 128 4 2" xfId="993" xr:uid="{00000000-0005-0000-0000-00003D070000}"/>
    <cellStyle name="Style 129" xfId="994" xr:uid="{00000000-0005-0000-0000-00003E070000}"/>
    <cellStyle name="Style 129 2" xfId="995" xr:uid="{00000000-0005-0000-0000-00003F070000}"/>
    <cellStyle name="Style 129 3" xfId="996" xr:uid="{00000000-0005-0000-0000-000040070000}"/>
    <cellStyle name="Style 129 4" xfId="997" xr:uid="{00000000-0005-0000-0000-000041070000}"/>
    <cellStyle name="Style 129 4 2" xfId="998" xr:uid="{00000000-0005-0000-0000-000042070000}"/>
    <cellStyle name="Style 130" xfId="999" xr:uid="{00000000-0005-0000-0000-000043070000}"/>
    <cellStyle name="Style 130 2" xfId="1000" xr:uid="{00000000-0005-0000-0000-000044070000}"/>
    <cellStyle name="Style 130 3" xfId="1001" xr:uid="{00000000-0005-0000-0000-000045070000}"/>
    <cellStyle name="Style 130 3 2" xfId="1002" xr:uid="{00000000-0005-0000-0000-000046070000}"/>
    <cellStyle name="Style 130 3 2 2" xfId="1003" xr:uid="{00000000-0005-0000-0000-000047070000}"/>
    <cellStyle name="Style 130 3 3" xfId="1004" xr:uid="{00000000-0005-0000-0000-000048070000}"/>
    <cellStyle name="Style 130 4" xfId="1005" xr:uid="{00000000-0005-0000-0000-000049070000}"/>
    <cellStyle name="Style 130 4 2" xfId="1006" xr:uid="{00000000-0005-0000-0000-00004A070000}"/>
    <cellStyle name="Style 130 5" xfId="1007" xr:uid="{00000000-0005-0000-0000-00004B070000}"/>
    <cellStyle name="Style 130 5 2" xfId="1008" xr:uid="{00000000-0005-0000-0000-00004C070000}"/>
    <cellStyle name="Style 130 6" xfId="1009" xr:uid="{00000000-0005-0000-0000-00004D070000}"/>
    <cellStyle name="Style 131" xfId="1010" xr:uid="{00000000-0005-0000-0000-00004E070000}"/>
    <cellStyle name="Style 131 2" xfId="1011" xr:uid="{00000000-0005-0000-0000-00004F070000}"/>
    <cellStyle name="Style 131 3" xfId="1012" xr:uid="{00000000-0005-0000-0000-000050070000}"/>
    <cellStyle name="Style 131 4" xfId="1013" xr:uid="{00000000-0005-0000-0000-000051070000}"/>
    <cellStyle name="Style 131 4 2" xfId="1014" xr:uid="{00000000-0005-0000-0000-000052070000}"/>
    <cellStyle name="Style 132" xfId="1015" xr:uid="{00000000-0005-0000-0000-000053070000}"/>
    <cellStyle name="Style 132 2" xfId="1016" xr:uid="{00000000-0005-0000-0000-000054070000}"/>
    <cellStyle name="Style 132 3" xfId="1017" xr:uid="{00000000-0005-0000-0000-000055070000}"/>
    <cellStyle name="Style 132 4" xfId="1018" xr:uid="{00000000-0005-0000-0000-000056070000}"/>
    <cellStyle name="Style 132 4 2" xfId="1019" xr:uid="{00000000-0005-0000-0000-000057070000}"/>
    <cellStyle name="Style 137" xfId="1020" xr:uid="{00000000-0005-0000-0000-000058070000}"/>
    <cellStyle name="Style 137 2" xfId="1021" xr:uid="{00000000-0005-0000-0000-000059070000}"/>
    <cellStyle name="Style 137 3" xfId="1022" xr:uid="{00000000-0005-0000-0000-00005A070000}"/>
    <cellStyle name="Style 137 3 2" xfId="1023" xr:uid="{00000000-0005-0000-0000-00005B070000}"/>
    <cellStyle name="Style 137 3 2 2" xfId="1024" xr:uid="{00000000-0005-0000-0000-00005C070000}"/>
    <cellStyle name="Style 137 3 3" xfId="1025" xr:uid="{00000000-0005-0000-0000-00005D070000}"/>
    <cellStyle name="Style 137 4" xfId="1026" xr:uid="{00000000-0005-0000-0000-00005E070000}"/>
    <cellStyle name="Style 137 4 2" xfId="1027" xr:uid="{00000000-0005-0000-0000-00005F070000}"/>
    <cellStyle name="Style 137 5" xfId="1028" xr:uid="{00000000-0005-0000-0000-000060070000}"/>
    <cellStyle name="Style 137 5 2" xfId="1029" xr:uid="{00000000-0005-0000-0000-000061070000}"/>
    <cellStyle name="Style 137 6" xfId="1030" xr:uid="{00000000-0005-0000-0000-000062070000}"/>
    <cellStyle name="Style 138" xfId="1031" xr:uid="{00000000-0005-0000-0000-000063070000}"/>
    <cellStyle name="Style 138 2" xfId="1032" xr:uid="{00000000-0005-0000-0000-000064070000}"/>
    <cellStyle name="Style 138 3" xfId="1033" xr:uid="{00000000-0005-0000-0000-000065070000}"/>
    <cellStyle name="Style 138 4" xfId="1034" xr:uid="{00000000-0005-0000-0000-000066070000}"/>
    <cellStyle name="Style 138 4 2" xfId="1035" xr:uid="{00000000-0005-0000-0000-000067070000}"/>
    <cellStyle name="Style 139" xfId="1036" xr:uid="{00000000-0005-0000-0000-000068070000}"/>
    <cellStyle name="Style 139 2" xfId="1037" xr:uid="{00000000-0005-0000-0000-000069070000}"/>
    <cellStyle name="Style 139 3" xfId="1038" xr:uid="{00000000-0005-0000-0000-00006A070000}"/>
    <cellStyle name="Style 139 4" xfId="1039" xr:uid="{00000000-0005-0000-0000-00006B070000}"/>
    <cellStyle name="Style 139 4 2" xfId="1040" xr:uid="{00000000-0005-0000-0000-00006C070000}"/>
    <cellStyle name="Style 140" xfId="1041" xr:uid="{00000000-0005-0000-0000-00006D070000}"/>
    <cellStyle name="Style 140 2" xfId="1042" xr:uid="{00000000-0005-0000-0000-00006E070000}"/>
    <cellStyle name="Style 140 3" xfId="1043" xr:uid="{00000000-0005-0000-0000-00006F070000}"/>
    <cellStyle name="Style 140 4" xfId="1044" xr:uid="{00000000-0005-0000-0000-000070070000}"/>
    <cellStyle name="Style 140 4 2" xfId="1045" xr:uid="{00000000-0005-0000-0000-000071070000}"/>
    <cellStyle name="Style 141" xfId="1046" xr:uid="{00000000-0005-0000-0000-000072070000}"/>
    <cellStyle name="Style 141 2" xfId="1047" xr:uid="{00000000-0005-0000-0000-000073070000}"/>
    <cellStyle name="Style 141 3" xfId="1048" xr:uid="{00000000-0005-0000-0000-000074070000}"/>
    <cellStyle name="Style 141 3 2" xfId="1049" xr:uid="{00000000-0005-0000-0000-000075070000}"/>
    <cellStyle name="Style 141 3 2 2" xfId="1050" xr:uid="{00000000-0005-0000-0000-000076070000}"/>
    <cellStyle name="Style 141 3 3" xfId="1051" xr:uid="{00000000-0005-0000-0000-000077070000}"/>
    <cellStyle name="Style 141 4" xfId="1052" xr:uid="{00000000-0005-0000-0000-000078070000}"/>
    <cellStyle name="Style 141 4 2" xfId="1053" xr:uid="{00000000-0005-0000-0000-000079070000}"/>
    <cellStyle name="Style 141 5" xfId="1054" xr:uid="{00000000-0005-0000-0000-00007A070000}"/>
    <cellStyle name="Style 141 5 2" xfId="1055" xr:uid="{00000000-0005-0000-0000-00007B070000}"/>
    <cellStyle name="Style 141 6" xfId="1056" xr:uid="{00000000-0005-0000-0000-00007C070000}"/>
    <cellStyle name="Style 142" xfId="1057" xr:uid="{00000000-0005-0000-0000-00007D070000}"/>
    <cellStyle name="Style 142 2" xfId="1058" xr:uid="{00000000-0005-0000-0000-00007E070000}"/>
    <cellStyle name="Style 142 3" xfId="1059" xr:uid="{00000000-0005-0000-0000-00007F070000}"/>
    <cellStyle name="Style 142 4" xfId="1060" xr:uid="{00000000-0005-0000-0000-000080070000}"/>
    <cellStyle name="Style 142 4 2" xfId="1061" xr:uid="{00000000-0005-0000-0000-000081070000}"/>
    <cellStyle name="Style 143" xfId="1062" xr:uid="{00000000-0005-0000-0000-000082070000}"/>
    <cellStyle name="Style 143 2" xfId="1063" xr:uid="{00000000-0005-0000-0000-000083070000}"/>
    <cellStyle name="Style 143 3" xfId="1064" xr:uid="{00000000-0005-0000-0000-000084070000}"/>
    <cellStyle name="Style 143 4" xfId="1065" xr:uid="{00000000-0005-0000-0000-000085070000}"/>
    <cellStyle name="Style 143 4 2" xfId="1066" xr:uid="{00000000-0005-0000-0000-000086070000}"/>
    <cellStyle name="Style 148" xfId="1067" xr:uid="{00000000-0005-0000-0000-000087070000}"/>
    <cellStyle name="Style 148 2" xfId="1068" xr:uid="{00000000-0005-0000-0000-000088070000}"/>
    <cellStyle name="Style 148 3" xfId="1069" xr:uid="{00000000-0005-0000-0000-000089070000}"/>
    <cellStyle name="Style 148 3 2" xfId="1070" xr:uid="{00000000-0005-0000-0000-00008A070000}"/>
    <cellStyle name="Style 148 3 2 2" xfId="1071" xr:uid="{00000000-0005-0000-0000-00008B070000}"/>
    <cellStyle name="Style 148 3 3" xfId="1072" xr:uid="{00000000-0005-0000-0000-00008C070000}"/>
    <cellStyle name="Style 148 4" xfId="1073" xr:uid="{00000000-0005-0000-0000-00008D070000}"/>
    <cellStyle name="Style 148 4 2" xfId="1074" xr:uid="{00000000-0005-0000-0000-00008E070000}"/>
    <cellStyle name="Style 148 5" xfId="1075" xr:uid="{00000000-0005-0000-0000-00008F070000}"/>
    <cellStyle name="Style 148 5 2" xfId="1076" xr:uid="{00000000-0005-0000-0000-000090070000}"/>
    <cellStyle name="Style 148 6" xfId="1077" xr:uid="{00000000-0005-0000-0000-000091070000}"/>
    <cellStyle name="Style 149" xfId="1078" xr:uid="{00000000-0005-0000-0000-000092070000}"/>
    <cellStyle name="Style 149 2" xfId="1079" xr:uid="{00000000-0005-0000-0000-000093070000}"/>
    <cellStyle name="Style 149 3" xfId="1080" xr:uid="{00000000-0005-0000-0000-000094070000}"/>
    <cellStyle name="Style 149 4" xfId="1081" xr:uid="{00000000-0005-0000-0000-000095070000}"/>
    <cellStyle name="Style 149 4 2" xfId="1082" xr:uid="{00000000-0005-0000-0000-000096070000}"/>
    <cellStyle name="Style 150" xfId="1083" xr:uid="{00000000-0005-0000-0000-000097070000}"/>
    <cellStyle name="Style 150 2" xfId="1084" xr:uid="{00000000-0005-0000-0000-000098070000}"/>
    <cellStyle name="Style 150 3" xfId="1085" xr:uid="{00000000-0005-0000-0000-000099070000}"/>
    <cellStyle name="Style 150 4" xfId="1086" xr:uid="{00000000-0005-0000-0000-00009A070000}"/>
    <cellStyle name="Style 150 4 2" xfId="1087" xr:uid="{00000000-0005-0000-0000-00009B070000}"/>
    <cellStyle name="Style 151" xfId="1088" xr:uid="{00000000-0005-0000-0000-00009C070000}"/>
    <cellStyle name="Style 151 2" xfId="1089" xr:uid="{00000000-0005-0000-0000-00009D070000}"/>
    <cellStyle name="Style 151 3" xfId="1090" xr:uid="{00000000-0005-0000-0000-00009E070000}"/>
    <cellStyle name="Style 151 4" xfId="1091" xr:uid="{00000000-0005-0000-0000-00009F070000}"/>
    <cellStyle name="Style 151 4 2" xfId="1092" xr:uid="{00000000-0005-0000-0000-0000A0070000}"/>
    <cellStyle name="Style 152" xfId="1093" xr:uid="{00000000-0005-0000-0000-0000A1070000}"/>
    <cellStyle name="Style 152 2" xfId="1094" xr:uid="{00000000-0005-0000-0000-0000A2070000}"/>
    <cellStyle name="Style 152 3" xfId="1095" xr:uid="{00000000-0005-0000-0000-0000A3070000}"/>
    <cellStyle name="Style 152 3 2" xfId="1096" xr:uid="{00000000-0005-0000-0000-0000A4070000}"/>
    <cellStyle name="Style 152 3 2 2" xfId="1097" xr:uid="{00000000-0005-0000-0000-0000A5070000}"/>
    <cellStyle name="Style 152 3 3" xfId="1098" xr:uid="{00000000-0005-0000-0000-0000A6070000}"/>
    <cellStyle name="Style 152 4" xfId="1099" xr:uid="{00000000-0005-0000-0000-0000A7070000}"/>
    <cellStyle name="Style 152 4 2" xfId="1100" xr:uid="{00000000-0005-0000-0000-0000A8070000}"/>
    <cellStyle name="Style 152 5" xfId="1101" xr:uid="{00000000-0005-0000-0000-0000A9070000}"/>
    <cellStyle name="Style 152 5 2" xfId="1102" xr:uid="{00000000-0005-0000-0000-0000AA070000}"/>
    <cellStyle name="Style 152 6" xfId="1103" xr:uid="{00000000-0005-0000-0000-0000AB070000}"/>
    <cellStyle name="Style 153" xfId="1104" xr:uid="{00000000-0005-0000-0000-0000AC070000}"/>
    <cellStyle name="Style 153 2" xfId="1105" xr:uid="{00000000-0005-0000-0000-0000AD070000}"/>
    <cellStyle name="Style 153 3" xfId="1106" xr:uid="{00000000-0005-0000-0000-0000AE070000}"/>
    <cellStyle name="Style 153 4" xfId="1107" xr:uid="{00000000-0005-0000-0000-0000AF070000}"/>
    <cellStyle name="Style 153 4 2" xfId="1108" xr:uid="{00000000-0005-0000-0000-0000B0070000}"/>
    <cellStyle name="Style 154" xfId="1109" xr:uid="{00000000-0005-0000-0000-0000B1070000}"/>
    <cellStyle name="Style 154 2" xfId="1110" xr:uid="{00000000-0005-0000-0000-0000B2070000}"/>
    <cellStyle name="Style 154 3" xfId="1111" xr:uid="{00000000-0005-0000-0000-0000B3070000}"/>
    <cellStyle name="Style 154 4" xfId="1112" xr:uid="{00000000-0005-0000-0000-0000B4070000}"/>
    <cellStyle name="Style 154 4 2" xfId="1113" xr:uid="{00000000-0005-0000-0000-0000B5070000}"/>
    <cellStyle name="Style 159" xfId="1114" xr:uid="{00000000-0005-0000-0000-0000B6070000}"/>
    <cellStyle name="Style 159 2" xfId="1115" xr:uid="{00000000-0005-0000-0000-0000B7070000}"/>
    <cellStyle name="Style 159 3" xfId="1116" xr:uid="{00000000-0005-0000-0000-0000B8070000}"/>
    <cellStyle name="Style 159 3 2" xfId="1117" xr:uid="{00000000-0005-0000-0000-0000B9070000}"/>
    <cellStyle name="Style 159 3 2 2" xfId="1118" xr:uid="{00000000-0005-0000-0000-0000BA070000}"/>
    <cellStyle name="Style 159 3 3" xfId="1119" xr:uid="{00000000-0005-0000-0000-0000BB070000}"/>
    <cellStyle name="Style 159 4" xfId="1120" xr:uid="{00000000-0005-0000-0000-0000BC070000}"/>
    <cellStyle name="Style 159 4 2" xfId="1121" xr:uid="{00000000-0005-0000-0000-0000BD070000}"/>
    <cellStyle name="Style 159 5" xfId="1122" xr:uid="{00000000-0005-0000-0000-0000BE070000}"/>
    <cellStyle name="Style 159 5 2" xfId="1123" xr:uid="{00000000-0005-0000-0000-0000BF070000}"/>
    <cellStyle name="Style 159 6" xfId="1124" xr:uid="{00000000-0005-0000-0000-0000C0070000}"/>
    <cellStyle name="Style 160" xfId="1125" xr:uid="{00000000-0005-0000-0000-0000C1070000}"/>
    <cellStyle name="Style 160 2" xfId="1126" xr:uid="{00000000-0005-0000-0000-0000C2070000}"/>
    <cellStyle name="Style 160 3" xfId="1127" xr:uid="{00000000-0005-0000-0000-0000C3070000}"/>
    <cellStyle name="Style 160 4" xfId="1128" xr:uid="{00000000-0005-0000-0000-0000C4070000}"/>
    <cellStyle name="Style 160 4 2" xfId="1129" xr:uid="{00000000-0005-0000-0000-0000C5070000}"/>
    <cellStyle name="Style 161" xfId="1130" xr:uid="{00000000-0005-0000-0000-0000C6070000}"/>
    <cellStyle name="Style 161 2" xfId="1131" xr:uid="{00000000-0005-0000-0000-0000C7070000}"/>
    <cellStyle name="Style 161 3" xfId="1132" xr:uid="{00000000-0005-0000-0000-0000C8070000}"/>
    <cellStyle name="Style 161 4" xfId="1133" xr:uid="{00000000-0005-0000-0000-0000C9070000}"/>
    <cellStyle name="Style 161 4 2" xfId="1134" xr:uid="{00000000-0005-0000-0000-0000CA070000}"/>
    <cellStyle name="Style 162" xfId="1135" xr:uid="{00000000-0005-0000-0000-0000CB070000}"/>
    <cellStyle name="Style 162 2" xfId="1136" xr:uid="{00000000-0005-0000-0000-0000CC070000}"/>
    <cellStyle name="Style 162 3" xfId="1137" xr:uid="{00000000-0005-0000-0000-0000CD070000}"/>
    <cellStyle name="Style 162 4" xfId="1138" xr:uid="{00000000-0005-0000-0000-0000CE070000}"/>
    <cellStyle name="Style 162 4 2" xfId="1139" xr:uid="{00000000-0005-0000-0000-0000CF070000}"/>
    <cellStyle name="Style 163" xfId="1140" xr:uid="{00000000-0005-0000-0000-0000D0070000}"/>
    <cellStyle name="Style 163 2" xfId="1141" xr:uid="{00000000-0005-0000-0000-0000D1070000}"/>
    <cellStyle name="Style 163 3" xfId="1142" xr:uid="{00000000-0005-0000-0000-0000D2070000}"/>
    <cellStyle name="Style 163 3 2" xfId="1143" xr:uid="{00000000-0005-0000-0000-0000D3070000}"/>
    <cellStyle name="Style 163 3 2 2" xfId="1144" xr:uid="{00000000-0005-0000-0000-0000D4070000}"/>
    <cellStyle name="Style 163 3 3" xfId="1145" xr:uid="{00000000-0005-0000-0000-0000D5070000}"/>
    <cellStyle name="Style 163 4" xfId="1146" xr:uid="{00000000-0005-0000-0000-0000D6070000}"/>
    <cellStyle name="Style 163 4 2" xfId="1147" xr:uid="{00000000-0005-0000-0000-0000D7070000}"/>
    <cellStyle name="Style 163 5" xfId="1148" xr:uid="{00000000-0005-0000-0000-0000D8070000}"/>
    <cellStyle name="Style 163 5 2" xfId="1149" xr:uid="{00000000-0005-0000-0000-0000D9070000}"/>
    <cellStyle name="Style 163 6" xfId="1150" xr:uid="{00000000-0005-0000-0000-0000DA070000}"/>
    <cellStyle name="Style 164" xfId="1151" xr:uid="{00000000-0005-0000-0000-0000DB070000}"/>
    <cellStyle name="Style 164 2" xfId="1152" xr:uid="{00000000-0005-0000-0000-0000DC070000}"/>
    <cellStyle name="Style 164 3" xfId="1153" xr:uid="{00000000-0005-0000-0000-0000DD070000}"/>
    <cellStyle name="Style 164 4" xfId="1154" xr:uid="{00000000-0005-0000-0000-0000DE070000}"/>
    <cellStyle name="Style 164 4 2" xfId="1155" xr:uid="{00000000-0005-0000-0000-0000DF070000}"/>
    <cellStyle name="Style 165" xfId="1156" xr:uid="{00000000-0005-0000-0000-0000E0070000}"/>
    <cellStyle name="Style 165 2" xfId="1157" xr:uid="{00000000-0005-0000-0000-0000E1070000}"/>
    <cellStyle name="Style 165 3" xfId="1158" xr:uid="{00000000-0005-0000-0000-0000E2070000}"/>
    <cellStyle name="Style 165 4" xfId="1159" xr:uid="{00000000-0005-0000-0000-0000E3070000}"/>
    <cellStyle name="Style 165 4 2" xfId="1160" xr:uid="{00000000-0005-0000-0000-0000E4070000}"/>
    <cellStyle name="Style 21" xfId="1161" xr:uid="{00000000-0005-0000-0000-0000E5070000}"/>
    <cellStyle name="Style 21 2" xfId="1162" xr:uid="{00000000-0005-0000-0000-0000E6070000}"/>
    <cellStyle name="Style 21 2 2" xfId="1962" xr:uid="{00000000-0005-0000-0000-0000E7070000}"/>
    <cellStyle name="Style 21 2 3" xfId="1963" xr:uid="{00000000-0005-0000-0000-0000E8070000}"/>
    <cellStyle name="Style 21 3" xfId="1163" xr:uid="{00000000-0005-0000-0000-0000E9070000}"/>
    <cellStyle name="Style 21 3 2" xfId="1164" xr:uid="{00000000-0005-0000-0000-0000EA070000}"/>
    <cellStyle name="Style 21 3 2 2" xfId="1165" xr:uid="{00000000-0005-0000-0000-0000EB070000}"/>
    <cellStyle name="Style 21 3 3" xfId="1166" xr:uid="{00000000-0005-0000-0000-0000EC070000}"/>
    <cellStyle name="Style 21 4" xfId="1167" xr:uid="{00000000-0005-0000-0000-0000ED070000}"/>
    <cellStyle name="Style 21 4 2" xfId="1168" xr:uid="{00000000-0005-0000-0000-0000EE070000}"/>
    <cellStyle name="Style 21 5" xfId="1169" xr:uid="{00000000-0005-0000-0000-0000EF070000}"/>
    <cellStyle name="Style 21 5 2" xfId="1170" xr:uid="{00000000-0005-0000-0000-0000F0070000}"/>
    <cellStyle name="Style 21 6" xfId="1171" xr:uid="{00000000-0005-0000-0000-0000F1070000}"/>
    <cellStyle name="Style 21 7" xfId="1172" xr:uid="{00000000-0005-0000-0000-0000F2070000}"/>
    <cellStyle name="Style 21 7 2" xfId="1173" xr:uid="{00000000-0005-0000-0000-0000F3070000}"/>
    <cellStyle name="Style 22" xfId="1174" xr:uid="{00000000-0005-0000-0000-0000F4070000}"/>
    <cellStyle name="Style 22 2" xfId="1175" xr:uid="{00000000-0005-0000-0000-0000F5070000}"/>
    <cellStyle name="Style 22 2 2" xfId="1964" xr:uid="{00000000-0005-0000-0000-0000F6070000}"/>
    <cellStyle name="Style 22 2 3" xfId="1965" xr:uid="{00000000-0005-0000-0000-0000F7070000}"/>
    <cellStyle name="Style 22 3" xfId="1176" xr:uid="{00000000-0005-0000-0000-0000F8070000}"/>
    <cellStyle name="Style 22 4" xfId="1177" xr:uid="{00000000-0005-0000-0000-0000F9070000}"/>
    <cellStyle name="Style 22 4 2" xfId="1178" xr:uid="{00000000-0005-0000-0000-0000FA070000}"/>
    <cellStyle name="Style 22 5" xfId="1179" xr:uid="{00000000-0005-0000-0000-0000FB070000}"/>
    <cellStyle name="Style 23" xfId="1180" xr:uid="{00000000-0005-0000-0000-0000FC070000}"/>
    <cellStyle name="Style 23 2" xfId="1181" xr:uid="{00000000-0005-0000-0000-0000FD070000}"/>
    <cellStyle name="Style 23 2 2" xfId="1966" xr:uid="{00000000-0005-0000-0000-0000FE070000}"/>
    <cellStyle name="Style 23 2 3" xfId="1967" xr:uid="{00000000-0005-0000-0000-0000FF070000}"/>
    <cellStyle name="Style 23 3" xfId="1182" xr:uid="{00000000-0005-0000-0000-000000080000}"/>
    <cellStyle name="Style 23 4" xfId="1183" xr:uid="{00000000-0005-0000-0000-000001080000}"/>
    <cellStyle name="Style 23 4 2" xfId="1184" xr:uid="{00000000-0005-0000-0000-000002080000}"/>
    <cellStyle name="Style 23 5" xfId="1185" xr:uid="{00000000-0005-0000-0000-000003080000}"/>
    <cellStyle name="Style 24" xfId="1186" xr:uid="{00000000-0005-0000-0000-000004080000}"/>
    <cellStyle name="Style 24 2" xfId="1187" xr:uid="{00000000-0005-0000-0000-000005080000}"/>
    <cellStyle name="Style 24 2 2" xfId="1968" xr:uid="{00000000-0005-0000-0000-000006080000}"/>
    <cellStyle name="Style 24 2 3" xfId="1969" xr:uid="{00000000-0005-0000-0000-000007080000}"/>
    <cellStyle name="Style 24 3" xfId="1188" xr:uid="{00000000-0005-0000-0000-000008080000}"/>
    <cellStyle name="Style 24 4" xfId="1189" xr:uid="{00000000-0005-0000-0000-000009080000}"/>
    <cellStyle name="Style 24 4 2" xfId="1190" xr:uid="{00000000-0005-0000-0000-00000A080000}"/>
    <cellStyle name="Style 24 5" xfId="1191" xr:uid="{00000000-0005-0000-0000-00000B080000}"/>
    <cellStyle name="Style 25" xfId="1192" xr:uid="{00000000-0005-0000-0000-00000C080000}"/>
    <cellStyle name="Style 25 2" xfId="1193" xr:uid="{00000000-0005-0000-0000-00000D080000}"/>
    <cellStyle name="Style 25 2 2" xfId="1970" xr:uid="{00000000-0005-0000-0000-00000E080000}"/>
    <cellStyle name="Style 25 2 3" xfId="1971" xr:uid="{00000000-0005-0000-0000-00000F080000}"/>
    <cellStyle name="Style 25 3" xfId="1194" xr:uid="{00000000-0005-0000-0000-000010080000}"/>
    <cellStyle name="Style 25 3 2" xfId="1195" xr:uid="{00000000-0005-0000-0000-000011080000}"/>
    <cellStyle name="Style 25 3 2 2" xfId="1196" xr:uid="{00000000-0005-0000-0000-000012080000}"/>
    <cellStyle name="Style 25 3 3" xfId="1197" xr:uid="{00000000-0005-0000-0000-000013080000}"/>
    <cellStyle name="Style 25 4" xfId="1198" xr:uid="{00000000-0005-0000-0000-000014080000}"/>
    <cellStyle name="Style 25 4 2" xfId="1199" xr:uid="{00000000-0005-0000-0000-000015080000}"/>
    <cellStyle name="Style 25 5" xfId="1200" xr:uid="{00000000-0005-0000-0000-000016080000}"/>
    <cellStyle name="Style 25 5 2" xfId="1201" xr:uid="{00000000-0005-0000-0000-000017080000}"/>
    <cellStyle name="Style 25 6" xfId="1202" xr:uid="{00000000-0005-0000-0000-000018080000}"/>
    <cellStyle name="Style 25 6 2" xfId="1203" xr:uid="{00000000-0005-0000-0000-000019080000}"/>
    <cellStyle name="Style 26" xfId="1204" xr:uid="{00000000-0005-0000-0000-00001A080000}"/>
    <cellStyle name="Style 26 2" xfId="1205" xr:uid="{00000000-0005-0000-0000-00001B080000}"/>
    <cellStyle name="Style 26 2 2" xfId="1972" xr:uid="{00000000-0005-0000-0000-00001C080000}"/>
    <cellStyle name="Style 26 2 3" xfId="1973" xr:uid="{00000000-0005-0000-0000-00001D080000}"/>
    <cellStyle name="Style 26 3" xfId="1206" xr:uid="{00000000-0005-0000-0000-00001E080000}"/>
    <cellStyle name="Style 26 4" xfId="1207" xr:uid="{00000000-0005-0000-0000-00001F080000}"/>
    <cellStyle name="Style 26 4 2" xfId="1208" xr:uid="{00000000-0005-0000-0000-000020080000}"/>
    <cellStyle name="Style 26 5" xfId="1209" xr:uid="{00000000-0005-0000-0000-000021080000}"/>
    <cellStyle name="Style 27" xfId="1210" xr:uid="{00000000-0005-0000-0000-000022080000}"/>
    <cellStyle name="Style 27 2" xfId="1211" xr:uid="{00000000-0005-0000-0000-000023080000}"/>
    <cellStyle name="Style 27 3" xfId="1212" xr:uid="{00000000-0005-0000-0000-000024080000}"/>
    <cellStyle name="Style 27 4" xfId="1213" xr:uid="{00000000-0005-0000-0000-000025080000}"/>
    <cellStyle name="Style 27 4 2" xfId="1214" xr:uid="{00000000-0005-0000-0000-000026080000}"/>
    <cellStyle name="Style 35" xfId="1215" xr:uid="{00000000-0005-0000-0000-000027080000}"/>
    <cellStyle name="Style 35 2" xfId="1216" xr:uid="{00000000-0005-0000-0000-000028080000}"/>
    <cellStyle name="Style 35 3" xfId="1217" xr:uid="{00000000-0005-0000-0000-000029080000}"/>
    <cellStyle name="Style 35 3 2" xfId="1218" xr:uid="{00000000-0005-0000-0000-00002A080000}"/>
    <cellStyle name="Style 35 3 2 2" xfId="1219" xr:uid="{00000000-0005-0000-0000-00002B080000}"/>
    <cellStyle name="Style 35 3 3" xfId="1220" xr:uid="{00000000-0005-0000-0000-00002C080000}"/>
    <cellStyle name="Style 35 4" xfId="1221" xr:uid="{00000000-0005-0000-0000-00002D080000}"/>
    <cellStyle name="Style 35 4 2" xfId="1222" xr:uid="{00000000-0005-0000-0000-00002E080000}"/>
    <cellStyle name="Style 35 5" xfId="1223" xr:uid="{00000000-0005-0000-0000-00002F080000}"/>
    <cellStyle name="Style 35 5 2" xfId="1224" xr:uid="{00000000-0005-0000-0000-000030080000}"/>
    <cellStyle name="Style 35 6" xfId="1225" xr:uid="{00000000-0005-0000-0000-000031080000}"/>
    <cellStyle name="Style 36" xfId="1226" xr:uid="{00000000-0005-0000-0000-000032080000}"/>
    <cellStyle name="Style 36 2" xfId="1227" xr:uid="{00000000-0005-0000-0000-000033080000}"/>
    <cellStyle name="Style 36 3" xfId="1228" xr:uid="{00000000-0005-0000-0000-000034080000}"/>
    <cellStyle name="Style 36 4" xfId="1229" xr:uid="{00000000-0005-0000-0000-000035080000}"/>
    <cellStyle name="Style 36 4 2" xfId="1230" xr:uid="{00000000-0005-0000-0000-000036080000}"/>
    <cellStyle name="Style 37" xfId="1231" xr:uid="{00000000-0005-0000-0000-000037080000}"/>
    <cellStyle name="Style 37 2" xfId="1232" xr:uid="{00000000-0005-0000-0000-000038080000}"/>
    <cellStyle name="Style 37 3" xfId="1233" xr:uid="{00000000-0005-0000-0000-000039080000}"/>
    <cellStyle name="Style 37 4" xfId="1234" xr:uid="{00000000-0005-0000-0000-00003A080000}"/>
    <cellStyle name="Style 37 4 2" xfId="1235" xr:uid="{00000000-0005-0000-0000-00003B080000}"/>
    <cellStyle name="Style 38" xfId="1236" xr:uid="{00000000-0005-0000-0000-00003C080000}"/>
    <cellStyle name="Style 38 2" xfId="1237" xr:uid="{00000000-0005-0000-0000-00003D080000}"/>
    <cellStyle name="Style 38 3" xfId="1238" xr:uid="{00000000-0005-0000-0000-00003E080000}"/>
    <cellStyle name="Style 38 4" xfId="1239" xr:uid="{00000000-0005-0000-0000-00003F080000}"/>
    <cellStyle name="Style 38 4 2" xfId="1240" xr:uid="{00000000-0005-0000-0000-000040080000}"/>
    <cellStyle name="Style 39" xfId="1241" xr:uid="{00000000-0005-0000-0000-000041080000}"/>
    <cellStyle name="Style 39 2" xfId="1242" xr:uid="{00000000-0005-0000-0000-000042080000}"/>
    <cellStyle name="Style 39 3" xfId="1243" xr:uid="{00000000-0005-0000-0000-000043080000}"/>
    <cellStyle name="Style 39 3 2" xfId="1244" xr:uid="{00000000-0005-0000-0000-000044080000}"/>
    <cellStyle name="Style 39 3 2 2" xfId="1245" xr:uid="{00000000-0005-0000-0000-000045080000}"/>
    <cellStyle name="Style 39 3 3" xfId="1246" xr:uid="{00000000-0005-0000-0000-000046080000}"/>
    <cellStyle name="Style 39 4" xfId="1247" xr:uid="{00000000-0005-0000-0000-000047080000}"/>
    <cellStyle name="Style 39 4 2" xfId="1248" xr:uid="{00000000-0005-0000-0000-000048080000}"/>
    <cellStyle name="Style 39 5" xfId="1249" xr:uid="{00000000-0005-0000-0000-000049080000}"/>
    <cellStyle name="Style 39 5 2" xfId="1250" xr:uid="{00000000-0005-0000-0000-00004A080000}"/>
    <cellStyle name="Style 39 6" xfId="1251" xr:uid="{00000000-0005-0000-0000-00004B080000}"/>
    <cellStyle name="Style 40" xfId="1252" xr:uid="{00000000-0005-0000-0000-00004C080000}"/>
    <cellStyle name="Style 40 2" xfId="1253" xr:uid="{00000000-0005-0000-0000-00004D080000}"/>
    <cellStyle name="Style 40 3" xfId="1254" xr:uid="{00000000-0005-0000-0000-00004E080000}"/>
    <cellStyle name="Style 40 4" xfId="1255" xr:uid="{00000000-0005-0000-0000-00004F080000}"/>
    <cellStyle name="Style 40 4 2" xfId="1256" xr:uid="{00000000-0005-0000-0000-000050080000}"/>
    <cellStyle name="Style 41" xfId="1257" xr:uid="{00000000-0005-0000-0000-000051080000}"/>
    <cellStyle name="Style 41 2" xfId="1258" xr:uid="{00000000-0005-0000-0000-000052080000}"/>
    <cellStyle name="Style 41 3" xfId="1259" xr:uid="{00000000-0005-0000-0000-000053080000}"/>
    <cellStyle name="Style 41 4" xfId="1260" xr:uid="{00000000-0005-0000-0000-000054080000}"/>
    <cellStyle name="Style 41 4 2" xfId="1261" xr:uid="{00000000-0005-0000-0000-000055080000}"/>
    <cellStyle name="Style 46" xfId="1262" xr:uid="{00000000-0005-0000-0000-000056080000}"/>
    <cellStyle name="Style 46 2" xfId="1263" xr:uid="{00000000-0005-0000-0000-000057080000}"/>
    <cellStyle name="Style 46 3" xfId="1264" xr:uid="{00000000-0005-0000-0000-000058080000}"/>
    <cellStyle name="Style 46 3 2" xfId="1265" xr:uid="{00000000-0005-0000-0000-000059080000}"/>
    <cellStyle name="Style 46 3 2 2" xfId="1266" xr:uid="{00000000-0005-0000-0000-00005A080000}"/>
    <cellStyle name="Style 46 3 3" xfId="1267" xr:uid="{00000000-0005-0000-0000-00005B080000}"/>
    <cellStyle name="Style 46 4" xfId="1268" xr:uid="{00000000-0005-0000-0000-00005C080000}"/>
    <cellStyle name="Style 46 4 2" xfId="1269" xr:uid="{00000000-0005-0000-0000-00005D080000}"/>
    <cellStyle name="Style 46 5" xfId="1270" xr:uid="{00000000-0005-0000-0000-00005E080000}"/>
    <cellStyle name="Style 46 5 2" xfId="1271" xr:uid="{00000000-0005-0000-0000-00005F080000}"/>
    <cellStyle name="Style 46 6" xfId="1272" xr:uid="{00000000-0005-0000-0000-000060080000}"/>
    <cellStyle name="Style 47" xfId="1273" xr:uid="{00000000-0005-0000-0000-000061080000}"/>
    <cellStyle name="Style 47 2" xfId="1274" xr:uid="{00000000-0005-0000-0000-000062080000}"/>
    <cellStyle name="Style 47 3" xfId="1275" xr:uid="{00000000-0005-0000-0000-000063080000}"/>
    <cellStyle name="Style 47 4" xfId="1276" xr:uid="{00000000-0005-0000-0000-000064080000}"/>
    <cellStyle name="Style 47 4 2" xfId="1277" xr:uid="{00000000-0005-0000-0000-000065080000}"/>
    <cellStyle name="Style 48" xfId="1278" xr:uid="{00000000-0005-0000-0000-000066080000}"/>
    <cellStyle name="Style 48 2" xfId="1279" xr:uid="{00000000-0005-0000-0000-000067080000}"/>
    <cellStyle name="Style 48 3" xfId="1280" xr:uid="{00000000-0005-0000-0000-000068080000}"/>
    <cellStyle name="Style 48 4" xfId="1281" xr:uid="{00000000-0005-0000-0000-000069080000}"/>
    <cellStyle name="Style 48 4 2" xfId="1282" xr:uid="{00000000-0005-0000-0000-00006A080000}"/>
    <cellStyle name="Style 49" xfId="1283" xr:uid="{00000000-0005-0000-0000-00006B080000}"/>
    <cellStyle name="Style 49 2" xfId="1284" xr:uid="{00000000-0005-0000-0000-00006C080000}"/>
    <cellStyle name="Style 49 3" xfId="1285" xr:uid="{00000000-0005-0000-0000-00006D080000}"/>
    <cellStyle name="Style 49 4" xfId="1286" xr:uid="{00000000-0005-0000-0000-00006E080000}"/>
    <cellStyle name="Style 49 4 2" xfId="1287" xr:uid="{00000000-0005-0000-0000-00006F080000}"/>
    <cellStyle name="Style 50" xfId="1288" xr:uid="{00000000-0005-0000-0000-000070080000}"/>
    <cellStyle name="Style 50 2" xfId="1289" xr:uid="{00000000-0005-0000-0000-000071080000}"/>
    <cellStyle name="Style 50 3" xfId="1290" xr:uid="{00000000-0005-0000-0000-000072080000}"/>
    <cellStyle name="Style 50 3 2" xfId="1291" xr:uid="{00000000-0005-0000-0000-000073080000}"/>
    <cellStyle name="Style 50 3 2 2" xfId="1292" xr:uid="{00000000-0005-0000-0000-000074080000}"/>
    <cellStyle name="Style 50 3 3" xfId="1293" xr:uid="{00000000-0005-0000-0000-000075080000}"/>
    <cellStyle name="Style 50 4" xfId="1294" xr:uid="{00000000-0005-0000-0000-000076080000}"/>
    <cellStyle name="Style 50 4 2" xfId="1295" xr:uid="{00000000-0005-0000-0000-000077080000}"/>
    <cellStyle name="Style 50 5" xfId="1296" xr:uid="{00000000-0005-0000-0000-000078080000}"/>
    <cellStyle name="Style 50 5 2" xfId="1297" xr:uid="{00000000-0005-0000-0000-000079080000}"/>
    <cellStyle name="Style 50 6" xfId="1298" xr:uid="{00000000-0005-0000-0000-00007A080000}"/>
    <cellStyle name="Style 51" xfId="1299" xr:uid="{00000000-0005-0000-0000-00007B080000}"/>
    <cellStyle name="Style 51 2" xfId="1300" xr:uid="{00000000-0005-0000-0000-00007C080000}"/>
    <cellStyle name="Style 51 3" xfId="1301" xr:uid="{00000000-0005-0000-0000-00007D080000}"/>
    <cellStyle name="Style 51 4" xfId="1302" xr:uid="{00000000-0005-0000-0000-00007E080000}"/>
    <cellStyle name="Style 51 4 2" xfId="1303" xr:uid="{00000000-0005-0000-0000-00007F080000}"/>
    <cellStyle name="Style 52" xfId="1304" xr:uid="{00000000-0005-0000-0000-000080080000}"/>
    <cellStyle name="Style 52 2" xfId="1305" xr:uid="{00000000-0005-0000-0000-000081080000}"/>
    <cellStyle name="Style 52 3" xfId="1306" xr:uid="{00000000-0005-0000-0000-000082080000}"/>
    <cellStyle name="Style 52 4" xfId="1307" xr:uid="{00000000-0005-0000-0000-000083080000}"/>
    <cellStyle name="Style 52 4 2" xfId="1308" xr:uid="{00000000-0005-0000-0000-000084080000}"/>
    <cellStyle name="Style 58" xfId="1309" xr:uid="{00000000-0005-0000-0000-000085080000}"/>
    <cellStyle name="Style 58 2" xfId="1310" xr:uid="{00000000-0005-0000-0000-000086080000}"/>
    <cellStyle name="Style 58 3" xfId="1311" xr:uid="{00000000-0005-0000-0000-000087080000}"/>
    <cellStyle name="Style 58 3 2" xfId="1312" xr:uid="{00000000-0005-0000-0000-000088080000}"/>
    <cellStyle name="Style 58 3 2 2" xfId="1313" xr:uid="{00000000-0005-0000-0000-000089080000}"/>
    <cellStyle name="Style 58 3 3" xfId="1314" xr:uid="{00000000-0005-0000-0000-00008A080000}"/>
    <cellStyle name="Style 58 4" xfId="1315" xr:uid="{00000000-0005-0000-0000-00008B080000}"/>
    <cellStyle name="Style 58 4 2" xfId="1316" xr:uid="{00000000-0005-0000-0000-00008C080000}"/>
    <cellStyle name="Style 58 5" xfId="1317" xr:uid="{00000000-0005-0000-0000-00008D080000}"/>
    <cellStyle name="Style 58 5 2" xfId="1318" xr:uid="{00000000-0005-0000-0000-00008E080000}"/>
    <cellStyle name="Style 58 6" xfId="1319" xr:uid="{00000000-0005-0000-0000-00008F080000}"/>
    <cellStyle name="Style 59" xfId="1320" xr:uid="{00000000-0005-0000-0000-000090080000}"/>
    <cellStyle name="Style 59 2" xfId="1321" xr:uid="{00000000-0005-0000-0000-000091080000}"/>
    <cellStyle name="Style 59 3" xfId="1322" xr:uid="{00000000-0005-0000-0000-000092080000}"/>
    <cellStyle name="Style 59 4" xfId="1323" xr:uid="{00000000-0005-0000-0000-000093080000}"/>
    <cellStyle name="Style 59 4 2" xfId="1324" xr:uid="{00000000-0005-0000-0000-000094080000}"/>
    <cellStyle name="Style 60" xfId="1325" xr:uid="{00000000-0005-0000-0000-000095080000}"/>
    <cellStyle name="Style 60 2" xfId="1326" xr:uid="{00000000-0005-0000-0000-000096080000}"/>
    <cellStyle name="Style 60 3" xfId="1327" xr:uid="{00000000-0005-0000-0000-000097080000}"/>
    <cellStyle name="Style 60 4" xfId="1328" xr:uid="{00000000-0005-0000-0000-000098080000}"/>
    <cellStyle name="Style 60 4 2" xfId="1329" xr:uid="{00000000-0005-0000-0000-000099080000}"/>
    <cellStyle name="Style 61" xfId="1330" xr:uid="{00000000-0005-0000-0000-00009A080000}"/>
    <cellStyle name="Style 61 2" xfId="1331" xr:uid="{00000000-0005-0000-0000-00009B080000}"/>
    <cellStyle name="Style 61 3" xfId="1332" xr:uid="{00000000-0005-0000-0000-00009C080000}"/>
    <cellStyle name="Style 61 4" xfId="1333" xr:uid="{00000000-0005-0000-0000-00009D080000}"/>
    <cellStyle name="Style 61 4 2" xfId="1334" xr:uid="{00000000-0005-0000-0000-00009E080000}"/>
    <cellStyle name="Style 62" xfId="1335" xr:uid="{00000000-0005-0000-0000-00009F080000}"/>
    <cellStyle name="Style 62 2" xfId="1336" xr:uid="{00000000-0005-0000-0000-0000A0080000}"/>
    <cellStyle name="Style 62 3" xfId="1337" xr:uid="{00000000-0005-0000-0000-0000A1080000}"/>
    <cellStyle name="Style 62 3 2" xfId="1338" xr:uid="{00000000-0005-0000-0000-0000A2080000}"/>
    <cellStyle name="Style 62 3 2 2" xfId="1339" xr:uid="{00000000-0005-0000-0000-0000A3080000}"/>
    <cellStyle name="Style 62 3 3" xfId="1340" xr:uid="{00000000-0005-0000-0000-0000A4080000}"/>
    <cellStyle name="Style 62 4" xfId="1341" xr:uid="{00000000-0005-0000-0000-0000A5080000}"/>
    <cellStyle name="Style 62 4 2" xfId="1342" xr:uid="{00000000-0005-0000-0000-0000A6080000}"/>
    <cellStyle name="Style 62 5" xfId="1343" xr:uid="{00000000-0005-0000-0000-0000A7080000}"/>
    <cellStyle name="Style 62 5 2" xfId="1344" xr:uid="{00000000-0005-0000-0000-0000A8080000}"/>
    <cellStyle name="Style 62 6" xfId="1345" xr:uid="{00000000-0005-0000-0000-0000A9080000}"/>
    <cellStyle name="Style 63" xfId="1346" xr:uid="{00000000-0005-0000-0000-0000AA080000}"/>
    <cellStyle name="Style 63 2" xfId="1347" xr:uid="{00000000-0005-0000-0000-0000AB080000}"/>
    <cellStyle name="Style 63 3" xfId="1348" xr:uid="{00000000-0005-0000-0000-0000AC080000}"/>
    <cellStyle name="Style 63 4" xfId="1349" xr:uid="{00000000-0005-0000-0000-0000AD080000}"/>
    <cellStyle name="Style 63 4 2" xfId="1350" xr:uid="{00000000-0005-0000-0000-0000AE080000}"/>
    <cellStyle name="Style 64" xfId="1351" xr:uid="{00000000-0005-0000-0000-0000AF080000}"/>
    <cellStyle name="Style 64 2" xfId="1352" xr:uid="{00000000-0005-0000-0000-0000B0080000}"/>
    <cellStyle name="Style 64 3" xfId="1353" xr:uid="{00000000-0005-0000-0000-0000B1080000}"/>
    <cellStyle name="Style 64 4" xfId="1354" xr:uid="{00000000-0005-0000-0000-0000B2080000}"/>
    <cellStyle name="Style 64 4 2" xfId="1355" xr:uid="{00000000-0005-0000-0000-0000B3080000}"/>
    <cellStyle name="Style 69" xfId="1356" xr:uid="{00000000-0005-0000-0000-0000B4080000}"/>
    <cellStyle name="Style 69 2" xfId="1357" xr:uid="{00000000-0005-0000-0000-0000B5080000}"/>
    <cellStyle name="Style 69 3" xfId="1358" xr:uid="{00000000-0005-0000-0000-0000B6080000}"/>
    <cellStyle name="Style 69 3 2" xfId="1359" xr:uid="{00000000-0005-0000-0000-0000B7080000}"/>
    <cellStyle name="Style 69 3 2 2" xfId="1360" xr:uid="{00000000-0005-0000-0000-0000B8080000}"/>
    <cellStyle name="Style 69 3 3" xfId="1361" xr:uid="{00000000-0005-0000-0000-0000B9080000}"/>
    <cellStyle name="Style 69 4" xfId="1362" xr:uid="{00000000-0005-0000-0000-0000BA080000}"/>
    <cellStyle name="Style 69 4 2" xfId="1363" xr:uid="{00000000-0005-0000-0000-0000BB080000}"/>
    <cellStyle name="Style 69 5" xfId="1364" xr:uid="{00000000-0005-0000-0000-0000BC080000}"/>
    <cellStyle name="Style 69 5 2" xfId="1365" xr:uid="{00000000-0005-0000-0000-0000BD080000}"/>
    <cellStyle name="Style 69 6" xfId="1366" xr:uid="{00000000-0005-0000-0000-0000BE080000}"/>
    <cellStyle name="Style 70" xfId="1367" xr:uid="{00000000-0005-0000-0000-0000BF080000}"/>
    <cellStyle name="Style 70 2" xfId="1368" xr:uid="{00000000-0005-0000-0000-0000C0080000}"/>
    <cellStyle name="Style 70 3" xfId="1369" xr:uid="{00000000-0005-0000-0000-0000C1080000}"/>
    <cellStyle name="Style 70 4" xfId="1370" xr:uid="{00000000-0005-0000-0000-0000C2080000}"/>
    <cellStyle name="Style 70 4 2" xfId="1371" xr:uid="{00000000-0005-0000-0000-0000C3080000}"/>
    <cellStyle name="Style 71" xfId="1372" xr:uid="{00000000-0005-0000-0000-0000C4080000}"/>
    <cellStyle name="Style 71 2" xfId="1373" xr:uid="{00000000-0005-0000-0000-0000C5080000}"/>
    <cellStyle name="Style 71 3" xfId="1374" xr:uid="{00000000-0005-0000-0000-0000C6080000}"/>
    <cellStyle name="Style 71 4" xfId="1375" xr:uid="{00000000-0005-0000-0000-0000C7080000}"/>
    <cellStyle name="Style 71 4 2" xfId="1376" xr:uid="{00000000-0005-0000-0000-0000C8080000}"/>
    <cellStyle name="Style 72" xfId="1377" xr:uid="{00000000-0005-0000-0000-0000C9080000}"/>
    <cellStyle name="Style 72 2" xfId="1378" xr:uid="{00000000-0005-0000-0000-0000CA080000}"/>
    <cellStyle name="Style 72 3" xfId="1379" xr:uid="{00000000-0005-0000-0000-0000CB080000}"/>
    <cellStyle name="Style 72 4" xfId="1380" xr:uid="{00000000-0005-0000-0000-0000CC080000}"/>
    <cellStyle name="Style 72 4 2" xfId="1381" xr:uid="{00000000-0005-0000-0000-0000CD080000}"/>
    <cellStyle name="Style 73" xfId="1382" xr:uid="{00000000-0005-0000-0000-0000CE080000}"/>
    <cellStyle name="Style 73 2" xfId="1383" xr:uid="{00000000-0005-0000-0000-0000CF080000}"/>
    <cellStyle name="Style 73 3" xfId="1384" xr:uid="{00000000-0005-0000-0000-0000D0080000}"/>
    <cellStyle name="Style 73 3 2" xfId="1385" xr:uid="{00000000-0005-0000-0000-0000D1080000}"/>
    <cellStyle name="Style 73 3 2 2" xfId="1386" xr:uid="{00000000-0005-0000-0000-0000D2080000}"/>
    <cellStyle name="Style 73 3 3" xfId="1387" xr:uid="{00000000-0005-0000-0000-0000D3080000}"/>
    <cellStyle name="Style 73 4" xfId="1388" xr:uid="{00000000-0005-0000-0000-0000D4080000}"/>
    <cellStyle name="Style 73 4 2" xfId="1389" xr:uid="{00000000-0005-0000-0000-0000D5080000}"/>
    <cellStyle name="Style 73 5" xfId="1390" xr:uid="{00000000-0005-0000-0000-0000D6080000}"/>
    <cellStyle name="Style 73 5 2" xfId="1391" xr:uid="{00000000-0005-0000-0000-0000D7080000}"/>
    <cellStyle name="Style 73 6" xfId="1392" xr:uid="{00000000-0005-0000-0000-0000D8080000}"/>
    <cellStyle name="Style 74" xfId="1393" xr:uid="{00000000-0005-0000-0000-0000D9080000}"/>
    <cellStyle name="Style 74 2" xfId="1394" xr:uid="{00000000-0005-0000-0000-0000DA080000}"/>
    <cellStyle name="Style 74 3" xfId="1395" xr:uid="{00000000-0005-0000-0000-0000DB080000}"/>
    <cellStyle name="Style 74 4" xfId="1396" xr:uid="{00000000-0005-0000-0000-0000DC080000}"/>
    <cellStyle name="Style 74 4 2" xfId="1397" xr:uid="{00000000-0005-0000-0000-0000DD080000}"/>
    <cellStyle name="Style 75" xfId="1398" xr:uid="{00000000-0005-0000-0000-0000DE080000}"/>
    <cellStyle name="Style 75 2" xfId="1399" xr:uid="{00000000-0005-0000-0000-0000DF080000}"/>
    <cellStyle name="Style 75 3" xfId="1400" xr:uid="{00000000-0005-0000-0000-0000E0080000}"/>
    <cellStyle name="Style 75 4" xfId="1401" xr:uid="{00000000-0005-0000-0000-0000E1080000}"/>
    <cellStyle name="Style 75 4 2" xfId="1402" xr:uid="{00000000-0005-0000-0000-0000E2080000}"/>
    <cellStyle name="Style 80" xfId="1403" xr:uid="{00000000-0005-0000-0000-0000E3080000}"/>
    <cellStyle name="Style 80 2" xfId="1404" xr:uid="{00000000-0005-0000-0000-0000E4080000}"/>
    <cellStyle name="Style 80 3" xfId="1405" xr:uid="{00000000-0005-0000-0000-0000E5080000}"/>
    <cellStyle name="Style 80 3 2" xfId="1406" xr:uid="{00000000-0005-0000-0000-0000E6080000}"/>
    <cellStyle name="Style 80 3 2 2" xfId="1407" xr:uid="{00000000-0005-0000-0000-0000E7080000}"/>
    <cellStyle name="Style 80 3 3" xfId="1408" xr:uid="{00000000-0005-0000-0000-0000E8080000}"/>
    <cellStyle name="Style 80 4" xfId="1409" xr:uid="{00000000-0005-0000-0000-0000E9080000}"/>
    <cellStyle name="Style 80 4 2" xfId="1410" xr:uid="{00000000-0005-0000-0000-0000EA080000}"/>
    <cellStyle name="Style 80 5" xfId="1411" xr:uid="{00000000-0005-0000-0000-0000EB080000}"/>
    <cellStyle name="Style 80 5 2" xfId="1412" xr:uid="{00000000-0005-0000-0000-0000EC080000}"/>
    <cellStyle name="Style 80 6" xfId="1413" xr:uid="{00000000-0005-0000-0000-0000ED080000}"/>
    <cellStyle name="Style 81" xfId="1414" xr:uid="{00000000-0005-0000-0000-0000EE080000}"/>
    <cellStyle name="Style 81 2" xfId="1415" xr:uid="{00000000-0005-0000-0000-0000EF080000}"/>
    <cellStyle name="Style 81 3" xfId="1416" xr:uid="{00000000-0005-0000-0000-0000F0080000}"/>
    <cellStyle name="Style 81 3 2" xfId="1417" xr:uid="{00000000-0005-0000-0000-0000F1080000}"/>
    <cellStyle name="Style 81 3 2 2" xfId="1418" xr:uid="{00000000-0005-0000-0000-0000F2080000}"/>
    <cellStyle name="Style 81 3 3" xfId="1419" xr:uid="{00000000-0005-0000-0000-0000F3080000}"/>
    <cellStyle name="Style 81 4" xfId="1420" xr:uid="{00000000-0005-0000-0000-0000F4080000}"/>
    <cellStyle name="Style 81 4 2" xfId="1421" xr:uid="{00000000-0005-0000-0000-0000F5080000}"/>
    <cellStyle name="Style 81 5" xfId="1422" xr:uid="{00000000-0005-0000-0000-0000F6080000}"/>
    <cellStyle name="Style 81 5 2" xfId="1423" xr:uid="{00000000-0005-0000-0000-0000F7080000}"/>
    <cellStyle name="Style 81 6" xfId="1424" xr:uid="{00000000-0005-0000-0000-0000F8080000}"/>
    <cellStyle name="Style 82" xfId="1425" xr:uid="{00000000-0005-0000-0000-0000F9080000}"/>
    <cellStyle name="Style 82 2" xfId="1426" xr:uid="{00000000-0005-0000-0000-0000FA080000}"/>
    <cellStyle name="Style 82 3" xfId="1427" xr:uid="{00000000-0005-0000-0000-0000FB080000}"/>
    <cellStyle name="Style 82 4" xfId="1428" xr:uid="{00000000-0005-0000-0000-0000FC080000}"/>
    <cellStyle name="Style 82 4 2" xfId="1429" xr:uid="{00000000-0005-0000-0000-0000FD080000}"/>
    <cellStyle name="Style 83" xfId="1430" xr:uid="{00000000-0005-0000-0000-0000FE080000}"/>
    <cellStyle name="Style 83 2" xfId="1431" xr:uid="{00000000-0005-0000-0000-0000FF080000}"/>
    <cellStyle name="Style 83 3" xfId="1432" xr:uid="{00000000-0005-0000-0000-000000090000}"/>
    <cellStyle name="Style 83 4" xfId="1433" xr:uid="{00000000-0005-0000-0000-000001090000}"/>
    <cellStyle name="Style 83 4 2" xfId="1434" xr:uid="{00000000-0005-0000-0000-000002090000}"/>
    <cellStyle name="Style 84" xfId="1435" xr:uid="{00000000-0005-0000-0000-000003090000}"/>
    <cellStyle name="Style 84 2" xfId="1436" xr:uid="{00000000-0005-0000-0000-000004090000}"/>
    <cellStyle name="Style 84 3" xfId="1437" xr:uid="{00000000-0005-0000-0000-000005090000}"/>
    <cellStyle name="Style 84 4" xfId="1438" xr:uid="{00000000-0005-0000-0000-000006090000}"/>
    <cellStyle name="Style 84 4 2" xfId="1439" xr:uid="{00000000-0005-0000-0000-000007090000}"/>
    <cellStyle name="Style 85" xfId="1440" xr:uid="{00000000-0005-0000-0000-000008090000}"/>
    <cellStyle name="Style 85 2" xfId="1441" xr:uid="{00000000-0005-0000-0000-000009090000}"/>
    <cellStyle name="Style 85 3" xfId="1442" xr:uid="{00000000-0005-0000-0000-00000A090000}"/>
    <cellStyle name="Style 85 3 2" xfId="1443" xr:uid="{00000000-0005-0000-0000-00000B090000}"/>
    <cellStyle name="Style 85 3 2 2" xfId="1444" xr:uid="{00000000-0005-0000-0000-00000C090000}"/>
    <cellStyle name="Style 85 3 3" xfId="1445" xr:uid="{00000000-0005-0000-0000-00000D090000}"/>
    <cellStyle name="Style 85 4" xfId="1446" xr:uid="{00000000-0005-0000-0000-00000E090000}"/>
    <cellStyle name="Style 85 4 2" xfId="1447" xr:uid="{00000000-0005-0000-0000-00000F090000}"/>
    <cellStyle name="Style 85 5" xfId="1448" xr:uid="{00000000-0005-0000-0000-000010090000}"/>
    <cellStyle name="Style 85 5 2" xfId="1449" xr:uid="{00000000-0005-0000-0000-000011090000}"/>
    <cellStyle name="Style 85 6" xfId="1450" xr:uid="{00000000-0005-0000-0000-000012090000}"/>
    <cellStyle name="Style 86" xfId="1451" xr:uid="{00000000-0005-0000-0000-000013090000}"/>
    <cellStyle name="Style 86 2" xfId="1452" xr:uid="{00000000-0005-0000-0000-000014090000}"/>
    <cellStyle name="Style 86 3" xfId="1453" xr:uid="{00000000-0005-0000-0000-000015090000}"/>
    <cellStyle name="Style 86 4" xfId="1454" xr:uid="{00000000-0005-0000-0000-000016090000}"/>
    <cellStyle name="Style 86 4 2" xfId="1455" xr:uid="{00000000-0005-0000-0000-000017090000}"/>
    <cellStyle name="Style 87" xfId="1456" xr:uid="{00000000-0005-0000-0000-000018090000}"/>
    <cellStyle name="Style 87 2" xfId="1457" xr:uid="{00000000-0005-0000-0000-000019090000}"/>
    <cellStyle name="Style 87 3" xfId="1458" xr:uid="{00000000-0005-0000-0000-00001A090000}"/>
    <cellStyle name="Style 87 4" xfId="1459" xr:uid="{00000000-0005-0000-0000-00001B090000}"/>
    <cellStyle name="Style 87 4 2" xfId="1460" xr:uid="{00000000-0005-0000-0000-00001C090000}"/>
    <cellStyle name="Style 93" xfId="1461" xr:uid="{00000000-0005-0000-0000-00001D090000}"/>
    <cellStyle name="Style 93 2" xfId="1462" xr:uid="{00000000-0005-0000-0000-00001E090000}"/>
    <cellStyle name="Style 93 3" xfId="1463" xr:uid="{00000000-0005-0000-0000-00001F090000}"/>
    <cellStyle name="Style 93 3 2" xfId="1464" xr:uid="{00000000-0005-0000-0000-000020090000}"/>
    <cellStyle name="Style 93 3 2 2" xfId="1465" xr:uid="{00000000-0005-0000-0000-000021090000}"/>
    <cellStyle name="Style 93 3 3" xfId="1466" xr:uid="{00000000-0005-0000-0000-000022090000}"/>
    <cellStyle name="Style 93 4" xfId="1467" xr:uid="{00000000-0005-0000-0000-000023090000}"/>
    <cellStyle name="Style 93 4 2" xfId="1468" xr:uid="{00000000-0005-0000-0000-000024090000}"/>
    <cellStyle name="Style 93 5" xfId="1469" xr:uid="{00000000-0005-0000-0000-000025090000}"/>
    <cellStyle name="Style 93 5 2" xfId="1470" xr:uid="{00000000-0005-0000-0000-000026090000}"/>
    <cellStyle name="Style 93 6" xfId="1471" xr:uid="{00000000-0005-0000-0000-000027090000}"/>
    <cellStyle name="Style 94" xfId="1472" xr:uid="{00000000-0005-0000-0000-000028090000}"/>
    <cellStyle name="Style 94 2" xfId="1473" xr:uid="{00000000-0005-0000-0000-000029090000}"/>
    <cellStyle name="Style 94 3" xfId="1474" xr:uid="{00000000-0005-0000-0000-00002A090000}"/>
    <cellStyle name="Style 94 4" xfId="1475" xr:uid="{00000000-0005-0000-0000-00002B090000}"/>
    <cellStyle name="Style 94 4 2" xfId="1476" xr:uid="{00000000-0005-0000-0000-00002C090000}"/>
    <cellStyle name="Style 95" xfId="1477" xr:uid="{00000000-0005-0000-0000-00002D090000}"/>
    <cellStyle name="Style 95 2" xfId="1478" xr:uid="{00000000-0005-0000-0000-00002E090000}"/>
    <cellStyle name="Style 95 3" xfId="1479" xr:uid="{00000000-0005-0000-0000-00002F090000}"/>
    <cellStyle name="Style 95 4" xfId="1480" xr:uid="{00000000-0005-0000-0000-000030090000}"/>
    <cellStyle name="Style 95 4 2" xfId="1481" xr:uid="{00000000-0005-0000-0000-000031090000}"/>
    <cellStyle name="Style 96" xfId="1482" xr:uid="{00000000-0005-0000-0000-000032090000}"/>
    <cellStyle name="Style 96 2" xfId="1483" xr:uid="{00000000-0005-0000-0000-000033090000}"/>
    <cellStyle name="Style 96 3" xfId="1484" xr:uid="{00000000-0005-0000-0000-000034090000}"/>
    <cellStyle name="Style 96 4" xfId="1485" xr:uid="{00000000-0005-0000-0000-000035090000}"/>
    <cellStyle name="Style 96 4 2" xfId="1486" xr:uid="{00000000-0005-0000-0000-000036090000}"/>
    <cellStyle name="Style 97" xfId="1487" xr:uid="{00000000-0005-0000-0000-000037090000}"/>
    <cellStyle name="Style 97 2" xfId="1488" xr:uid="{00000000-0005-0000-0000-000038090000}"/>
    <cellStyle name="Style 97 3" xfId="1489" xr:uid="{00000000-0005-0000-0000-000039090000}"/>
    <cellStyle name="Style 97 3 2" xfId="1490" xr:uid="{00000000-0005-0000-0000-00003A090000}"/>
    <cellStyle name="Style 97 3 2 2" xfId="1491" xr:uid="{00000000-0005-0000-0000-00003B090000}"/>
    <cellStyle name="Style 97 3 3" xfId="1492" xr:uid="{00000000-0005-0000-0000-00003C090000}"/>
    <cellStyle name="Style 97 4" xfId="1493" xr:uid="{00000000-0005-0000-0000-00003D090000}"/>
    <cellStyle name="Style 97 4 2" xfId="1494" xr:uid="{00000000-0005-0000-0000-00003E090000}"/>
    <cellStyle name="Style 97 5" xfId="1495" xr:uid="{00000000-0005-0000-0000-00003F090000}"/>
    <cellStyle name="Style 97 5 2" xfId="1496" xr:uid="{00000000-0005-0000-0000-000040090000}"/>
    <cellStyle name="Style 97 6" xfId="1497" xr:uid="{00000000-0005-0000-0000-000041090000}"/>
    <cellStyle name="Style 98" xfId="1498" xr:uid="{00000000-0005-0000-0000-000042090000}"/>
    <cellStyle name="Style 98 2" xfId="1499" xr:uid="{00000000-0005-0000-0000-000043090000}"/>
    <cellStyle name="Style 98 3" xfId="1500" xr:uid="{00000000-0005-0000-0000-000044090000}"/>
    <cellStyle name="Style 98 4" xfId="1501" xr:uid="{00000000-0005-0000-0000-000045090000}"/>
    <cellStyle name="Style 98 4 2" xfId="1502" xr:uid="{00000000-0005-0000-0000-000046090000}"/>
    <cellStyle name="Style 99" xfId="1503" xr:uid="{00000000-0005-0000-0000-000047090000}"/>
    <cellStyle name="Style 99 2" xfId="1504" xr:uid="{00000000-0005-0000-0000-000048090000}"/>
    <cellStyle name="Style 99 3" xfId="1505" xr:uid="{00000000-0005-0000-0000-000049090000}"/>
    <cellStyle name="Style 99 4" xfId="1506" xr:uid="{00000000-0005-0000-0000-00004A090000}"/>
    <cellStyle name="Style 99 4 2" xfId="1507" xr:uid="{00000000-0005-0000-0000-00004B090000}"/>
    <cellStyle name="Title 2" xfId="1508" xr:uid="{00000000-0005-0000-0000-00004C090000}"/>
    <cellStyle name="Title 2 10" xfId="1509" xr:uid="{00000000-0005-0000-0000-00004D090000}"/>
    <cellStyle name="Title 2 11" xfId="1510" xr:uid="{00000000-0005-0000-0000-00004E090000}"/>
    <cellStyle name="Title 2 12" xfId="1511" xr:uid="{00000000-0005-0000-0000-00004F090000}"/>
    <cellStyle name="Title 2 13" xfId="1512" xr:uid="{00000000-0005-0000-0000-000050090000}"/>
    <cellStyle name="Title 2 14" xfId="1513" xr:uid="{00000000-0005-0000-0000-000051090000}"/>
    <cellStyle name="Title 2 15" xfId="1514" xr:uid="{00000000-0005-0000-0000-000052090000}"/>
    <cellStyle name="Title 2 2" xfId="1515" xr:uid="{00000000-0005-0000-0000-000053090000}"/>
    <cellStyle name="Title 2 2 2" xfId="1974" xr:uid="{00000000-0005-0000-0000-000054090000}"/>
    <cellStyle name="Title 2 3" xfId="1516" xr:uid="{00000000-0005-0000-0000-000055090000}"/>
    <cellStyle name="Title 2 4" xfId="1517" xr:uid="{00000000-0005-0000-0000-000056090000}"/>
    <cellStyle name="Title 2 5" xfId="1518" xr:uid="{00000000-0005-0000-0000-000057090000}"/>
    <cellStyle name="Title 2 6" xfId="1519" xr:uid="{00000000-0005-0000-0000-000058090000}"/>
    <cellStyle name="Title 2 7" xfId="1520" xr:uid="{00000000-0005-0000-0000-000059090000}"/>
    <cellStyle name="Title 2 8" xfId="1521" xr:uid="{00000000-0005-0000-0000-00005A090000}"/>
    <cellStyle name="Title 2 9" xfId="1522" xr:uid="{00000000-0005-0000-0000-00005B090000}"/>
    <cellStyle name="Total 2" xfId="1523" xr:uid="{00000000-0005-0000-0000-00005C090000}"/>
    <cellStyle name="Total 2 10" xfId="1524" xr:uid="{00000000-0005-0000-0000-00005D090000}"/>
    <cellStyle name="Total 2 11" xfId="1525" xr:uid="{00000000-0005-0000-0000-00005E090000}"/>
    <cellStyle name="Total 2 12" xfId="1526" xr:uid="{00000000-0005-0000-0000-00005F090000}"/>
    <cellStyle name="Total 2 13" xfId="1527" xr:uid="{00000000-0005-0000-0000-000060090000}"/>
    <cellStyle name="Total 2 14" xfId="1528" xr:uid="{00000000-0005-0000-0000-000061090000}"/>
    <cellStyle name="Total 2 15" xfId="1529" xr:uid="{00000000-0005-0000-0000-000062090000}"/>
    <cellStyle name="Total 2 2" xfId="1530" xr:uid="{00000000-0005-0000-0000-000063090000}"/>
    <cellStyle name="Total 2 2 2" xfId="1975" xr:uid="{00000000-0005-0000-0000-000064090000}"/>
    <cellStyle name="Total 2 3" xfId="1531" xr:uid="{00000000-0005-0000-0000-000065090000}"/>
    <cellStyle name="Total 2 4" xfId="1532" xr:uid="{00000000-0005-0000-0000-000066090000}"/>
    <cellStyle name="Total 2 5" xfId="1533" xr:uid="{00000000-0005-0000-0000-000067090000}"/>
    <cellStyle name="Total 2 6" xfId="1534" xr:uid="{00000000-0005-0000-0000-000068090000}"/>
    <cellStyle name="Total 2 7" xfId="1535" xr:uid="{00000000-0005-0000-0000-000069090000}"/>
    <cellStyle name="Total 2 8" xfId="1536" xr:uid="{00000000-0005-0000-0000-00006A090000}"/>
    <cellStyle name="Total 2 9" xfId="1537" xr:uid="{00000000-0005-0000-0000-00006B090000}"/>
    <cellStyle name="Überschrift" xfId="1538" xr:uid="{00000000-0005-0000-0000-00006C090000}"/>
    <cellStyle name="Überschrift 1" xfId="1539" xr:uid="{00000000-0005-0000-0000-00006D090000}"/>
    <cellStyle name="Überschrift 2" xfId="1540" xr:uid="{00000000-0005-0000-0000-00006E090000}"/>
    <cellStyle name="Überschrift 3" xfId="1541" xr:uid="{00000000-0005-0000-0000-00006F090000}"/>
    <cellStyle name="Überschrift 4" xfId="1542" xr:uid="{00000000-0005-0000-0000-000070090000}"/>
    <cellStyle name="Valuutta_Layo9704" xfId="1543" xr:uid="{00000000-0005-0000-0000-000071090000}"/>
    <cellStyle name="Verknüpfte Zelle" xfId="1544" xr:uid="{00000000-0005-0000-0000-000072090000}"/>
    <cellStyle name="Warnender Text" xfId="1545" xr:uid="{00000000-0005-0000-0000-000073090000}"/>
    <cellStyle name="Warning Text 2" xfId="1546" xr:uid="{00000000-0005-0000-0000-000074090000}"/>
    <cellStyle name="Warning Text 2 10" xfId="1547" xr:uid="{00000000-0005-0000-0000-000075090000}"/>
    <cellStyle name="Warning Text 2 11" xfId="1548" xr:uid="{00000000-0005-0000-0000-000076090000}"/>
    <cellStyle name="Warning Text 2 12" xfId="1549" xr:uid="{00000000-0005-0000-0000-000077090000}"/>
    <cellStyle name="Warning Text 2 13" xfId="1550" xr:uid="{00000000-0005-0000-0000-000078090000}"/>
    <cellStyle name="Warning Text 2 14" xfId="1551" xr:uid="{00000000-0005-0000-0000-000079090000}"/>
    <cellStyle name="Warning Text 2 15" xfId="1552" xr:uid="{00000000-0005-0000-0000-00007A090000}"/>
    <cellStyle name="Warning Text 2 2" xfId="1553" xr:uid="{00000000-0005-0000-0000-00007B090000}"/>
    <cellStyle name="Warning Text 2 2 2" xfId="1976" xr:uid="{00000000-0005-0000-0000-00007C090000}"/>
    <cellStyle name="Warning Text 2 3" xfId="1554" xr:uid="{00000000-0005-0000-0000-00007D090000}"/>
    <cellStyle name="Warning Text 2 4" xfId="1555" xr:uid="{00000000-0005-0000-0000-00007E090000}"/>
    <cellStyle name="Warning Text 2 5" xfId="1556" xr:uid="{00000000-0005-0000-0000-00007F090000}"/>
    <cellStyle name="Warning Text 2 6" xfId="1557" xr:uid="{00000000-0005-0000-0000-000080090000}"/>
    <cellStyle name="Warning Text 2 7" xfId="1558" xr:uid="{00000000-0005-0000-0000-000081090000}"/>
    <cellStyle name="Warning Text 2 8" xfId="1559" xr:uid="{00000000-0005-0000-0000-000082090000}"/>
    <cellStyle name="Warning Text 2 9" xfId="1560" xr:uid="{00000000-0005-0000-0000-000083090000}"/>
    <cellStyle name="Zelle überprüfen" xfId="1561" xr:uid="{00000000-0005-0000-0000-000084090000}"/>
    <cellStyle name="Βασικό_ΚΑΤΑΝΑΛΩΣΗ ΕΝΕΡΓΕΙΑΣ 94-04" xfId="1977" xr:uid="{00000000-0005-0000-0000-000085090000}"/>
    <cellStyle name="Κανονικό 3" xfId="1562" xr:uid="{00000000-0005-0000-0000-000086090000}"/>
    <cellStyle name="Κανονικό 3 2" xfId="1563" xr:uid="{00000000-0005-0000-0000-000087090000}"/>
    <cellStyle name="Κανονικό 3 2 2" xfId="1564" xr:uid="{00000000-0005-0000-0000-000088090000}"/>
    <cellStyle name="Κανονικό 3 3" xfId="1565" xr:uid="{00000000-0005-0000-0000-000089090000}"/>
    <cellStyle name="Ουδέτερο 2 2" xfId="1566" xr:uid="{00000000-0005-0000-0000-00008A090000}"/>
    <cellStyle name="Ουδέτερο 2 3" xfId="1567" xr:uid="{00000000-0005-0000-0000-00008B090000}"/>
    <cellStyle name="Ουδέτερο 2 4" xfId="1568" xr:uid="{00000000-0005-0000-0000-00008C090000}"/>
    <cellStyle name="Ουδέτερο 2 5" xfId="1569" xr:uid="{00000000-0005-0000-0000-00008D090000}"/>
    <cellStyle name="Ουδέτερο 3 10" xfId="1570" xr:uid="{00000000-0005-0000-0000-00008E090000}"/>
    <cellStyle name="Ουδέτερο 3 11" xfId="1571" xr:uid="{00000000-0005-0000-0000-00008F090000}"/>
    <cellStyle name="Ουδέτερο 3 2" xfId="1572" xr:uid="{00000000-0005-0000-0000-000090090000}"/>
    <cellStyle name="Ουδέτερο 3 3" xfId="1573" xr:uid="{00000000-0005-0000-0000-000091090000}"/>
    <cellStyle name="Ουδέτερο 3 4" xfId="1574" xr:uid="{00000000-0005-0000-0000-000092090000}"/>
    <cellStyle name="Ουδέτερο 3 5" xfId="1575" xr:uid="{00000000-0005-0000-0000-000093090000}"/>
    <cellStyle name="Ουδέτερο 3 6" xfId="1576" xr:uid="{00000000-0005-0000-0000-000094090000}"/>
    <cellStyle name="Ουδέτερο 3 7" xfId="1577" xr:uid="{00000000-0005-0000-0000-000095090000}"/>
    <cellStyle name="Ουδέτερο 3 8" xfId="1578" xr:uid="{00000000-0005-0000-0000-000096090000}"/>
    <cellStyle name="Ουδέτερο 3 9" xfId="1579" xr:uid="{00000000-0005-0000-0000-000097090000}"/>
    <cellStyle name="Ουδέτερο 4 10" xfId="1580" xr:uid="{00000000-0005-0000-0000-000098090000}"/>
    <cellStyle name="Ουδέτερο 4 11" xfId="1581" xr:uid="{00000000-0005-0000-0000-000099090000}"/>
    <cellStyle name="Ουδέτερο 4 2" xfId="1582" xr:uid="{00000000-0005-0000-0000-00009A090000}"/>
    <cellStyle name="Ουδέτερο 4 3" xfId="1583" xr:uid="{00000000-0005-0000-0000-00009B090000}"/>
    <cellStyle name="Ουδέτερο 4 4" xfId="1584" xr:uid="{00000000-0005-0000-0000-00009C090000}"/>
    <cellStyle name="Ουδέτερο 4 5" xfId="1585" xr:uid="{00000000-0005-0000-0000-00009D090000}"/>
    <cellStyle name="Ουδέτερο 4 6" xfId="1586" xr:uid="{00000000-0005-0000-0000-00009E090000}"/>
    <cellStyle name="Ουδέτερο 4 7" xfId="1587" xr:uid="{00000000-0005-0000-0000-00009F090000}"/>
    <cellStyle name="Ουδέτερο 4 8" xfId="1588" xr:uid="{00000000-0005-0000-0000-0000A0090000}"/>
    <cellStyle name="Ουδέτερο 4 9" xfId="1589" xr:uid="{00000000-0005-0000-0000-0000A10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1306286</xdr:colOff>
      <xdr:row>4</xdr:row>
      <xdr:rowOff>13607</xdr:rowOff>
    </xdr:from>
    <xdr:to>
      <xdr:col>12</xdr:col>
      <xdr:colOff>149678</xdr:colOff>
      <xdr:row>48</xdr:row>
      <xdr:rowOff>176893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B714C841-F284-4E19-8A39-A38850022DC8}"/>
            </a:ext>
          </a:extLst>
        </xdr:cNvPr>
        <xdr:cNvSpPr/>
      </xdr:nvSpPr>
      <xdr:spPr>
        <a:xfrm>
          <a:off x="12817929" y="775607"/>
          <a:ext cx="353785" cy="816428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598715</xdr:colOff>
      <xdr:row>54</xdr:row>
      <xdr:rowOff>176893</xdr:rowOff>
    </xdr:from>
    <xdr:to>
      <xdr:col>22</xdr:col>
      <xdr:colOff>299358</xdr:colOff>
      <xdr:row>66</xdr:row>
      <xdr:rowOff>176892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BE3BA84C-352B-4D04-947A-5BB6FAE5C721}"/>
            </a:ext>
          </a:extLst>
        </xdr:cNvPr>
        <xdr:cNvSpPr/>
      </xdr:nvSpPr>
      <xdr:spPr>
        <a:xfrm>
          <a:off x="19131644" y="10082893"/>
          <a:ext cx="312964" cy="228599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612320</xdr:colOff>
      <xdr:row>67</xdr:row>
      <xdr:rowOff>0</xdr:rowOff>
    </xdr:from>
    <xdr:to>
      <xdr:col>22</xdr:col>
      <xdr:colOff>340178</xdr:colOff>
      <xdr:row>75</xdr:row>
      <xdr:rowOff>40822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EC805B28-1F7C-4385-A844-6D2B8051BE4C}"/>
            </a:ext>
          </a:extLst>
        </xdr:cNvPr>
        <xdr:cNvSpPr/>
      </xdr:nvSpPr>
      <xdr:spPr>
        <a:xfrm>
          <a:off x="19145249" y="12396107"/>
          <a:ext cx="340179" cy="157842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zoomScaleNormal="100" workbookViewId="0">
      <selection sqref="A1:XFD1048576"/>
    </sheetView>
  </sheetViews>
  <sheetFormatPr defaultRowHeight="14.4" x14ac:dyDescent="0.3"/>
  <cols>
    <col min="1" max="1" width="8.88671875" style="5"/>
    <col min="2" max="2" width="20" style="5" customWidth="1"/>
    <col min="3" max="3" width="17.88671875" style="5" customWidth="1"/>
    <col min="4" max="4" width="31.6640625" style="5" bestFit="1" customWidth="1"/>
    <col min="5" max="5" width="17.44140625" style="5" customWidth="1"/>
    <col min="6" max="6" width="13.33203125" style="5" customWidth="1"/>
    <col min="7" max="7" width="16.44140625" style="5" customWidth="1"/>
    <col min="8" max="8" width="16.88671875" style="5" customWidth="1"/>
    <col min="9" max="9" width="15.5546875" style="5" customWidth="1"/>
    <col min="10" max="10" width="14.88671875" style="5" customWidth="1"/>
    <col min="11" max="11" width="14.5546875" style="5" customWidth="1"/>
    <col min="12" max="16384" width="8.88671875" style="5"/>
  </cols>
  <sheetData>
    <row r="1" spans="1:11" x14ac:dyDescent="0.3">
      <c r="A1" s="5" t="s">
        <v>31</v>
      </c>
    </row>
    <row r="3" spans="1:11" x14ac:dyDescent="0.3">
      <c r="B3" s="6" t="s">
        <v>25</v>
      </c>
    </row>
    <row r="4" spans="1:11" x14ac:dyDescent="0.3">
      <c r="B4" s="5" t="s">
        <v>7</v>
      </c>
      <c r="C4" s="5" t="s">
        <v>6</v>
      </c>
      <c r="D4" s="5" t="s">
        <v>2</v>
      </c>
      <c r="E4" s="5" t="s">
        <v>5</v>
      </c>
      <c r="F4" s="5" t="s">
        <v>1</v>
      </c>
      <c r="G4" s="5" t="s">
        <v>168</v>
      </c>
      <c r="H4" s="5" t="s">
        <v>0</v>
      </c>
      <c r="I4" s="5" t="s">
        <v>4</v>
      </c>
      <c r="J4" s="5" t="s">
        <v>3</v>
      </c>
      <c r="K4" s="5" t="s">
        <v>8</v>
      </c>
    </row>
    <row r="5" spans="1:11" x14ac:dyDescent="0.3">
      <c r="D5" s="7" t="s">
        <v>42</v>
      </c>
      <c r="E5" s="5" t="s">
        <v>14</v>
      </c>
      <c r="F5" s="8">
        <v>2017</v>
      </c>
      <c r="G5" s="4">
        <v>1</v>
      </c>
      <c r="H5" s="7"/>
      <c r="J5" s="7"/>
    </row>
    <row r="6" spans="1:11" x14ac:dyDescent="0.3">
      <c r="D6" s="7" t="str">
        <f>D5</f>
        <v>RSD______LI_*</v>
      </c>
      <c r="E6" s="5" t="s">
        <v>15</v>
      </c>
      <c r="F6" s="8"/>
      <c r="G6" s="4">
        <v>1</v>
      </c>
      <c r="H6" s="7"/>
      <c r="J6" s="7"/>
    </row>
    <row r="7" spans="1:11" x14ac:dyDescent="0.3">
      <c r="D7" s="7" t="str">
        <f>D5</f>
        <v>RSD______LI_*</v>
      </c>
      <c r="E7" s="5" t="s">
        <v>16</v>
      </c>
      <c r="F7" s="8">
        <v>2017</v>
      </c>
      <c r="G7" s="4">
        <v>1</v>
      </c>
    </row>
    <row r="10" spans="1:11" x14ac:dyDescent="0.3">
      <c r="B10" s="6" t="s">
        <v>26</v>
      </c>
    </row>
    <row r="11" spans="1:11" x14ac:dyDescent="0.3">
      <c r="B11" s="5" t="s">
        <v>7</v>
      </c>
      <c r="C11" s="5" t="s">
        <v>6</v>
      </c>
      <c r="D11" s="5" t="s">
        <v>2</v>
      </c>
      <c r="E11" s="5" t="s">
        <v>5</v>
      </c>
      <c r="F11" s="5" t="s">
        <v>1</v>
      </c>
      <c r="G11" s="5" t="s">
        <v>168</v>
      </c>
      <c r="H11" s="5" t="s">
        <v>0</v>
      </c>
      <c r="I11" s="5" t="s">
        <v>4</v>
      </c>
      <c r="J11" s="5" t="s">
        <v>3</v>
      </c>
      <c r="K11" s="5" t="s">
        <v>8</v>
      </c>
    </row>
    <row r="12" spans="1:11" x14ac:dyDescent="0.3">
      <c r="D12" s="7" t="s">
        <v>48</v>
      </c>
      <c r="E12" s="5" t="s">
        <v>14</v>
      </c>
      <c r="F12" s="8">
        <v>2017</v>
      </c>
      <c r="G12" s="4">
        <v>1</v>
      </c>
      <c r="H12" s="7"/>
      <c r="J12" s="7"/>
    </row>
    <row r="13" spans="1:11" x14ac:dyDescent="0.3">
      <c r="D13" s="7" t="str">
        <f>D12</f>
        <v>RSD______SH_*,RSD_UMSH_____</v>
      </c>
      <c r="E13" s="5" t="s">
        <v>15</v>
      </c>
      <c r="F13" s="8"/>
      <c r="G13" s="4">
        <v>1</v>
      </c>
      <c r="H13" s="7"/>
      <c r="J13" s="7"/>
    </row>
    <row r="14" spans="1:11" x14ac:dyDescent="0.3">
      <c r="D14" s="7" t="str">
        <f>D12</f>
        <v>RSD______SH_*,RSD_UMSH_____</v>
      </c>
      <c r="E14" s="5" t="s">
        <v>16</v>
      </c>
      <c r="F14" s="8">
        <v>2017</v>
      </c>
      <c r="G14" s="4">
        <v>1</v>
      </c>
    </row>
    <row r="16" spans="1:11" x14ac:dyDescent="0.3">
      <c r="B16" s="6"/>
    </row>
    <row r="17" spans="2:11" x14ac:dyDescent="0.3">
      <c r="B17" s="6" t="s">
        <v>27</v>
      </c>
    </row>
    <row r="18" spans="2:11" x14ac:dyDescent="0.3">
      <c r="B18" s="5" t="s">
        <v>7</v>
      </c>
      <c r="C18" s="5" t="s">
        <v>6</v>
      </c>
      <c r="D18" s="5" t="s">
        <v>2</v>
      </c>
      <c r="E18" s="5" t="s">
        <v>5</v>
      </c>
      <c r="F18" s="5" t="s">
        <v>1</v>
      </c>
      <c r="G18" s="5" t="s">
        <v>168</v>
      </c>
      <c r="H18" s="5" t="s">
        <v>0</v>
      </c>
      <c r="I18" s="5" t="s">
        <v>4</v>
      </c>
      <c r="J18" s="5" t="s">
        <v>3</v>
      </c>
      <c r="K18" s="5" t="s">
        <v>8</v>
      </c>
    </row>
    <row r="19" spans="2:11" x14ac:dyDescent="0.3">
      <c r="D19" s="7" t="s">
        <v>43</v>
      </c>
      <c r="E19" s="5" t="s">
        <v>14</v>
      </c>
      <c r="F19" s="8">
        <v>2017</v>
      </c>
      <c r="G19" s="4">
        <v>1</v>
      </c>
      <c r="H19" s="7"/>
      <c r="J19" s="7"/>
    </row>
    <row r="20" spans="2:11" x14ac:dyDescent="0.3">
      <c r="D20" s="7" t="str">
        <f>D19</f>
        <v>RSD______CK_*</v>
      </c>
      <c r="E20" s="5" t="s">
        <v>15</v>
      </c>
      <c r="F20" s="8"/>
      <c r="G20" s="4">
        <v>1</v>
      </c>
      <c r="H20" s="7"/>
      <c r="J20" s="7"/>
    </row>
    <row r="21" spans="2:11" x14ac:dyDescent="0.3">
      <c r="D21" s="7" t="str">
        <f>D19</f>
        <v>RSD______CK_*</v>
      </c>
      <c r="E21" s="5" t="s">
        <v>16</v>
      </c>
      <c r="F21" s="8">
        <v>2017</v>
      </c>
      <c r="G21" s="4">
        <v>1</v>
      </c>
    </row>
    <row r="22" spans="2:11" x14ac:dyDescent="0.3">
      <c r="D22" s="7"/>
      <c r="G22" s="4"/>
      <c r="H22" s="7"/>
      <c r="I22" s="7"/>
      <c r="J22" s="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1"/>
  <sheetViews>
    <sheetView zoomScale="70" zoomScaleNormal="70" workbookViewId="0">
      <selection activeCell="D39" sqref="D39"/>
    </sheetView>
  </sheetViews>
  <sheetFormatPr defaultRowHeight="14.4" x14ac:dyDescent="0.3"/>
  <cols>
    <col min="2" max="2" width="12.44140625" bestFit="1" customWidth="1"/>
    <col min="3" max="3" width="27.6640625" bestFit="1" customWidth="1"/>
    <col min="15" max="15" width="33.33203125" bestFit="1" customWidth="1"/>
  </cols>
  <sheetData>
    <row r="1" spans="1:16" x14ac:dyDescent="0.3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168</v>
      </c>
      <c r="P1" s="2" t="s">
        <v>168</v>
      </c>
    </row>
    <row r="2" spans="1:16" x14ac:dyDescent="0.3">
      <c r="A2" t="s">
        <v>94</v>
      </c>
      <c r="B2" t="s">
        <v>16</v>
      </c>
      <c r="C2" t="s">
        <v>104</v>
      </c>
      <c r="D2" t="s">
        <v>96</v>
      </c>
      <c r="E2" t="s">
        <v>17</v>
      </c>
      <c r="F2" t="s">
        <v>96</v>
      </c>
      <c r="G2">
        <v>2017</v>
      </c>
      <c r="H2" t="s">
        <v>96</v>
      </c>
      <c r="I2" t="s">
        <v>96</v>
      </c>
      <c r="J2" t="s">
        <v>96</v>
      </c>
      <c r="K2" t="s">
        <v>96</v>
      </c>
      <c r="L2">
        <v>0.2</v>
      </c>
      <c r="O2" t="str">
        <f t="shared" ref="O2:O33" si="0">B2&amp;C2</f>
        <v>NCAP_AFARSD_APA1_SH_BCO_E01</v>
      </c>
      <c r="P2">
        <f t="shared" ref="P2:P33" si="1">L2</f>
        <v>0.2</v>
      </c>
    </row>
    <row r="3" spans="1:16" x14ac:dyDescent="0.3">
      <c r="A3" t="s">
        <v>94</v>
      </c>
      <c r="B3" t="s">
        <v>16</v>
      </c>
      <c r="C3" t="s">
        <v>105</v>
      </c>
      <c r="D3" t="s">
        <v>96</v>
      </c>
      <c r="E3" t="s">
        <v>17</v>
      </c>
      <c r="F3" t="s">
        <v>96</v>
      </c>
      <c r="G3">
        <v>2017</v>
      </c>
      <c r="H3" t="s">
        <v>96</v>
      </c>
      <c r="I3" t="s">
        <v>96</v>
      </c>
      <c r="J3" t="s">
        <v>96</v>
      </c>
      <c r="K3" t="s">
        <v>96</v>
      </c>
      <c r="L3">
        <v>0.2</v>
      </c>
      <c r="O3" t="str">
        <f t="shared" si="0"/>
        <v>NCAP_AFARSD_APA1_SH_BIC_E01</v>
      </c>
      <c r="P3">
        <f t="shared" si="1"/>
        <v>0.2</v>
      </c>
    </row>
    <row r="4" spans="1:16" x14ac:dyDescent="0.3">
      <c r="A4" t="s">
        <v>94</v>
      </c>
      <c r="B4" t="s">
        <v>16</v>
      </c>
      <c r="C4" t="s">
        <v>106</v>
      </c>
      <c r="D4" t="s">
        <v>96</v>
      </c>
      <c r="E4" t="s">
        <v>17</v>
      </c>
      <c r="F4" t="s">
        <v>96</v>
      </c>
      <c r="G4">
        <v>2017</v>
      </c>
      <c r="H4" t="s">
        <v>96</v>
      </c>
      <c r="I4" t="s">
        <v>96</v>
      </c>
      <c r="J4" t="s">
        <v>96</v>
      </c>
      <c r="K4" t="s">
        <v>96</v>
      </c>
      <c r="L4">
        <v>0.2</v>
      </c>
      <c r="O4" t="str">
        <f t="shared" si="0"/>
        <v>NCAP_AFARSD_APA1_SH_DSL_E01</v>
      </c>
      <c r="P4">
        <f t="shared" si="1"/>
        <v>0.2</v>
      </c>
    </row>
    <row r="5" spans="1:16" x14ac:dyDescent="0.3">
      <c r="A5" t="s">
        <v>94</v>
      </c>
      <c r="B5" t="s">
        <v>16</v>
      </c>
      <c r="C5" t="s">
        <v>107</v>
      </c>
      <c r="D5" t="s">
        <v>96</v>
      </c>
      <c r="E5" t="s">
        <v>17</v>
      </c>
      <c r="F5" t="s">
        <v>96</v>
      </c>
      <c r="G5">
        <v>2017</v>
      </c>
      <c r="H5" t="s">
        <v>96</v>
      </c>
      <c r="I5" t="s">
        <v>96</v>
      </c>
      <c r="J5" t="s">
        <v>96</v>
      </c>
      <c r="K5" t="s">
        <v>96</v>
      </c>
      <c r="L5">
        <v>0.62400433624558904</v>
      </c>
      <c r="O5" t="str">
        <f t="shared" si="0"/>
        <v>NCAP_AFARSD_APA1_SH_ELC_E01</v>
      </c>
      <c r="P5">
        <f t="shared" si="1"/>
        <v>0.62400433624558904</v>
      </c>
    </row>
    <row r="6" spans="1:16" x14ac:dyDescent="0.3">
      <c r="A6" t="s">
        <v>94</v>
      </c>
      <c r="B6" t="s">
        <v>16</v>
      </c>
      <c r="C6" t="s">
        <v>108</v>
      </c>
      <c r="D6" t="s">
        <v>96</v>
      </c>
      <c r="E6" t="s">
        <v>17</v>
      </c>
      <c r="F6" t="s">
        <v>96</v>
      </c>
      <c r="G6">
        <v>2017</v>
      </c>
      <c r="H6" t="s">
        <v>96</v>
      </c>
      <c r="I6" t="s">
        <v>96</v>
      </c>
      <c r="J6" t="s">
        <v>96</v>
      </c>
      <c r="K6" t="s">
        <v>96</v>
      </c>
      <c r="L6">
        <v>0.30588447855175999</v>
      </c>
      <c r="O6" t="str">
        <f t="shared" si="0"/>
        <v>NCAP_AFARSD_APA1_SH_GAS_E01</v>
      </c>
      <c r="P6">
        <f t="shared" si="1"/>
        <v>0.30588447855175999</v>
      </c>
    </row>
    <row r="7" spans="1:16" x14ac:dyDescent="0.3">
      <c r="A7" t="s">
        <v>94</v>
      </c>
      <c r="B7" t="s">
        <v>16</v>
      </c>
      <c r="C7" t="s">
        <v>109</v>
      </c>
      <c r="D7" t="s">
        <v>96</v>
      </c>
      <c r="E7" t="s">
        <v>17</v>
      </c>
      <c r="F7" t="s">
        <v>96</v>
      </c>
      <c r="G7">
        <v>2017</v>
      </c>
      <c r="H7" t="s">
        <v>96</v>
      </c>
      <c r="I7" t="s">
        <v>96</v>
      </c>
      <c r="J7" t="s">
        <v>96</v>
      </c>
      <c r="K7" t="s">
        <v>96</v>
      </c>
      <c r="L7">
        <v>0.2</v>
      </c>
      <c r="O7" t="str">
        <f t="shared" si="0"/>
        <v>NCAP_AFARSD_APA1_SH_LOG_E01</v>
      </c>
      <c r="P7">
        <f t="shared" si="1"/>
        <v>0.2</v>
      </c>
    </row>
    <row r="8" spans="1:16" x14ac:dyDescent="0.3">
      <c r="A8" t="s">
        <v>94</v>
      </c>
      <c r="B8" t="s">
        <v>16</v>
      </c>
      <c r="C8" t="s">
        <v>110</v>
      </c>
      <c r="D8" t="s">
        <v>96</v>
      </c>
      <c r="E8" t="s">
        <v>17</v>
      </c>
      <c r="F8" t="s">
        <v>96</v>
      </c>
      <c r="G8">
        <v>2017</v>
      </c>
      <c r="H8" t="s">
        <v>96</v>
      </c>
      <c r="I8" t="s">
        <v>96</v>
      </c>
      <c r="J8" t="s">
        <v>96</v>
      </c>
      <c r="K8" t="s">
        <v>96</v>
      </c>
      <c r="L8">
        <v>0.2</v>
      </c>
      <c r="O8" t="str">
        <f t="shared" si="0"/>
        <v>NCAP_AFARSD_APA1_SH_LPG_E01</v>
      </c>
      <c r="P8">
        <f t="shared" si="1"/>
        <v>0.2</v>
      </c>
    </row>
    <row r="9" spans="1:16" x14ac:dyDescent="0.3">
      <c r="A9" t="s">
        <v>94</v>
      </c>
      <c r="B9" t="s">
        <v>16</v>
      </c>
      <c r="C9" t="s">
        <v>111</v>
      </c>
      <c r="D9" t="s">
        <v>96</v>
      </c>
      <c r="E9" t="s">
        <v>17</v>
      </c>
      <c r="F9" t="s">
        <v>96</v>
      </c>
      <c r="G9">
        <v>2017</v>
      </c>
      <c r="H9" t="s">
        <v>96</v>
      </c>
      <c r="I9" t="s">
        <v>96</v>
      </c>
      <c r="J9" t="s">
        <v>96</v>
      </c>
      <c r="K9" t="s">
        <v>96</v>
      </c>
      <c r="L9">
        <v>0.34666907569199401</v>
      </c>
      <c r="O9" t="str">
        <f t="shared" si="0"/>
        <v>NCAP_AFARSD_APA1_SH_LTH_E01</v>
      </c>
      <c r="P9">
        <f t="shared" si="1"/>
        <v>0.34666907569199401</v>
      </c>
    </row>
    <row r="10" spans="1:16" x14ac:dyDescent="0.3">
      <c r="A10" t="s">
        <v>94</v>
      </c>
      <c r="B10" t="s">
        <v>16</v>
      </c>
      <c r="C10" t="s">
        <v>112</v>
      </c>
      <c r="D10" t="s">
        <v>96</v>
      </c>
      <c r="E10" t="s">
        <v>17</v>
      </c>
      <c r="F10" t="s">
        <v>96</v>
      </c>
      <c r="G10">
        <v>2017</v>
      </c>
      <c r="H10" t="s">
        <v>96</v>
      </c>
      <c r="I10" t="s">
        <v>96</v>
      </c>
      <c r="J10" t="s">
        <v>96</v>
      </c>
      <c r="K10" t="s">
        <v>96</v>
      </c>
      <c r="L10">
        <v>0.19899787516954001</v>
      </c>
      <c r="O10" t="str">
        <f t="shared" si="0"/>
        <v>NCAP_AFARSD_DTA1_SH_BCO_E01</v>
      </c>
      <c r="P10">
        <f t="shared" si="1"/>
        <v>0.19899787516954001</v>
      </c>
    </row>
    <row r="11" spans="1:16" x14ac:dyDescent="0.3">
      <c r="A11" t="s">
        <v>94</v>
      </c>
      <c r="B11" t="s">
        <v>16</v>
      </c>
      <c r="C11" t="s">
        <v>113</v>
      </c>
      <c r="D11" t="s">
        <v>96</v>
      </c>
      <c r="E11" t="s">
        <v>17</v>
      </c>
      <c r="F11" t="s">
        <v>96</v>
      </c>
      <c r="G11">
        <v>2017</v>
      </c>
      <c r="H11" t="s">
        <v>96</v>
      </c>
      <c r="I11" t="s">
        <v>96</v>
      </c>
      <c r="J11" t="s">
        <v>96</v>
      </c>
      <c r="K11" t="s">
        <v>96</v>
      </c>
      <c r="L11">
        <v>0.25</v>
      </c>
      <c r="O11" t="str">
        <f t="shared" si="0"/>
        <v>NCAP_AFARSD_DTA1_SH_BIC_E01</v>
      </c>
      <c r="P11">
        <f t="shared" si="1"/>
        <v>0.25</v>
      </c>
    </row>
    <row r="12" spans="1:16" x14ac:dyDescent="0.3">
      <c r="A12" t="s">
        <v>94</v>
      </c>
      <c r="B12" t="s">
        <v>16</v>
      </c>
      <c r="C12" t="s">
        <v>114</v>
      </c>
      <c r="D12" t="s">
        <v>96</v>
      </c>
      <c r="E12" t="s">
        <v>17</v>
      </c>
      <c r="F12" t="s">
        <v>96</v>
      </c>
      <c r="G12">
        <v>2017</v>
      </c>
      <c r="H12" t="s">
        <v>96</v>
      </c>
      <c r="I12" t="s">
        <v>96</v>
      </c>
      <c r="J12" t="s">
        <v>96</v>
      </c>
      <c r="K12" t="s">
        <v>96</v>
      </c>
      <c r="L12">
        <v>0.21708859109404399</v>
      </c>
      <c r="O12" t="str">
        <f t="shared" si="0"/>
        <v>NCAP_AFARSD_DTA1_SH_DSL_E01</v>
      </c>
      <c r="P12">
        <f t="shared" si="1"/>
        <v>0.21708859109404399</v>
      </c>
    </row>
    <row r="13" spans="1:16" x14ac:dyDescent="0.3">
      <c r="A13" t="s">
        <v>94</v>
      </c>
      <c r="B13" t="s">
        <v>16</v>
      </c>
      <c r="C13" t="s">
        <v>115</v>
      </c>
      <c r="D13" t="s">
        <v>96</v>
      </c>
      <c r="E13" t="s">
        <v>17</v>
      </c>
      <c r="F13" t="s">
        <v>96</v>
      </c>
      <c r="G13">
        <v>2017</v>
      </c>
      <c r="H13" t="s">
        <v>96</v>
      </c>
      <c r="I13" t="s">
        <v>96</v>
      </c>
      <c r="J13" t="s">
        <v>96</v>
      </c>
      <c r="K13" t="s">
        <v>96</v>
      </c>
      <c r="L13">
        <v>0.27136073886755502</v>
      </c>
      <c r="O13" t="str">
        <f t="shared" si="0"/>
        <v>NCAP_AFARSD_DTA1_SH_ELC_E01</v>
      </c>
      <c r="P13">
        <f t="shared" si="1"/>
        <v>0.27136073886755502</v>
      </c>
    </row>
    <row r="14" spans="1:16" x14ac:dyDescent="0.3">
      <c r="A14" t="s">
        <v>94</v>
      </c>
      <c r="B14" t="s">
        <v>16</v>
      </c>
      <c r="C14" t="s">
        <v>116</v>
      </c>
      <c r="D14" t="s">
        <v>96</v>
      </c>
      <c r="E14" t="s">
        <v>17</v>
      </c>
      <c r="F14" t="s">
        <v>96</v>
      </c>
      <c r="G14">
        <v>2017</v>
      </c>
      <c r="H14" t="s">
        <v>96</v>
      </c>
      <c r="I14" t="s">
        <v>96</v>
      </c>
      <c r="J14" t="s">
        <v>96</v>
      </c>
      <c r="K14" t="s">
        <v>96</v>
      </c>
      <c r="L14">
        <v>0.27136073886755502</v>
      </c>
      <c r="O14" t="str">
        <f t="shared" si="0"/>
        <v>NCAP_AFARSD_DTA1_SH_GAS_E01</v>
      </c>
      <c r="P14">
        <f t="shared" si="1"/>
        <v>0.27136073886755502</v>
      </c>
    </row>
    <row r="15" spans="1:16" x14ac:dyDescent="0.3">
      <c r="A15" t="s">
        <v>94</v>
      </c>
      <c r="B15" t="s">
        <v>16</v>
      </c>
      <c r="C15" t="s">
        <v>117</v>
      </c>
      <c r="D15" t="s">
        <v>96</v>
      </c>
      <c r="E15" t="s">
        <v>17</v>
      </c>
      <c r="F15" t="s">
        <v>96</v>
      </c>
      <c r="G15">
        <v>2017</v>
      </c>
      <c r="H15" t="s">
        <v>96</v>
      </c>
      <c r="I15" t="s">
        <v>96</v>
      </c>
      <c r="J15" t="s">
        <v>96</v>
      </c>
      <c r="K15" t="s">
        <v>96</v>
      </c>
      <c r="L15">
        <v>0.25</v>
      </c>
      <c r="O15" t="str">
        <f t="shared" si="0"/>
        <v>NCAP_AFARSD_DTA1_SH_LOG_E01</v>
      </c>
      <c r="P15">
        <f t="shared" si="1"/>
        <v>0.25</v>
      </c>
    </row>
    <row r="16" spans="1:16" x14ac:dyDescent="0.3">
      <c r="A16" t="s">
        <v>94</v>
      </c>
      <c r="B16" t="s">
        <v>16</v>
      </c>
      <c r="C16" t="s">
        <v>118</v>
      </c>
      <c r="D16" t="s">
        <v>96</v>
      </c>
      <c r="E16" t="s">
        <v>17</v>
      </c>
      <c r="F16" t="s">
        <v>96</v>
      </c>
      <c r="G16">
        <v>2017</v>
      </c>
      <c r="H16" t="s">
        <v>96</v>
      </c>
      <c r="I16" t="s">
        <v>96</v>
      </c>
      <c r="J16" t="s">
        <v>96</v>
      </c>
      <c r="K16" t="s">
        <v>96</v>
      </c>
      <c r="L16">
        <v>0.25</v>
      </c>
      <c r="O16" t="str">
        <f t="shared" si="0"/>
        <v>NCAP_AFARSD_DTA1_SH_LPG_E01</v>
      </c>
      <c r="P16">
        <f t="shared" si="1"/>
        <v>0.25</v>
      </c>
    </row>
    <row r="17" spans="1:16" x14ac:dyDescent="0.3">
      <c r="A17" t="s">
        <v>94</v>
      </c>
      <c r="B17" t="s">
        <v>16</v>
      </c>
      <c r="C17" t="s">
        <v>119</v>
      </c>
      <c r="D17" t="s">
        <v>96</v>
      </c>
      <c r="E17" t="s">
        <v>17</v>
      </c>
      <c r="F17" t="s">
        <v>96</v>
      </c>
      <c r="G17">
        <v>2017</v>
      </c>
      <c r="H17" t="s">
        <v>96</v>
      </c>
      <c r="I17" t="s">
        <v>96</v>
      </c>
      <c r="J17" t="s">
        <v>96</v>
      </c>
      <c r="K17" t="s">
        <v>96</v>
      </c>
      <c r="L17">
        <v>0.25</v>
      </c>
      <c r="O17" t="str">
        <f t="shared" si="0"/>
        <v>NCAP_AFARSD_DTA1_SH_LTH_E01</v>
      </c>
      <c r="P17">
        <f t="shared" si="1"/>
        <v>0.25</v>
      </c>
    </row>
    <row r="18" spans="1:16" x14ac:dyDescent="0.3">
      <c r="A18" t="s">
        <v>94</v>
      </c>
      <c r="B18" t="s">
        <v>15</v>
      </c>
      <c r="C18" t="s">
        <v>104</v>
      </c>
      <c r="D18" t="s">
        <v>96</v>
      </c>
      <c r="E18" t="s">
        <v>96</v>
      </c>
      <c r="F18" t="s">
        <v>96</v>
      </c>
      <c r="H18" t="s">
        <v>96</v>
      </c>
      <c r="I18" t="s">
        <v>96</v>
      </c>
      <c r="J18" t="s">
        <v>96</v>
      </c>
      <c r="K18" t="s">
        <v>96</v>
      </c>
      <c r="L18">
        <v>31.536000000000001</v>
      </c>
      <c r="O18" t="str">
        <f t="shared" si="0"/>
        <v>PRC_CAPACTRSD_APA1_SH_BCO_E01</v>
      </c>
      <c r="P18">
        <f t="shared" si="1"/>
        <v>31.536000000000001</v>
      </c>
    </row>
    <row r="19" spans="1:16" x14ac:dyDescent="0.3">
      <c r="A19" t="s">
        <v>94</v>
      </c>
      <c r="B19" t="s">
        <v>15</v>
      </c>
      <c r="C19" t="s">
        <v>105</v>
      </c>
      <c r="D19" t="s">
        <v>96</v>
      </c>
      <c r="E19" t="s">
        <v>96</v>
      </c>
      <c r="F19" t="s">
        <v>96</v>
      </c>
      <c r="H19" t="s">
        <v>96</v>
      </c>
      <c r="I19" t="s">
        <v>96</v>
      </c>
      <c r="J19" t="s">
        <v>96</v>
      </c>
      <c r="K19" t="s">
        <v>96</v>
      </c>
      <c r="L19">
        <v>31.536000000000001</v>
      </c>
      <c r="O19" t="str">
        <f t="shared" si="0"/>
        <v>PRC_CAPACTRSD_APA1_SH_BIC_E01</v>
      </c>
      <c r="P19">
        <f t="shared" si="1"/>
        <v>31.536000000000001</v>
      </c>
    </row>
    <row r="20" spans="1:16" x14ac:dyDescent="0.3">
      <c r="A20" t="s">
        <v>94</v>
      </c>
      <c r="B20" t="s">
        <v>15</v>
      </c>
      <c r="C20" t="s">
        <v>106</v>
      </c>
      <c r="D20" t="s">
        <v>96</v>
      </c>
      <c r="E20" t="s">
        <v>96</v>
      </c>
      <c r="F20" t="s">
        <v>96</v>
      </c>
      <c r="H20" t="s">
        <v>96</v>
      </c>
      <c r="I20" t="s">
        <v>96</v>
      </c>
      <c r="J20" t="s">
        <v>96</v>
      </c>
      <c r="K20" t="s">
        <v>96</v>
      </c>
      <c r="L20">
        <v>31.536000000000001</v>
      </c>
      <c r="O20" t="str">
        <f t="shared" si="0"/>
        <v>PRC_CAPACTRSD_APA1_SH_DSL_E01</v>
      </c>
      <c r="P20">
        <f t="shared" si="1"/>
        <v>31.536000000000001</v>
      </c>
    </row>
    <row r="21" spans="1:16" x14ac:dyDescent="0.3">
      <c r="A21" t="s">
        <v>94</v>
      </c>
      <c r="B21" t="s">
        <v>15</v>
      </c>
      <c r="C21" t="s">
        <v>107</v>
      </c>
      <c r="D21" t="s">
        <v>96</v>
      </c>
      <c r="E21" t="s">
        <v>96</v>
      </c>
      <c r="F21" t="s">
        <v>96</v>
      </c>
      <c r="H21" t="s">
        <v>96</v>
      </c>
      <c r="I21" t="s">
        <v>96</v>
      </c>
      <c r="J21" t="s">
        <v>96</v>
      </c>
      <c r="K21" t="s">
        <v>96</v>
      </c>
      <c r="L21">
        <v>10.512</v>
      </c>
      <c r="O21" t="str">
        <f t="shared" si="0"/>
        <v>PRC_CAPACTRSD_APA1_SH_ELC_E01</v>
      </c>
      <c r="P21">
        <f t="shared" si="1"/>
        <v>10.512</v>
      </c>
    </row>
    <row r="22" spans="1:16" x14ac:dyDescent="0.3">
      <c r="A22" t="s">
        <v>94</v>
      </c>
      <c r="B22" t="s">
        <v>15</v>
      </c>
      <c r="C22" t="s">
        <v>108</v>
      </c>
      <c r="D22" t="s">
        <v>96</v>
      </c>
      <c r="E22" t="s">
        <v>96</v>
      </c>
      <c r="F22" t="s">
        <v>96</v>
      </c>
      <c r="H22" t="s">
        <v>96</v>
      </c>
      <c r="I22" t="s">
        <v>96</v>
      </c>
      <c r="J22" t="s">
        <v>96</v>
      </c>
      <c r="K22" t="s">
        <v>96</v>
      </c>
      <c r="L22">
        <v>31.536000000000001</v>
      </c>
      <c r="O22" t="str">
        <f t="shared" si="0"/>
        <v>PRC_CAPACTRSD_APA1_SH_GAS_E01</v>
      </c>
      <c r="P22">
        <f t="shared" si="1"/>
        <v>31.536000000000001</v>
      </c>
    </row>
    <row r="23" spans="1:16" x14ac:dyDescent="0.3">
      <c r="A23" t="s">
        <v>94</v>
      </c>
      <c r="B23" t="s">
        <v>15</v>
      </c>
      <c r="C23" t="s">
        <v>109</v>
      </c>
      <c r="D23" t="s">
        <v>96</v>
      </c>
      <c r="E23" t="s">
        <v>96</v>
      </c>
      <c r="F23" t="s">
        <v>96</v>
      </c>
      <c r="H23" t="s">
        <v>96</v>
      </c>
      <c r="I23" t="s">
        <v>96</v>
      </c>
      <c r="J23" t="s">
        <v>96</v>
      </c>
      <c r="K23" t="s">
        <v>96</v>
      </c>
      <c r="L23">
        <v>31.536000000000001</v>
      </c>
      <c r="O23" t="str">
        <f t="shared" si="0"/>
        <v>PRC_CAPACTRSD_APA1_SH_LOG_E01</v>
      </c>
      <c r="P23">
        <f t="shared" si="1"/>
        <v>31.536000000000001</v>
      </c>
    </row>
    <row r="24" spans="1:16" x14ac:dyDescent="0.3">
      <c r="A24" t="s">
        <v>94</v>
      </c>
      <c r="B24" t="s">
        <v>15</v>
      </c>
      <c r="C24" t="s">
        <v>110</v>
      </c>
      <c r="D24" t="s">
        <v>96</v>
      </c>
      <c r="E24" t="s">
        <v>96</v>
      </c>
      <c r="F24" t="s">
        <v>96</v>
      </c>
      <c r="H24" t="s">
        <v>96</v>
      </c>
      <c r="I24" t="s">
        <v>96</v>
      </c>
      <c r="J24" t="s">
        <v>96</v>
      </c>
      <c r="K24" t="s">
        <v>96</v>
      </c>
      <c r="L24">
        <v>31.536000000000001</v>
      </c>
      <c r="O24" t="str">
        <f t="shared" si="0"/>
        <v>PRC_CAPACTRSD_APA1_SH_LPG_E01</v>
      </c>
      <c r="P24">
        <f t="shared" si="1"/>
        <v>31.536000000000001</v>
      </c>
    </row>
    <row r="25" spans="1:16" x14ac:dyDescent="0.3">
      <c r="A25" t="s">
        <v>94</v>
      </c>
      <c r="B25" t="s">
        <v>15</v>
      </c>
      <c r="C25" t="s">
        <v>111</v>
      </c>
      <c r="D25" t="s">
        <v>96</v>
      </c>
      <c r="E25" t="s">
        <v>96</v>
      </c>
      <c r="F25" t="s">
        <v>96</v>
      </c>
      <c r="H25" t="s">
        <v>96</v>
      </c>
      <c r="I25" t="s">
        <v>96</v>
      </c>
      <c r="J25" t="s">
        <v>96</v>
      </c>
      <c r="K25" t="s">
        <v>96</v>
      </c>
      <c r="L25">
        <v>31.536000000000001</v>
      </c>
      <c r="O25" t="str">
        <f t="shared" si="0"/>
        <v>PRC_CAPACTRSD_APA1_SH_LTH_E01</v>
      </c>
      <c r="P25">
        <f t="shared" si="1"/>
        <v>31.536000000000001</v>
      </c>
    </row>
    <row r="26" spans="1:16" x14ac:dyDescent="0.3">
      <c r="A26" t="s">
        <v>94</v>
      </c>
      <c r="B26" t="s">
        <v>15</v>
      </c>
      <c r="C26" t="s">
        <v>112</v>
      </c>
      <c r="D26" t="s">
        <v>96</v>
      </c>
      <c r="E26" t="s">
        <v>96</v>
      </c>
      <c r="F26" t="s">
        <v>96</v>
      </c>
      <c r="H26" t="s">
        <v>96</v>
      </c>
      <c r="I26" t="s">
        <v>96</v>
      </c>
      <c r="J26" t="s">
        <v>96</v>
      </c>
      <c r="K26" t="s">
        <v>96</v>
      </c>
      <c r="L26">
        <v>31.536000000000001</v>
      </c>
      <c r="O26" t="str">
        <f t="shared" si="0"/>
        <v>PRC_CAPACTRSD_DTA1_SH_BCO_E01</v>
      </c>
      <c r="P26">
        <f t="shared" si="1"/>
        <v>31.536000000000001</v>
      </c>
    </row>
    <row r="27" spans="1:16" x14ac:dyDescent="0.3">
      <c r="A27" t="s">
        <v>94</v>
      </c>
      <c r="B27" t="s">
        <v>15</v>
      </c>
      <c r="C27" t="s">
        <v>113</v>
      </c>
      <c r="D27" t="s">
        <v>96</v>
      </c>
      <c r="E27" t="s">
        <v>96</v>
      </c>
      <c r="F27" t="s">
        <v>96</v>
      </c>
      <c r="H27" t="s">
        <v>96</v>
      </c>
      <c r="I27" t="s">
        <v>96</v>
      </c>
      <c r="J27" t="s">
        <v>96</v>
      </c>
      <c r="K27" t="s">
        <v>96</v>
      </c>
      <c r="L27">
        <v>31.536000000000001</v>
      </c>
      <c r="O27" t="str">
        <f t="shared" si="0"/>
        <v>PRC_CAPACTRSD_DTA1_SH_BIC_E01</v>
      </c>
      <c r="P27">
        <f t="shared" si="1"/>
        <v>31.536000000000001</v>
      </c>
    </row>
    <row r="28" spans="1:16" x14ac:dyDescent="0.3">
      <c r="A28" t="s">
        <v>94</v>
      </c>
      <c r="B28" t="s">
        <v>15</v>
      </c>
      <c r="C28" t="s">
        <v>114</v>
      </c>
      <c r="D28" t="s">
        <v>96</v>
      </c>
      <c r="E28" t="s">
        <v>96</v>
      </c>
      <c r="F28" t="s">
        <v>96</v>
      </c>
      <c r="H28" t="s">
        <v>96</v>
      </c>
      <c r="I28" t="s">
        <v>96</v>
      </c>
      <c r="J28" t="s">
        <v>96</v>
      </c>
      <c r="K28" t="s">
        <v>96</v>
      </c>
      <c r="L28">
        <v>31.536000000000001</v>
      </c>
      <c r="O28" t="str">
        <f t="shared" si="0"/>
        <v>PRC_CAPACTRSD_DTA1_SH_DSL_E01</v>
      </c>
      <c r="P28">
        <f t="shared" si="1"/>
        <v>31.536000000000001</v>
      </c>
    </row>
    <row r="29" spans="1:16" x14ac:dyDescent="0.3">
      <c r="A29" t="s">
        <v>94</v>
      </c>
      <c r="B29" t="s">
        <v>15</v>
      </c>
      <c r="C29" t="s">
        <v>115</v>
      </c>
      <c r="D29" t="s">
        <v>96</v>
      </c>
      <c r="E29" t="s">
        <v>96</v>
      </c>
      <c r="F29" t="s">
        <v>96</v>
      </c>
      <c r="H29" t="s">
        <v>96</v>
      </c>
      <c r="I29" t="s">
        <v>96</v>
      </c>
      <c r="J29" t="s">
        <v>96</v>
      </c>
      <c r="K29" t="s">
        <v>96</v>
      </c>
      <c r="L29">
        <v>6.3071999999999999</v>
      </c>
      <c r="O29" t="str">
        <f t="shared" si="0"/>
        <v>PRC_CAPACTRSD_DTA1_SH_ELC_E01</v>
      </c>
      <c r="P29">
        <f t="shared" si="1"/>
        <v>6.3071999999999999</v>
      </c>
    </row>
    <row r="30" spans="1:16" x14ac:dyDescent="0.3">
      <c r="A30" t="s">
        <v>94</v>
      </c>
      <c r="B30" t="s">
        <v>15</v>
      </c>
      <c r="C30" t="s">
        <v>116</v>
      </c>
      <c r="D30" t="s">
        <v>96</v>
      </c>
      <c r="E30" t="s">
        <v>96</v>
      </c>
      <c r="F30" t="s">
        <v>96</v>
      </c>
      <c r="H30" t="s">
        <v>96</v>
      </c>
      <c r="I30" t="s">
        <v>96</v>
      </c>
      <c r="J30" t="s">
        <v>96</v>
      </c>
      <c r="K30" t="s">
        <v>96</v>
      </c>
      <c r="L30">
        <v>31.536000000000001</v>
      </c>
      <c r="O30" t="str">
        <f t="shared" si="0"/>
        <v>PRC_CAPACTRSD_DTA1_SH_GAS_E01</v>
      </c>
      <c r="P30">
        <f t="shared" si="1"/>
        <v>31.536000000000001</v>
      </c>
    </row>
    <row r="31" spans="1:16" x14ac:dyDescent="0.3">
      <c r="A31" t="s">
        <v>94</v>
      </c>
      <c r="B31" t="s">
        <v>15</v>
      </c>
      <c r="C31" t="s">
        <v>117</v>
      </c>
      <c r="D31" t="s">
        <v>96</v>
      </c>
      <c r="E31" t="s">
        <v>96</v>
      </c>
      <c r="F31" t="s">
        <v>96</v>
      </c>
      <c r="H31" t="s">
        <v>96</v>
      </c>
      <c r="I31" t="s">
        <v>96</v>
      </c>
      <c r="J31" t="s">
        <v>96</v>
      </c>
      <c r="K31" t="s">
        <v>96</v>
      </c>
      <c r="L31">
        <v>31.536000000000001</v>
      </c>
      <c r="O31" t="str">
        <f t="shared" si="0"/>
        <v>PRC_CAPACTRSD_DTA1_SH_LOG_E01</v>
      </c>
      <c r="P31">
        <f t="shared" si="1"/>
        <v>31.536000000000001</v>
      </c>
    </row>
    <row r="32" spans="1:16" x14ac:dyDescent="0.3">
      <c r="A32" t="s">
        <v>94</v>
      </c>
      <c r="B32" t="s">
        <v>15</v>
      </c>
      <c r="C32" t="s">
        <v>118</v>
      </c>
      <c r="D32" t="s">
        <v>96</v>
      </c>
      <c r="E32" t="s">
        <v>96</v>
      </c>
      <c r="F32" t="s">
        <v>96</v>
      </c>
      <c r="H32" t="s">
        <v>96</v>
      </c>
      <c r="I32" t="s">
        <v>96</v>
      </c>
      <c r="J32" t="s">
        <v>96</v>
      </c>
      <c r="K32" t="s">
        <v>96</v>
      </c>
      <c r="L32">
        <v>31.536000000000001</v>
      </c>
      <c r="O32" t="str">
        <f t="shared" si="0"/>
        <v>PRC_CAPACTRSD_DTA1_SH_LPG_E01</v>
      </c>
      <c r="P32">
        <f t="shared" si="1"/>
        <v>31.536000000000001</v>
      </c>
    </row>
    <row r="33" spans="1:16" x14ac:dyDescent="0.3">
      <c r="A33" t="s">
        <v>94</v>
      </c>
      <c r="B33" t="s">
        <v>15</v>
      </c>
      <c r="C33" t="s">
        <v>119</v>
      </c>
      <c r="D33" t="s">
        <v>96</v>
      </c>
      <c r="E33" t="s">
        <v>96</v>
      </c>
      <c r="F33" t="s">
        <v>96</v>
      </c>
      <c r="H33" t="s">
        <v>96</v>
      </c>
      <c r="I33" t="s">
        <v>96</v>
      </c>
      <c r="J33" t="s">
        <v>96</v>
      </c>
      <c r="K33" t="s">
        <v>96</v>
      </c>
      <c r="L33">
        <v>31.536000000000001</v>
      </c>
      <c r="O33" t="str">
        <f t="shared" si="0"/>
        <v>PRC_CAPACTRSD_DTA1_SH_LTH_E01</v>
      </c>
      <c r="P33">
        <f t="shared" si="1"/>
        <v>31.536000000000001</v>
      </c>
    </row>
    <row r="34" spans="1:16" x14ac:dyDescent="0.3">
      <c r="A34" t="s">
        <v>94</v>
      </c>
      <c r="B34" t="s">
        <v>14</v>
      </c>
      <c r="C34" t="s">
        <v>104</v>
      </c>
      <c r="D34" t="s">
        <v>96</v>
      </c>
      <c r="E34" t="s">
        <v>96</v>
      </c>
      <c r="F34" t="s">
        <v>96</v>
      </c>
      <c r="G34">
        <v>2017</v>
      </c>
      <c r="H34" t="s">
        <v>96</v>
      </c>
      <c r="I34" t="s">
        <v>96</v>
      </c>
      <c r="J34" t="s">
        <v>96</v>
      </c>
      <c r="K34" t="s">
        <v>96</v>
      </c>
      <c r="L34">
        <v>0</v>
      </c>
      <c r="O34" t="str">
        <f t="shared" ref="O34:O65" si="2">B34&amp;C34</f>
        <v>PRC_RESIDRSD_APA1_SH_BCO_E01</v>
      </c>
      <c r="P34">
        <f t="shared" ref="P34:P65" si="3">L34</f>
        <v>0</v>
      </c>
    </row>
    <row r="35" spans="1:16" x14ac:dyDescent="0.3">
      <c r="A35" t="s">
        <v>94</v>
      </c>
      <c r="B35" t="s">
        <v>14</v>
      </c>
      <c r="C35" t="s">
        <v>105</v>
      </c>
      <c r="D35" t="s">
        <v>96</v>
      </c>
      <c r="E35" t="s">
        <v>96</v>
      </c>
      <c r="F35" t="s">
        <v>96</v>
      </c>
      <c r="G35">
        <v>2017</v>
      </c>
      <c r="H35" t="s">
        <v>96</v>
      </c>
      <c r="I35" t="s">
        <v>96</v>
      </c>
      <c r="J35" t="s">
        <v>96</v>
      </c>
      <c r="K35" t="s">
        <v>96</v>
      </c>
      <c r="L35">
        <v>0</v>
      </c>
      <c r="O35" t="str">
        <f t="shared" si="2"/>
        <v>PRC_RESIDRSD_APA1_SH_BIC_E01</v>
      </c>
      <c r="P35">
        <f t="shared" si="3"/>
        <v>0</v>
      </c>
    </row>
    <row r="36" spans="1:16" x14ac:dyDescent="0.3">
      <c r="A36" t="s">
        <v>94</v>
      </c>
      <c r="B36" t="s">
        <v>14</v>
      </c>
      <c r="C36" t="s">
        <v>106</v>
      </c>
      <c r="D36" t="s">
        <v>96</v>
      </c>
      <c r="E36" t="s">
        <v>96</v>
      </c>
      <c r="F36" t="s">
        <v>96</v>
      </c>
      <c r="G36">
        <v>2017</v>
      </c>
      <c r="H36" t="s">
        <v>96</v>
      </c>
      <c r="I36" t="s">
        <v>96</v>
      </c>
      <c r="J36" t="s">
        <v>96</v>
      </c>
      <c r="K36" t="s">
        <v>96</v>
      </c>
      <c r="L36">
        <v>0</v>
      </c>
      <c r="O36" t="str">
        <f t="shared" si="2"/>
        <v>PRC_RESIDRSD_APA1_SH_DSL_E01</v>
      </c>
      <c r="P36">
        <f t="shared" si="3"/>
        <v>0</v>
      </c>
    </row>
    <row r="37" spans="1:16" x14ac:dyDescent="0.3">
      <c r="A37" t="s">
        <v>94</v>
      </c>
      <c r="B37" t="s">
        <v>14</v>
      </c>
      <c r="C37" t="s">
        <v>107</v>
      </c>
      <c r="D37" t="s">
        <v>96</v>
      </c>
      <c r="E37" t="s">
        <v>96</v>
      </c>
      <c r="F37" t="s">
        <v>96</v>
      </c>
      <c r="G37">
        <v>2017</v>
      </c>
      <c r="H37" t="s">
        <v>96</v>
      </c>
      <c r="I37" t="s">
        <v>96</v>
      </c>
      <c r="J37" t="s">
        <v>96</v>
      </c>
      <c r="K37" t="s">
        <v>96</v>
      </c>
      <c r="L37">
        <v>6.3889570710760193E-2</v>
      </c>
      <c r="O37" t="str">
        <f t="shared" si="2"/>
        <v>PRC_RESIDRSD_APA1_SH_ELC_E01</v>
      </c>
      <c r="P37">
        <f t="shared" si="3"/>
        <v>6.3889570710760193E-2</v>
      </c>
    </row>
    <row r="38" spans="1:16" x14ac:dyDescent="0.3">
      <c r="A38" t="s">
        <v>94</v>
      </c>
      <c r="B38" t="s">
        <v>14</v>
      </c>
      <c r="C38" t="s">
        <v>108</v>
      </c>
      <c r="D38" t="s">
        <v>96</v>
      </c>
      <c r="E38" t="s">
        <v>96</v>
      </c>
      <c r="F38" t="s">
        <v>96</v>
      </c>
      <c r="G38">
        <v>2017</v>
      </c>
      <c r="H38" t="s">
        <v>96</v>
      </c>
      <c r="I38" t="s">
        <v>96</v>
      </c>
      <c r="J38" t="s">
        <v>96</v>
      </c>
      <c r="K38" t="s">
        <v>96</v>
      </c>
      <c r="L38">
        <v>5.8632899323728296</v>
      </c>
      <c r="O38" t="str">
        <f t="shared" si="2"/>
        <v>PRC_RESIDRSD_APA1_SH_GAS_E01</v>
      </c>
      <c r="P38">
        <f t="shared" si="3"/>
        <v>5.8632899323728296</v>
      </c>
    </row>
    <row r="39" spans="1:16" x14ac:dyDescent="0.3">
      <c r="A39" t="s">
        <v>94</v>
      </c>
      <c r="B39" t="s">
        <v>14</v>
      </c>
      <c r="C39" t="s">
        <v>109</v>
      </c>
      <c r="D39" t="s">
        <v>96</v>
      </c>
      <c r="E39" t="s">
        <v>96</v>
      </c>
      <c r="F39" t="s">
        <v>96</v>
      </c>
      <c r="G39">
        <v>2017</v>
      </c>
      <c r="H39" t="s">
        <v>96</v>
      </c>
      <c r="I39" t="s">
        <v>96</v>
      </c>
      <c r="J39" t="s">
        <v>96</v>
      </c>
      <c r="K39" t="s">
        <v>96</v>
      </c>
      <c r="L39">
        <v>0</v>
      </c>
      <c r="O39" t="str">
        <f t="shared" si="2"/>
        <v>PRC_RESIDRSD_APA1_SH_LOG_E01</v>
      </c>
      <c r="P39">
        <f t="shared" si="3"/>
        <v>0</v>
      </c>
    </row>
    <row r="40" spans="1:16" x14ac:dyDescent="0.3">
      <c r="A40" t="s">
        <v>94</v>
      </c>
      <c r="B40" t="s">
        <v>14</v>
      </c>
      <c r="C40" t="s">
        <v>110</v>
      </c>
      <c r="D40" t="s">
        <v>96</v>
      </c>
      <c r="E40" t="s">
        <v>96</v>
      </c>
      <c r="F40" t="s">
        <v>96</v>
      </c>
      <c r="G40">
        <v>2017</v>
      </c>
      <c r="H40" t="s">
        <v>96</v>
      </c>
      <c r="I40" t="s">
        <v>96</v>
      </c>
      <c r="J40" t="s">
        <v>96</v>
      </c>
      <c r="K40" t="s">
        <v>96</v>
      </c>
      <c r="L40">
        <v>0</v>
      </c>
      <c r="O40" t="str">
        <f t="shared" si="2"/>
        <v>PRC_RESIDRSD_APA1_SH_LPG_E01</v>
      </c>
      <c r="P40">
        <f t="shared" si="3"/>
        <v>0</v>
      </c>
    </row>
    <row r="41" spans="1:16" x14ac:dyDescent="0.3">
      <c r="A41" t="s">
        <v>94</v>
      </c>
      <c r="B41" t="s">
        <v>14</v>
      </c>
      <c r="C41" t="s">
        <v>111</v>
      </c>
      <c r="D41" t="s">
        <v>96</v>
      </c>
      <c r="E41" t="s">
        <v>96</v>
      </c>
      <c r="F41" t="s">
        <v>96</v>
      </c>
      <c r="G41">
        <v>2017</v>
      </c>
      <c r="H41" t="s">
        <v>96</v>
      </c>
      <c r="I41" t="s">
        <v>96</v>
      </c>
      <c r="J41" t="s">
        <v>96</v>
      </c>
      <c r="K41" t="s">
        <v>96</v>
      </c>
      <c r="L41">
        <v>4.8815990255577404</v>
      </c>
      <c r="O41" t="str">
        <f t="shared" si="2"/>
        <v>PRC_RESIDRSD_APA1_SH_LTH_E01</v>
      </c>
      <c r="P41">
        <f t="shared" si="3"/>
        <v>4.8815990255577404</v>
      </c>
    </row>
    <row r="42" spans="1:16" x14ac:dyDescent="0.3">
      <c r="A42" t="s">
        <v>94</v>
      </c>
      <c r="B42" t="s">
        <v>14</v>
      </c>
      <c r="C42" t="s">
        <v>112</v>
      </c>
      <c r="D42" t="s">
        <v>96</v>
      </c>
      <c r="E42" t="s">
        <v>96</v>
      </c>
      <c r="F42" t="s">
        <v>96</v>
      </c>
      <c r="G42">
        <v>2017</v>
      </c>
      <c r="H42" t="s">
        <v>96</v>
      </c>
      <c r="I42" t="s">
        <v>96</v>
      </c>
      <c r="J42" t="s">
        <v>96</v>
      </c>
      <c r="K42" t="s">
        <v>96</v>
      </c>
      <c r="L42">
        <v>0.66598812921910799</v>
      </c>
      <c r="O42" t="str">
        <f t="shared" si="2"/>
        <v>PRC_RESIDRSD_DTA1_SH_BCO_E01</v>
      </c>
      <c r="P42">
        <f t="shared" si="3"/>
        <v>0.66598812921910799</v>
      </c>
    </row>
    <row r="43" spans="1:16" x14ac:dyDescent="0.3">
      <c r="A43" t="s">
        <v>94</v>
      </c>
      <c r="B43" t="s">
        <v>14</v>
      </c>
      <c r="C43" t="s">
        <v>113</v>
      </c>
      <c r="D43" t="s">
        <v>96</v>
      </c>
      <c r="E43" t="s">
        <v>96</v>
      </c>
      <c r="F43" t="s">
        <v>96</v>
      </c>
      <c r="G43">
        <v>2017</v>
      </c>
      <c r="H43" t="s">
        <v>96</v>
      </c>
      <c r="I43" t="s">
        <v>96</v>
      </c>
      <c r="J43" t="s">
        <v>96</v>
      </c>
      <c r="K43" t="s">
        <v>96</v>
      </c>
      <c r="L43">
        <v>0</v>
      </c>
      <c r="O43" t="str">
        <f t="shared" si="2"/>
        <v>PRC_RESIDRSD_DTA1_SH_BIC_E01</v>
      </c>
      <c r="P43">
        <f t="shared" si="3"/>
        <v>0</v>
      </c>
    </row>
    <row r="44" spans="1:16" x14ac:dyDescent="0.3">
      <c r="A44" t="s">
        <v>94</v>
      </c>
      <c r="B44" t="s">
        <v>14</v>
      </c>
      <c r="C44" t="s">
        <v>114</v>
      </c>
      <c r="D44" t="s">
        <v>96</v>
      </c>
      <c r="E44" t="s">
        <v>96</v>
      </c>
      <c r="F44" t="s">
        <v>96</v>
      </c>
      <c r="G44">
        <v>2017</v>
      </c>
      <c r="H44" t="s">
        <v>96</v>
      </c>
      <c r="I44" t="s">
        <v>96</v>
      </c>
      <c r="J44" t="s">
        <v>96</v>
      </c>
      <c r="K44" t="s">
        <v>96</v>
      </c>
      <c r="L44">
        <v>0.46784290069110901</v>
      </c>
      <c r="O44" t="str">
        <f t="shared" si="2"/>
        <v>PRC_RESIDRSD_DTA1_SH_DSL_E01</v>
      </c>
      <c r="P44">
        <f t="shared" si="3"/>
        <v>0.46784290069110901</v>
      </c>
    </row>
    <row r="45" spans="1:16" x14ac:dyDescent="0.3">
      <c r="A45" t="s">
        <v>94</v>
      </c>
      <c r="B45" t="s">
        <v>14</v>
      </c>
      <c r="C45" t="s">
        <v>115</v>
      </c>
      <c r="D45" t="s">
        <v>96</v>
      </c>
      <c r="E45" t="s">
        <v>96</v>
      </c>
      <c r="F45" t="s">
        <v>96</v>
      </c>
      <c r="G45">
        <v>2017</v>
      </c>
      <c r="H45" t="s">
        <v>96</v>
      </c>
      <c r="I45" t="s">
        <v>96</v>
      </c>
      <c r="J45" t="s">
        <v>96</v>
      </c>
      <c r="K45" t="s">
        <v>96</v>
      </c>
      <c r="L45">
        <v>0.23905385208716001</v>
      </c>
      <c r="O45" t="str">
        <f t="shared" si="2"/>
        <v>PRC_RESIDRSD_DTA1_SH_ELC_E01</v>
      </c>
      <c r="P45">
        <f t="shared" si="3"/>
        <v>0.23905385208716001</v>
      </c>
    </row>
    <row r="46" spans="1:16" x14ac:dyDescent="0.3">
      <c r="A46" t="s">
        <v>94</v>
      </c>
      <c r="B46" t="s">
        <v>14</v>
      </c>
      <c r="C46" t="s">
        <v>116</v>
      </c>
      <c r="D46" t="s">
        <v>96</v>
      </c>
      <c r="E46" t="s">
        <v>96</v>
      </c>
      <c r="F46" t="s">
        <v>96</v>
      </c>
      <c r="G46">
        <v>2017</v>
      </c>
      <c r="H46" t="s">
        <v>96</v>
      </c>
      <c r="I46" t="s">
        <v>96</v>
      </c>
      <c r="J46" t="s">
        <v>96</v>
      </c>
      <c r="K46" t="s">
        <v>96</v>
      </c>
      <c r="L46">
        <v>29.783429461408598</v>
      </c>
      <c r="O46" t="str">
        <f t="shared" si="2"/>
        <v>PRC_RESIDRSD_DTA1_SH_GAS_E01</v>
      </c>
      <c r="P46">
        <f t="shared" si="3"/>
        <v>29.783429461408598</v>
      </c>
    </row>
    <row r="47" spans="1:16" x14ac:dyDescent="0.3">
      <c r="A47" t="s">
        <v>94</v>
      </c>
      <c r="B47" t="s">
        <v>14</v>
      </c>
      <c r="C47" t="s">
        <v>117</v>
      </c>
      <c r="D47" t="s">
        <v>96</v>
      </c>
      <c r="E47" t="s">
        <v>96</v>
      </c>
      <c r="F47" t="s">
        <v>96</v>
      </c>
      <c r="G47">
        <v>2017</v>
      </c>
      <c r="H47" t="s">
        <v>96</v>
      </c>
      <c r="I47" t="s">
        <v>96</v>
      </c>
      <c r="J47" t="s">
        <v>96</v>
      </c>
      <c r="K47" t="s">
        <v>96</v>
      </c>
      <c r="L47">
        <v>0</v>
      </c>
      <c r="O47" t="str">
        <f t="shared" si="2"/>
        <v>PRC_RESIDRSD_DTA1_SH_LOG_E01</v>
      </c>
      <c r="P47">
        <f t="shared" si="3"/>
        <v>0</v>
      </c>
    </row>
    <row r="48" spans="1:16" x14ac:dyDescent="0.3">
      <c r="A48" t="s">
        <v>94</v>
      </c>
      <c r="B48" t="s">
        <v>14</v>
      </c>
      <c r="C48" t="s">
        <v>118</v>
      </c>
      <c r="D48" t="s">
        <v>96</v>
      </c>
      <c r="E48" t="s">
        <v>96</v>
      </c>
      <c r="F48" t="s">
        <v>96</v>
      </c>
      <c r="G48">
        <v>2017</v>
      </c>
      <c r="H48" t="s">
        <v>96</v>
      </c>
      <c r="I48" t="s">
        <v>96</v>
      </c>
      <c r="J48" t="s">
        <v>96</v>
      </c>
      <c r="K48" t="s">
        <v>96</v>
      </c>
      <c r="L48">
        <v>0</v>
      </c>
      <c r="O48" t="str">
        <f t="shared" si="2"/>
        <v>PRC_RESIDRSD_DTA1_SH_LPG_E01</v>
      </c>
      <c r="P48">
        <f t="shared" si="3"/>
        <v>0</v>
      </c>
    </row>
    <row r="49" spans="1:16" x14ac:dyDescent="0.3">
      <c r="A49" t="s">
        <v>94</v>
      </c>
      <c r="B49" t="s">
        <v>14</v>
      </c>
      <c r="C49" t="s">
        <v>119</v>
      </c>
      <c r="D49" t="s">
        <v>96</v>
      </c>
      <c r="E49" t="s">
        <v>96</v>
      </c>
      <c r="F49" t="s">
        <v>96</v>
      </c>
      <c r="G49">
        <v>2017</v>
      </c>
      <c r="H49" t="s">
        <v>96</v>
      </c>
      <c r="I49" t="s">
        <v>96</v>
      </c>
      <c r="J49" t="s">
        <v>96</v>
      </c>
      <c r="K49" t="s">
        <v>96</v>
      </c>
      <c r="L49">
        <v>0</v>
      </c>
      <c r="O49" t="str">
        <f t="shared" si="2"/>
        <v>PRC_RESIDRSD_DTA1_SH_LTH_E01</v>
      </c>
      <c r="P49">
        <f t="shared" si="3"/>
        <v>0</v>
      </c>
    </row>
    <row r="50" spans="1:16" x14ac:dyDescent="0.3">
      <c r="A50" t="s">
        <v>94</v>
      </c>
      <c r="B50" t="s">
        <v>14</v>
      </c>
      <c r="C50" t="s">
        <v>49</v>
      </c>
      <c r="D50" t="s">
        <v>96</v>
      </c>
      <c r="E50" t="s">
        <v>96</v>
      </c>
      <c r="F50" t="s">
        <v>96</v>
      </c>
      <c r="G50">
        <v>2017</v>
      </c>
      <c r="H50" t="s">
        <v>96</v>
      </c>
      <c r="I50" t="s">
        <v>96</v>
      </c>
      <c r="J50" t="s">
        <v>96</v>
      </c>
      <c r="K50" t="s">
        <v>96</v>
      </c>
      <c r="L50">
        <v>11.034692155965599</v>
      </c>
      <c r="O50" t="str">
        <f t="shared" si="2"/>
        <v>PRC_RESIDRSD_UMSH_APA1</v>
      </c>
      <c r="P50">
        <f t="shared" si="3"/>
        <v>11.034692155965599</v>
      </c>
    </row>
    <row r="51" spans="1:16" x14ac:dyDescent="0.3">
      <c r="A51" t="s">
        <v>94</v>
      </c>
      <c r="B51" t="s">
        <v>14</v>
      </c>
      <c r="C51" t="s">
        <v>50</v>
      </c>
      <c r="D51" t="s">
        <v>96</v>
      </c>
      <c r="E51" t="s">
        <v>96</v>
      </c>
      <c r="F51" t="s">
        <v>96</v>
      </c>
      <c r="G51">
        <v>2017</v>
      </c>
      <c r="H51" t="s">
        <v>96</v>
      </c>
      <c r="I51" t="s">
        <v>96</v>
      </c>
      <c r="J51" t="s">
        <v>96</v>
      </c>
      <c r="K51" t="s">
        <v>96</v>
      </c>
      <c r="L51">
        <v>26.266715889134399</v>
      </c>
      <c r="O51" t="str">
        <f t="shared" si="2"/>
        <v>PRC_RESIDRSD_UMSH_DTA1</v>
      </c>
      <c r="P51">
        <f t="shared" si="3"/>
        <v>26.266715889134399</v>
      </c>
    </row>
    <row r="52" spans="1:16" x14ac:dyDescent="0.3">
      <c r="O52" t="str">
        <f t="shared" si="2"/>
        <v/>
      </c>
      <c r="P52">
        <f t="shared" si="3"/>
        <v>0</v>
      </c>
    </row>
    <row r="53" spans="1:16" x14ac:dyDescent="0.3">
      <c r="O53" t="str">
        <f t="shared" si="2"/>
        <v/>
      </c>
      <c r="P53">
        <f t="shared" si="3"/>
        <v>0</v>
      </c>
    </row>
    <row r="54" spans="1:16" x14ac:dyDescent="0.3">
      <c r="O54" t="str">
        <f t="shared" si="2"/>
        <v/>
      </c>
      <c r="P54">
        <f t="shared" si="3"/>
        <v>0</v>
      </c>
    </row>
    <row r="55" spans="1:16" x14ac:dyDescent="0.3">
      <c r="O55" t="str">
        <f t="shared" si="2"/>
        <v/>
      </c>
      <c r="P55">
        <f t="shared" si="3"/>
        <v>0</v>
      </c>
    </row>
    <row r="56" spans="1:16" x14ac:dyDescent="0.3">
      <c r="O56" t="str">
        <f t="shared" si="2"/>
        <v/>
      </c>
      <c r="P56">
        <f t="shared" si="3"/>
        <v>0</v>
      </c>
    </row>
    <row r="57" spans="1:16" x14ac:dyDescent="0.3">
      <c r="O57" t="str">
        <f t="shared" si="2"/>
        <v/>
      </c>
      <c r="P57">
        <f t="shared" si="3"/>
        <v>0</v>
      </c>
    </row>
    <row r="58" spans="1:16" x14ac:dyDescent="0.3">
      <c r="O58" t="str">
        <f t="shared" si="2"/>
        <v/>
      </c>
      <c r="P58">
        <f t="shared" si="3"/>
        <v>0</v>
      </c>
    </row>
    <row r="59" spans="1:16" x14ac:dyDescent="0.3">
      <c r="O59" t="str">
        <f t="shared" si="2"/>
        <v/>
      </c>
      <c r="P59">
        <f t="shared" si="3"/>
        <v>0</v>
      </c>
    </row>
    <row r="60" spans="1:16" x14ac:dyDescent="0.3">
      <c r="O60" t="str">
        <f t="shared" si="2"/>
        <v/>
      </c>
      <c r="P60">
        <f t="shared" si="3"/>
        <v>0</v>
      </c>
    </row>
    <row r="61" spans="1:16" x14ac:dyDescent="0.3">
      <c r="O61" t="str">
        <f t="shared" si="2"/>
        <v/>
      </c>
      <c r="P61">
        <f t="shared" si="3"/>
        <v>0</v>
      </c>
    </row>
    <row r="62" spans="1:16" x14ac:dyDescent="0.3">
      <c r="O62" t="str">
        <f t="shared" si="2"/>
        <v/>
      </c>
      <c r="P62">
        <f t="shared" si="3"/>
        <v>0</v>
      </c>
    </row>
    <row r="63" spans="1:16" x14ac:dyDescent="0.3">
      <c r="O63" t="str">
        <f t="shared" si="2"/>
        <v/>
      </c>
      <c r="P63">
        <f t="shared" si="3"/>
        <v>0</v>
      </c>
    </row>
    <row r="64" spans="1:16" x14ac:dyDescent="0.3">
      <c r="O64" t="str">
        <f t="shared" si="2"/>
        <v/>
      </c>
      <c r="P64">
        <f t="shared" si="3"/>
        <v>0</v>
      </c>
    </row>
    <row r="65" spans="15:16" x14ac:dyDescent="0.3">
      <c r="O65" t="str">
        <f t="shared" si="2"/>
        <v/>
      </c>
      <c r="P65">
        <f t="shared" si="3"/>
        <v>0</v>
      </c>
    </row>
    <row r="66" spans="15:16" x14ac:dyDescent="0.3">
      <c r="O66" t="str">
        <f t="shared" ref="O66:O97" si="4">B66&amp;C66</f>
        <v/>
      </c>
      <c r="P66">
        <f t="shared" ref="P66:P97" si="5">L66</f>
        <v>0</v>
      </c>
    </row>
    <row r="67" spans="15:16" x14ac:dyDescent="0.3">
      <c r="O67" t="str">
        <f t="shared" si="4"/>
        <v/>
      </c>
      <c r="P67">
        <f t="shared" si="5"/>
        <v>0</v>
      </c>
    </row>
    <row r="68" spans="15:16" x14ac:dyDescent="0.3">
      <c r="O68" t="str">
        <f t="shared" si="4"/>
        <v/>
      </c>
      <c r="P68">
        <f t="shared" si="5"/>
        <v>0</v>
      </c>
    </row>
    <row r="69" spans="15:16" x14ac:dyDescent="0.3">
      <c r="O69" t="str">
        <f t="shared" si="4"/>
        <v/>
      </c>
      <c r="P69">
        <f t="shared" si="5"/>
        <v>0</v>
      </c>
    </row>
    <row r="70" spans="15:16" x14ac:dyDescent="0.3">
      <c r="O70" t="str">
        <f t="shared" si="4"/>
        <v/>
      </c>
      <c r="P70">
        <f t="shared" si="5"/>
        <v>0</v>
      </c>
    </row>
    <row r="71" spans="15:16" x14ac:dyDescent="0.3">
      <c r="O71" t="str">
        <f t="shared" si="4"/>
        <v/>
      </c>
      <c r="P71">
        <f t="shared" si="5"/>
        <v>0</v>
      </c>
    </row>
    <row r="72" spans="15:16" x14ac:dyDescent="0.3">
      <c r="O72" t="str">
        <f t="shared" si="4"/>
        <v/>
      </c>
      <c r="P72">
        <f t="shared" si="5"/>
        <v>0</v>
      </c>
    </row>
    <row r="73" spans="15:16" x14ac:dyDescent="0.3">
      <c r="O73" t="str">
        <f t="shared" si="4"/>
        <v/>
      </c>
      <c r="P73">
        <f t="shared" si="5"/>
        <v>0</v>
      </c>
    </row>
    <row r="74" spans="15:16" x14ac:dyDescent="0.3">
      <c r="O74" t="str">
        <f t="shared" si="4"/>
        <v/>
      </c>
      <c r="P74">
        <f t="shared" si="5"/>
        <v>0</v>
      </c>
    </row>
    <row r="75" spans="15:16" x14ac:dyDescent="0.3">
      <c r="O75" t="str">
        <f t="shared" si="4"/>
        <v/>
      </c>
      <c r="P75">
        <f t="shared" si="5"/>
        <v>0</v>
      </c>
    </row>
    <row r="76" spans="15:16" x14ac:dyDescent="0.3">
      <c r="O76" t="str">
        <f t="shared" si="4"/>
        <v/>
      </c>
      <c r="P76">
        <f t="shared" si="5"/>
        <v>0</v>
      </c>
    </row>
    <row r="77" spans="15:16" x14ac:dyDescent="0.3">
      <c r="O77" t="str">
        <f t="shared" si="4"/>
        <v/>
      </c>
      <c r="P77">
        <f t="shared" si="5"/>
        <v>0</v>
      </c>
    </row>
    <row r="78" spans="15:16" x14ac:dyDescent="0.3">
      <c r="O78" t="str">
        <f t="shared" si="4"/>
        <v/>
      </c>
      <c r="P78">
        <f t="shared" si="5"/>
        <v>0</v>
      </c>
    </row>
    <row r="79" spans="15:16" x14ac:dyDescent="0.3">
      <c r="O79" t="str">
        <f t="shared" si="4"/>
        <v/>
      </c>
      <c r="P79">
        <f t="shared" si="5"/>
        <v>0</v>
      </c>
    </row>
    <row r="80" spans="15:16" x14ac:dyDescent="0.3">
      <c r="O80" t="str">
        <f t="shared" si="4"/>
        <v/>
      </c>
      <c r="P80">
        <f t="shared" si="5"/>
        <v>0</v>
      </c>
    </row>
    <row r="81" spans="15:16" x14ac:dyDescent="0.3">
      <c r="O81" t="str">
        <f t="shared" si="4"/>
        <v/>
      </c>
      <c r="P81">
        <f t="shared" si="5"/>
        <v>0</v>
      </c>
    </row>
    <row r="82" spans="15:16" x14ac:dyDescent="0.3">
      <c r="O82" t="str">
        <f t="shared" si="4"/>
        <v/>
      </c>
      <c r="P82">
        <f t="shared" si="5"/>
        <v>0</v>
      </c>
    </row>
    <row r="83" spans="15:16" x14ac:dyDescent="0.3">
      <c r="O83" t="str">
        <f t="shared" si="4"/>
        <v/>
      </c>
      <c r="P83">
        <f t="shared" si="5"/>
        <v>0</v>
      </c>
    </row>
    <row r="84" spans="15:16" x14ac:dyDescent="0.3">
      <c r="O84" t="str">
        <f t="shared" si="4"/>
        <v/>
      </c>
      <c r="P84">
        <f t="shared" si="5"/>
        <v>0</v>
      </c>
    </row>
    <row r="85" spans="15:16" x14ac:dyDescent="0.3">
      <c r="O85" t="str">
        <f t="shared" si="4"/>
        <v/>
      </c>
      <c r="P85">
        <f t="shared" si="5"/>
        <v>0</v>
      </c>
    </row>
    <row r="86" spans="15:16" x14ac:dyDescent="0.3">
      <c r="O86" t="str">
        <f t="shared" si="4"/>
        <v/>
      </c>
      <c r="P86">
        <f t="shared" si="5"/>
        <v>0</v>
      </c>
    </row>
    <row r="87" spans="15:16" x14ac:dyDescent="0.3">
      <c r="O87" t="str">
        <f t="shared" si="4"/>
        <v/>
      </c>
      <c r="P87">
        <f t="shared" si="5"/>
        <v>0</v>
      </c>
    </row>
    <row r="88" spans="15:16" x14ac:dyDescent="0.3">
      <c r="O88" t="str">
        <f t="shared" si="4"/>
        <v/>
      </c>
      <c r="P88">
        <f t="shared" si="5"/>
        <v>0</v>
      </c>
    </row>
    <row r="89" spans="15:16" x14ac:dyDescent="0.3">
      <c r="O89" t="str">
        <f t="shared" si="4"/>
        <v/>
      </c>
      <c r="P89">
        <f t="shared" si="5"/>
        <v>0</v>
      </c>
    </row>
    <row r="90" spans="15:16" x14ac:dyDescent="0.3">
      <c r="O90" t="str">
        <f t="shared" si="4"/>
        <v/>
      </c>
      <c r="P90">
        <f t="shared" si="5"/>
        <v>0</v>
      </c>
    </row>
    <row r="91" spans="15:16" x14ac:dyDescent="0.3">
      <c r="O91" t="str">
        <f t="shared" si="4"/>
        <v/>
      </c>
      <c r="P91">
        <f t="shared" si="5"/>
        <v>0</v>
      </c>
    </row>
    <row r="92" spans="15:16" x14ac:dyDescent="0.3">
      <c r="O92" t="str">
        <f t="shared" si="4"/>
        <v/>
      </c>
      <c r="P92">
        <f t="shared" si="5"/>
        <v>0</v>
      </c>
    </row>
    <row r="93" spans="15:16" x14ac:dyDescent="0.3">
      <c r="O93" t="str">
        <f t="shared" si="4"/>
        <v/>
      </c>
      <c r="P93">
        <f t="shared" si="5"/>
        <v>0</v>
      </c>
    </row>
    <row r="94" spans="15:16" x14ac:dyDescent="0.3">
      <c r="O94" t="str">
        <f t="shared" si="4"/>
        <v/>
      </c>
      <c r="P94">
        <f t="shared" si="5"/>
        <v>0</v>
      </c>
    </row>
    <row r="95" spans="15:16" x14ac:dyDescent="0.3">
      <c r="O95" t="str">
        <f t="shared" si="4"/>
        <v/>
      </c>
      <c r="P95">
        <f t="shared" si="5"/>
        <v>0</v>
      </c>
    </row>
    <row r="96" spans="15:16" x14ac:dyDescent="0.3">
      <c r="O96" t="str">
        <f t="shared" si="4"/>
        <v/>
      </c>
      <c r="P96">
        <f t="shared" si="5"/>
        <v>0</v>
      </c>
    </row>
    <row r="97" spans="15:16" x14ac:dyDescent="0.3">
      <c r="O97" t="str">
        <f t="shared" si="4"/>
        <v/>
      </c>
      <c r="P97">
        <f t="shared" si="5"/>
        <v>0</v>
      </c>
    </row>
    <row r="98" spans="15:16" x14ac:dyDescent="0.3">
      <c r="O98" t="str">
        <f t="shared" ref="O98:O129" si="6">B98&amp;C98</f>
        <v/>
      </c>
      <c r="P98">
        <f t="shared" ref="P98:P129" si="7">L98</f>
        <v>0</v>
      </c>
    </row>
    <row r="99" spans="15:16" x14ac:dyDescent="0.3">
      <c r="O99" t="str">
        <f t="shared" si="6"/>
        <v/>
      </c>
      <c r="P99">
        <f t="shared" si="7"/>
        <v>0</v>
      </c>
    </row>
    <row r="100" spans="15:16" x14ac:dyDescent="0.3">
      <c r="O100" t="str">
        <f t="shared" si="6"/>
        <v/>
      </c>
      <c r="P100">
        <f t="shared" si="7"/>
        <v>0</v>
      </c>
    </row>
    <row r="101" spans="15:16" x14ac:dyDescent="0.3">
      <c r="O101" t="str">
        <f t="shared" si="6"/>
        <v/>
      </c>
      <c r="P101">
        <f t="shared" si="7"/>
        <v>0</v>
      </c>
    </row>
    <row r="102" spans="15:16" x14ac:dyDescent="0.3">
      <c r="O102" t="str">
        <f t="shared" si="6"/>
        <v/>
      </c>
      <c r="P102">
        <f t="shared" si="7"/>
        <v>0</v>
      </c>
    </row>
    <row r="103" spans="15:16" x14ac:dyDescent="0.3">
      <c r="O103" t="str">
        <f t="shared" si="6"/>
        <v/>
      </c>
      <c r="P103">
        <f t="shared" si="7"/>
        <v>0</v>
      </c>
    </row>
    <row r="104" spans="15:16" x14ac:dyDescent="0.3">
      <c r="O104" t="str">
        <f t="shared" si="6"/>
        <v/>
      </c>
      <c r="P104">
        <f t="shared" si="7"/>
        <v>0</v>
      </c>
    </row>
    <row r="105" spans="15:16" x14ac:dyDescent="0.3">
      <c r="O105" t="str">
        <f t="shared" si="6"/>
        <v/>
      </c>
      <c r="P105">
        <f t="shared" si="7"/>
        <v>0</v>
      </c>
    </row>
    <row r="106" spans="15:16" x14ac:dyDescent="0.3">
      <c r="O106" t="str">
        <f t="shared" si="6"/>
        <v/>
      </c>
      <c r="P106">
        <f t="shared" si="7"/>
        <v>0</v>
      </c>
    </row>
    <row r="107" spans="15:16" x14ac:dyDescent="0.3">
      <c r="O107" t="str">
        <f t="shared" si="6"/>
        <v/>
      </c>
      <c r="P107">
        <f t="shared" si="7"/>
        <v>0</v>
      </c>
    </row>
    <row r="108" spans="15:16" x14ac:dyDescent="0.3">
      <c r="O108" t="str">
        <f t="shared" si="6"/>
        <v/>
      </c>
      <c r="P108">
        <f t="shared" si="7"/>
        <v>0</v>
      </c>
    </row>
    <row r="109" spans="15:16" x14ac:dyDescent="0.3">
      <c r="O109" t="str">
        <f t="shared" si="6"/>
        <v/>
      </c>
      <c r="P109">
        <f t="shared" si="7"/>
        <v>0</v>
      </c>
    </row>
    <row r="110" spans="15:16" x14ac:dyDescent="0.3">
      <c r="O110" t="str">
        <f t="shared" si="6"/>
        <v/>
      </c>
      <c r="P110">
        <f t="shared" si="7"/>
        <v>0</v>
      </c>
    </row>
    <row r="111" spans="15:16" x14ac:dyDescent="0.3">
      <c r="O111" t="str">
        <f t="shared" si="6"/>
        <v/>
      </c>
      <c r="P111">
        <f t="shared" si="7"/>
        <v>0</v>
      </c>
    </row>
    <row r="112" spans="15:16" x14ac:dyDescent="0.3">
      <c r="O112" t="str">
        <f t="shared" si="6"/>
        <v/>
      </c>
      <c r="P112">
        <f t="shared" si="7"/>
        <v>0</v>
      </c>
    </row>
    <row r="113" spans="15:16" x14ac:dyDescent="0.3">
      <c r="O113" t="str">
        <f t="shared" si="6"/>
        <v/>
      </c>
      <c r="P113">
        <f t="shared" si="7"/>
        <v>0</v>
      </c>
    </row>
    <row r="114" spans="15:16" x14ac:dyDescent="0.3">
      <c r="O114" t="str">
        <f t="shared" si="6"/>
        <v/>
      </c>
      <c r="P114">
        <f t="shared" si="7"/>
        <v>0</v>
      </c>
    </row>
    <row r="115" spans="15:16" x14ac:dyDescent="0.3">
      <c r="O115" t="str">
        <f t="shared" si="6"/>
        <v/>
      </c>
      <c r="P115">
        <f t="shared" si="7"/>
        <v>0</v>
      </c>
    </row>
    <row r="116" spans="15:16" x14ac:dyDescent="0.3">
      <c r="O116" t="str">
        <f t="shared" si="6"/>
        <v/>
      </c>
      <c r="P116">
        <f t="shared" si="7"/>
        <v>0</v>
      </c>
    </row>
    <row r="117" spans="15:16" x14ac:dyDescent="0.3">
      <c r="O117" t="str">
        <f t="shared" si="6"/>
        <v/>
      </c>
      <c r="P117">
        <f t="shared" si="7"/>
        <v>0</v>
      </c>
    </row>
    <row r="118" spans="15:16" x14ac:dyDescent="0.3">
      <c r="O118" t="str">
        <f t="shared" si="6"/>
        <v/>
      </c>
      <c r="P118">
        <f t="shared" si="7"/>
        <v>0</v>
      </c>
    </row>
    <row r="119" spans="15:16" x14ac:dyDescent="0.3">
      <c r="O119" t="str">
        <f t="shared" si="6"/>
        <v/>
      </c>
      <c r="P119">
        <f t="shared" si="7"/>
        <v>0</v>
      </c>
    </row>
    <row r="120" spans="15:16" x14ac:dyDescent="0.3">
      <c r="O120" t="str">
        <f t="shared" si="6"/>
        <v/>
      </c>
      <c r="P120">
        <f t="shared" si="7"/>
        <v>0</v>
      </c>
    </row>
    <row r="121" spans="15:16" x14ac:dyDescent="0.3">
      <c r="O121" t="str">
        <f t="shared" si="6"/>
        <v/>
      </c>
      <c r="P121">
        <f t="shared" si="7"/>
        <v>0</v>
      </c>
    </row>
    <row r="122" spans="15:16" x14ac:dyDescent="0.3">
      <c r="O122" t="str">
        <f t="shared" si="6"/>
        <v/>
      </c>
      <c r="P122">
        <f t="shared" si="7"/>
        <v>0</v>
      </c>
    </row>
    <row r="123" spans="15:16" x14ac:dyDescent="0.3">
      <c r="O123" t="str">
        <f t="shared" si="6"/>
        <v/>
      </c>
      <c r="P123">
        <f t="shared" si="7"/>
        <v>0</v>
      </c>
    </row>
    <row r="124" spans="15:16" x14ac:dyDescent="0.3">
      <c r="O124" t="str">
        <f t="shared" si="6"/>
        <v/>
      </c>
      <c r="P124">
        <f t="shared" si="7"/>
        <v>0</v>
      </c>
    </row>
    <row r="125" spans="15:16" x14ac:dyDescent="0.3">
      <c r="O125" t="str">
        <f t="shared" si="6"/>
        <v/>
      </c>
      <c r="P125">
        <f t="shared" si="7"/>
        <v>0</v>
      </c>
    </row>
    <row r="126" spans="15:16" x14ac:dyDescent="0.3">
      <c r="O126" t="str">
        <f t="shared" si="6"/>
        <v/>
      </c>
      <c r="P126">
        <f t="shared" si="7"/>
        <v>0</v>
      </c>
    </row>
    <row r="127" spans="15:16" x14ac:dyDescent="0.3">
      <c r="O127" t="str">
        <f t="shared" si="6"/>
        <v/>
      </c>
      <c r="P127">
        <f t="shared" si="7"/>
        <v>0</v>
      </c>
    </row>
    <row r="128" spans="15:16" x14ac:dyDescent="0.3">
      <c r="O128" t="str">
        <f t="shared" si="6"/>
        <v/>
      </c>
      <c r="P128">
        <f t="shared" si="7"/>
        <v>0</v>
      </c>
    </row>
    <row r="129" spans="15:16" x14ac:dyDescent="0.3">
      <c r="O129" t="str">
        <f t="shared" si="6"/>
        <v/>
      </c>
      <c r="P129">
        <f t="shared" si="7"/>
        <v>0</v>
      </c>
    </row>
    <row r="130" spans="15:16" x14ac:dyDescent="0.3">
      <c r="O130" t="str">
        <f t="shared" ref="O130:O145" si="8">B130&amp;C130</f>
        <v/>
      </c>
      <c r="P130">
        <f t="shared" ref="P130:P145" si="9">L130</f>
        <v>0</v>
      </c>
    </row>
    <row r="131" spans="15:16" x14ac:dyDescent="0.3">
      <c r="O131" t="str">
        <f t="shared" si="8"/>
        <v/>
      </c>
      <c r="P131">
        <f t="shared" si="9"/>
        <v>0</v>
      </c>
    </row>
    <row r="132" spans="15:16" x14ac:dyDescent="0.3">
      <c r="O132" t="str">
        <f t="shared" si="8"/>
        <v/>
      </c>
      <c r="P132">
        <f t="shared" si="9"/>
        <v>0</v>
      </c>
    </row>
    <row r="133" spans="15:16" x14ac:dyDescent="0.3">
      <c r="O133" t="str">
        <f t="shared" si="8"/>
        <v/>
      </c>
      <c r="P133">
        <f t="shared" si="9"/>
        <v>0</v>
      </c>
    </row>
    <row r="134" spans="15:16" x14ac:dyDescent="0.3">
      <c r="O134" t="str">
        <f t="shared" si="8"/>
        <v/>
      </c>
      <c r="P134">
        <f t="shared" si="9"/>
        <v>0</v>
      </c>
    </row>
    <row r="135" spans="15:16" x14ac:dyDescent="0.3">
      <c r="O135" t="str">
        <f t="shared" si="8"/>
        <v/>
      </c>
      <c r="P135">
        <f t="shared" si="9"/>
        <v>0</v>
      </c>
    </row>
    <row r="136" spans="15:16" x14ac:dyDescent="0.3">
      <c r="O136" t="str">
        <f t="shared" si="8"/>
        <v/>
      </c>
      <c r="P136">
        <f t="shared" si="9"/>
        <v>0</v>
      </c>
    </row>
    <row r="137" spans="15:16" x14ac:dyDescent="0.3">
      <c r="O137" t="str">
        <f t="shared" si="8"/>
        <v/>
      </c>
      <c r="P137">
        <f t="shared" si="9"/>
        <v>0</v>
      </c>
    </row>
    <row r="138" spans="15:16" x14ac:dyDescent="0.3">
      <c r="O138" t="str">
        <f t="shared" si="8"/>
        <v/>
      </c>
      <c r="P138">
        <f t="shared" si="9"/>
        <v>0</v>
      </c>
    </row>
    <row r="139" spans="15:16" x14ac:dyDescent="0.3">
      <c r="O139" t="str">
        <f t="shared" si="8"/>
        <v/>
      </c>
      <c r="P139">
        <f t="shared" si="9"/>
        <v>0</v>
      </c>
    </row>
    <row r="140" spans="15:16" x14ac:dyDescent="0.3">
      <c r="O140" t="str">
        <f t="shared" si="8"/>
        <v/>
      </c>
      <c r="P140">
        <f t="shared" si="9"/>
        <v>0</v>
      </c>
    </row>
    <row r="141" spans="15:16" x14ac:dyDescent="0.3">
      <c r="O141" t="str">
        <f t="shared" si="8"/>
        <v/>
      </c>
      <c r="P141">
        <f t="shared" si="9"/>
        <v>0</v>
      </c>
    </row>
    <row r="142" spans="15:16" x14ac:dyDescent="0.3">
      <c r="O142" t="str">
        <f t="shared" si="8"/>
        <v/>
      </c>
      <c r="P142">
        <f t="shared" si="9"/>
        <v>0</v>
      </c>
    </row>
    <row r="143" spans="15:16" x14ac:dyDescent="0.3">
      <c r="O143" t="str">
        <f t="shared" si="8"/>
        <v/>
      </c>
      <c r="P143">
        <f t="shared" si="9"/>
        <v>0</v>
      </c>
    </row>
    <row r="144" spans="15:16" x14ac:dyDescent="0.3">
      <c r="O144" t="str">
        <f t="shared" si="8"/>
        <v/>
      </c>
      <c r="P144">
        <f t="shared" si="9"/>
        <v>0</v>
      </c>
    </row>
    <row r="145" spans="15:16" x14ac:dyDescent="0.3">
      <c r="O145" t="str">
        <f t="shared" si="8"/>
        <v/>
      </c>
      <c r="P145">
        <f t="shared" si="9"/>
        <v>0</v>
      </c>
    </row>
    <row r="146" spans="15:16" x14ac:dyDescent="0.3">
      <c r="O146" t="str">
        <f t="shared" ref="O146:O160" si="10">B146&amp;C146</f>
        <v/>
      </c>
      <c r="P146">
        <f t="shared" ref="P146:P160" si="11">L146</f>
        <v>0</v>
      </c>
    </row>
    <row r="147" spans="15:16" x14ac:dyDescent="0.3">
      <c r="O147" t="str">
        <f t="shared" si="10"/>
        <v/>
      </c>
      <c r="P147">
        <f t="shared" si="11"/>
        <v>0</v>
      </c>
    </row>
    <row r="148" spans="15:16" x14ac:dyDescent="0.3">
      <c r="O148" t="str">
        <f t="shared" si="10"/>
        <v/>
      </c>
      <c r="P148">
        <f t="shared" si="11"/>
        <v>0</v>
      </c>
    </row>
    <row r="149" spans="15:16" x14ac:dyDescent="0.3">
      <c r="O149" t="str">
        <f t="shared" si="10"/>
        <v/>
      </c>
      <c r="P149">
        <f t="shared" si="11"/>
        <v>0</v>
      </c>
    </row>
    <row r="150" spans="15:16" x14ac:dyDescent="0.3">
      <c r="O150" t="str">
        <f t="shared" si="10"/>
        <v/>
      </c>
      <c r="P150">
        <f t="shared" si="11"/>
        <v>0</v>
      </c>
    </row>
    <row r="151" spans="15:16" x14ac:dyDescent="0.3">
      <c r="O151" t="str">
        <f t="shared" si="10"/>
        <v/>
      </c>
      <c r="P151">
        <f t="shared" si="11"/>
        <v>0</v>
      </c>
    </row>
    <row r="152" spans="15:16" x14ac:dyDescent="0.3">
      <c r="O152" t="str">
        <f t="shared" si="10"/>
        <v/>
      </c>
      <c r="P152">
        <f t="shared" si="11"/>
        <v>0</v>
      </c>
    </row>
    <row r="153" spans="15:16" x14ac:dyDescent="0.3">
      <c r="O153" t="str">
        <f t="shared" si="10"/>
        <v/>
      </c>
      <c r="P153">
        <f t="shared" si="11"/>
        <v>0</v>
      </c>
    </row>
    <row r="154" spans="15:16" x14ac:dyDescent="0.3">
      <c r="O154" t="str">
        <f t="shared" si="10"/>
        <v/>
      </c>
      <c r="P154">
        <f t="shared" si="11"/>
        <v>0</v>
      </c>
    </row>
    <row r="155" spans="15:16" x14ac:dyDescent="0.3">
      <c r="O155" t="str">
        <f t="shared" si="10"/>
        <v/>
      </c>
      <c r="P155">
        <f t="shared" si="11"/>
        <v>0</v>
      </c>
    </row>
    <row r="156" spans="15:16" x14ac:dyDescent="0.3">
      <c r="O156" t="str">
        <f t="shared" si="10"/>
        <v/>
      </c>
      <c r="P156">
        <f t="shared" si="11"/>
        <v>0</v>
      </c>
    </row>
    <row r="157" spans="15:16" x14ac:dyDescent="0.3">
      <c r="O157" t="str">
        <f t="shared" si="10"/>
        <v/>
      </c>
      <c r="P157">
        <f t="shared" si="11"/>
        <v>0</v>
      </c>
    </row>
    <row r="158" spans="15:16" x14ac:dyDescent="0.3">
      <c r="O158" t="str">
        <f t="shared" si="10"/>
        <v/>
      </c>
      <c r="P158">
        <f t="shared" si="11"/>
        <v>0</v>
      </c>
    </row>
    <row r="159" spans="15:16" x14ac:dyDescent="0.3">
      <c r="O159" t="str">
        <f t="shared" si="10"/>
        <v/>
      </c>
      <c r="P159">
        <f t="shared" si="11"/>
        <v>0</v>
      </c>
    </row>
    <row r="160" spans="15:16" x14ac:dyDescent="0.3">
      <c r="O160" t="str">
        <f t="shared" si="10"/>
        <v/>
      </c>
      <c r="P160">
        <f t="shared" si="11"/>
        <v>0</v>
      </c>
    </row>
    <row r="161" spans="15:16" x14ac:dyDescent="0.3">
      <c r="O161" t="str">
        <f t="shared" ref="O161:O192" si="12">B161&amp;C161</f>
        <v/>
      </c>
      <c r="P161">
        <f t="shared" ref="P161:P192" si="13">L161</f>
        <v>0</v>
      </c>
    </row>
    <row r="162" spans="15:16" x14ac:dyDescent="0.3">
      <c r="O162" t="str">
        <f t="shared" si="12"/>
        <v/>
      </c>
      <c r="P162">
        <f t="shared" si="13"/>
        <v>0</v>
      </c>
    </row>
    <row r="163" spans="15:16" x14ac:dyDescent="0.3">
      <c r="O163" t="str">
        <f t="shared" si="12"/>
        <v/>
      </c>
      <c r="P163">
        <f t="shared" si="13"/>
        <v>0</v>
      </c>
    </row>
    <row r="164" spans="15:16" x14ac:dyDescent="0.3">
      <c r="O164" t="str">
        <f t="shared" si="12"/>
        <v/>
      </c>
      <c r="P164">
        <f t="shared" si="13"/>
        <v>0</v>
      </c>
    </row>
    <row r="165" spans="15:16" x14ac:dyDescent="0.3">
      <c r="O165" t="str">
        <f t="shared" si="12"/>
        <v/>
      </c>
      <c r="P165">
        <f t="shared" si="13"/>
        <v>0</v>
      </c>
    </row>
    <row r="166" spans="15:16" x14ac:dyDescent="0.3">
      <c r="O166" t="str">
        <f t="shared" si="12"/>
        <v/>
      </c>
      <c r="P166">
        <f t="shared" si="13"/>
        <v>0</v>
      </c>
    </row>
    <row r="167" spans="15:16" x14ac:dyDescent="0.3">
      <c r="O167" t="str">
        <f t="shared" si="12"/>
        <v/>
      </c>
      <c r="P167">
        <f t="shared" si="13"/>
        <v>0</v>
      </c>
    </row>
    <row r="168" spans="15:16" x14ac:dyDescent="0.3">
      <c r="O168" t="str">
        <f t="shared" si="12"/>
        <v/>
      </c>
      <c r="P168">
        <f t="shared" si="13"/>
        <v>0</v>
      </c>
    </row>
    <row r="169" spans="15:16" x14ac:dyDescent="0.3">
      <c r="O169" t="str">
        <f t="shared" si="12"/>
        <v/>
      </c>
      <c r="P169">
        <f t="shared" si="13"/>
        <v>0</v>
      </c>
    </row>
    <row r="170" spans="15:16" x14ac:dyDescent="0.3">
      <c r="O170" t="str">
        <f t="shared" si="12"/>
        <v/>
      </c>
      <c r="P170">
        <f t="shared" si="13"/>
        <v>0</v>
      </c>
    </row>
    <row r="171" spans="15:16" x14ac:dyDescent="0.3">
      <c r="O171" t="str">
        <f t="shared" si="12"/>
        <v/>
      </c>
      <c r="P171">
        <f t="shared" si="13"/>
        <v>0</v>
      </c>
    </row>
    <row r="172" spans="15:16" x14ac:dyDescent="0.3">
      <c r="O172" t="str">
        <f t="shared" si="12"/>
        <v/>
      </c>
      <c r="P172">
        <f t="shared" si="13"/>
        <v>0</v>
      </c>
    </row>
    <row r="173" spans="15:16" x14ac:dyDescent="0.3">
      <c r="O173" t="str">
        <f t="shared" si="12"/>
        <v/>
      </c>
      <c r="P173">
        <f t="shared" si="13"/>
        <v>0</v>
      </c>
    </row>
    <row r="174" spans="15:16" x14ac:dyDescent="0.3">
      <c r="O174" t="str">
        <f t="shared" si="12"/>
        <v/>
      </c>
      <c r="P174">
        <f t="shared" si="13"/>
        <v>0</v>
      </c>
    </row>
    <row r="175" spans="15:16" x14ac:dyDescent="0.3">
      <c r="O175" t="str">
        <f t="shared" si="12"/>
        <v/>
      </c>
      <c r="P175">
        <f t="shared" si="13"/>
        <v>0</v>
      </c>
    </row>
    <row r="176" spans="15:16" x14ac:dyDescent="0.3">
      <c r="O176" t="str">
        <f t="shared" si="12"/>
        <v/>
      </c>
      <c r="P176">
        <f t="shared" si="13"/>
        <v>0</v>
      </c>
    </row>
    <row r="177" spans="15:16" x14ac:dyDescent="0.3">
      <c r="O177" t="str">
        <f t="shared" si="12"/>
        <v/>
      </c>
      <c r="P177">
        <f t="shared" si="13"/>
        <v>0</v>
      </c>
    </row>
    <row r="178" spans="15:16" x14ac:dyDescent="0.3">
      <c r="O178" t="str">
        <f t="shared" si="12"/>
        <v/>
      </c>
      <c r="P178">
        <f t="shared" si="13"/>
        <v>0</v>
      </c>
    </row>
    <row r="179" spans="15:16" x14ac:dyDescent="0.3">
      <c r="O179" t="str">
        <f t="shared" si="12"/>
        <v/>
      </c>
      <c r="P179">
        <f t="shared" si="13"/>
        <v>0</v>
      </c>
    </row>
    <row r="180" spans="15:16" x14ac:dyDescent="0.3">
      <c r="O180" t="str">
        <f t="shared" si="12"/>
        <v/>
      </c>
      <c r="P180">
        <f t="shared" si="13"/>
        <v>0</v>
      </c>
    </row>
    <row r="181" spans="15:16" x14ac:dyDescent="0.3">
      <c r="O181" t="str">
        <f t="shared" si="12"/>
        <v/>
      </c>
      <c r="P181">
        <f t="shared" si="13"/>
        <v>0</v>
      </c>
    </row>
    <row r="182" spans="15:16" x14ac:dyDescent="0.3">
      <c r="O182" t="str">
        <f t="shared" si="12"/>
        <v/>
      </c>
      <c r="P182">
        <f t="shared" si="13"/>
        <v>0</v>
      </c>
    </row>
    <row r="183" spans="15:16" x14ac:dyDescent="0.3">
      <c r="O183" t="str">
        <f t="shared" si="12"/>
        <v/>
      </c>
      <c r="P183">
        <f t="shared" si="13"/>
        <v>0</v>
      </c>
    </row>
    <row r="184" spans="15:16" x14ac:dyDescent="0.3">
      <c r="O184" t="str">
        <f t="shared" si="12"/>
        <v/>
      </c>
      <c r="P184">
        <f t="shared" si="13"/>
        <v>0</v>
      </c>
    </row>
    <row r="185" spans="15:16" x14ac:dyDescent="0.3">
      <c r="O185" t="str">
        <f t="shared" si="12"/>
        <v/>
      </c>
      <c r="P185">
        <f t="shared" si="13"/>
        <v>0</v>
      </c>
    </row>
    <row r="186" spans="15:16" x14ac:dyDescent="0.3">
      <c r="O186" t="str">
        <f t="shared" si="12"/>
        <v/>
      </c>
      <c r="P186">
        <f t="shared" si="13"/>
        <v>0</v>
      </c>
    </row>
    <row r="187" spans="15:16" x14ac:dyDescent="0.3">
      <c r="O187" t="str">
        <f t="shared" si="12"/>
        <v/>
      </c>
      <c r="P187">
        <f t="shared" si="13"/>
        <v>0</v>
      </c>
    </row>
    <row r="188" spans="15:16" x14ac:dyDescent="0.3">
      <c r="O188" t="str">
        <f t="shared" si="12"/>
        <v/>
      </c>
      <c r="P188">
        <f t="shared" si="13"/>
        <v>0</v>
      </c>
    </row>
    <row r="189" spans="15:16" x14ac:dyDescent="0.3">
      <c r="O189" t="str">
        <f t="shared" si="12"/>
        <v/>
      </c>
      <c r="P189">
        <f t="shared" si="13"/>
        <v>0</v>
      </c>
    </row>
    <row r="190" spans="15:16" x14ac:dyDescent="0.3">
      <c r="O190" t="str">
        <f t="shared" si="12"/>
        <v/>
      </c>
      <c r="P190">
        <f t="shared" si="13"/>
        <v>0</v>
      </c>
    </row>
    <row r="191" spans="15:16" x14ac:dyDescent="0.3">
      <c r="O191" t="str">
        <f t="shared" si="12"/>
        <v/>
      </c>
      <c r="P191">
        <f t="shared" si="13"/>
        <v>0</v>
      </c>
    </row>
    <row r="192" spans="15:16" x14ac:dyDescent="0.3">
      <c r="O192" t="str">
        <f t="shared" si="12"/>
        <v/>
      </c>
      <c r="P192">
        <f t="shared" si="13"/>
        <v>0</v>
      </c>
    </row>
    <row r="193" spans="1:16" x14ac:dyDescent="0.3">
      <c r="O193" t="str">
        <f t="shared" ref="O193:O201" si="14">B193&amp;C193</f>
        <v/>
      </c>
      <c r="P193">
        <f t="shared" ref="P193:P201" si="15">L193</f>
        <v>0</v>
      </c>
    </row>
    <row r="194" spans="1:16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O194" t="str">
        <f t="shared" si="14"/>
        <v/>
      </c>
      <c r="P194">
        <f t="shared" si="15"/>
        <v>0</v>
      </c>
    </row>
    <row r="195" spans="1:16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O195" t="str">
        <f t="shared" si="14"/>
        <v/>
      </c>
      <c r="P195">
        <f t="shared" si="15"/>
        <v>0</v>
      </c>
    </row>
    <row r="196" spans="1:16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O196" t="str">
        <f t="shared" si="14"/>
        <v/>
      </c>
      <c r="P196">
        <f t="shared" si="15"/>
        <v>0</v>
      </c>
    </row>
    <row r="197" spans="1:16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O197" t="str">
        <f t="shared" si="14"/>
        <v/>
      </c>
      <c r="P197">
        <f t="shared" si="15"/>
        <v>0</v>
      </c>
    </row>
    <row r="198" spans="1:16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O198" t="str">
        <f t="shared" si="14"/>
        <v/>
      </c>
      <c r="P198">
        <f t="shared" si="15"/>
        <v>0</v>
      </c>
    </row>
    <row r="199" spans="1:16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O199" t="str">
        <f t="shared" si="14"/>
        <v/>
      </c>
      <c r="P199">
        <f t="shared" si="15"/>
        <v>0</v>
      </c>
    </row>
    <row r="200" spans="1:16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O200" t="str">
        <f t="shared" si="14"/>
        <v/>
      </c>
      <c r="P200">
        <f t="shared" si="15"/>
        <v>0</v>
      </c>
    </row>
    <row r="201" spans="1:16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O201" t="str">
        <f t="shared" si="14"/>
        <v/>
      </c>
      <c r="P201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7ED8-6F28-4572-8E9F-7F02A5FF2EB4}">
  <dimension ref="A1:P119"/>
  <sheetViews>
    <sheetView topLeftCell="A66" zoomScale="70" zoomScaleNormal="70" workbookViewId="0">
      <selection activeCell="A66" sqref="A1:XFD1048576"/>
    </sheetView>
  </sheetViews>
  <sheetFormatPr defaultColWidth="9.109375" defaultRowHeight="14.4" x14ac:dyDescent="0.3"/>
  <cols>
    <col min="1" max="1" width="33.5546875" style="5" customWidth="1"/>
    <col min="2" max="2" width="22.5546875" style="5" customWidth="1"/>
    <col min="3" max="3" width="31.44140625" style="5" customWidth="1"/>
    <col min="4" max="4" width="41.109375" style="5" customWidth="1"/>
    <col min="5" max="5" width="40.44140625" style="5" bestFit="1" customWidth="1"/>
    <col min="6" max="6" width="38.5546875" style="5" customWidth="1"/>
    <col min="7" max="7" width="25.5546875" style="5" customWidth="1"/>
    <col min="8" max="8" width="19.44140625" style="5" customWidth="1"/>
    <col min="9" max="9" width="23.6640625" style="5" customWidth="1"/>
    <col min="10" max="10" width="26.33203125" style="5" bestFit="1" customWidth="1"/>
    <col min="11" max="11" width="19.5546875" style="5" bestFit="1" customWidth="1"/>
    <col min="12" max="12" width="75.44140625" style="5" customWidth="1"/>
    <col min="13" max="13" width="17.33203125" style="5" customWidth="1"/>
    <col min="14" max="14" width="16.44140625" style="5" bestFit="1" customWidth="1"/>
    <col min="15" max="15" width="16.33203125" style="5" customWidth="1"/>
    <col min="16" max="16" width="14.88671875" style="5" customWidth="1"/>
    <col min="17" max="17" width="46.44140625" style="5" bestFit="1" customWidth="1"/>
    <col min="18" max="18" width="14" style="5" customWidth="1"/>
    <col min="19" max="19" width="11.5546875" style="5" customWidth="1"/>
    <col min="20" max="20" width="13.5546875" style="5" customWidth="1"/>
    <col min="21" max="16384" width="9.109375" style="5"/>
  </cols>
  <sheetData>
    <row r="1" spans="1:8" x14ac:dyDescent="0.3">
      <c r="A1" s="9" t="s">
        <v>38</v>
      </c>
    </row>
    <row r="3" spans="1:8" x14ac:dyDescent="0.3">
      <c r="A3" s="5" t="s">
        <v>22</v>
      </c>
      <c r="B3" s="5" t="s">
        <v>171</v>
      </c>
    </row>
    <row r="4" spans="1:8" x14ac:dyDescent="0.3">
      <c r="B4" s="5" t="s">
        <v>172</v>
      </c>
    </row>
    <row r="5" spans="1:8" ht="15" thickBot="1" x14ac:dyDescent="0.35"/>
    <row r="6" spans="1:8" ht="15" thickBot="1" x14ac:dyDescent="0.35">
      <c r="C6" s="10" t="s">
        <v>19</v>
      </c>
      <c r="D6" s="11" t="s">
        <v>16</v>
      </c>
      <c r="E6" s="11" t="s">
        <v>20</v>
      </c>
      <c r="F6" s="11" t="s">
        <v>15</v>
      </c>
      <c r="G6" s="11" t="s">
        <v>20</v>
      </c>
      <c r="H6" s="12" t="s">
        <v>14</v>
      </c>
    </row>
    <row r="8" spans="1:8" ht="15" thickBot="1" x14ac:dyDescent="0.35">
      <c r="F8" s="5" t="s">
        <v>186</v>
      </c>
    </row>
    <row r="9" spans="1:8" ht="15" thickBot="1" x14ac:dyDescent="0.35">
      <c r="F9" s="13">
        <v>2017</v>
      </c>
    </row>
    <row r="10" spans="1:8" ht="15" thickBot="1" x14ac:dyDescent="0.35">
      <c r="C10" s="28"/>
      <c r="D10" s="29"/>
      <c r="E10" s="14">
        <v>1</v>
      </c>
      <c r="F10" s="15" t="s">
        <v>21</v>
      </c>
    </row>
    <row r="11" spans="1:8" ht="15" thickBot="1" x14ac:dyDescent="0.35">
      <c r="C11" s="16" t="s">
        <v>18</v>
      </c>
      <c r="D11" s="29"/>
      <c r="E11" s="14" t="s">
        <v>168</v>
      </c>
      <c r="F11" s="17" t="s">
        <v>168</v>
      </c>
      <c r="G11" s="17" t="s">
        <v>37</v>
      </c>
    </row>
    <row r="12" spans="1:8" x14ac:dyDescent="0.3">
      <c r="C12" s="28" t="str">
        <f>B3</f>
        <v>TER_TP_SH</v>
      </c>
      <c r="D12" s="29" t="s">
        <v>173</v>
      </c>
      <c r="E12" s="18"/>
      <c r="F12" s="30"/>
      <c r="G12" s="19"/>
    </row>
    <row r="13" spans="1:8" x14ac:dyDescent="0.3">
      <c r="C13" s="31" t="str">
        <f>C12</f>
        <v>TER_TP_SH</v>
      </c>
      <c r="D13" s="5" t="s">
        <v>174</v>
      </c>
      <c r="E13" s="20"/>
      <c r="F13" s="32">
        <v>0.62940739362142906</v>
      </c>
      <c r="G13" s="21"/>
    </row>
    <row r="14" spans="1:8" x14ac:dyDescent="0.3">
      <c r="C14" s="31" t="str">
        <f>C12</f>
        <v>TER_TP_SH</v>
      </c>
      <c r="D14" s="5" t="s">
        <v>175</v>
      </c>
      <c r="E14" s="20"/>
      <c r="F14" s="32">
        <v>0.30784341161303647</v>
      </c>
      <c r="G14" s="21"/>
    </row>
    <row r="15" spans="1:8" x14ac:dyDescent="0.3">
      <c r="C15" s="31" t="str">
        <f>C14</f>
        <v>TER_TP_SH</v>
      </c>
      <c r="D15" s="5" t="s">
        <v>176</v>
      </c>
      <c r="E15" s="20"/>
      <c r="F15" s="32"/>
      <c r="G15" s="21"/>
    </row>
    <row r="16" spans="1:8" x14ac:dyDescent="0.3">
      <c r="C16" s="31" t="str">
        <f>C15</f>
        <v>TER_TP_SH</v>
      </c>
      <c r="D16" s="5" t="s">
        <v>177</v>
      </c>
      <c r="E16" s="20"/>
      <c r="F16" s="32"/>
      <c r="G16" s="21"/>
    </row>
    <row r="17" spans="1:11" x14ac:dyDescent="0.3">
      <c r="C17" s="31" t="str">
        <f t="shared" ref="C17" si="0">C16</f>
        <v>TER_TP_SH</v>
      </c>
      <c r="D17" s="5" t="s">
        <v>178</v>
      </c>
      <c r="E17" s="20"/>
      <c r="F17" s="32"/>
      <c r="G17" s="21"/>
    </row>
    <row r="18" spans="1:11" x14ac:dyDescent="0.3">
      <c r="C18" s="31" t="str">
        <f>B4</f>
        <v>TER_TS_SH</v>
      </c>
      <c r="D18" s="5" t="s">
        <v>179</v>
      </c>
      <c r="E18" s="20"/>
      <c r="F18" s="32"/>
      <c r="G18" s="21"/>
    </row>
    <row r="19" spans="1:11" x14ac:dyDescent="0.3">
      <c r="C19" s="31" t="str">
        <f>C18</f>
        <v>TER_TS_SH</v>
      </c>
      <c r="D19" s="5" t="s">
        <v>180</v>
      </c>
      <c r="E19" s="20"/>
      <c r="F19" s="32">
        <v>0.64165746277183233</v>
      </c>
      <c r="G19" s="21"/>
    </row>
    <row r="20" spans="1:11" x14ac:dyDescent="0.3">
      <c r="C20" s="31" t="str">
        <f>C18</f>
        <v>TER_TS_SH</v>
      </c>
      <c r="D20" s="5" t="s">
        <v>181</v>
      </c>
      <c r="E20" s="20"/>
      <c r="F20" s="32">
        <v>0.31383492540517327</v>
      </c>
      <c r="G20" s="21"/>
    </row>
    <row r="21" spans="1:11" x14ac:dyDescent="0.3">
      <c r="C21" s="31" t="str">
        <f t="shared" ref="C21:C23" si="1">C20</f>
        <v>TER_TS_SH</v>
      </c>
      <c r="D21" s="5" t="s">
        <v>182</v>
      </c>
      <c r="E21" s="20"/>
      <c r="F21" s="32"/>
      <c r="G21" s="21"/>
    </row>
    <row r="22" spans="1:11" x14ac:dyDescent="0.3">
      <c r="C22" s="31" t="str">
        <f t="shared" si="1"/>
        <v>TER_TS_SH</v>
      </c>
      <c r="D22" s="5" t="s">
        <v>183</v>
      </c>
      <c r="E22" s="20"/>
      <c r="F22" s="32"/>
      <c r="G22" s="21"/>
    </row>
    <row r="23" spans="1:11" x14ac:dyDescent="0.3">
      <c r="C23" s="31" t="str">
        <f t="shared" si="1"/>
        <v>TER_TS_SH</v>
      </c>
      <c r="D23" s="5" t="s">
        <v>184</v>
      </c>
      <c r="E23" s="20"/>
      <c r="F23" s="32"/>
      <c r="G23" s="21"/>
    </row>
    <row r="24" spans="1:11" x14ac:dyDescent="0.3">
      <c r="C24" s="33" t="str">
        <f>C23</f>
        <v>TER_TS_SH</v>
      </c>
      <c r="D24" s="34" t="s">
        <v>185</v>
      </c>
      <c r="E24" s="22"/>
      <c r="F24" s="35"/>
      <c r="G24" s="23"/>
    </row>
    <row r="25" spans="1:11" x14ac:dyDescent="0.3">
      <c r="C25" s="36"/>
      <c r="D25" s="36"/>
      <c r="E25" s="24"/>
      <c r="F25" s="25"/>
      <c r="G25" s="25"/>
    </row>
    <row r="28" spans="1:11" ht="15" thickBot="1" x14ac:dyDescent="0.35"/>
    <row r="29" spans="1:11" ht="15" thickBot="1" x14ac:dyDescent="0.35">
      <c r="D29" s="37"/>
      <c r="E29" s="37">
        <f>2017+3</f>
        <v>2020</v>
      </c>
      <c r="F29" s="38">
        <f>E29+5</f>
        <v>2025</v>
      </c>
      <c r="G29" s="38">
        <f t="shared" ref="G29:J29" si="2">F29+5</f>
        <v>2030</v>
      </c>
      <c r="H29" s="38">
        <f t="shared" si="2"/>
        <v>2035</v>
      </c>
      <c r="I29" s="38">
        <f t="shared" si="2"/>
        <v>2040</v>
      </c>
      <c r="J29" s="38">
        <f t="shared" si="2"/>
        <v>2045</v>
      </c>
      <c r="K29" s="39">
        <f>J29+5</f>
        <v>2050</v>
      </c>
    </row>
    <row r="30" spans="1:11" x14ac:dyDescent="0.3">
      <c r="A30" s="9" t="s">
        <v>66</v>
      </c>
    </row>
    <row r="31" spans="1:11" x14ac:dyDescent="0.3">
      <c r="A31" s="5" t="s">
        <v>17</v>
      </c>
      <c r="B31" s="5" t="s">
        <v>41</v>
      </c>
    </row>
    <row r="33" spans="1:13" x14ac:dyDescent="0.3">
      <c r="C33" s="6" t="s">
        <v>169</v>
      </c>
    </row>
    <row r="36" spans="1:13" x14ac:dyDescent="0.3">
      <c r="G36" s="6" t="s">
        <v>74</v>
      </c>
    </row>
    <row r="37" spans="1:13" ht="15" thickBot="1" x14ac:dyDescent="0.35">
      <c r="C37" s="40" t="s">
        <v>9</v>
      </c>
      <c r="D37" s="41" t="s">
        <v>30</v>
      </c>
      <c r="E37" s="40" t="s">
        <v>11</v>
      </c>
      <c r="F37" s="40" t="s">
        <v>12</v>
      </c>
      <c r="G37" s="40" t="s">
        <v>1</v>
      </c>
      <c r="H37" s="40" t="s">
        <v>10</v>
      </c>
      <c r="I37" s="40" t="str">
        <f>"UC_RHSRTS~"&amp;A31</f>
        <v>UC_RHSRTS~UP</v>
      </c>
      <c r="J37" s="40" t="str">
        <f>"UC_RHSRTS~"&amp;A31&amp;"~0"</f>
        <v>UC_RHSRTS~UP~0</v>
      </c>
      <c r="K37" s="42" t="s">
        <v>159</v>
      </c>
      <c r="L37" s="40" t="s">
        <v>13</v>
      </c>
    </row>
    <row r="38" spans="1:13" x14ac:dyDescent="0.3">
      <c r="A38" s="9" t="str">
        <f>$B$3</f>
        <v>TER_TP_SH</v>
      </c>
      <c r="C38" s="26" t="str">
        <f>"U"&amp;LEFT(A38,8)&amp;"_GasSH"</f>
        <v>UTER_TP_S_GasSH</v>
      </c>
      <c r="E38" s="26" t="str">
        <f>A38&amp;"_"&amp;B31&amp;"*"</f>
        <v>TER_TP_SH_GAS*</v>
      </c>
      <c r="F38" s="26" t="str">
        <f>A38</f>
        <v>TER_TP_SH</v>
      </c>
      <c r="G38" s="43">
        <f>2017+1</f>
        <v>2018</v>
      </c>
      <c r="H38" s="44">
        <f>K39</f>
        <v>0.37059260637857094</v>
      </c>
      <c r="I38" s="45">
        <v>0</v>
      </c>
      <c r="J38" s="45">
        <v>15</v>
      </c>
      <c r="K38" s="46">
        <f>-(VLOOKUP(A38&amp;"_"&amp;B31&amp;"_E01",$D$12:$F$24,E$10+2,FALSE))</f>
        <v>-0.62940739362142906</v>
      </c>
      <c r="L38" s="27" t="str">
        <f>"Upper limit of Gas in Space Heating in "&amp;A38</f>
        <v>Upper limit of Gas in Space Heating in TER_TP_SH</v>
      </c>
    </row>
    <row r="39" spans="1:13" x14ac:dyDescent="0.3">
      <c r="A39" s="9"/>
      <c r="C39" s="26"/>
      <c r="E39" s="26" t="str">
        <f>LEFT(E38,10)&amp;"*"&amp;",-"&amp;E38</f>
        <v>TER_TP_SH_*,-TER_TP_SH_GAS*</v>
      </c>
      <c r="F39" s="26" t="str">
        <f>F38</f>
        <v>TER_TP_SH</v>
      </c>
      <c r="G39" s="43">
        <f>G38</f>
        <v>2018</v>
      </c>
      <c r="H39" s="44">
        <f>K38</f>
        <v>-0.62940739362142906</v>
      </c>
      <c r="I39" s="45"/>
      <c r="J39" s="45"/>
      <c r="K39" s="46">
        <f>1+K38</f>
        <v>0.37059260637857094</v>
      </c>
      <c r="L39" s="27"/>
    </row>
    <row r="40" spans="1:13" x14ac:dyDescent="0.3">
      <c r="C40" s="26"/>
      <c r="E40" s="26" t="str">
        <f>E38</f>
        <v>TER_TP_SH_GAS*</v>
      </c>
      <c r="F40" s="26" t="str">
        <f>F38</f>
        <v>TER_TP_SH</v>
      </c>
      <c r="G40" s="43">
        <f>E29</f>
        <v>2020</v>
      </c>
      <c r="H40" s="44">
        <f>K41</f>
        <v>0.36274895703287913</v>
      </c>
      <c r="I40" s="45"/>
      <c r="J40" s="45"/>
      <c r="K40" s="46">
        <f>(K38+K42)/2</f>
        <v>-0.63725104296712087</v>
      </c>
      <c r="L40" s="27"/>
    </row>
    <row r="41" spans="1:13" x14ac:dyDescent="0.3">
      <c r="C41" s="26"/>
      <c r="E41" s="26" t="str">
        <f>LEFT(E40,10)&amp;"*"&amp;",-"&amp;E40</f>
        <v>TER_TP_SH_*,-TER_TP_SH_GAS*</v>
      </c>
      <c r="F41" s="26" t="str">
        <f>F40</f>
        <v>TER_TP_SH</v>
      </c>
      <c r="G41" s="43">
        <f>G40</f>
        <v>2020</v>
      </c>
      <c r="H41" s="44">
        <f>K40</f>
        <v>-0.63725104296712087</v>
      </c>
      <c r="I41" s="45"/>
      <c r="J41" s="45"/>
      <c r="K41" s="46">
        <f>1+K40</f>
        <v>0.36274895703287913</v>
      </c>
      <c r="L41" s="27"/>
      <c r="M41" s="47"/>
    </row>
    <row r="42" spans="1:13" ht="15.75" customHeight="1" x14ac:dyDescent="0.3">
      <c r="C42" s="26"/>
      <c r="E42" s="26" t="str">
        <f>E40</f>
        <v>TER_TP_SH_GAS*</v>
      </c>
      <c r="F42" s="26" t="str">
        <f>F40</f>
        <v>TER_TP_SH</v>
      </c>
      <c r="G42" s="43">
        <f>F29</f>
        <v>2025</v>
      </c>
      <c r="H42" s="44">
        <f>K43</f>
        <v>0.35490530768718731</v>
      </c>
      <c r="I42" s="45"/>
      <c r="J42" s="45"/>
      <c r="K42" s="46">
        <f>(K38+K44)/2</f>
        <v>-0.64509469231281269</v>
      </c>
      <c r="L42" s="27"/>
    </row>
    <row r="43" spans="1:13" ht="15.75" customHeight="1" x14ac:dyDescent="0.3">
      <c r="C43" s="26"/>
      <c r="E43" s="26" t="str">
        <f>LEFT(E42,10)&amp;"*"&amp;",-"&amp;E42</f>
        <v>TER_TP_SH_*,-TER_TP_SH_GAS*</v>
      </c>
      <c r="F43" s="26" t="str">
        <f>F42</f>
        <v>TER_TP_SH</v>
      </c>
      <c r="G43" s="43">
        <f>G42</f>
        <v>2025</v>
      </c>
      <c r="H43" s="44">
        <f>K42</f>
        <v>-0.64509469231281269</v>
      </c>
      <c r="I43" s="45"/>
      <c r="J43" s="45"/>
      <c r="K43" s="46">
        <f>1+K42</f>
        <v>0.35490530768718731</v>
      </c>
      <c r="L43" s="27"/>
    </row>
    <row r="44" spans="1:13" x14ac:dyDescent="0.3">
      <c r="C44" s="26"/>
      <c r="E44" s="26" t="str">
        <f>E42</f>
        <v>TER_TP_SH_GAS*</v>
      </c>
      <c r="F44" s="26" t="str">
        <f>F40</f>
        <v>TER_TP_SH</v>
      </c>
      <c r="G44" s="43">
        <f>G29</f>
        <v>2030</v>
      </c>
      <c r="H44" s="44">
        <f>K45</f>
        <v>0.33921800899580368</v>
      </c>
      <c r="I44" s="45"/>
      <c r="J44" s="45"/>
      <c r="K44" s="46">
        <f>(K38+K52)/2</f>
        <v>-0.66078199100419632</v>
      </c>
      <c r="L44" s="27"/>
    </row>
    <row r="45" spans="1:13" x14ac:dyDescent="0.3">
      <c r="C45" s="26"/>
      <c r="E45" s="26" t="str">
        <f>LEFT(E44,10)&amp;"*"&amp;",-"&amp;E44</f>
        <v>TER_TP_SH_*,-TER_TP_SH_GAS*</v>
      </c>
      <c r="F45" s="26" t="str">
        <f>F44</f>
        <v>TER_TP_SH</v>
      </c>
      <c r="G45" s="43">
        <f>G44</f>
        <v>2030</v>
      </c>
      <c r="H45" s="44">
        <f>K44</f>
        <v>-0.66078199100419632</v>
      </c>
      <c r="I45" s="45"/>
      <c r="J45" s="45"/>
      <c r="K45" s="46">
        <f>1+K44</f>
        <v>0.33921800899580368</v>
      </c>
      <c r="L45" s="27"/>
    </row>
    <row r="46" spans="1:13" x14ac:dyDescent="0.3">
      <c r="C46" s="26"/>
      <c r="E46" s="26" t="str">
        <f>E44</f>
        <v>TER_TP_SH_GAS*</v>
      </c>
      <c r="F46" s="26" t="str">
        <f>F42</f>
        <v>TER_TP_SH</v>
      </c>
      <c r="G46" s="43">
        <f>H29</f>
        <v>2035</v>
      </c>
      <c r="H46" s="44">
        <f>K47</f>
        <v>0.33137435965011186</v>
      </c>
      <c r="I46" s="45"/>
      <c r="J46" s="45"/>
      <c r="K46" s="46">
        <f>(K44+K48)/2</f>
        <v>-0.66862564034988814</v>
      </c>
      <c r="L46" s="27"/>
    </row>
    <row r="47" spans="1:13" x14ac:dyDescent="0.3">
      <c r="C47" s="26"/>
      <c r="E47" s="26" t="str">
        <f>LEFT(E46,10)&amp;"*"&amp;",-"&amp;E46</f>
        <v>TER_TP_SH_*,-TER_TP_SH_GAS*</v>
      </c>
      <c r="F47" s="26" t="str">
        <f>F46</f>
        <v>TER_TP_SH</v>
      </c>
      <c r="G47" s="43">
        <f>G46</f>
        <v>2035</v>
      </c>
      <c r="H47" s="44">
        <f>K46</f>
        <v>-0.66862564034988814</v>
      </c>
      <c r="I47" s="45"/>
      <c r="J47" s="45"/>
      <c r="K47" s="46">
        <f>1+K46</f>
        <v>0.33137435965011186</v>
      </c>
      <c r="L47" s="27"/>
    </row>
    <row r="48" spans="1:13" x14ac:dyDescent="0.3">
      <c r="C48" s="26"/>
      <c r="E48" s="26" t="str">
        <f>E46</f>
        <v>TER_TP_SH_GAS*</v>
      </c>
      <c r="F48" s="26" t="str">
        <f>F44</f>
        <v>TER_TP_SH</v>
      </c>
      <c r="G48" s="43">
        <f>I29</f>
        <v>2040</v>
      </c>
      <c r="H48" s="44">
        <f>K49</f>
        <v>0.32353071030442004</v>
      </c>
      <c r="I48" s="45"/>
      <c r="J48" s="45"/>
      <c r="K48" s="46">
        <f>(K44+K52)/2</f>
        <v>-0.67646928969557996</v>
      </c>
      <c r="L48" s="27"/>
    </row>
    <row r="49" spans="1:16" x14ac:dyDescent="0.3">
      <c r="C49" s="26"/>
      <c r="E49" s="26" t="str">
        <f>LEFT(E48,10)&amp;"*"&amp;",-"&amp;E48</f>
        <v>TER_TP_SH_*,-TER_TP_SH_GAS*</v>
      </c>
      <c r="F49" s="26" t="str">
        <f>F48</f>
        <v>TER_TP_SH</v>
      </c>
      <c r="G49" s="43">
        <f>G48</f>
        <v>2040</v>
      </c>
      <c r="H49" s="44">
        <f>K48</f>
        <v>-0.67646928969557996</v>
      </c>
      <c r="I49" s="45"/>
      <c r="J49" s="45"/>
      <c r="K49" s="46">
        <f>1+K48</f>
        <v>0.32353071030442004</v>
      </c>
      <c r="L49" s="27"/>
    </row>
    <row r="50" spans="1:16" x14ac:dyDescent="0.3">
      <c r="C50" s="26"/>
      <c r="E50" s="26" t="str">
        <f>E48</f>
        <v>TER_TP_SH_GAS*</v>
      </c>
      <c r="F50" s="26" t="str">
        <f>F46</f>
        <v>TER_TP_SH</v>
      </c>
      <c r="G50" s="43">
        <f>J29</f>
        <v>2045</v>
      </c>
      <c r="H50" s="44">
        <f>K51</f>
        <v>0.31568706095872823</v>
      </c>
      <c r="I50" s="45"/>
      <c r="J50" s="45"/>
      <c r="K50" s="46">
        <f>(K48+K52)/2</f>
        <v>-0.68431293904127177</v>
      </c>
      <c r="L50" s="27"/>
      <c r="N50" s="48" t="s">
        <v>150</v>
      </c>
      <c r="O50" s="49"/>
      <c r="P50" s="50"/>
    </row>
    <row r="51" spans="1:16" x14ac:dyDescent="0.3">
      <c r="C51" s="26"/>
      <c r="E51" s="26" t="str">
        <f>LEFT(E50,10)&amp;"*"&amp;",-"&amp;E50</f>
        <v>TER_TP_SH_*,-TER_TP_SH_GAS*</v>
      </c>
      <c r="F51" s="26" t="str">
        <f>F50</f>
        <v>TER_TP_SH</v>
      </c>
      <c r="G51" s="43">
        <f>G50</f>
        <v>2045</v>
      </c>
      <c r="H51" s="44">
        <f>K50</f>
        <v>-0.68431293904127177</v>
      </c>
      <c r="I51" s="45"/>
      <c r="J51" s="45"/>
      <c r="K51" s="46">
        <f>1+K50</f>
        <v>0.31568706095872823</v>
      </c>
      <c r="L51" s="27"/>
      <c r="N51" s="51"/>
      <c r="O51" s="52"/>
      <c r="P51" s="53"/>
    </row>
    <row r="52" spans="1:16" x14ac:dyDescent="0.3">
      <c r="C52" s="26"/>
      <c r="E52" s="26" t="str">
        <f>E50</f>
        <v>TER_TP_SH_GAS*</v>
      </c>
      <c r="F52" s="26" t="str">
        <f t="shared" ref="F52" si="3">F48</f>
        <v>TER_TP_SH</v>
      </c>
      <c r="G52" s="43">
        <f>K29</f>
        <v>2050</v>
      </c>
      <c r="H52" s="44">
        <f>K53</f>
        <v>0.30784341161303641</v>
      </c>
      <c r="I52" s="45"/>
      <c r="J52" s="45"/>
      <c r="K52" s="46">
        <f>-N52</f>
        <v>-0.69215658838696359</v>
      </c>
      <c r="L52" s="27"/>
      <c r="N52" s="54">
        <f>1+P52</f>
        <v>0.69215658838696359</v>
      </c>
      <c r="O52" s="55" t="s">
        <v>149</v>
      </c>
      <c r="P52" s="56">
        <f>K84</f>
        <v>-0.30784341161303647</v>
      </c>
    </row>
    <row r="53" spans="1:16" x14ac:dyDescent="0.3">
      <c r="C53" s="26"/>
      <c r="E53" s="26" t="str">
        <f>LEFT(E52,10)&amp;"*"&amp;",-"&amp;E52</f>
        <v>TER_TP_SH_*,-TER_TP_SH_GAS*</v>
      </c>
      <c r="F53" s="26" t="str">
        <f>F52</f>
        <v>TER_TP_SH</v>
      </c>
      <c r="G53" s="43">
        <f>G52</f>
        <v>2050</v>
      </c>
      <c r="H53" s="44">
        <f>K52</f>
        <v>-0.69215658838696359</v>
      </c>
      <c r="I53" s="45"/>
      <c r="J53" s="45"/>
      <c r="K53" s="46">
        <f>1+K52</f>
        <v>0.30784341161303641</v>
      </c>
      <c r="L53" s="27"/>
      <c r="N53" s="57"/>
      <c r="O53" s="36"/>
      <c r="P53" s="58"/>
    </row>
    <row r="54" spans="1:16" x14ac:dyDescent="0.3">
      <c r="N54" s="59"/>
      <c r="O54" s="36"/>
      <c r="P54" s="60"/>
    </row>
    <row r="55" spans="1:16" x14ac:dyDescent="0.3">
      <c r="G55" s="6" t="s">
        <v>74</v>
      </c>
      <c r="N55" s="59"/>
      <c r="O55" s="36"/>
      <c r="P55" s="60"/>
    </row>
    <row r="56" spans="1:16" ht="15" thickBot="1" x14ac:dyDescent="0.35">
      <c r="C56" s="40" t="s">
        <v>9</v>
      </c>
      <c r="D56" s="41" t="s">
        <v>30</v>
      </c>
      <c r="E56" s="40" t="s">
        <v>11</v>
      </c>
      <c r="F56" s="40" t="s">
        <v>12</v>
      </c>
      <c r="G56" s="40" t="s">
        <v>1</v>
      </c>
      <c r="H56" s="40" t="s">
        <v>10</v>
      </c>
      <c r="I56" s="40" t="str">
        <f>"UC_RHSRTS~"&amp;A31</f>
        <v>UC_RHSRTS~UP</v>
      </c>
      <c r="J56" s="40" t="str">
        <f>"UC_RHSRTS~"&amp;A31&amp;"~0"</f>
        <v>UC_RHSRTS~UP~0</v>
      </c>
      <c r="K56" s="42" t="s">
        <v>159</v>
      </c>
      <c r="L56" s="40" t="s">
        <v>13</v>
      </c>
      <c r="N56" s="59"/>
      <c r="O56" s="36"/>
      <c r="P56" s="60"/>
    </row>
    <row r="57" spans="1:16" x14ac:dyDescent="0.3">
      <c r="A57" s="9" t="str">
        <f>$B$4</f>
        <v>TER_TS_SH</v>
      </c>
      <c r="C57" s="26" t="str">
        <f>"U"&amp;LEFT(A57,8)&amp;"_GasSH"</f>
        <v>UTER_TS_S_GasSH</v>
      </c>
      <c r="E57" s="26" t="str">
        <f>A57&amp;"_"&amp;B31&amp;"*"</f>
        <v>TER_TS_SH_GAS*</v>
      </c>
      <c r="F57" s="26" t="str">
        <f>A57</f>
        <v>TER_TS_SH</v>
      </c>
      <c r="G57" s="43">
        <f>G38</f>
        <v>2018</v>
      </c>
      <c r="H57" s="44">
        <f>K58</f>
        <v>0.35834253722816767</v>
      </c>
      <c r="I57" s="45">
        <v>0</v>
      </c>
      <c r="J57" s="45">
        <v>15</v>
      </c>
      <c r="K57" s="46">
        <f>-(VLOOKUP(A57&amp;"_"&amp;B31&amp;"_E01",$D$12:$F$24,E$10+2,FALSE))</f>
        <v>-0.64165746277183233</v>
      </c>
      <c r="L57" s="27" t="str">
        <f>"Upper limit of Gas in Space Heating in "&amp;A57</f>
        <v>Upper limit of Gas in Space Heating in TER_TS_SH</v>
      </c>
      <c r="N57" s="59"/>
      <c r="O57" s="36"/>
      <c r="P57" s="60"/>
    </row>
    <row r="58" spans="1:16" x14ac:dyDescent="0.3">
      <c r="A58" s="9"/>
      <c r="C58" s="26"/>
      <c r="E58" s="26" t="str">
        <f>LEFT(E57,10)&amp;"*"&amp;",-"&amp;E57</f>
        <v>TER_TS_SH_*,-TER_TS_SH_GAS*</v>
      </c>
      <c r="F58" s="26" t="str">
        <f>F57</f>
        <v>TER_TS_SH</v>
      </c>
      <c r="G58" s="43">
        <f t="shared" ref="G58:G72" si="4">G39</f>
        <v>2018</v>
      </c>
      <c r="H58" s="44">
        <f>K57</f>
        <v>-0.64165746277183233</v>
      </c>
      <c r="I58" s="45"/>
      <c r="J58" s="45"/>
      <c r="K58" s="46">
        <f>1+K57</f>
        <v>0.35834253722816767</v>
      </c>
      <c r="L58" s="27"/>
      <c r="N58" s="59"/>
      <c r="O58" s="36"/>
      <c r="P58" s="60"/>
    </row>
    <row r="59" spans="1:16" x14ac:dyDescent="0.3">
      <c r="C59" s="26"/>
      <c r="E59" s="26" t="str">
        <f>E57</f>
        <v>TER_TS_SH_GAS*</v>
      </c>
      <c r="F59" s="26" t="str">
        <f>F57</f>
        <v>TER_TS_SH</v>
      </c>
      <c r="G59" s="43">
        <f t="shared" si="4"/>
        <v>2020</v>
      </c>
      <c r="H59" s="44">
        <f>K60</f>
        <v>0.35277908575029338</v>
      </c>
      <c r="I59" s="45"/>
      <c r="J59" s="45"/>
      <c r="K59" s="46">
        <f>(K57+K61)/2</f>
        <v>-0.64722091424970662</v>
      </c>
      <c r="L59" s="27"/>
      <c r="N59" s="59"/>
      <c r="O59" s="36"/>
      <c r="P59" s="60"/>
    </row>
    <row r="60" spans="1:16" x14ac:dyDescent="0.3">
      <c r="C60" s="26"/>
      <c r="E60" s="26" t="str">
        <f>LEFT(E59,10)&amp;"*"&amp;",-"&amp;E59</f>
        <v>TER_TS_SH_*,-TER_TS_SH_GAS*</v>
      </c>
      <c r="F60" s="26" t="str">
        <f>F59</f>
        <v>TER_TS_SH</v>
      </c>
      <c r="G60" s="43">
        <f t="shared" si="4"/>
        <v>2020</v>
      </c>
      <c r="H60" s="44">
        <f>K59</f>
        <v>-0.64722091424970662</v>
      </c>
      <c r="I60" s="45"/>
      <c r="J60" s="45"/>
      <c r="K60" s="46">
        <f>1+K59</f>
        <v>0.35277908575029338</v>
      </c>
      <c r="L60" s="27"/>
      <c r="N60" s="59"/>
      <c r="O60" s="36"/>
      <c r="P60" s="60"/>
    </row>
    <row r="61" spans="1:16" x14ac:dyDescent="0.3">
      <c r="C61" s="26"/>
      <c r="E61" s="26" t="str">
        <f>E59</f>
        <v>TER_TS_SH_GAS*</v>
      </c>
      <c r="F61" s="26" t="str">
        <f>F59</f>
        <v>TER_TS_SH</v>
      </c>
      <c r="G61" s="43">
        <f t="shared" si="4"/>
        <v>2025</v>
      </c>
      <c r="H61" s="44">
        <f>K62</f>
        <v>0.34721563427241908</v>
      </c>
      <c r="I61" s="45"/>
      <c r="J61" s="45"/>
      <c r="K61" s="46">
        <f>(K57+K63)/2</f>
        <v>-0.65278436572758092</v>
      </c>
      <c r="L61" s="27"/>
      <c r="N61" s="59"/>
      <c r="O61" s="36"/>
      <c r="P61" s="60"/>
    </row>
    <row r="62" spans="1:16" x14ac:dyDescent="0.3">
      <c r="C62" s="26"/>
      <c r="E62" s="26" t="str">
        <f>LEFT(E61,10)&amp;"*"&amp;",-"&amp;E61</f>
        <v>TER_TS_SH_*,-TER_TS_SH_GAS*</v>
      </c>
      <c r="F62" s="26" t="str">
        <f>F61</f>
        <v>TER_TS_SH</v>
      </c>
      <c r="G62" s="43">
        <f t="shared" si="4"/>
        <v>2025</v>
      </c>
      <c r="H62" s="44">
        <f>K61</f>
        <v>-0.65278436572758092</v>
      </c>
      <c r="I62" s="45"/>
      <c r="J62" s="45"/>
      <c r="K62" s="46">
        <f>1+K61</f>
        <v>0.34721563427241908</v>
      </c>
      <c r="L62" s="27"/>
      <c r="N62" s="59"/>
      <c r="O62" s="36"/>
      <c r="P62" s="60"/>
    </row>
    <row r="63" spans="1:16" x14ac:dyDescent="0.3">
      <c r="C63" s="26"/>
      <c r="E63" s="26" t="str">
        <f>E61</f>
        <v>TER_TS_SH_GAS*</v>
      </c>
      <c r="F63" s="26" t="str">
        <f>F59</f>
        <v>TER_TS_SH</v>
      </c>
      <c r="G63" s="43">
        <f t="shared" si="4"/>
        <v>2030</v>
      </c>
      <c r="H63" s="44">
        <f>K64</f>
        <v>0.3360887313166705</v>
      </c>
      <c r="I63" s="45"/>
      <c r="J63" s="45"/>
      <c r="K63" s="46">
        <f>(K57+K71)/2</f>
        <v>-0.6639112686833295</v>
      </c>
      <c r="L63" s="27"/>
      <c r="N63" s="59"/>
      <c r="O63" s="36"/>
      <c r="P63" s="60"/>
    </row>
    <row r="64" spans="1:16" x14ac:dyDescent="0.3">
      <c r="C64" s="26"/>
      <c r="E64" s="26" t="str">
        <f>LEFT(E63,10)&amp;"*"&amp;",-"&amp;E63</f>
        <v>TER_TS_SH_*,-TER_TS_SH_GAS*</v>
      </c>
      <c r="F64" s="26" t="str">
        <f>F63</f>
        <v>TER_TS_SH</v>
      </c>
      <c r="G64" s="43">
        <f t="shared" si="4"/>
        <v>2030</v>
      </c>
      <c r="H64" s="44">
        <f>K63</f>
        <v>-0.6639112686833295</v>
      </c>
      <c r="I64" s="45"/>
      <c r="J64" s="45"/>
      <c r="K64" s="46">
        <f>1+K63</f>
        <v>0.3360887313166705</v>
      </c>
      <c r="L64" s="27"/>
      <c r="N64" s="59"/>
      <c r="O64" s="36"/>
      <c r="P64" s="60"/>
    </row>
    <row r="65" spans="1:16" x14ac:dyDescent="0.3">
      <c r="C65" s="26"/>
      <c r="E65" s="26" t="str">
        <f>E63</f>
        <v>TER_TS_SH_GAS*</v>
      </c>
      <c r="F65" s="26" t="str">
        <f>F61</f>
        <v>TER_TS_SH</v>
      </c>
      <c r="G65" s="43">
        <f t="shared" si="4"/>
        <v>2035</v>
      </c>
      <c r="H65" s="44">
        <f>K66</f>
        <v>0.3305252798387962</v>
      </c>
      <c r="I65" s="45"/>
      <c r="J65" s="45"/>
      <c r="K65" s="46">
        <f>(K63+K67)/2</f>
        <v>-0.6694747201612038</v>
      </c>
      <c r="L65" s="27"/>
      <c r="N65" s="59"/>
      <c r="O65" s="36"/>
      <c r="P65" s="60"/>
    </row>
    <row r="66" spans="1:16" x14ac:dyDescent="0.3">
      <c r="C66" s="26"/>
      <c r="E66" s="26" t="str">
        <f>LEFT(E65,10)&amp;"*"&amp;",-"&amp;E65</f>
        <v>TER_TS_SH_*,-TER_TS_SH_GAS*</v>
      </c>
      <c r="F66" s="26" t="str">
        <f>F65</f>
        <v>TER_TS_SH</v>
      </c>
      <c r="G66" s="43">
        <f t="shared" si="4"/>
        <v>2035</v>
      </c>
      <c r="H66" s="44">
        <f>K65</f>
        <v>-0.6694747201612038</v>
      </c>
      <c r="I66" s="45"/>
      <c r="J66" s="45"/>
      <c r="K66" s="46">
        <f>1+K65</f>
        <v>0.3305252798387962</v>
      </c>
      <c r="L66" s="27"/>
      <c r="N66" s="59"/>
      <c r="O66" s="36"/>
      <c r="P66" s="60"/>
    </row>
    <row r="67" spans="1:16" x14ac:dyDescent="0.3">
      <c r="C67" s="26"/>
      <c r="E67" s="26" t="str">
        <f>E65</f>
        <v>TER_TS_SH_GAS*</v>
      </c>
      <c r="F67" s="26" t="str">
        <f>F63</f>
        <v>TER_TS_SH</v>
      </c>
      <c r="G67" s="43">
        <f t="shared" si="4"/>
        <v>2040</v>
      </c>
      <c r="H67" s="44">
        <f>K68</f>
        <v>0.32496182836092191</v>
      </c>
      <c r="I67" s="45"/>
      <c r="J67" s="45"/>
      <c r="K67" s="46">
        <f>(K63+K71)/2</f>
        <v>-0.67503817163907809</v>
      </c>
      <c r="L67" s="27"/>
      <c r="N67" s="59"/>
      <c r="O67" s="36"/>
      <c r="P67" s="60"/>
    </row>
    <row r="68" spans="1:16" x14ac:dyDescent="0.3">
      <c r="C68" s="26"/>
      <c r="E68" s="26" t="str">
        <f>LEFT(E67,10)&amp;"*"&amp;",-"&amp;E67</f>
        <v>TER_TS_SH_*,-TER_TS_SH_GAS*</v>
      </c>
      <c r="F68" s="26" t="str">
        <f>F67</f>
        <v>TER_TS_SH</v>
      </c>
      <c r="G68" s="43">
        <f t="shared" si="4"/>
        <v>2040</v>
      </c>
      <c r="H68" s="44">
        <f>K67</f>
        <v>-0.67503817163907809</v>
      </c>
      <c r="I68" s="45"/>
      <c r="J68" s="45"/>
      <c r="K68" s="46">
        <f>1+K67</f>
        <v>0.32496182836092191</v>
      </c>
      <c r="L68" s="27"/>
      <c r="N68" s="59"/>
      <c r="O68" s="36"/>
      <c r="P68" s="60"/>
    </row>
    <row r="69" spans="1:16" x14ac:dyDescent="0.3">
      <c r="C69" s="26"/>
      <c r="E69" s="26" t="str">
        <f t="shared" ref="E69" si="5">E67</f>
        <v>TER_TS_SH_GAS*</v>
      </c>
      <c r="F69" s="26" t="str">
        <f>F65</f>
        <v>TER_TS_SH</v>
      </c>
      <c r="G69" s="43">
        <f t="shared" si="4"/>
        <v>2045</v>
      </c>
      <c r="H69" s="44">
        <f>K70</f>
        <v>0.31939837688304762</v>
      </c>
      <c r="I69" s="45"/>
      <c r="J69" s="45"/>
      <c r="K69" s="46">
        <f>(K67+K71)/2</f>
        <v>-0.68060162311695238</v>
      </c>
      <c r="L69" s="27"/>
      <c r="N69" s="59"/>
      <c r="O69" s="36"/>
      <c r="P69" s="60"/>
    </row>
    <row r="70" spans="1:16" x14ac:dyDescent="0.3">
      <c r="C70" s="26"/>
      <c r="E70" s="26" t="str">
        <f>LEFT(E69,10)&amp;"*"&amp;",-"&amp;E69</f>
        <v>TER_TS_SH_*,-TER_TS_SH_GAS*</v>
      </c>
      <c r="F70" s="26" t="str">
        <f>F69</f>
        <v>TER_TS_SH</v>
      </c>
      <c r="G70" s="43">
        <f t="shared" si="4"/>
        <v>2045</v>
      </c>
      <c r="H70" s="44">
        <f>K69</f>
        <v>-0.68060162311695238</v>
      </c>
      <c r="I70" s="45"/>
      <c r="J70" s="45"/>
      <c r="K70" s="46">
        <f>1+K69</f>
        <v>0.31939837688304762</v>
      </c>
      <c r="L70" s="27"/>
      <c r="N70" s="59"/>
      <c r="O70" s="36"/>
      <c r="P70" s="60"/>
    </row>
    <row r="71" spans="1:16" x14ac:dyDescent="0.3">
      <c r="C71" s="26"/>
      <c r="E71" s="26" t="str">
        <f>E69</f>
        <v>TER_TS_SH_GAS*</v>
      </c>
      <c r="F71" s="26" t="str">
        <f t="shared" ref="F71" si="6">F67</f>
        <v>TER_TS_SH</v>
      </c>
      <c r="G71" s="43">
        <f t="shared" si="4"/>
        <v>2050</v>
      </c>
      <c r="H71" s="44">
        <f>K72</f>
        <v>0.31383492540517333</v>
      </c>
      <c r="I71" s="45"/>
      <c r="J71" s="45"/>
      <c r="K71" s="46">
        <f>-N71</f>
        <v>-0.68616507459482667</v>
      </c>
      <c r="L71" s="27"/>
      <c r="N71" s="57">
        <f>1+P71</f>
        <v>0.68616507459482667</v>
      </c>
      <c r="O71" s="36" t="s">
        <v>149</v>
      </c>
      <c r="P71" s="58">
        <f>K103</f>
        <v>-0.31383492540517327</v>
      </c>
    </row>
    <row r="72" spans="1:16" x14ac:dyDescent="0.3">
      <c r="C72" s="26"/>
      <c r="E72" s="26" t="str">
        <f>LEFT(E71,10)&amp;"*"&amp;",-"&amp;E71</f>
        <v>TER_TS_SH_*,-TER_TS_SH_GAS*</v>
      </c>
      <c r="F72" s="26" t="str">
        <f>F71</f>
        <v>TER_TS_SH</v>
      </c>
      <c r="G72" s="43">
        <f t="shared" si="4"/>
        <v>2050</v>
      </c>
      <c r="H72" s="44">
        <f>K71</f>
        <v>-0.68616507459482667</v>
      </c>
      <c r="I72" s="45"/>
      <c r="J72" s="45"/>
      <c r="K72" s="46">
        <f>1+K71</f>
        <v>0.31383492540517333</v>
      </c>
      <c r="L72" s="27"/>
      <c r="N72" s="57"/>
      <c r="O72" s="36"/>
      <c r="P72" s="58"/>
    </row>
    <row r="73" spans="1:16" x14ac:dyDescent="0.3">
      <c r="N73" s="59"/>
      <c r="O73" s="36"/>
      <c r="P73" s="60"/>
    </row>
    <row r="74" spans="1:16" ht="15" thickBot="1" x14ac:dyDescent="0.35">
      <c r="N74" s="59"/>
      <c r="O74" s="36"/>
      <c r="P74" s="60"/>
    </row>
    <row r="75" spans="1:16" ht="15" thickBot="1" x14ac:dyDescent="0.35">
      <c r="D75" s="37"/>
      <c r="E75" s="37">
        <f>2017+3</f>
        <v>2020</v>
      </c>
      <c r="F75" s="38">
        <f>E75+5</f>
        <v>2025</v>
      </c>
      <c r="G75" s="38">
        <f t="shared" ref="G75:J75" si="7">F75+5</f>
        <v>2030</v>
      </c>
      <c r="H75" s="38">
        <f t="shared" si="7"/>
        <v>2035</v>
      </c>
      <c r="I75" s="38">
        <f t="shared" si="7"/>
        <v>2040</v>
      </c>
      <c r="J75" s="38">
        <f t="shared" si="7"/>
        <v>2045</v>
      </c>
      <c r="K75" s="39">
        <f>J75+5</f>
        <v>2050</v>
      </c>
      <c r="N75" s="59"/>
      <c r="O75" s="36"/>
      <c r="P75" s="60"/>
    </row>
    <row r="76" spans="1:16" x14ac:dyDescent="0.3">
      <c r="A76" s="9" t="s">
        <v>67</v>
      </c>
      <c r="N76" s="59"/>
      <c r="O76" s="36"/>
      <c r="P76" s="60"/>
    </row>
    <row r="77" spans="1:16" x14ac:dyDescent="0.3">
      <c r="A77" s="5" t="s">
        <v>17</v>
      </c>
      <c r="B77" s="5" t="s">
        <v>47</v>
      </c>
      <c r="N77" s="59"/>
      <c r="O77" s="36"/>
      <c r="P77" s="60"/>
    </row>
    <row r="78" spans="1:16" x14ac:dyDescent="0.3">
      <c r="N78" s="59"/>
      <c r="O78" s="36"/>
      <c r="P78" s="60"/>
    </row>
    <row r="79" spans="1:16" x14ac:dyDescent="0.3">
      <c r="C79" s="6" t="s">
        <v>169</v>
      </c>
      <c r="N79" s="59"/>
      <c r="O79" s="36"/>
      <c r="P79" s="60"/>
    </row>
    <row r="80" spans="1:16" x14ac:dyDescent="0.3">
      <c r="N80" s="59"/>
      <c r="O80" s="36"/>
      <c r="P80" s="60"/>
    </row>
    <row r="81" spans="1:16" x14ac:dyDescent="0.3">
      <c r="N81" s="59"/>
      <c r="O81" s="36"/>
      <c r="P81" s="60"/>
    </row>
    <row r="82" spans="1:16" x14ac:dyDescent="0.3">
      <c r="G82" s="6" t="s">
        <v>74</v>
      </c>
      <c r="N82" s="59"/>
      <c r="O82" s="36"/>
      <c r="P82" s="60"/>
    </row>
    <row r="83" spans="1:16" ht="15" thickBot="1" x14ac:dyDescent="0.35">
      <c r="C83" s="40" t="s">
        <v>9</v>
      </c>
      <c r="D83" s="41" t="s">
        <v>30</v>
      </c>
      <c r="E83" s="40" t="s">
        <v>11</v>
      </c>
      <c r="F83" s="40" t="s">
        <v>12</v>
      </c>
      <c r="G83" s="40" t="s">
        <v>1</v>
      </c>
      <c r="H83" s="40" t="s">
        <v>10</v>
      </c>
      <c r="I83" s="40" t="str">
        <f>"UC_RHSRTS~"&amp;A77</f>
        <v>UC_RHSRTS~UP</v>
      </c>
      <c r="J83" s="40" t="str">
        <f>"UC_RHSRTS~"&amp;A77&amp;"~0"</f>
        <v>UC_RHSRTS~UP~0</v>
      </c>
      <c r="K83" s="42" t="s">
        <v>159</v>
      </c>
      <c r="L83" s="40" t="s">
        <v>13</v>
      </c>
      <c r="N83" s="59"/>
      <c r="O83" s="36"/>
      <c r="P83" s="60"/>
    </row>
    <row r="84" spans="1:16" x14ac:dyDescent="0.3">
      <c r="A84" s="9" t="str">
        <f>$B$3</f>
        <v>TER_TP_SH</v>
      </c>
      <c r="C84" s="26" t="str">
        <f>"U"&amp;LEFT(A84,8)&amp;"_LTHSH"</f>
        <v>UTER_TP_S_LTHSH</v>
      </c>
      <c r="D84" s="26"/>
      <c r="E84" s="26" t="str">
        <f>A84&amp;"_"&amp;B77&amp;"*"</f>
        <v>TER_TP_SH_LTH*</v>
      </c>
      <c r="F84" s="26" t="str">
        <f>A84</f>
        <v>TER_TP_SH</v>
      </c>
      <c r="G84" s="43">
        <f>G57</f>
        <v>2018</v>
      </c>
      <c r="H84" s="44">
        <f>K85</f>
        <v>0.69215658838696359</v>
      </c>
      <c r="I84" s="45">
        <v>0</v>
      </c>
      <c r="J84" s="45">
        <v>15</v>
      </c>
      <c r="K84" s="46">
        <f>-(VLOOKUP(A84&amp;"_"&amp;B77&amp;"_E01",$D$12:$F$24,E$10+2,FALSE))</f>
        <v>-0.30784341161303647</v>
      </c>
      <c r="L84" s="27" t="str">
        <f>"Upper limit of DH in Space Heating in "&amp;A84</f>
        <v>Upper limit of DH in Space Heating in TER_TP_SH</v>
      </c>
      <c r="N84" s="59"/>
      <c r="O84" s="36"/>
      <c r="P84" s="60"/>
    </row>
    <row r="85" spans="1:16" x14ac:dyDescent="0.3">
      <c r="A85" s="9"/>
      <c r="C85" s="26"/>
      <c r="D85" s="26"/>
      <c r="E85" s="26" t="str">
        <f>LEFT(E84,10)&amp;"*"&amp;",-"&amp;E84</f>
        <v>TER_TP_SH_*,-TER_TP_SH_LTH*</v>
      </c>
      <c r="F85" s="26" t="str">
        <f>F84</f>
        <v>TER_TP_SH</v>
      </c>
      <c r="G85" s="43">
        <f t="shared" ref="G85:G99" si="8">G58</f>
        <v>2018</v>
      </c>
      <c r="H85" s="44">
        <f>K84</f>
        <v>-0.30784341161303647</v>
      </c>
      <c r="I85" s="45"/>
      <c r="J85" s="45"/>
      <c r="K85" s="46">
        <f>1+K84</f>
        <v>0.69215658838696359</v>
      </c>
      <c r="L85" s="27"/>
      <c r="N85" s="59"/>
      <c r="O85" s="36"/>
      <c r="P85" s="60"/>
    </row>
    <row r="86" spans="1:16" x14ac:dyDescent="0.3">
      <c r="C86" s="26"/>
      <c r="D86" s="26"/>
      <c r="E86" s="26" t="str">
        <f t="shared" ref="E86:F86" si="9">E84</f>
        <v>TER_TP_SH_LTH*</v>
      </c>
      <c r="F86" s="26" t="str">
        <f t="shared" si="9"/>
        <v>TER_TP_SH</v>
      </c>
      <c r="G86" s="43">
        <f t="shared" si="8"/>
        <v>2020</v>
      </c>
      <c r="H86" s="44">
        <f>K87</f>
        <v>0.68431293904127177</v>
      </c>
      <c r="I86" s="45"/>
      <c r="J86" s="45"/>
      <c r="K86" s="46">
        <f>(K84+K88)/2</f>
        <v>-0.31568706095872823</v>
      </c>
      <c r="L86" s="27"/>
      <c r="N86" s="59"/>
      <c r="O86" s="36"/>
      <c r="P86" s="60"/>
    </row>
    <row r="87" spans="1:16" x14ac:dyDescent="0.3">
      <c r="C87" s="26"/>
      <c r="D87" s="26"/>
      <c r="E87" s="26" t="str">
        <f>LEFT(E86,10)&amp;"*"&amp;",-"&amp;E86</f>
        <v>TER_TP_SH_*,-TER_TP_SH_LTH*</v>
      </c>
      <c r="F87" s="26" t="str">
        <f>F86</f>
        <v>TER_TP_SH</v>
      </c>
      <c r="G87" s="43">
        <f t="shared" si="8"/>
        <v>2020</v>
      </c>
      <c r="H87" s="44">
        <f>K86</f>
        <v>-0.31568706095872823</v>
      </c>
      <c r="I87" s="45"/>
      <c r="J87" s="45"/>
      <c r="K87" s="46">
        <f>1+K86</f>
        <v>0.68431293904127177</v>
      </c>
      <c r="L87" s="27"/>
      <c r="N87" s="59"/>
      <c r="O87" s="36"/>
      <c r="P87" s="60"/>
    </row>
    <row r="88" spans="1:16" x14ac:dyDescent="0.3">
      <c r="C88" s="26"/>
      <c r="D88" s="26"/>
      <c r="E88" s="26" t="str">
        <f t="shared" ref="E88:F88" si="10">E86</f>
        <v>TER_TP_SH_LTH*</v>
      </c>
      <c r="F88" s="26" t="str">
        <f t="shared" si="10"/>
        <v>TER_TP_SH</v>
      </c>
      <c r="G88" s="43">
        <f t="shared" si="8"/>
        <v>2025</v>
      </c>
      <c r="H88" s="44">
        <f>K89</f>
        <v>0.67646928969557996</v>
      </c>
      <c r="I88" s="45"/>
      <c r="J88" s="45"/>
      <c r="K88" s="46">
        <f>(K84+K90)/2</f>
        <v>-0.32353071030442004</v>
      </c>
      <c r="L88" s="27"/>
      <c r="N88" s="59"/>
      <c r="O88" s="36"/>
      <c r="P88" s="60"/>
    </row>
    <row r="89" spans="1:16" x14ac:dyDescent="0.3">
      <c r="C89" s="26"/>
      <c r="D89" s="26"/>
      <c r="E89" s="26" t="str">
        <f>LEFT(E88,10)&amp;"*"&amp;",-"&amp;E88</f>
        <v>TER_TP_SH_*,-TER_TP_SH_LTH*</v>
      </c>
      <c r="F89" s="26" t="str">
        <f>F88</f>
        <v>TER_TP_SH</v>
      </c>
      <c r="G89" s="43">
        <f t="shared" si="8"/>
        <v>2025</v>
      </c>
      <c r="H89" s="44">
        <f>K88</f>
        <v>-0.32353071030442004</v>
      </c>
      <c r="I89" s="45"/>
      <c r="J89" s="45"/>
      <c r="K89" s="46">
        <f>1+K88</f>
        <v>0.67646928969557996</v>
      </c>
      <c r="L89" s="27"/>
      <c r="N89" s="59"/>
      <c r="O89" s="36"/>
      <c r="P89" s="60"/>
    </row>
    <row r="90" spans="1:16" x14ac:dyDescent="0.3">
      <c r="C90" s="26"/>
      <c r="D90" s="26"/>
      <c r="E90" s="26" t="str">
        <f t="shared" ref="E90:F90" si="11">E88</f>
        <v>TER_TP_SH_LTH*</v>
      </c>
      <c r="F90" s="26" t="str">
        <f t="shared" si="11"/>
        <v>TER_TP_SH</v>
      </c>
      <c r="G90" s="43">
        <f t="shared" si="8"/>
        <v>2030</v>
      </c>
      <c r="H90" s="44">
        <f>K91</f>
        <v>0.66078199100419632</v>
      </c>
      <c r="I90" s="45"/>
      <c r="J90" s="45"/>
      <c r="K90" s="46">
        <f>(K84+K98)/2</f>
        <v>-0.33921800899580368</v>
      </c>
      <c r="L90" s="27"/>
      <c r="N90" s="59"/>
      <c r="O90" s="36"/>
      <c r="P90" s="60"/>
    </row>
    <row r="91" spans="1:16" x14ac:dyDescent="0.3">
      <c r="C91" s="26"/>
      <c r="D91" s="26"/>
      <c r="E91" s="26" t="str">
        <f>LEFT(E90,10)&amp;"*"&amp;",-"&amp;E90</f>
        <v>TER_TP_SH_*,-TER_TP_SH_LTH*</v>
      </c>
      <c r="F91" s="26" t="str">
        <f>F90</f>
        <v>TER_TP_SH</v>
      </c>
      <c r="G91" s="43">
        <f t="shared" si="8"/>
        <v>2030</v>
      </c>
      <c r="H91" s="44">
        <f>K90</f>
        <v>-0.33921800899580368</v>
      </c>
      <c r="I91" s="45"/>
      <c r="J91" s="45"/>
      <c r="K91" s="46">
        <f>1+K90</f>
        <v>0.66078199100419632</v>
      </c>
      <c r="L91" s="27"/>
      <c r="N91" s="59"/>
      <c r="O91" s="36"/>
      <c r="P91" s="60"/>
    </row>
    <row r="92" spans="1:16" x14ac:dyDescent="0.3">
      <c r="C92" s="26"/>
      <c r="D92" s="26"/>
      <c r="E92" s="26" t="str">
        <f t="shared" ref="E92:F92" si="12">E90</f>
        <v>TER_TP_SH_LTH*</v>
      </c>
      <c r="F92" s="26" t="str">
        <f t="shared" si="12"/>
        <v>TER_TP_SH</v>
      </c>
      <c r="G92" s="43">
        <f t="shared" si="8"/>
        <v>2035</v>
      </c>
      <c r="H92" s="44">
        <f>K93</f>
        <v>0.65293834165850451</v>
      </c>
      <c r="I92" s="45"/>
      <c r="J92" s="45"/>
      <c r="K92" s="46">
        <f>(K90+K94)/2</f>
        <v>-0.34706165834149549</v>
      </c>
      <c r="L92" s="27"/>
      <c r="N92" s="59"/>
      <c r="O92" s="36"/>
      <c r="P92" s="60"/>
    </row>
    <row r="93" spans="1:16" x14ac:dyDescent="0.3">
      <c r="C93" s="26"/>
      <c r="D93" s="26"/>
      <c r="E93" s="26" t="str">
        <f>LEFT(E92,10)&amp;"*"&amp;",-"&amp;E92</f>
        <v>TER_TP_SH_*,-TER_TP_SH_LTH*</v>
      </c>
      <c r="F93" s="26" t="str">
        <f>F92</f>
        <v>TER_TP_SH</v>
      </c>
      <c r="G93" s="43">
        <f t="shared" si="8"/>
        <v>2035</v>
      </c>
      <c r="H93" s="44">
        <f>K92</f>
        <v>-0.34706165834149549</v>
      </c>
      <c r="I93" s="45"/>
      <c r="J93" s="45"/>
      <c r="K93" s="46">
        <f>1+K92</f>
        <v>0.65293834165850451</v>
      </c>
      <c r="L93" s="27"/>
      <c r="N93" s="59"/>
      <c r="O93" s="36"/>
      <c r="P93" s="60"/>
    </row>
    <row r="94" spans="1:16" x14ac:dyDescent="0.3">
      <c r="C94" s="26"/>
      <c r="D94" s="26"/>
      <c r="E94" s="26" t="str">
        <f t="shared" ref="E94:F94" si="13">E92</f>
        <v>TER_TP_SH_LTH*</v>
      </c>
      <c r="F94" s="26" t="str">
        <f t="shared" si="13"/>
        <v>TER_TP_SH</v>
      </c>
      <c r="G94" s="43">
        <f t="shared" si="8"/>
        <v>2040</v>
      </c>
      <c r="H94" s="44">
        <f>K95</f>
        <v>0.64509469231281269</v>
      </c>
      <c r="I94" s="45"/>
      <c r="J94" s="45"/>
      <c r="K94" s="46">
        <f>(K90+K98)/2</f>
        <v>-0.35490530768718731</v>
      </c>
      <c r="L94" s="27"/>
      <c r="N94" s="59"/>
      <c r="O94" s="36"/>
      <c r="P94" s="60"/>
    </row>
    <row r="95" spans="1:16" x14ac:dyDescent="0.3">
      <c r="C95" s="26"/>
      <c r="D95" s="26"/>
      <c r="E95" s="26" t="str">
        <f>LEFT(E94,10)&amp;"*"&amp;",-"&amp;E94</f>
        <v>TER_TP_SH_*,-TER_TP_SH_LTH*</v>
      </c>
      <c r="F95" s="26" t="str">
        <f>F94</f>
        <v>TER_TP_SH</v>
      </c>
      <c r="G95" s="43">
        <f t="shared" si="8"/>
        <v>2040</v>
      </c>
      <c r="H95" s="44">
        <f>K94</f>
        <v>-0.35490530768718731</v>
      </c>
      <c r="I95" s="45"/>
      <c r="J95" s="45"/>
      <c r="K95" s="46">
        <f>1+K94</f>
        <v>0.64509469231281269</v>
      </c>
      <c r="L95" s="27"/>
      <c r="N95" s="59"/>
      <c r="O95" s="36"/>
      <c r="P95" s="60"/>
    </row>
    <row r="96" spans="1:16" x14ac:dyDescent="0.3">
      <c r="C96" s="26"/>
      <c r="D96" s="26"/>
      <c r="E96" s="26" t="str">
        <f t="shared" ref="E96:F96" si="14">E94</f>
        <v>TER_TP_SH_LTH*</v>
      </c>
      <c r="F96" s="26" t="str">
        <f t="shared" si="14"/>
        <v>TER_TP_SH</v>
      </c>
      <c r="G96" s="43">
        <f t="shared" si="8"/>
        <v>2045</v>
      </c>
      <c r="H96" s="44">
        <f>K97</f>
        <v>0.63725104296712087</v>
      </c>
      <c r="I96" s="45"/>
      <c r="J96" s="45"/>
      <c r="K96" s="46">
        <f>(K94+K98)/2</f>
        <v>-0.36274895703287913</v>
      </c>
      <c r="L96" s="27"/>
      <c r="N96" s="59"/>
      <c r="O96" s="36"/>
      <c r="P96" s="60"/>
    </row>
    <row r="97" spans="1:16" x14ac:dyDescent="0.3">
      <c r="C97" s="26"/>
      <c r="D97" s="26"/>
      <c r="E97" s="26" t="str">
        <f>LEFT(E96,10)&amp;"*"&amp;",-"&amp;E96</f>
        <v>TER_TP_SH_*,-TER_TP_SH_LTH*</v>
      </c>
      <c r="F97" s="26" t="str">
        <f>F96</f>
        <v>TER_TP_SH</v>
      </c>
      <c r="G97" s="43">
        <f t="shared" si="8"/>
        <v>2045</v>
      </c>
      <c r="H97" s="44">
        <f>K96</f>
        <v>-0.36274895703287913</v>
      </c>
      <c r="I97" s="45"/>
      <c r="J97" s="45"/>
      <c r="K97" s="46">
        <f>1+K96</f>
        <v>0.63725104296712087</v>
      </c>
      <c r="L97" s="27"/>
      <c r="N97" s="59"/>
      <c r="O97" s="36"/>
      <c r="P97" s="60"/>
    </row>
    <row r="98" spans="1:16" x14ac:dyDescent="0.3">
      <c r="C98" s="26"/>
      <c r="D98" s="26"/>
      <c r="E98" s="26" t="str">
        <f t="shared" ref="E98:F98" si="15">E96</f>
        <v>TER_TP_SH_LTH*</v>
      </c>
      <c r="F98" s="26" t="str">
        <f t="shared" si="15"/>
        <v>TER_TP_SH</v>
      </c>
      <c r="G98" s="43">
        <f t="shared" si="8"/>
        <v>2050</v>
      </c>
      <c r="H98" s="44">
        <f>K99</f>
        <v>0.62940739362142906</v>
      </c>
      <c r="I98" s="45"/>
      <c r="J98" s="45"/>
      <c r="K98" s="46">
        <f>-N98</f>
        <v>-0.37059260637857094</v>
      </c>
      <c r="L98" s="27"/>
      <c r="N98" s="57">
        <f>1+P98</f>
        <v>0.37059260637857094</v>
      </c>
      <c r="O98" s="36" t="s">
        <v>149</v>
      </c>
      <c r="P98" s="58">
        <f>K38</f>
        <v>-0.62940739362142906</v>
      </c>
    </row>
    <row r="99" spans="1:16" x14ac:dyDescent="0.3">
      <c r="C99" s="26"/>
      <c r="D99" s="26"/>
      <c r="E99" s="26" t="str">
        <f>LEFT(E98,10)&amp;"*"&amp;",-"&amp;E98</f>
        <v>TER_TP_SH_*,-TER_TP_SH_LTH*</v>
      </c>
      <c r="F99" s="26" t="str">
        <f>F98</f>
        <v>TER_TP_SH</v>
      </c>
      <c r="G99" s="43">
        <f t="shared" si="8"/>
        <v>2050</v>
      </c>
      <c r="H99" s="44">
        <f>K98</f>
        <v>-0.37059260637857094</v>
      </c>
      <c r="I99" s="45"/>
      <c r="J99" s="45"/>
      <c r="K99" s="46">
        <f>1+K98</f>
        <v>0.62940739362142906</v>
      </c>
      <c r="L99" s="27"/>
      <c r="N99" s="57"/>
      <c r="O99" s="36"/>
      <c r="P99" s="58"/>
    </row>
    <row r="100" spans="1:16" x14ac:dyDescent="0.3">
      <c r="N100" s="59"/>
      <c r="O100" s="36"/>
      <c r="P100" s="60"/>
    </row>
    <row r="101" spans="1:16" x14ac:dyDescent="0.3">
      <c r="G101" s="6" t="s">
        <v>74</v>
      </c>
      <c r="N101" s="59"/>
      <c r="O101" s="36"/>
      <c r="P101" s="60"/>
    </row>
    <row r="102" spans="1:16" ht="15" thickBot="1" x14ac:dyDescent="0.35">
      <c r="C102" s="40" t="s">
        <v>9</v>
      </c>
      <c r="D102" s="41" t="s">
        <v>30</v>
      </c>
      <c r="E102" s="40" t="s">
        <v>11</v>
      </c>
      <c r="F102" s="40" t="s">
        <v>12</v>
      </c>
      <c r="G102" s="40" t="s">
        <v>1</v>
      </c>
      <c r="H102" s="40" t="s">
        <v>10</v>
      </c>
      <c r="I102" s="40" t="str">
        <f>I83</f>
        <v>UC_RHSRTS~UP</v>
      </c>
      <c r="J102" s="40" t="str">
        <f>J83</f>
        <v>UC_RHSRTS~UP~0</v>
      </c>
      <c r="K102" s="42" t="s">
        <v>159</v>
      </c>
      <c r="L102" s="40" t="s">
        <v>13</v>
      </c>
      <c r="N102" s="59"/>
      <c r="O102" s="36"/>
      <c r="P102" s="60"/>
    </row>
    <row r="103" spans="1:16" x14ac:dyDescent="0.3">
      <c r="A103" s="9" t="str">
        <f>$B$4</f>
        <v>TER_TS_SH</v>
      </c>
      <c r="C103" s="26" t="str">
        <f>"U"&amp;LEFT(A103,8)&amp;"_LTHSH"</f>
        <v>UTER_TS_S_LTHSH</v>
      </c>
      <c r="D103" s="26"/>
      <c r="E103" s="26" t="str">
        <f>A103&amp;"_"&amp;B77&amp;"*"</f>
        <v>TER_TS_SH_LTH*</v>
      </c>
      <c r="F103" s="26" t="str">
        <f>A103</f>
        <v>TER_TS_SH</v>
      </c>
      <c r="G103" s="43">
        <f>G84</f>
        <v>2018</v>
      </c>
      <c r="H103" s="44">
        <f>K104</f>
        <v>0.68616507459482667</v>
      </c>
      <c r="I103" s="45">
        <v>0</v>
      </c>
      <c r="J103" s="45">
        <v>15</v>
      </c>
      <c r="K103" s="46">
        <f>-(VLOOKUP(A103&amp;"_"&amp;B77&amp;"_E01",$D$12:$F$24,E$10+2,FALSE))</f>
        <v>-0.31383492540517327</v>
      </c>
      <c r="L103" s="27" t="str">
        <f>"Upper limit of DH in Space Heating in "&amp;A103</f>
        <v>Upper limit of DH in Space Heating in TER_TS_SH</v>
      </c>
      <c r="N103" s="59"/>
      <c r="O103" s="36"/>
      <c r="P103" s="60"/>
    </row>
    <row r="104" spans="1:16" x14ac:dyDescent="0.3">
      <c r="A104" s="9"/>
      <c r="C104" s="26"/>
      <c r="D104" s="26"/>
      <c r="E104" s="26" t="str">
        <f>LEFT(E103,10)&amp;"*"&amp;",-"&amp;E103</f>
        <v>TER_TS_SH_*,-TER_TS_SH_LTH*</v>
      </c>
      <c r="F104" s="26" t="str">
        <f>F103</f>
        <v>TER_TS_SH</v>
      </c>
      <c r="G104" s="43">
        <f t="shared" ref="G104:G118" si="16">G85</f>
        <v>2018</v>
      </c>
      <c r="H104" s="44">
        <f>K103</f>
        <v>-0.31383492540517327</v>
      </c>
      <c r="I104" s="45"/>
      <c r="J104" s="45"/>
      <c r="K104" s="46">
        <f>1+K103</f>
        <v>0.68616507459482667</v>
      </c>
      <c r="L104" s="27"/>
      <c r="N104" s="59"/>
      <c r="O104" s="36"/>
      <c r="P104" s="60"/>
    </row>
    <row r="105" spans="1:16" x14ac:dyDescent="0.3">
      <c r="C105" s="26"/>
      <c r="D105" s="26"/>
      <c r="E105" s="26" t="str">
        <f t="shared" ref="E105:F105" si="17">E103</f>
        <v>TER_TS_SH_LTH*</v>
      </c>
      <c r="F105" s="26" t="str">
        <f t="shared" si="17"/>
        <v>TER_TS_SH</v>
      </c>
      <c r="G105" s="43">
        <f t="shared" si="16"/>
        <v>2020</v>
      </c>
      <c r="H105" s="44">
        <f>K106</f>
        <v>0.68060162311695238</v>
      </c>
      <c r="I105" s="45"/>
      <c r="J105" s="45"/>
      <c r="K105" s="46">
        <f>(K103+K107)/2</f>
        <v>-0.31939837688304762</v>
      </c>
      <c r="L105" s="27"/>
      <c r="N105" s="59"/>
      <c r="O105" s="36"/>
      <c r="P105" s="60"/>
    </row>
    <row r="106" spans="1:16" x14ac:dyDescent="0.3">
      <c r="C106" s="26"/>
      <c r="D106" s="26"/>
      <c r="E106" s="26" t="str">
        <f>LEFT(E105,10)&amp;"*"&amp;",-"&amp;E105</f>
        <v>TER_TS_SH_*,-TER_TS_SH_LTH*</v>
      </c>
      <c r="F106" s="26" t="str">
        <f>F105</f>
        <v>TER_TS_SH</v>
      </c>
      <c r="G106" s="43">
        <f t="shared" si="16"/>
        <v>2020</v>
      </c>
      <c r="H106" s="44">
        <f>K105</f>
        <v>-0.31939837688304762</v>
      </c>
      <c r="I106" s="45"/>
      <c r="J106" s="45"/>
      <c r="K106" s="46">
        <f>1+K105</f>
        <v>0.68060162311695238</v>
      </c>
      <c r="L106" s="27"/>
      <c r="N106" s="59"/>
      <c r="O106" s="36"/>
      <c r="P106" s="60"/>
    </row>
    <row r="107" spans="1:16" x14ac:dyDescent="0.3">
      <c r="C107" s="26"/>
      <c r="D107" s="26"/>
      <c r="E107" s="26" t="str">
        <f t="shared" ref="E107:F107" si="18">E105</f>
        <v>TER_TS_SH_LTH*</v>
      </c>
      <c r="F107" s="26" t="str">
        <f t="shared" si="18"/>
        <v>TER_TS_SH</v>
      </c>
      <c r="G107" s="43">
        <f t="shared" si="16"/>
        <v>2025</v>
      </c>
      <c r="H107" s="44">
        <f>K108</f>
        <v>0.67503817163907809</v>
      </c>
      <c r="I107" s="45"/>
      <c r="J107" s="45"/>
      <c r="K107" s="46">
        <f>(K103+K109)/2</f>
        <v>-0.32496182836092191</v>
      </c>
      <c r="L107" s="27"/>
      <c r="N107" s="59"/>
      <c r="O107" s="36"/>
      <c r="P107" s="60"/>
    </row>
    <row r="108" spans="1:16" x14ac:dyDescent="0.3">
      <c r="C108" s="26"/>
      <c r="D108" s="26"/>
      <c r="E108" s="26" t="str">
        <f>LEFT(E107,10)&amp;"*"&amp;",-"&amp;E107</f>
        <v>TER_TS_SH_*,-TER_TS_SH_LTH*</v>
      </c>
      <c r="F108" s="26" t="str">
        <f>F107</f>
        <v>TER_TS_SH</v>
      </c>
      <c r="G108" s="43">
        <f t="shared" si="16"/>
        <v>2025</v>
      </c>
      <c r="H108" s="44">
        <f>K107</f>
        <v>-0.32496182836092191</v>
      </c>
      <c r="I108" s="45"/>
      <c r="J108" s="45"/>
      <c r="K108" s="46">
        <f>1+K107</f>
        <v>0.67503817163907809</v>
      </c>
      <c r="L108" s="27"/>
      <c r="N108" s="59"/>
      <c r="O108" s="36"/>
      <c r="P108" s="60"/>
    </row>
    <row r="109" spans="1:16" x14ac:dyDescent="0.3">
      <c r="C109" s="26"/>
      <c r="D109" s="26"/>
      <c r="E109" s="26" t="str">
        <f t="shared" ref="E109:F109" si="19">E107</f>
        <v>TER_TS_SH_LTH*</v>
      </c>
      <c r="F109" s="26" t="str">
        <f t="shared" si="19"/>
        <v>TER_TS_SH</v>
      </c>
      <c r="G109" s="43">
        <f t="shared" si="16"/>
        <v>2030</v>
      </c>
      <c r="H109" s="44">
        <f>K110</f>
        <v>0.6639112686833295</v>
      </c>
      <c r="I109" s="45"/>
      <c r="J109" s="45"/>
      <c r="K109" s="46">
        <f>(K103+K117)/2</f>
        <v>-0.3360887313166705</v>
      </c>
      <c r="L109" s="27"/>
      <c r="N109" s="59"/>
      <c r="O109" s="36"/>
      <c r="P109" s="60"/>
    </row>
    <row r="110" spans="1:16" x14ac:dyDescent="0.3">
      <c r="C110" s="26"/>
      <c r="D110" s="26"/>
      <c r="E110" s="26" t="str">
        <f>LEFT(E109,10)&amp;"*"&amp;",-"&amp;E109</f>
        <v>TER_TS_SH_*,-TER_TS_SH_LTH*</v>
      </c>
      <c r="F110" s="26" t="str">
        <f>F109</f>
        <v>TER_TS_SH</v>
      </c>
      <c r="G110" s="43">
        <f t="shared" si="16"/>
        <v>2030</v>
      </c>
      <c r="H110" s="44">
        <f>K109</f>
        <v>-0.3360887313166705</v>
      </c>
      <c r="I110" s="45"/>
      <c r="J110" s="45"/>
      <c r="K110" s="46">
        <f>1+K109</f>
        <v>0.6639112686833295</v>
      </c>
      <c r="L110" s="27"/>
      <c r="N110" s="59"/>
      <c r="O110" s="36"/>
      <c r="P110" s="60"/>
    </row>
    <row r="111" spans="1:16" x14ac:dyDescent="0.3">
      <c r="C111" s="26"/>
      <c r="D111" s="26"/>
      <c r="E111" s="26" t="str">
        <f t="shared" ref="E111:F111" si="20">E109</f>
        <v>TER_TS_SH_LTH*</v>
      </c>
      <c r="F111" s="26" t="str">
        <f t="shared" si="20"/>
        <v>TER_TS_SH</v>
      </c>
      <c r="G111" s="43">
        <f t="shared" si="16"/>
        <v>2035</v>
      </c>
      <c r="H111" s="44">
        <f>K112</f>
        <v>0.65834781720545521</v>
      </c>
      <c r="I111" s="45"/>
      <c r="J111" s="45"/>
      <c r="K111" s="46">
        <f>(K109+K113)/2</f>
        <v>-0.34165218279454479</v>
      </c>
      <c r="L111" s="27"/>
      <c r="N111" s="59"/>
      <c r="O111" s="36"/>
      <c r="P111" s="60"/>
    </row>
    <row r="112" spans="1:16" x14ac:dyDescent="0.3">
      <c r="C112" s="26"/>
      <c r="D112" s="26"/>
      <c r="E112" s="26" t="str">
        <f>LEFT(E111,10)&amp;"*"&amp;",-"&amp;E111</f>
        <v>TER_TS_SH_*,-TER_TS_SH_LTH*</v>
      </c>
      <c r="F112" s="26" t="str">
        <f>F111</f>
        <v>TER_TS_SH</v>
      </c>
      <c r="G112" s="43">
        <f t="shared" si="16"/>
        <v>2035</v>
      </c>
      <c r="H112" s="44">
        <f>K111</f>
        <v>-0.34165218279454479</v>
      </c>
      <c r="I112" s="45"/>
      <c r="J112" s="45"/>
      <c r="K112" s="46">
        <f>1+K111</f>
        <v>0.65834781720545521</v>
      </c>
      <c r="L112" s="27"/>
      <c r="N112" s="59"/>
      <c r="O112" s="36"/>
      <c r="P112" s="60"/>
    </row>
    <row r="113" spans="3:16" x14ac:dyDescent="0.3">
      <c r="C113" s="26"/>
      <c r="D113" s="26"/>
      <c r="E113" s="26" t="str">
        <f t="shared" ref="E113:F113" si="21">E111</f>
        <v>TER_TS_SH_LTH*</v>
      </c>
      <c r="F113" s="26" t="str">
        <f t="shared" si="21"/>
        <v>TER_TS_SH</v>
      </c>
      <c r="G113" s="43">
        <f t="shared" si="16"/>
        <v>2040</v>
      </c>
      <c r="H113" s="44">
        <f>K114</f>
        <v>0.65278436572758092</v>
      </c>
      <c r="I113" s="45"/>
      <c r="J113" s="45"/>
      <c r="K113" s="46">
        <f>(K109+K117)/2</f>
        <v>-0.34721563427241908</v>
      </c>
      <c r="L113" s="27"/>
      <c r="N113" s="59"/>
      <c r="O113" s="36"/>
      <c r="P113" s="60"/>
    </row>
    <row r="114" spans="3:16" x14ac:dyDescent="0.3">
      <c r="C114" s="26"/>
      <c r="D114" s="26"/>
      <c r="E114" s="26" t="str">
        <f>LEFT(E113,10)&amp;"*"&amp;",-"&amp;E113</f>
        <v>TER_TS_SH_*,-TER_TS_SH_LTH*</v>
      </c>
      <c r="F114" s="26" t="str">
        <f>F113</f>
        <v>TER_TS_SH</v>
      </c>
      <c r="G114" s="43">
        <f t="shared" si="16"/>
        <v>2040</v>
      </c>
      <c r="H114" s="44">
        <f>K113</f>
        <v>-0.34721563427241908</v>
      </c>
      <c r="I114" s="45"/>
      <c r="J114" s="45"/>
      <c r="K114" s="46">
        <f>1+K113</f>
        <v>0.65278436572758092</v>
      </c>
      <c r="L114" s="27"/>
      <c r="N114" s="59"/>
      <c r="O114" s="36"/>
      <c r="P114" s="60"/>
    </row>
    <row r="115" spans="3:16" x14ac:dyDescent="0.3">
      <c r="C115" s="26"/>
      <c r="D115" s="26"/>
      <c r="E115" s="26" t="str">
        <f t="shared" ref="E115:F115" si="22">E113</f>
        <v>TER_TS_SH_LTH*</v>
      </c>
      <c r="F115" s="26" t="str">
        <f t="shared" si="22"/>
        <v>TER_TS_SH</v>
      </c>
      <c r="G115" s="43">
        <f t="shared" si="16"/>
        <v>2045</v>
      </c>
      <c r="H115" s="44">
        <f>K116</f>
        <v>0.64722091424970662</v>
      </c>
      <c r="I115" s="45"/>
      <c r="J115" s="45"/>
      <c r="K115" s="46">
        <f>(K113+K117)/2</f>
        <v>-0.35277908575029338</v>
      </c>
      <c r="L115" s="27"/>
      <c r="N115" s="59"/>
      <c r="O115" s="36"/>
      <c r="P115" s="60"/>
    </row>
    <row r="116" spans="3:16" x14ac:dyDescent="0.3">
      <c r="C116" s="26"/>
      <c r="D116" s="26"/>
      <c r="E116" s="26" t="str">
        <f>LEFT(E115,10)&amp;"*"&amp;",-"&amp;E115</f>
        <v>TER_TS_SH_*,-TER_TS_SH_LTH*</v>
      </c>
      <c r="F116" s="26" t="str">
        <f>F115</f>
        <v>TER_TS_SH</v>
      </c>
      <c r="G116" s="43">
        <f t="shared" si="16"/>
        <v>2045</v>
      </c>
      <c r="H116" s="44">
        <f>K115</f>
        <v>-0.35277908575029338</v>
      </c>
      <c r="I116" s="45"/>
      <c r="J116" s="45"/>
      <c r="K116" s="46">
        <f>1+K115</f>
        <v>0.64722091424970662</v>
      </c>
      <c r="L116" s="27"/>
      <c r="N116" s="59"/>
      <c r="O116" s="36"/>
      <c r="P116" s="60"/>
    </row>
    <row r="117" spans="3:16" x14ac:dyDescent="0.3">
      <c r="C117" s="26"/>
      <c r="D117" s="26"/>
      <c r="E117" s="26" t="str">
        <f t="shared" ref="E117:F117" si="23">E115</f>
        <v>TER_TS_SH_LTH*</v>
      </c>
      <c r="F117" s="26" t="str">
        <f t="shared" si="23"/>
        <v>TER_TS_SH</v>
      </c>
      <c r="G117" s="43">
        <f t="shared" si="16"/>
        <v>2050</v>
      </c>
      <c r="H117" s="44">
        <f>K118</f>
        <v>0.64165746277183233</v>
      </c>
      <c r="I117" s="45"/>
      <c r="J117" s="45"/>
      <c r="K117" s="46">
        <f>-N117</f>
        <v>-0.35834253722816767</v>
      </c>
      <c r="L117" s="27"/>
      <c r="N117" s="57">
        <f>1+P117</f>
        <v>0.35834253722816767</v>
      </c>
      <c r="O117" s="36" t="s">
        <v>149</v>
      </c>
      <c r="P117" s="58">
        <f>K57</f>
        <v>-0.64165746277183233</v>
      </c>
    </row>
    <row r="118" spans="3:16" x14ac:dyDescent="0.3">
      <c r="E118" s="26" t="str">
        <f>LEFT(E117,10)&amp;"*"&amp;",-"&amp;E117</f>
        <v>TER_TS_SH_*,-TER_TS_SH_LTH*</v>
      </c>
      <c r="F118" s="26" t="str">
        <f>F117</f>
        <v>TER_TS_SH</v>
      </c>
      <c r="G118" s="43">
        <f t="shared" si="16"/>
        <v>2050</v>
      </c>
      <c r="H118" s="44">
        <f>K117</f>
        <v>-0.35834253722816767</v>
      </c>
      <c r="I118" s="45"/>
      <c r="J118" s="45"/>
      <c r="K118" s="46">
        <f>1+K117</f>
        <v>0.64165746277183233</v>
      </c>
      <c r="L118" s="27"/>
      <c r="N118" s="59"/>
      <c r="O118" s="36"/>
      <c r="P118" s="60"/>
    </row>
    <row r="119" spans="3:16" x14ac:dyDescent="0.3">
      <c r="N119" s="59"/>
      <c r="O119" s="36"/>
      <c r="P119" s="60"/>
    </row>
  </sheetData>
  <mergeCells count="1">
    <mergeCell ref="N50:P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26"/>
  <sheetViews>
    <sheetView topLeftCell="A19" zoomScale="70" zoomScaleNormal="70" workbookViewId="0">
      <selection activeCell="A19" sqref="A1:XFD1048576"/>
    </sheetView>
  </sheetViews>
  <sheetFormatPr defaultRowHeight="14.4" x14ac:dyDescent="0.3"/>
  <cols>
    <col min="1" max="1" width="33.5546875" style="5" customWidth="1"/>
    <col min="2" max="2" width="22.5546875" style="5" customWidth="1"/>
    <col min="3" max="3" width="31.44140625" style="5" customWidth="1"/>
    <col min="4" max="4" width="41.109375" style="5" customWidth="1"/>
    <col min="5" max="5" width="40.44140625" style="5" bestFit="1" customWidth="1"/>
    <col min="6" max="6" width="38.5546875" style="5" customWidth="1"/>
    <col min="7" max="7" width="25.5546875" style="5" customWidth="1"/>
    <col min="8" max="8" width="19.44140625" style="5" customWidth="1"/>
    <col min="9" max="9" width="23.6640625" style="5" customWidth="1"/>
    <col min="10" max="10" width="26.33203125" style="5" bestFit="1" customWidth="1"/>
    <col min="11" max="11" width="19.5546875" style="5" bestFit="1" customWidth="1"/>
    <col min="12" max="12" width="75.44140625" style="5" customWidth="1"/>
    <col min="13" max="13" width="17.33203125" style="5" customWidth="1"/>
    <col min="14" max="14" width="16.44140625" style="5" bestFit="1" customWidth="1"/>
    <col min="15" max="15" width="16.33203125" style="5" customWidth="1"/>
    <col min="16" max="16" width="14.88671875" style="5" customWidth="1"/>
    <col min="17" max="17" width="46.44140625" style="5" bestFit="1" customWidth="1"/>
    <col min="18" max="18" width="14" style="5" customWidth="1"/>
    <col min="19" max="19" width="11.5546875" style="5" customWidth="1"/>
    <col min="20" max="20" width="13.5546875" style="5" customWidth="1"/>
    <col min="21" max="16384" width="8.88671875" style="5"/>
  </cols>
  <sheetData>
    <row r="1" spans="1:8" x14ac:dyDescent="0.3">
      <c r="A1" s="9" t="s">
        <v>38</v>
      </c>
    </row>
    <row r="3" spans="1:8" x14ac:dyDescent="0.3">
      <c r="A3" s="5" t="s">
        <v>22</v>
      </c>
      <c r="B3" s="5" t="s">
        <v>51</v>
      </c>
    </row>
    <row r="4" spans="1:8" x14ac:dyDescent="0.3">
      <c r="B4" s="5" t="s">
        <v>52</v>
      </c>
    </row>
    <row r="5" spans="1:8" ht="15" thickBot="1" x14ac:dyDescent="0.35"/>
    <row r="6" spans="1:8" ht="15" thickBot="1" x14ac:dyDescent="0.35">
      <c r="C6" s="10" t="s">
        <v>19</v>
      </c>
      <c r="D6" s="11" t="s">
        <v>16</v>
      </c>
      <c r="E6" s="11" t="s">
        <v>20</v>
      </c>
      <c r="F6" s="11" t="s">
        <v>15</v>
      </c>
      <c r="G6" s="11" t="s">
        <v>20</v>
      </c>
      <c r="H6" s="12" t="s">
        <v>14</v>
      </c>
    </row>
    <row r="8" spans="1:8" ht="15" thickBot="1" x14ac:dyDescent="0.35"/>
    <row r="9" spans="1:8" ht="15" thickBot="1" x14ac:dyDescent="0.35">
      <c r="F9" s="13">
        <v>2017</v>
      </c>
    </row>
    <row r="10" spans="1:8" ht="15" thickBot="1" x14ac:dyDescent="0.35">
      <c r="C10" s="28"/>
      <c r="D10" s="29"/>
      <c r="E10" s="14">
        <v>1</v>
      </c>
      <c r="F10" s="15" t="s">
        <v>21</v>
      </c>
    </row>
    <row r="11" spans="1:8" ht="15" thickBot="1" x14ac:dyDescent="0.35">
      <c r="C11" s="16" t="s">
        <v>18</v>
      </c>
      <c r="D11" s="29"/>
      <c r="E11" s="14" t="s">
        <v>168</v>
      </c>
      <c r="F11" s="17" t="s">
        <v>168</v>
      </c>
      <c r="G11" s="17" t="s">
        <v>37</v>
      </c>
    </row>
    <row r="12" spans="1:8" x14ac:dyDescent="0.3">
      <c r="C12" s="28" t="str">
        <f>B3</f>
        <v>RSD_DTA1_SH</v>
      </c>
      <c r="D12" s="29" t="str">
        <f t="shared" ref="D12:D30" si="0">C12&amp;G12</f>
        <v>RSD_DTA1_SH_BIC_E01</v>
      </c>
      <c r="E12" s="18">
        <f>IFERROR(VLOOKUP($D$6&amp;$D12,Space_Heating!$O$2:$P$250,E$10+1,FALSE)*VLOOKUP($F$6&amp;$D12,Space_Heating!$O$2:$P$250,E$10+1,FALSE)*VLOOKUP($H$6&amp;$D12,Space_Heating!$O$2:$P$250,E$10+1,FALSE),)</f>
        <v>0</v>
      </c>
      <c r="F12" s="61">
        <f t="shared" ref="F12:F31" si="1">E12/SUMIF($C$12:$C$31,$C12,E$12:E$31)</f>
        <v>0</v>
      </c>
      <c r="G12" s="19" t="s">
        <v>63</v>
      </c>
    </row>
    <row r="13" spans="1:8" x14ac:dyDescent="0.3">
      <c r="C13" s="31" t="str">
        <f>C12</f>
        <v>RSD_DTA1_SH</v>
      </c>
      <c r="D13" s="36" t="str">
        <f t="shared" si="0"/>
        <v>RSD_DTA1_SH_BCO_E01</v>
      </c>
      <c r="E13" s="20">
        <f>IFERROR(VLOOKUP($D$6&amp;$D13,Space_Heating!$O$2:$P$250,E$10+1,FALSE)*VLOOKUP($F$6&amp;$D13,Space_Heating!$O$2:$P$250,E$10+1,FALSE)*VLOOKUP($H$6&amp;$D13,Space_Heating!$O$2:$P$250,E$10+1,FALSE),)</f>
        <v>4.1794730999999938</v>
      </c>
      <c r="F13" s="62">
        <f t="shared" si="1"/>
        <v>1.4258897215776868E-2</v>
      </c>
      <c r="G13" s="21" t="s">
        <v>64</v>
      </c>
    </row>
    <row r="14" spans="1:8" x14ac:dyDescent="0.3">
      <c r="C14" s="31" t="str">
        <f>C12</f>
        <v>RSD_DTA1_SH</v>
      </c>
      <c r="D14" s="36" t="str">
        <f t="shared" si="0"/>
        <v>RSD_DTA1_SH_ELC_E01</v>
      </c>
      <c r="E14" s="20">
        <f>IFERROR(VLOOKUP($D$6&amp;$D14,Space_Heating!$O$2:$P$250,E$10+1,FALSE)*VLOOKUP($F$6&amp;$D14,Space_Heating!$O$2:$P$250,E$10+1,FALSE)*VLOOKUP($H$6&amp;$D14,Space_Heating!$O$2:$P$250,E$10+1,FALSE),)</f>
        <v>0.40914699134400062</v>
      </c>
      <c r="F14" s="62">
        <f t="shared" si="1"/>
        <v>1.39586611903746E-3</v>
      </c>
      <c r="G14" s="21" t="s">
        <v>32</v>
      </c>
    </row>
    <row r="15" spans="1:8" x14ac:dyDescent="0.3">
      <c r="C15" s="31" t="str">
        <f>C14</f>
        <v>RSD_DTA1_SH</v>
      </c>
      <c r="D15" s="36" t="str">
        <f t="shared" si="0"/>
        <v>RSD_DTA1_SH_GAS_E01</v>
      </c>
      <c r="E15" s="20">
        <f>IFERROR(VLOOKUP($D$6&amp;$D15,Space_Heating!$O$2:$P$250,E$10+1,FALSE)*VLOOKUP($F$6&amp;$D15,Space_Heating!$O$2:$P$250,E$10+1,FALSE)*VLOOKUP($H$6&amp;$D15,Space_Heating!$O$2:$P$250,E$10+1,FALSE),)</f>
        <v>254.87563680000031</v>
      </c>
      <c r="F15" s="62">
        <f t="shared" si="1"/>
        <v>0.8695463329903681</v>
      </c>
      <c r="G15" s="21" t="s">
        <v>33</v>
      </c>
    </row>
    <row r="16" spans="1:8" x14ac:dyDescent="0.3">
      <c r="C16" s="31" t="str">
        <f>C15</f>
        <v>RSD_DTA1_SH</v>
      </c>
      <c r="D16" s="36" t="str">
        <f t="shared" si="0"/>
        <v>RSD_DTA1_SH_BCO_E01</v>
      </c>
      <c r="E16" s="20">
        <f>IFERROR(VLOOKUP($D$6&amp;$D16,Space_Heating!$O$2:$P$250,E$10+1,FALSE)*VLOOKUP($F$6&amp;$D16,Space_Heating!$O$2:$P$250,E$10+1,FALSE)*VLOOKUP($H$6&amp;$D16,Space_Heating!$O$2:$P$250,E$10+1,FALSE),)</f>
        <v>4.1794730999999938</v>
      </c>
      <c r="F16" s="62">
        <f t="shared" si="1"/>
        <v>1.4258897215776868E-2</v>
      </c>
      <c r="G16" s="21" t="s">
        <v>64</v>
      </c>
    </row>
    <row r="17" spans="3:7" x14ac:dyDescent="0.3">
      <c r="C17" s="31" t="str">
        <f t="shared" ref="C17:C21" si="2">C16</f>
        <v>RSD_DTA1_SH</v>
      </c>
      <c r="D17" s="36" t="str">
        <f t="shared" si="0"/>
        <v>RSD_DTA1_SH_LOG_E01</v>
      </c>
      <c r="E17" s="20">
        <f>IFERROR(VLOOKUP($D$6&amp;$D17,Space_Heating!$O$2:$P$250,E$10+1,FALSE)*VLOOKUP($F$6&amp;$D17,Space_Heating!$O$2:$P$250,E$10+1,FALSE)*VLOOKUP($H$6&amp;$D17,Space_Heating!$O$2:$P$250,E$10+1,FALSE),)</f>
        <v>0</v>
      </c>
      <c r="F17" s="62">
        <f t="shared" si="1"/>
        <v>0</v>
      </c>
      <c r="G17" s="21" t="s">
        <v>34</v>
      </c>
    </row>
    <row r="18" spans="3:7" x14ac:dyDescent="0.3">
      <c r="C18" s="31" t="str">
        <f t="shared" si="2"/>
        <v>RSD_DTA1_SH</v>
      </c>
      <c r="D18" s="36" t="str">
        <f t="shared" si="0"/>
        <v>RSD_DTA1_SH_DSL_E01</v>
      </c>
      <c r="E18" s="20">
        <f>IFERROR(VLOOKUP($D$6&amp;$D18,Space_Heating!$O$2:$P$250,E$10+1,FALSE)*VLOOKUP($F$6&amp;$D18,Space_Heating!$O$2:$P$250,E$10+1,FALSE)*VLOOKUP($H$6&amp;$D18,Space_Heating!$O$2:$P$250,E$10+1,FALSE),)</f>
        <v>3.2029020000000012</v>
      </c>
      <c r="F18" s="62">
        <f t="shared" si="1"/>
        <v>1.0927178933202428E-2</v>
      </c>
      <c r="G18" s="21" t="s">
        <v>65</v>
      </c>
    </row>
    <row r="19" spans="3:7" x14ac:dyDescent="0.3">
      <c r="C19" s="31" t="str">
        <f>C17</f>
        <v>RSD_DTA1_SH</v>
      </c>
      <c r="D19" s="36" t="str">
        <f t="shared" si="0"/>
        <v>RSD_DTA1_SH_LPG_E01</v>
      </c>
      <c r="E19" s="20">
        <f>IFERROR(VLOOKUP($D$6&amp;$D19,Space_Heating!$O$2:$P$250,E$10+1,FALSE)*VLOOKUP($F$6&amp;$D19,Space_Heating!$O$2:$P$250,E$10+1,FALSE)*VLOOKUP($H$6&amp;$D19,Space_Heating!$O$2:$P$250,E$10+1,FALSE),)</f>
        <v>0</v>
      </c>
      <c r="F19" s="62">
        <f t="shared" si="1"/>
        <v>0</v>
      </c>
      <c r="G19" s="21" t="s">
        <v>35</v>
      </c>
    </row>
    <row r="20" spans="3:7" x14ac:dyDescent="0.3">
      <c r="C20" s="31" t="str">
        <f t="shared" si="2"/>
        <v>RSD_DTA1_SH</v>
      </c>
      <c r="D20" s="36" t="str">
        <f t="shared" si="0"/>
        <v>RSD_DTA1_SH_LTH_E01</v>
      </c>
      <c r="E20" s="20">
        <f>IFERROR(VLOOKUP($D$6&amp;$D20,Space_Heating!$O$2:$P$250,E$10+1,FALSE)*VLOOKUP($F$6&amp;$D20,Space_Heating!$O$2:$P$250,E$10+1,FALSE)*VLOOKUP($H$6&amp;$D20,Space_Heating!$O$2:$P$250,E$10+1,FALSE),)</f>
        <v>0</v>
      </c>
      <c r="F20" s="62">
        <f t="shared" si="1"/>
        <v>0</v>
      </c>
      <c r="G20" s="21" t="s">
        <v>36</v>
      </c>
    </row>
    <row r="21" spans="3:7" x14ac:dyDescent="0.3">
      <c r="C21" s="31" t="str">
        <f t="shared" si="2"/>
        <v>RSD_DTA1_SH</v>
      </c>
      <c r="D21" s="36" t="s">
        <v>50</v>
      </c>
      <c r="E21" s="20">
        <f>IFERROR(VLOOKUP($H$6&amp;$D21,Space_Heating!$O$2:$P$250,E$10+1,FALSE),)</f>
        <v>26.266715889134399</v>
      </c>
      <c r="F21" s="62">
        <f t="shared" si="1"/>
        <v>8.9612827525838379E-2</v>
      </c>
      <c r="G21" s="21"/>
    </row>
    <row r="22" spans="3:7" x14ac:dyDescent="0.3">
      <c r="C22" s="31" t="str">
        <f>B4</f>
        <v>RSD_APA1_SH</v>
      </c>
      <c r="D22" s="36" t="str">
        <f t="shared" si="0"/>
        <v>RSD_APA1_SH_BIC_E01</v>
      </c>
      <c r="E22" s="20">
        <f>IFERROR(VLOOKUP($D$6&amp;$D22,Space_Heating!$O$2:$P$250,E$10+1,FALSE)*VLOOKUP($F$6&amp;$D22,Space_Heating!$O$2:$P$250,E$10+1,FALSE)*VLOOKUP($H$6&amp;$D22,Space_Heating!$O$2:$P$250,E$10+1,FALSE),)</f>
        <v>0</v>
      </c>
      <c r="F22" s="62">
        <f t="shared" si="1"/>
        <v>0</v>
      </c>
      <c r="G22" s="21" t="s">
        <v>63</v>
      </c>
    </row>
    <row r="23" spans="3:7" x14ac:dyDescent="0.3">
      <c r="C23" s="31" t="str">
        <f>C22</f>
        <v>RSD_APA1_SH</v>
      </c>
      <c r="D23" s="36" t="str">
        <f t="shared" si="0"/>
        <v>RSD_APA1_SH_BCO_E01</v>
      </c>
      <c r="E23" s="20">
        <f>IFERROR(VLOOKUP($D$6&amp;$D23,Space_Heating!$O$2:$P$250,E$10+1,FALSE)*VLOOKUP($F$6&amp;$D23,Space_Heating!$O$2:$P$250,E$10+1,FALSE)*VLOOKUP($H$6&amp;$D23,Space_Heating!$O$2:$P$250,E$10+1,FALSE),)</f>
        <v>0</v>
      </c>
      <c r="F23" s="62">
        <f t="shared" si="1"/>
        <v>0</v>
      </c>
      <c r="G23" s="21" t="s">
        <v>64</v>
      </c>
    </row>
    <row r="24" spans="3:7" x14ac:dyDescent="0.3">
      <c r="C24" s="31" t="str">
        <f>C22</f>
        <v>RSD_APA1_SH</v>
      </c>
      <c r="D24" s="36" t="str">
        <f t="shared" si="0"/>
        <v>RSD_APA1_SH_ELC_E01</v>
      </c>
      <c r="E24" s="20">
        <f>IFERROR(VLOOKUP($D$6&amp;$D24,Space_Heating!$O$2:$P$250,E$10+1,FALSE)*VLOOKUP($F$6&amp;$D24,Space_Heating!$O$2:$P$250,E$10+1,FALSE)*VLOOKUP($H$6&amp;$D24,Space_Heating!$O$2:$P$250,E$10+1,FALSE),)</f>
        <v>0.41908578465599977</v>
      </c>
      <c r="F24" s="62">
        <f t="shared" si="1"/>
        <v>3.4526298656553768E-3</v>
      </c>
      <c r="G24" s="21" t="s">
        <v>32</v>
      </c>
    </row>
    <row r="25" spans="3:7" x14ac:dyDescent="0.3">
      <c r="C25" s="31" t="str">
        <f t="shared" ref="C25:C31" si="3">C24</f>
        <v>RSD_APA1_SH</v>
      </c>
      <c r="D25" s="36" t="str">
        <f t="shared" si="0"/>
        <v>RSD_APA1_SH_GAS_E01</v>
      </c>
      <c r="E25" s="20">
        <f>IFERROR(VLOOKUP($D$6&amp;$D25,Space_Heating!$O$2:$P$250,E$10+1,FALSE)*VLOOKUP($F$6&amp;$D25,Space_Heating!$O$2:$P$250,E$10+1,FALSE)*VLOOKUP($H$6&amp;$D25,Space_Heating!$O$2:$P$250,E$10+1,FALSE),)</f>
        <v>56.559481200000107</v>
      </c>
      <c r="F25" s="62">
        <f t="shared" si="1"/>
        <v>0.46596415609130226</v>
      </c>
      <c r="G25" s="21" t="s">
        <v>33</v>
      </c>
    </row>
    <row r="26" spans="3:7" x14ac:dyDescent="0.3">
      <c r="C26" s="31" t="str">
        <f t="shared" si="3"/>
        <v>RSD_APA1_SH</v>
      </c>
      <c r="D26" s="36" t="str">
        <f t="shared" si="0"/>
        <v>RSD_APA1_SH_BCO_E01</v>
      </c>
      <c r="E26" s="20">
        <f>IFERROR(VLOOKUP($D$6&amp;$D26,Space_Heating!$O$2:$P$250,E$10+1,FALSE)*VLOOKUP($F$6&amp;$D26,Space_Heating!$O$2:$P$250,E$10+1,FALSE)*VLOOKUP($H$6&amp;$D26,Space_Heating!$O$2:$P$250,E$10+1,FALSE),)</f>
        <v>0</v>
      </c>
      <c r="F26" s="62">
        <f t="shared" si="1"/>
        <v>0</v>
      </c>
      <c r="G26" s="21" t="s">
        <v>64</v>
      </c>
    </row>
    <row r="27" spans="3:7" x14ac:dyDescent="0.3">
      <c r="C27" s="31" t="str">
        <f t="shared" si="3"/>
        <v>RSD_APA1_SH</v>
      </c>
      <c r="D27" s="36" t="str">
        <f t="shared" si="0"/>
        <v>RSD_APA1_SH_LOG_E01</v>
      </c>
      <c r="E27" s="20">
        <f>IFERROR(VLOOKUP($D$6&amp;$D27,Space_Heating!$O$2:$P$250,E$10+1,FALSE)*VLOOKUP($F$6&amp;$D27,Space_Heating!$O$2:$P$250,E$10+1,FALSE)*VLOOKUP($H$6&amp;$D27,Space_Heating!$O$2:$P$250,E$10+1,FALSE),)</f>
        <v>0</v>
      </c>
      <c r="F27" s="62">
        <f t="shared" si="1"/>
        <v>0</v>
      </c>
      <c r="G27" s="21" t="s">
        <v>34</v>
      </c>
    </row>
    <row r="28" spans="3:7" x14ac:dyDescent="0.3">
      <c r="C28" s="31" t="str">
        <f>C27</f>
        <v>RSD_APA1_SH</v>
      </c>
      <c r="D28" s="36" t="str">
        <f t="shared" si="0"/>
        <v>RSD_APA1_SH_DSL_E01</v>
      </c>
      <c r="E28" s="20">
        <f>IFERROR(VLOOKUP($D$6&amp;$D28,Space_Heating!$O$2:$P$250,E$10+1,FALSE)*VLOOKUP($F$6&amp;$D28,Space_Heating!$O$2:$P$250,E$10+1,FALSE)*VLOOKUP($H$6&amp;$D28,Space_Heating!$O$2:$P$250,E$10+1,FALSE),)</f>
        <v>0</v>
      </c>
      <c r="F28" s="62">
        <f t="shared" si="1"/>
        <v>0</v>
      </c>
      <c r="G28" s="21" t="s">
        <v>65</v>
      </c>
    </row>
    <row r="29" spans="3:7" x14ac:dyDescent="0.3">
      <c r="C29" s="31" t="str">
        <f>C27</f>
        <v>RSD_APA1_SH</v>
      </c>
      <c r="D29" s="36" t="str">
        <f t="shared" si="0"/>
        <v>RSD_APA1_SH_LPG_E01</v>
      </c>
      <c r="E29" s="20">
        <f>IFERROR(VLOOKUP($D$6&amp;$D29,Space_Heating!$O$2:$P$250,E$10+1,FALSE)*VLOOKUP($F$6&amp;$D29,Space_Heating!$O$2:$P$250,E$10+1,FALSE)*VLOOKUP($H$6&amp;$D29,Space_Heating!$O$2:$P$250,E$10+1,FALSE),)</f>
        <v>0</v>
      </c>
      <c r="F29" s="62">
        <f t="shared" si="1"/>
        <v>0</v>
      </c>
      <c r="G29" s="21" t="s">
        <v>35</v>
      </c>
    </row>
    <row r="30" spans="3:7" x14ac:dyDescent="0.3">
      <c r="C30" s="31" t="str">
        <f t="shared" si="3"/>
        <v>RSD_APA1_SH</v>
      </c>
      <c r="D30" s="36" t="str">
        <f t="shared" si="0"/>
        <v>RSD_APA1_SH_LTH_E01</v>
      </c>
      <c r="E30" s="20">
        <f>IFERROR(VLOOKUP($D$6&amp;$D30,Space_Heating!$O$2:$P$250,E$10+1,FALSE)*VLOOKUP($F$6&amp;$D30,Space_Heating!$O$2:$P$250,E$10+1,FALSE)*VLOOKUP($H$6&amp;$D30,Space_Heating!$O$2:$P$250,E$10+1,FALSE),)</f>
        <v>53.368354574999984</v>
      </c>
      <c r="F30" s="62">
        <f t="shared" si="1"/>
        <v>0.43967412313395143</v>
      </c>
      <c r="G30" s="21" t="s">
        <v>36</v>
      </c>
    </row>
    <row r="31" spans="3:7" x14ac:dyDescent="0.3">
      <c r="C31" s="31" t="str">
        <f t="shared" si="3"/>
        <v>RSD_APA1_SH</v>
      </c>
      <c r="D31" s="36" t="s">
        <v>49</v>
      </c>
      <c r="E31" s="20">
        <f>IFERROR(VLOOKUP($H$6&amp;$D31,Space_Heating!$O$2:$P$250,E$10+1,FALSE),)</f>
        <v>11.034692155965599</v>
      </c>
      <c r="F31" s="62">
        <f t="shared" si="1"/>
        <v>9.0909090909090828E-2</v>
      </c>
      <c r="G31" s="21"/>
    </row>
    <row r="32" spans="3:7" x14ac:dyDescent="0.3">
      <c r="C32" s="36"/>
      <c r="D32" s="36"/>
      <c r="E32" s="24"/>
      <c r="F32" s="25"/>
      <c r="G32" s="25"/>
    </row>
    <row r="35" spans="1:13" ht="15" thickBot="1" x14ac:dyDescent="0.35"/>
    <row r="36" spans="1:13" ht="15" thickBot="1" x14ac:dyDescent="0.35">
      <c r="D36" s="37"/>
      <c r="E36" s="37">
        <f>2017+3</f>
        <v>2020</v>
      </c>
      <c r="F36" s="38">
        <f>E36+5</f>
        <v>2025</v>
      </c>
      <c r="G36" s="38">
        <f t="shared" ref="G36:J36" si="4">F36+5</f>
        <v>2030</v>
      </c>
      <c r="H36" s="38">
        <f t="shared" si="4"/>
        <v>2035</v>
      </c>
      <c r="I36" s="38">
        <f t="shared" si="4"/>
        <v>2040</v>
      </c>
      <c r="J36" s="38">
        <f t="shared" si="4"/>
        <v>2045</v>
      </c>
      <c r="K36" s="39">
        <f>J36+5</f>
        <v>2050</v>
      </c>
    </row>
    <row r="37" spans="1:13" x14ac:dyDescent="0.3">
      <c r="A37" s="9" t="s">
        <v>66</v>
      </c>
    </row>
    <row r="38" spans="1:13" x14ac:dyDescent="0.3">
      <c r="A38" s="5" t="s">
        <v>17</v>
      </c>
      <c r="B38" s="5" t="s">
        <v>41</v>
      </c>
    </row>
    <row r="40" spans="1:13" x14ac:dyDescent="0.3">
      <c r="C40" s="6" t="s">
        <v>169</v>
      </c>
    </row>
    <row r="43" spans="1:13" x14ac:dyDescent="0.3">
      <c r="G43" s="6" t="s">
        <v>74</v>
      </c>
    </row>
    <row r="44" spans="1:13" ht="15" thickBot="1" x14ac:dyDescent="0.35">
      <c r="C44" s="40" t="s">
        <v>9</v>
      </c>
      <c r="D44" s="41" t="s">
        <v>30</v>
      </c>
      <c r="E44" s="40" t="s">
        <v>11</v>
      </c>
      <c r="F44" s="40" t="s">
        <v>12</v>
      </c>
      <c r="G44" s="40" t="s">
        <v>1</v>
      </c>
      <c r="H44" s="40" t="s">
        <v>10</v>
      </c>
      <c r="I44" s="40" t="str">
        <f>"UC_RHSRTS~"&amp;A38</f>
        <v>UC_RHSRTS~UP</v>
      </c>
      <c r="J44" s="40" t="str">
        <f>"UC_RHSRTS~"&amp;A38&amp;"~0"</f>
        <v>UC_RHSRTS~UP~0</v>
      </c>
      <c r="K44" s="42" t="s">
        <v>159</v>
      </c>
      <c r="L44" s="40" t="s">
        <v>13</v>
      </c>
    </row>
    <row r="45" spans="1:13" x14ac:dyDescent="0.3">
      <c r="A45" s="9" t="str">
        <f>$B$3</f>
        <v>RSD_DTA1_SH</v>
      </c>
      <c r="C45" s="26" t="str">
        <f>"U"&amp;LEFT(A45,8)&amp;"_GasSH"</f>
        <v>URSD_DTA1_GasSH</v>
      </c>
      <c r="E45" s="26" t="str">
        <f>A45&amp;"_"&amp;B38&amp;"*"</f>
        <v>RSD_DTA1_SH_GAS*</v>
      </c>
      <c r="F45" s="26" t="str">
        <f>A45</f>
        <v>RSD_DTA1_SH</v>
      </c>
      <c r="G45" s="43">
        <f>2017+1</f>
        <v>2018</v>
      </c>
      <c r="H45" s="44">
        <f>K46</f>
        <v>0.1304536670096319</v>
      </c>
      <c r="I45" s="45">
        <v>0</v>
      </c>
      <c r="J45" s="45">
        <v>15</v>
      </c>
      <c r="K45" s="46">
        <f>-(VLOOKUP(A45&amp;"_"&amp;B38&amp;"_E01",$D$12:$F$31,E$10+2,FALSE))</f>
        <v>-0.8695463329903681</v>
      </c>
      <c r="L45" s="27" t="str">
        <f>"Upper limit of Gas in Space Heating in "&amp;A45</f>
        <v>Upper limit of Gas in Space Heating in RSD_DTA1_SH</v>
      </c>
    </row>
    <row r="46" spans="1:13" x14ac:dyDescent="0.3">
      <c r="A46" s="9"/>
      <c r="C46" s="26"/>
      <c r="E46" s="26" t="str">
        <f>LEFT(E45,11)&amp;"*"&amp;",-"&amp;E45</f>
        <v>RSD_DTA1_SH*,-RSD_DTA1_SH_GAS*</v>
      </c>
      <c r="F46" s="26" t="str">
        <f>F45</f>
        <v>RSD_DTA1_SH</v>
      </c>
      <c r="G46" s="43">
        <f>G45</f>
        <v>2018</v>
      </c>
      <c r="H46" s="44">
        <f>K45</f>
        <v>-0.8695463329903681</v>
      </c>
      <c r="I46" s="45"/>
      <c r="J46" s="45"/>
      <c r="K46" s="46">
        <f>1+K45</f>
        <v>0.1304536670096319</v>
      </c>
      <c r="L46" s="27"/>
    </row>
    <row r="47" spans="1:13" x14ac:dyDescent="0.3">
      <c r="C47" s="26"/>
      <c r="E47" s="26" t="str">
        <f>E45</f>
        <v>RSD_DTA1_SH_GAS*</v>
      </c>
      <c r="F47" s="26" t="str">
        <f>F45</f>
        <v>RSD_DTA1_SH</v>
      </c>
      <c r="G47" s="43">
        <f>E36</f>
        <v>2020</v>
      </c>
      <c r="H47" s="44">
        <f>K48</f>
        <v>0.11414695863342794</v>
      </c>
      <c r="I47" s="45"/>
      <c r="J47" s="45"/>
      <c r="K47" s="46">
        <f>(K45+K49)/2</f>
        <v>-0.88585304136657206</v>
      </c>
      <c r="L47" s="27"/>
    </row>
    <row r="48" spans="1:13" x14ac:dyDescent="0.3">
      <c r="C48" s="26"/>
      <c r="E48" s="26" t="str">
        <f>LEFT(E47,11)&amp;"*"&amp;",-"&amp;E47</f>
        <v>RSD_DTA1_SH*,-RSD_DTA1_SH_GAS*</v>
      </c>
      <c r="F48" s="26" t="str">
        <f>F47</f>
        <v>RSD_DTA1_SH</v>
      </c>
      <c r="G48" s="43">
        <f>G47</f>
        <v>2020</v>
      </c>
      <c r="H48" s="44">
        <f>K47</f>
        <v>-0.88585304136657206</v>
      </c>
      <c r="I48" s="45"/>
      <c r="J48" s="45"/>
      <c r="K48" s="46">
        <f>1+K47</f>
        <v>0.11414695863342794</v>
      </c>
      <c r="L48" s="27"/>
      <c r="M48" s="47"/>
    </row>
    <row r="49" spans="1:16" ht="15.75" customHeight="1" x14ac:dyDescent="0.3">
      <c r="C49" s="26"/>
      <c r="E49" s="26" t="str">
        <f>E47</f>
        <v>RSD_DTA1_SH_GAS*</v>
      </c>
      <c r="F49" s="26" t="str">
        <f>F47</f>
        <v>RSD_DTA1_SH</v>
      </c>
      <c r="G49" s="43">
        <f>F36</f>
        <v>2025</v>
      </c>
      <c r="H49" s="44">
        <f>K50</f>
        <v>9.7840250257223982E-2</v>
      </c>
      <c r="I49" s="45"/>
      <c r="J49" s="45"/>
      <c r="K49" s="46">
        <f>(K45+K51)/2</f>
        <v>-0.90215974974277602</v>
      </c>
      <c r="L49" s="27"/>
    </row>
    <row r="50" spans="1:16" ht="15.75" customHeight="1" x14ac:dyDescent="0.3">
      <c r="C50" s="26"/>
      <c r="E50" s="26" t="str">
        <f>LEFT(E49,11)&amp;"*"&amp;",-"&amp;E49</f>
        <v>RSD_DTA1_SH*,-RSD_DTA1_SH_GAS*</v>
      </c>
      <c r="F50" s="26" t="str">
        <f>F49</f>
        <v>RSD_DTA1_SH</v>
      </c>
      <c r="G50" s="43">
        <f>G49</f>
        <v>2025</v>
      </c>
      <c r="H50" s="44">
        <f>K49</f>
        <v>-0.90215974974277602</v>
      </c>
      <c r="I50" s="45"/>
      <c r="J50" s="45"/>
      <c r="K50" s="46">
        <f>1+K49</f>
        <v>9.7840250257223982E-2</v>
      </c>
      <c r="L50" s="27"/>
    </row>
    <row r="51" spans="1:16" x14ac:dyDescent="0.3">
      <c r="C51" s="26"/>
      <c r="E51" s="26" t="str">
        <f>E49</f>
        <v>RSD_DTA1_SH_GAS*</v>
      </c>
      <c r="F51" s="26" t="str">
        <f>F47</f>
        <v>RSD_DTA1_SH</v>
      </c>
      <c r="G51" s="43">
        <f>G36</f>
        <v>2030</v>
      </c>
      <c r="H51" s="44">
        <f>K52</f>
        <v>6.5226833504815951E-2</v>
      </c>
      <c r="I51" s="45"/>
      <c r="J51" s="45"/>
      <c r="K51" s="46">
        <f>(K45+K59)/2</f>
        <v>-0.93477316649518405</v>
      </c>
      <c r="L51" s="27"/>
    </row>
    <row r="52" spans="1:16" x14ac:dyDescent="0.3">
      <c r="C52" s="26"/>
      <c r="E52" s="26" t="str">
        <f>LEFT(E51,11)&amp;"*"&amp;",-"&amp;E51</f>
        <v>RSD_DTA1_SH*,-RSD_DTA1_SH_GAS*</v>
      </c>
      <c r="F52" s="26" t="str">
        <f>F51</f>
        <v>RSD_DTA1_SH</v>
      </c>
      <c r="G52" s="43">
        <f>G51</f>
        <v>2030</v>
      </c>
      <c r="H52" s="44">
        <f>K51</f>
        <v>-0.93477316649518405</v>
      </c>
      <c r="I52" s="45"/>
      <c r="J52" s="45"/>
      <c r="K52" s="46">
        <f>1+K51</f>
        <v>6.5226833504815951E-2</v>
      </c>
      <c r="L52" s="27"/>
    </row>
    <row r="53" spans="1:16" x14ac:dyDescent="0.3">
      <c r="C53" s="26"/>
      <c r="E53" s="26" t="str">
        <f>E51</f>
        <v>RSD_DTA1_SH_GAS*</v>
      </c>
      <c r="F53" s="26" t="str">
        <f>F49</f>
        <v>RSD_DTA1_SH</v>
      </c>
      <c r="G53" s="43">
        <f>H36</f>
        <v>2035</v>
      </c>
      <c r="H53" s="44">
        <f>K54</f>
        <v>4.8920125128611991E-2</v>
      </c>
      <c r="I53" s="45"/>
      <c r="J53" s="45"/>
      <c r="K53" s="46">
        <f>(K51+K55)/2</f>
        <v>-0.95107987487138801</v>
      </c>
      <c r="L53" s="27"/>
    </row>
    <row r="54" spans="1:16" x14ac:dyDescent="0.3">
      <c r="C54" s="26"/>
      <c r="E54" s="26" t="str">
        <f>LEFT(E53,11)&amp;"*"&amp;",-"&amp;E53</f>
        <v>RSD_DTA1_SH*,-RSD_DTA1_SH_GAS*</v>
      </c>
      <c r="F54" s="26" t="str">
        <f>F53</f>
        <v>RSD_DTA1_SH</v>
      </c>
      <c r="G54" s="43">
        <f>G53</f>
        <v>2035</v>
      </c>
      <c r="H54" s="44">
        <f>K53</f>
        <v>-0.95107987487138801</v>
      </c>
      <c r="I54" s="45"/>
      <c r="J54" s="45"/>
      <c r="K54" s="46">
        <f>1+K53</f>
        <v>4.8920125128611991E-2</v>
      </c>
      <c r="L54" s="27"/>
    </row>
    <row r="55" spans="1:16" x14ac:dyDescent="0.3">
      <c r="C55" s="26"/>
      <c r="E55" s="26" t="str">
        <f>E53</f>
        <v>RSD_DTA1_SH_GAS*</v>
      </c>
      <c r="F55" s="26" t="str">
        <f>F51</f>
        <v>RSD_DTA1_SH</v>
      </c>
      <c r="G55" s="43">
        <f>I36</f>
        <v>2040</v>
      </c>
      <c r="H55" s="44">
        <f>K56</f>
        <v>3.261341675240792E-2</v>
      </c>
      <c r="I55" s="45"/>
      <c r="J55" s="45"/>
      <c r="K55" s="46">
        <f>(K51+K59)/2</f>
        <v>-0.96738658324759208</v>
      </c>
      <c r="L55" s="27"/>
    </row>
    <row r="56" spans="1:16" x14ac:dyDescent="0.3">
      <c r="C56" s="26"/>
      <c r="E56" s="26" t="str">
        <f>LEFT(E55,11)&amp;"*"&amp;",-"&amp;E55</f>
        <v>RSD_DTA1_SH*,-RSD_DTA1_SH_GAS*</v>
      </c>
      <c r="F56" s="26" t="str">
        <f>F55</f>
        <v>RSD_DTA1_SH</v>
      </c>
      <c r="G56" s="43">
        <f>G55</f>
        <v>2040</v>
      </c>
      <c r="H56" s="44">
        <f>K55</f>
        <v>-0.96738658324759208</v>
      </c>
      <c r="I56" s="45"/>
      <c r="J56" s="45"/>
      <c r="K56" s="46">
        <f>1+K55</f>
        <v>3.261341675240792E-2</v>
      </c>
      <c r="L56" s="27"/>
    </row>
    <row r="57" spans="1:16" x14ac:dyDescent="0.3">
      <c r="C57" s="26"/>
      <c r="E57" s="26" t="str">
        <f>E55</f>
        <v>RSD_DTA1_SH_GAS*</v>
      </c>
      <c r="F57" s="26" t="str">
        <f>F53</f>
        <v>RSD_DTA1_SH</v>
      </c>
      <c r="G57" s="43">
        <f>J36</f>
        <v>2045</v>
      </c>
      <c r="H57" s="44">
        <f>K58</f>
        <v>1.630670837620396E-2</v>
      </c>
      <c r="I57" s="45"/>
      <c r="J57" s="45"/>
      <c r="K57" s="46">
        <f>(K55+K59)/2</f>
        <v>-0.98369329162379604</v>
      </c>
      <c r="L57" s="27"/>
      <c r="N57" s="48" t="s">
        <v>150</v>
      </c>
      <c r="O57" s="49"/>
      <c r="P57" s="50"/>
    </row>
    <row r="58" spans="1:16" x14ac:dyDescent="0.3">
      <c r="C58" s="26"/>
      <c r="E58" s="26" t="str">
        <f>LEFT(E57,11)&amp;"*"&amp;",-"&amp;E57</f>
        <v>RSD_DTA1_SH*,-RSD_DTA1_SH_GAS*</v>
      </c>
      <c r="F58" s="26" t="str">
        <f>F57</f>
        <v>RSD_DTA1_SH</v>
      </c>
      <c r="G58" s="43">
        <f>G57</f>
        <v>2045</v>
      </c>
      <c r="H58" s="44">
        <f>K57</f>
        <v>-0.98369329162379604</v>
      </c>
      <c r="I58" s="45"/>
      <c r="J58" s="45"/>
      <c r="K58" s="46">
        <f>1+K57</f>
        <v>1.630670837620396E-2</v>
      </c>
      <c r="L58" s="27"/>
      <c r="N58" s="51"/>
      <c r="O58" s="52"/>
      <c r="P58" s="53"/>
    </row>
    <row r="59" spans="1:16" x14ac:dyDescent="0.3">
      <c r="C59" s="26"/>
      <c r="E59" s="26" t="str">
        <f>E57</f>
        <v>RSD_DTA1_SH_GAS*</v>
      </c>
      <c r="F59" s="26" t="str">
        <f t="shared" ref="F59" si="5">F55</f>
        <v>RSD_DTA1_SH</v>
      </c>
      <c r="G59" s="43">
        <f>K36</f>
        <v>2050</v>
      </c>
      <c r="H59" s="44">
        <f>K60</f>
        <v>0</v>
      </c>
      <c r="I59" s="45"/>
      <c r="J59" s="45"/>
      <c r="K59" s="46">
        <f>-N59</f>
        <v>-1</v>
      </c>
      <c r="L59" s="27"/>
      <c r="N59" s="54">
        <f>1+P59</f>
        <v>1</v>
      </c>
      <c r="O59" s="55" t="s">
        <v>149</v>
      </c>
      <c r="P59" s="56">
        <f>K91</f>
        <v>0</v>
      </c>
    </row>
    <row r="60" spans="1:16" x14ac:dyDescent="0.3">
      <c r="C60" s="26"/>
      <c r="E60" s="26" t="str">
        <f>LEFT(E59,11)&amp;"*"&amp;",-"&amp;E59</f>
        <v>RSD_DTA1_SH*,-RSD_DTA1_SH_GAS*</v>
      </c>
      <c r="F60" s="26" t="str">
        <f>F59</f>
        <v>RSD_DTA1_SH</v>
      </c>
      <c r="G60" s="43">
        <f>G59</f>
        <v>2050</v>
      </c>
      <c r="H60" s="44">
        <f>K59</f>
        <v>-1</v>
      </c>
      <c r="I60" s="45"/>
      <c r="J60" s="45"/>
      <c r="K60" s="46">
        <f>1+K59</f>
        <v>0</v>
      </c>
      <c r="L60" s="27"/>
      <c r="N60" s="57"/>
      <c r="O60" s="36"/>
      <c r="P60" s="58"/>
    </row>
    <row r="61" spans="1:16" x14ac:dyDescent="0.3">
      <c r="N61" s="59"/>
      <c r="O61" s="36"/>
      <c r="P61" s="60"/>
    </row>
    <row r="62" spans="1:16" x14ac:dyDescent="0.3">
      <c r="G62" s="6" t="s">
        <v>74</v>
      </c>
      <c r="N62" s="59"/>
      <c r="O62" s="36"/>
      <c r="P62" s="60"/>
    </row>
    <row r="63" spans="1:16" ht="15" thickBot="1" x14ac:dyDescent="0.35">
      <c r="C63" s="40" t="s">
        <v>9</v>
      </c>
      <c r="D63" s="41" t="s">
        <v>30</v>
      </c>
      <c r="E63" s="40" t="s">
        <v>11</v>
      </c>
      <c r="F63" s="40" t="s">
        <v>12</v>
      </c>
      <c r="G63" s="40" t="s">
        <v>1</v>
      </c>
      <c r="H63" s="40" t="s">
        <v>10</v>
      </c>
      <c r="I63" s="40" t="str">
        <f>"UC_RHSRTS~"&amp;A38</f>
        <v>UC_RHSRTS~UP</v>
      </c>
      <c r="J63" s="40" t="str">
        <f>"UC_RHSRTS~"&amp;A38&amp;"~0"</f>
        <v>UC_RHSRTS~UP~0</v>
      </c>
      <c r="K63" s="42" t="s">
        <v>159</v>
      </c>
      <c r="L63" s="40" t="s">
        <v>13</v>
      </c>
      <c r="N63" s="59"/>
      <c r="O63" s="36"/>
      <c r="P63" s="60"/>
    </row>
    <row r="64" spans="1:16" x14ac:dyDescent="0.3">
      <c r="A64" s="9" t="str">
        <f>$B$4</f>
        <v>RSD_APA1_SH</v>
      </c>
      <c r="C64" s="26" t="str">
        <f>"U"&amp;LEFT(A64,8)&amp;"_GasSH"</f>
        <v>URSD_APA1_GasSH</v>
      </c>
      <c r="E64" s="26" t="str">
        <f>A64&amp;"_"&amp;B38&amp;"*"</f>
        <v>RSD_APA1_SH_GAS*</v>
      </c>
      <c r="F64" s="26" t="str">
        <f>A64</f>
        <v>RSD_APA1_SH</v>
      </c>
      <c r="G64" s="43">
        <f>G45</f>
        <v>2018</v>
      </c>
      <c r="H64" s="44">
        <f>K65</f>
        <v>0.53403584390869774</v>
      </c>
      <c r="I64" s="45">
        <v>0</v>
      </c>
      <c r="J64" s="45">
        <v>15</v>
      </c>
      <c r="K64" s="46">
        <f>-(VLOOKUP(A64&amp;"_"&amp;B38&amp;"_E01",$D$12:$F$31,E$10+2,FALSE))</f>
        <v>-0.46596415609130226</v>
      </c>
      <c r="L64" s="27" t="str">
        <f>"Upper limit of Gas in Space Heating in "&amp;A64</f>
        <v>Upper limit of Gas in Space Heating in RSD_APA1_SH</v>
      </c>
      <c r="N64" s="59"/>
      <c r="O64" s="36"/>
      <c r="P64" s="60"/>
    </row>
    <row r="65" spans="1:16" x14ac:dyDescent="0.3">
      <c r="A65" s="9"/>
      <c r="C65" s="26"/>
      <c r="E65" s="26" t="str">
        <f>LEFT(E64,11)&amp;"*"&amp;",-"&amp;E64</f>
        <v>RSD_APA1_SH*,-RSD_APA1_SH_GAS*</v>
      </c>
      <c r="F65" s="26" t="str">
        <f>F64</f>
        <v>RSD_APA1_SH</v>
      </c>
      <c r="G65" s="43">
        <f t="shared" ref="G65:G79" si="6">G46</f>
        <v>2018</v>
      </c>
      <c r="H65" s="44">
        <f>K64</f>
        <v>-0.46596415609130226</v>
      </c>
      <c r="I65" s="45"/>
      <c r="J65" s="45"/>
      <c r="K65" s="46">
        <f>1+K64</f>
        <v>0.53403584390869774</v>
      </c>
      <c r="L65" s="27"/>
      <c r="N65" s="59"/>
      <c r="O65" s="36"/>
      <c r="P65" s="60"/>
    </row>
    <row r="66" spans="1:16" x14ac:dyDescent="0.3">
      <c r="C66" s="26"/>
      <c r="E66" s="26" t="str">
        <f>E64</f>
        <v>RSD_APA1_SH_GAS*</v>
      </c>
      <c r="F66" s="26" t="str">
        <f>F64</f>
        <v>RSD_APA1_SH</v>
      </c>
      <c r="G66" s="43">
        <f t="shared" si="6"/>
        <v>2020</v>
      </c>
      <c r="H66" s="44">
        <f>K67</f>
        <v>0.5222406288118544</v>
      </c>
      <c r="I66" s="45"/>
      <c r="J66" s="45"/>
      <c r="K66" s="46">
        <f>(K64+K68)/2</f>
        <v>-0.4777593711881456</v>
      </c>
      <c r="L66" s="27"/>
      <c r="N66" s="59"/>
      <c r="O66" s="36"/>
      <c r="P66" s="60"/>
    </row>
    <row r="67" spans="1:16" x14ac:dyDescent="0.3">
      <c r="C67" s="26"/>
      <c r="E67" s="26" t="str">
        <f>LEFT(E66,11)&amp;"*"&amp;",-"&amp;E66</f>
        <v>RSD_APA1_SH*,-RSD_APA1_SH_GAS*</v>
      </c>
      <c r="F67" s="26" t="str">
        <f>F66</f>
        <v>RSD_APA1_SH</v>
      </c>
      <c r="G67" s="43">
        <f t="shared" si="6"/>
        <v>2020</v>
      </c>
      <c r="H67" s="44">
        <f>K66</f>
        <v>-0.4777593711881456</v>
      </c>
      <c r="I67" s="45"/>
      <c r="J67" s="45"/>
      <c r="K67" s="46">
        <f>1+K66</f>
        <v>0.5222406288118544</v>
      </c>
      <c r="L67" s="27"/>
      <c r="N67" s="59"/>
      <c r="O67" s="36"/>
      <c r="P67" s="60"/>
    </row>
    <row r="68" spans="1:16" x14ac:dyDescent="0.3">
      <c r="C68" s="26"/>
      <c r="E68" s="26" t="str">
        <f>E66</f>
        <v>RSD_APA1_SH_GAS*</v>
      </c>
      <c r="F68" s="26" t="str">
        <f>F66</f>
        <v>RSD_APA1_SH</v>
      </c>
      <c r="G68" s="43">
        <f t="shared" si="6"/>
        <v>2025</v>
      </c>
      <c r="H68" s="44">
        <f>K69</f>
        <v>0.51044541371501118</v>
      </c>
      <c r="I68" s="45"/>
      <c r="J68" s="45"/>
      <c r="K68" s="46">
        <f>(K64+K70)/2</f>
        <v>-0.48955458628498888</v>
      </c>
      <c r="L68" s="27"/>
      <c r="N68" s="59"/>
      <c r="O68" s="36"/>
      <c r="P68" s="60"/>
    </row>
    <row r="69" spans="1:16" x14ac:dyDescent="0.3">
      <c r="C69" s="26"/>
      <c r="E69" s="26" t="str">
        <f>LEFT(E68,11)&amp;"*"&amp;",-"&amp;E68</f>
        <v>RSD_APA1_SH*,-RSD_APA1_SH_GAS*</v>
      </c>
      <c r="F69" s="26" t="str">
        <f>F68</f>
        <v>RSD_APA1_SH</v>
      </c>
      <c r="G69" s="43">
        <f t="shared" si="6"/>
        <v>2025</v>
      </c>
      <c r="H69" s="44">
        <f>K68</f>
        <v>-0.48955458628498888</v>
      </c>
      <c r="I69" s="45"/>
      <c r="J69" s="45"/>
      <c r="K69" s="46">
        <f>1+K68</f>
        <v>0.51044541371501118</v>
      </c>
      <c r="L69" s="27"/>
      <c r="N69" s="59"/>
      <c r="O69" s="36"/>
      <c r="P69" s="60"/>
    </row>
    <row r="70" spans="1:16" x14ac:dyDescent="0.3">
      <c r="C70" s="26"/>
      <c r="E70" s="26" t="str">
        <f>E68</f>
        <v>RSD_APA1_SH_GAS*</v>
      </c>
      <c r="F70" s="26" t="str">
        <f>F66</f>
        <v>RSD_APA1_SH</v>
      </c>
      <c r="G70" s="43">
        <f t="shared" si="6"/>
        <v>2030</v>
      </c>
      <c r="H70" s="44">
        <f>K71</f>
        <v>0.4868549835213245</v>
      </c>
      <c r="I70" s="45"/>
      <c r="J70" s="45"/>
      <c r="K70" s="46">
        <f>(K64+K78)/2</f>
        <v>-0.5131450164786755</v>
      </c>
      <c r="L70" s="27"/>
      <c r="N70" s="59"/>
      <c r="O70" s="36"/>
      <c r="P70" s="60"/>
    </row>
    <row r="71" spans="1:16" x14ac:dyDescent="0.3">
      <c r="C71" s="26"/>
      <c r="E71" s="26" t="str">
        <f>LEFT(E70,11)&amp;"*"&amp;",-"&amp;E70</f>
        <v>RSD_APA1_SH*,-RSD_APA1_SH_GAS*</v>
      </c>
      <c r="F71" s="26" t="str">
        <f>F70</f>
        <v>RSD_APA1_SH</v>
      </c>
      <c r="G71" s="43">
        <f t="shared" si="6"/>
        <v>2030</v>
      </c>
      <c r="H71" s="44">
        <f>K70</f>
        <v>-0.5131450164786755</v>
      </c>
      <c r="I71" s="45"/>
      <c r="J71" s="45"/>
      <c r="K71" s="46">
        <f>1+K70</f>
        <v>0.4868549835213245</v>
      </c>
      <c r="L71" s="27"/>
      <c r="N71" s="59"/>
      <c r="O71" s="36"/>
      <c r="P71" s="60"/>
    </row>
    <row r="72" spans="1:16" x14ac:dyDescent="0.3">
      <c r="C72" s="26"/>
      <c r="E72" s="26" t="str">
        <f>E70</f>
        <v>RSD_APA1_SH_GAS*</v>
      </c>
      <c r="F72" s="26" t="str">
        <f>F68</f>
        <v>RSD_APA1_SH</v>
      </c>
      <c r="G72" s="43">
        <f t="shared" si="6"/>
        <v>2035</v>
      </c>
      <c r="H72" s="44">
        <f>K73</f>
        <v>0.47505976842448128</v>
      </c>
      <c r="I72" s="45"/>
      <c r="J72" s="45"/>
      <c r="K72" s="46">
        <f>(K70+K74)/2</f>
        <v>-0.52494023157551872</v>
      </c>
      <c r="L72" s="27"/>
      <c r="N72" s="59"/>
      <c r="O72" s="36"/>
      <c r="P72" s="60"/>
    </row>
    <row r="73" spans="1:16" x14ac:dyDescent="0.3">
      <c r="C73" s="26"/>
      <c r="E73" s="26" t="str">
        <f>LEFT(E72,11)&amp;"*"&amp;",-"&amp;E72</f>
        <v>RSD_APA1_SH*,-RSD_APA1_SH_GAS*</v>
      </c>
      <c r="F73" s="26" t="str">
        <f>F72</f>
        <v>RSD_APA1_SH</v>
      </c>
      <c r="G73" s="43">
        <f t="shared" si="6"/>
        <v>2035</v>
      </c>
      <c r="H73" s="44">
        <f>K72</f>
        <v>-0.52494023157551872</v>
      </c>
      <c r="I73" s="45"/>
      <c r="J73" s="45"/>
      <c r="K73" s="46">
        <f>1+K72</f>
        <v>0.47505976842448128</v>
      </c>
      <c r="L73" s="27"/>
      <c r="N73" s="59"/>
      <c r="O73" s="36"/>
      <c r="P73" s="60"/>
    </row>
    <row r="74" spans="1:16" x14ac:dyDescent="0.3">
      <c r="C74" s="26"/>
      <c r="E74" s="26" t="str">
        <f>E72</f>
        <v>RSD_APA1_SH_GAS*</v>
      </c>
      <c r="F74" s="26" t="str">
        <f>F70</f>
        <v>RSD_APA1_SH</v>
      </c>
      <c r="G74" s="43">
        <f t="shared" si="6"/>
        <v>2040</v>
      </c>
      <c r="H74" s="44">
        <f>K75</f>
        <v>0.46326455332763794</v>
      </c>
      <c r="I74" s="45"/>
      <c r="J74" s="45"/>
      <c r="K74" s="46">
        <f>(K70+K78)/2</f>
        <v>-0.53673544667236206</v>
      </c>
      <c r="L74" s="27"/>
      <c r="N74" s="59"/>
      <c r="O74" s="36"/>
      <c r="P74" s="60"/>
    </row>
    <row r="75" spans="1:16" x14ac:dyDescent="0.3">
      <c r="C75" s="26"/>
      <c r="E75" s="26" t="str">
        <f>LEFT(E74,11)&amp;"*"&amp;",-"&amp;E74</f>
        <v>RSD_APA1_SH*,-RSD_APA1_SH_GAS*</v>
      </c>
      <c r="F75" s="26" t="str">
        <f>F74</f>
        <v>RSD_APA1_SH</v>
      </c>
      <c r="G75" s="43">
        <f t="shared" si="6"/>
        <v>2040</v>
      </c>
      <c r="H75" s="44">
        <f>K74</f>
        <v>-0.53673544667236206</v>
      </c>
      <c r="I75" s="45"/>
      <c r="J75" s="45"/>
      <c r="K75" s="46">
        <f>1+K74</f>
        <v>0.46326455332763794</v>
      </c>
      <c r="L75" s="27"/>
      <c r="N75" s="59"/>
      <c r="O75" s="36"/>
      <c r="P75" s="60"/>
    </row>
    <row r="76" spans="1:16" x14ac:dyDescent="0.3">
      <c r="C76" s="26"/>
      <c r="E76" s="26" t="str">
        <f t="shared" ref="E76" si="7">E74</f>
        <v>RSD_APA1_SH_GAS*</v>
      </c>
      <c r="F76" s="26" t="str">
        <f>F72</f>
        <v>RSD_APA1_SH</v>
      </c>
      <c r="G76" s="43">
        <f t="shared" si="6"/>
        <v>2045</v>
      </c>
      <c r="H76" s="44">
        <f>K77</f>
        <v>0.4514693382307946</v>
      </c>
      <c r="I76" s="45"/>
      <c r="J76" s="45"/>
      <c r="K76" s="46">
        <f>(K74+K78)/2</f>
        <v>-0.5485306617692054</v>
      </c>
      <c r="L76" s="27"/>
      <c r="N76" s="59"/>
      <c r="O76" s="36"/>
      <c r="P76" s="60"/>
    </row>
    <row r="77" spans="1:16" x14ac:dyDescent="0.3">
      <c r="C77" s="26"/>
      <c r="E77" s="26" t="str">
        <f>LEFT(E76,11)&amp;"*"&amp;",-"&amp;E76</f>
        <v>RSD_APA1_SH*,-RSD_APA1_SH_GAS*</v>
      </c>
      <c r="F77" s="26" t="str">
        <f>F76</f>
        <v>RSD_APA1_SH</v>
      </c>
      <c r="G77" s="43">
        <f t="shared" si="6"/>
        <v>2045</v>
      </c>
      <c r="H77" s="44">
        <f>K76</f>
        <v>-0.5485306617692054</v>
      </c>
      <c r="I77" s="45"/>
      <c r="J77" s="45"/>
      <c r="K77" s="46">
        <f>1+K76</f>
        <v>0.4514693382307946</v>
      </c>
      <c r="L77" s="27"/>
      <c r="N77" s="59"/>
      <c r="O77" s="36"/>
      <c r="P77" s="60"/>
    </row>
    <row r="78" spans="1:16" x14ac:dyDescent="0.3">
      <c r="C78" s="26"/>
      <c r="E78" s="26" t="str">
        <f>E76</f>
        <v>RSD_APA1_SH_GAS*</v>
      </c>
      <c r="F78" s="26" t="str">
        <f t="shared" ref="F78" si="8">F74</f>
        <v>RSD_APA1_SH</v>
      </c>
      <c r="G78" s="43">
        <f t="shared" si="6"/>
        <v>2050</v>
      </c>
      <c r="H78" s="44">
        <f>K79</f>
        <v>0.43967412313395138</v>
      </c>
      <c r="I78" s="45"/>
      <c r="J78" s="45"/>
      <c r="K78" s="46">
        <f>-N78</f>
        <v>-0.56032587686604862</v>
      </c>
      <c r="L78" s="27"/>
      <c r="N78" s="57">
        <f>1+P78</f>
        <v>0.56032587686604862</v>
      </c>
      <c r="O78" s="36" t="s">
        <v>149</v>
      </c>
      <c r="P78" s="58">
        <f>K110</f>
        <v>-0.43967412313395143</v>
      </c>
    </row>
    <row r="79" spans="1:16" x14ac:dyDescent="0.3">
      <c r="C79" s="26"/>
      <c r="E79" s="26" t="str">
        <f>LEFT(E78,11)&amp;"*"&amp;",-"&amp;E78</f>
        <v>RSD_APA1_SH*,-RSD_APA1_SH_GAS*</v>
      </c>
      <c r="F79" s="26" t="str">
        <f>F78</f>
        <v>RSD_APA1_SH</v>
      </c>
      <c r="G79" s="43">
        <f t="shared" si="6"/>
        <v>2050</v>
      </c>
      <c r="H79" s="44">
        <f>K78</f>
        <v>-0.56032587686604862</v>
      </c>
      <c r="I79" s="45"/>
      <c r="J79" s="45"/>
      <c r="K79" s="46">
        <f>1+K78</f>
        <v>0.43967412313395138</v>
      </c>
      <c r="L79" s="27"/>
      <c r="N79" s="57"/>
      <c r="O79" s="36"/>
      <c r="P79" s="58"/>
    </row>
    <row r="80" spans="1:16" x14ac:dyDescent="0.3">
      <c r="N80" s="59"/>
      <c r="O80" s="36"/>
      <c r="P80" s="60"/>
    </row>
    <row r="81" spans="1:16" ht="15" thickBot="1" x14ac:dyDescent="0.35">
      <c r="N81" s="59"/>
      <c r="O81" s="36"/>
      <c r="P81" s="60"/>
    </row>
    <row r="82" spans="1:16" ht="15" thickBot="1" x14ac:dyDescent="0.35">
      <c r="D82" s="37"/>
      <c r="E82" s="37">
        <f>2017+3</f>
        <v>2020</v>
      </c>
      <c r="F82" s="38">
        <f>E82+5</f>
        <v>2025</v>
      </c>
      <c r="G82" s="38">
        <f t="shared" ref="G82" si="9">F82+5</f>
        <v>2030</v>
      </c>
      <c r="H82" s="38">
        <f t="shared" ref="H82" si="10">G82+5</f>
        <v>2035</v>
      </c>
      <c r="I82" s="38">
        <f t="shared" ref="I82" si="11">H82+5</f>
        <v>2040</v>
      </c>
      <c r="J82" s="38">
        <f t="shared" ref="J82" si="12">I82+5</f>
        <v>2045</v>
      </c>
      <c r="K82" s="39">
        <f>J82+5</f>
        <v>2050</v>
      </c>
      <c r="N82" s="59"/>
      <c r="O82" s="36"/>
      <c r="P82" s="60"/>
    </row>
    <row r="83" spans="1:16" x14ac:dyDescent="0.3">
      <c r="A83" s="9" t="s">
        <v>67</v>
      </c>
      <c r="N83" s="59"/>
      <c r="O83" s="36"/>
      <c r="P83" s="60"/>
    </row>
    <row r="84" spans="1:16" x14ac:dyDescent="0.3">
      <c r="A84" s="5" t="s">
        <v>17</v>
      </c>
      <c r="B84" s="5" t="s">
        <v>47</v>
      </c>
      <c r="N84" s="59"/>
      <c r="O84" s="36"/>
      <c r="P84" s="60"/>
    </row>
    <row r="85" spans="1:16" x14ac:dyDescent="0.3">
      <c r="N85" s="59"/>
      <c r="O85" s="36"/>
      <c r="P85" s="60"/>
    </row>
    <row r="86" spans="1:16" x14ac:dyDescent="0.3">
      <c r="C86" s="6" t="s">
        <v>169</v>
      </c>
      <c r="N86" s="59"/>
      <c r="O86" s="36"/>
      <c r="P86" s="60"/>
    </row>
    <row r="87" spans="1:16" x14ac:dyDescent="0.3">
      <c r="N87" s="59"/>
      <c r="O87" s="36"/>
      <c r="P87" s="60"/>
    </row>
    <row r="88" spans="1:16" x14ac:dyDescent="0.3">
      <c r="N88" s="59"/>
      <c r="O88" s="36"/>
      <c r="P88" s="60"/>
    </row>
    <row r="89" spans="1:16" x14ac:dyDescent="0.3">
      <c r="G89" s="6" t="s">
        <v>74</v>
      </c>
      <c r="N89" s="59"/>
      <c r="O89" s="36"/>
      <c r="P89" s="60"/>
    </row>
    <row r="90" spans="1:16" ht="15" thickBot="1" x14ac:dyDescent="0.35">
      <c r="C90" s="40" t="s">
        <v>9</v>
      </c>
      <c r="D90" s="41" t="s">
        <v>30</v>
      </c>
      <c r="E90" s="40" t="s">
        <v>11</v>
      </c>
      <c r="F90" s="40" t="s">
        <v>12</v>
      </c>
      <c r="G90" s="40" t="s">
        <v>1</v>
      </c>
      <c r="H90" s="40" t="s">
        <v>10</v>
      </c>
      <c r="I90" s="40" t="str">
        <f>"UC_RHSRTS~"&amp;A84</f>
        <v>UC_RHSRTS~UP</v>
      </c>
      <c r="J90" s="40" t="str">
        <f>"UC_RHSRTS~"&amp;A84&amp;"~0"</f>
        <v>UC_RHSRTS~UP~0</v>
      </c>
      <c r="K90" s="42" t="s">
        <v>159</v>
      </c>
      <c r="L90" s="40" t="s">
        <v>13</v>
      </c>
      <c r="N90" s="59"/>
      <c r="O90" s="36"/>
      <c r="P90" s="60"/>
    </row>
    <row r="91" spans="1:16" x14ac:dyDescent="0.3">
      <c r="A91" s="9" t="str">
        <f>$B$3</f>
        <v>RSD_DTA1_SH</v>
      </c>
      <c r="C91" s="26" t="str">
        <f>"U"&amp;LEFT(A91,8)&amp;"_LTHSH"</f>
        <v>URSD_DTA1_LTHSH</v>
      </c>
      <c r="D91" s="26"/>
      <c r="E91" s="26" t="str">
        <f>A91&amp;"_"&amp;B84&amp;"*"</f>
        <v>RSD_DTA1_SH_LTH*</v>
      </c>
      <c r="F91" s="26" t="str">
        <f>A91</f>
        <v>RSD_DTA1_SH</v>
      </c>
      <c r="G91" s="43">
        <f>G64</f>
        <v>2018</v>
      </c>
      <c r="H91" s="44">
        <f>K92</f>
        <v>1</v>
      </c>
      <c r="I91" s="45">
        <v>0</v>
      </c>
      <c r="J91" s="45">
        <v>15</v>
      </c>
      <c r="K91" s="46">
        <f>-(VLOOKUP(A91&amp;"_"&amp;B84&amp;"_E01",$D$12:$F$31,E$10+2,FALSE))</f>
        <v>0</v>
      </c>
      <c r="L91" s="27" t="str">
        <f>"Upper limit of DH in Space Heating in "&amp;A91</f>
        <v>Upper limit of DH in Space Heating in RSD_DTA1_SH</v>
      </c>
      <c r="N91" s="59"/>
      <c r="O91" s="36"/>
      <c r="P91" s="60"/>
    </row>
    <row r="92" spans="1:16" x14ac:dyDescent="0.3">
      <c r="A92" s="9"/>
      <c r="C92" s="26"/>
      <c r="D92" s="26"/>
      <c r="E92" s="26" t="str">
        <f>LEFT(E91,11)&amp;"*"&amp;",-"&amp;E91</f>
        <v>RSD_DTA1_SH*,-RSD_DTA1_SH_LTH*</v>
      </c>
      <c r="F92" s="26" t="str">
        <f>F91</f>
        <v>RSD_DTA1_SH</v>
      </c>
      <c r="G92" s="43">
        <f t="shared" ref="G92:G106" si="13">G65</f>
        <v>2018</v>
      </c>
      <c r="H92" s="44">
        <f>K91</f>
        <v>0</v>
      </c>
      <c r="I92" s="45"/>
      <c r="J92" s="45"/>
      <c r="K92" s="46">
        <f>1+K91</f>
        <v>1</v>
      </c>
      <c r="L92" s="27"/>
      <c r="N92" s="59"/>
      <c r="O92" s="36"/>
      <c r="P92" s="60"/>
    </row>
    <row r="93" spans="1:16" x14ac:dyDescent="0.3">
      <c r="C93" s="26"/>
      <c r="D93" s="26"/>
      <c r="E93" s="26" t="str">
        <f t="shared" ref="E93:F93" si="14">E91</f>
        <v>RSD_DTA1_SH_LTH*</v>
      </c>
      <c r="F93" s="26" t="str">
        <f t="shared" si="14"/>
        <v>RSD_DTA1_SH</v>
      </c>
      <c r="G93" s="43">
        <f t="shared" si="13"/>
        <v>2020</v>
      </c>
      <c r="H93" s="44">
        <f>K94</f>
        <v>0.98369329162379604</v>
      </c>
      <c r="I93" s="45"/>
      <c r="J93" s="45"/>
      <c r="K93" s="46">
        <f>(K91+K95)/2</f>
        <v>-1.6306708376203988E-2</v>
      </c>
      <c r="L93" s="27"/>
      <c r="N93" s="59"/>
      <c r="O93" s="36"/>
      <c r="P93" s="60"/>
    </row>
    <row r="94" spans="1:16" x14ac:dyDescent="0.3">
      <c r="C94" s="26"/>
      <c r="D94" s="26"/>
      <c r="E94" s="26" t="str">
        <f>LEFT(E93,11)&amp;"*"&amp;",-"&amp;E93</f>
        <v>RSD_DTA1_SH*,-RSD_DTA1_SH_LTH*</v>
      </c>
      <c r="F94" s="26" t="str">
        <f>F93</f>
        <v>RSD_DTA1_SH</v>
      </c>
      <c r="G94" s="43">
        <f t="shared" si="13"/>
        <v>2020</v>
      </c>
      <c r="H94" s="44">
        <f>K93</f>
        <v>-1.6306708376203988E-2</v>
      </c>
      <c r="I94" s="45"/>
      <c r="J94" s="45"/>
      <c r="K94" s="46">
        <f>1+K93</f>
        <v>0.98369329162379604</v>
      </c>
      <c r="L94" s="27"/>
      <c r="N94" s="59"/>
      <c r="O94" s="36"/>
      <c r="P94" s="60"/>
    </row>
    <row r="95" spans="1:16" x14ac:dyDescent="0.3">
      <c r="C95" s="26"/>
      <c r="D95" s="26"/>
      <c r="E95" s="26" t="str">
        <f t="shared" ref="E95:F95" si="15">E93</f>
        <v>RSD_DTA1_SH_LTH*</v>
      </c>
      <c r="F95" s="26" t="str">
        <f t="shared" si="15"/>
        <v>RSD_DTA1_SH</v>
      </c>
      <c r="G95" s="43">
        <f t="shared" si="13"/>
        <v>2025</v>
      </c>
      <c r="H95" s="44">
        <f>K96</f>
        <v>0.96738658324759208</v>
      </c>
      <c r="I95" s="45"/>
      <c r="J95" s="45"/>
      <c r="K95" s="46">
        <f>(K91+K97)/2</f>
        <v>-3.2613416752407975E-2</v>
      </c>
      <c r="L95" s="27"/>
      <c r="N95" s="59"/>
      <c r="O95" s="36"/>
      <c r="P95" s="60"/>
    </row>
    <row r="96" spans="1:16" x14ac:dyDescent="0.3">
      <c r="C96" s="26"/>
      <c r="D96" s="26"/>
      <c r="E96" s="26" t="str">
        <f>LEFT(E95,11)&amp;"*"&amp;",-"&amp;E95</f>
        <v>RSD_DTA1_SH*,-RSD_DTA1_SH_LTH*</v>
      </c>
      <c r="F96" s="26" t="str">
        <f>F95</f>
        <v>RSD_DTA1_SH</v>
      </c>
      <c r="G96" s="43">
        <f t="shared" si="13"/>
        <v>2025</v>
      </c>
      <c r="H96" s="44">
        <f>K95</f>
        <v>-3.2613416752407975E-2</v>
      </c>
      <c r="I96" s="45"/>
      <c r="J96" s="45"/>
      <c r="K96" s="46">
        <f>1+K95</f>
        <v>0.96738658324759208</v>
      </c>
      <c r="L96" s="27"/>
      <c r="N96" s="59"/>
      <c r="O96" s="36"/>
      <c r="P96" s="60"/>
    </row>
    <row r="97" spans="1:16" x14ac:dyDescent="0.3">
      <c r="C97" s="26"/>
      <c r="D97" s="26"/>
      <c r="E97" s="26" t="str">
        <f t="shared" ref="E97:F97" si="16">E95</f>
        <v>RSD_DTA1_SH_LTH*</v>
      </c>
      <c r="F97" s="26" t="str">
        <f t="shared" si="16"/>
        <v>RSD_DTA1_SH</v>
      </c>
      <c r="G97" s="43">
        <f t="shared" si="13"/>
        <v>2030</v>
      </c>
      <c r="H97" s="44">
        <f>K98</f>
        <v>0.93477316649518405</v>
      </c>
      <c r="I97" s="45"/>
      <c r="J97" s="45"/>
      <c r="K97" s="46">
        <f>(K91+K105)/2</f>
        <v>-6.5226833504815951E-2</v>
      </c>
      <c r="L97" s="27"/>
      <c r="N97" s="59"/>
      <c r="O97" s="36"/>
      <c r="P97" s="60"/>
    </row>
    <row r="98" spans="1:16" x14ac:dyDescent="0.3">
      <c r="C98" s="26"/>
      <c r="D98" s="26"/>
      <c r="E98" s="26" t="str">
        <f>LEFT(E97,11)&amp;"*"&amp;",-"&amp;E97</f>
        <v>RSD_DTA1_SH*,-RSD_DTA1_SH_LTH*</v>
      </c>
      <c r="F98" s="26" t="str">
        <f>F97</f>
        <v>RSD_DTA1_SH</v>
      </c>
      <c r="G98" s="43">
        <f t="shared" si="13"/>
        <v>2030</v>
      </c>
      <c r="H98" s="44">
        <f>K97</f>
        <v>-6.5226833504815951E-2</v>
      </c>
      <c r="I98" s="45"/>
      <c r="J98" s="45"/>
      <c r="K98" s="46">
        <f>1+K97</f>
        <v>0.93477316649518405</v>
      </c>
      <c r="L98" s="27"/>
      <c r="N98" s="59"/>
      <c r="O98" s="36"/>
      <c r="P98" s="60"/>
    </row>
    <row r="99" spans="1:16" x14ac:dyDescent="0.3">
      <c r="C99" s="26"/>
      <c r="D99" s="26"/>
      <c r="E99" s="26" t="str">
        <f t="shared" ref="E99:F99" si="17">E97</f>
        <v>RSD_DTA1_SH_LTH*</v>
      </c>
      <c r="F99" s="26" t="str">
        <f t="shared" si="17"/>
        <v>RSD_DTA1_SH</v>
      </c>
      <c r="G99" s="43">
        <f t="shared" si="13"/>
        <v>2035</v>
      </c>
      <c r="H99" s="44">
        <f>K100</f>
        <v>0.91846645811898009</v>
      </c>
      <c r="I99" s="45"/>
      <c r="J99" s="45"/>
      <c r="K99" s="46">
        <f>(K97+K101)/2</f>
        <v>-8.1533541881019939E-2</v>
      </c>
      <c r="L99" s="27"/>
      <c r="N99" s="59"/>
      <c r="O99" s="36"/>
      <c r="P99" s="60"/>
    </row>
    <row r="100" spans="1:16" x14ac:dyDescent="0.3">
      <c r="C100" s="26"/>
      <c r="D100" s="26"/>
      <c r="E100" s="26" t="str">
        <f>LEFT(E99,11)&amp;"*"&amp;",-"&amp;E99</f>
        <v>RSD_DTA1_SH*,-RSD_DTA1_SH_LTH*</v>
      </c>
      <c r="F100" s="26" t="str">
        <f>F99</f>
        <v>RSD_DTA1_SH</v>
      </c>
      <c r="G100" s="43">
        <f t="shared" si="13"/>
        <v>2035</v>
      </c>
      <c r="H100" s="44">
        <f>K99</f>
        <v>-8.1533541881019939E-2</v>
      </c>
      <c r="I100" s="45"/>
      <c r="J100" s="45"/>
      <c r="K100" s="46">
        <f>1+K99</f>
        <v>0.91846645811898009</v>
      </c>
      <c r="L100" s="27"/>
      <c r="N100" s="59"/>
      <c r="O100" s="36"/>
      <c r="P100" s="60"/>
    </row>
    <row r="101" spans="1:16" x14ac:dyDescent="0.3">
      <c r="C101" s="26"/>
      <c r="D101" s="26"/>
      <c r="E101" s="26" t="str">
        <f t="shared" ref="E101:F101" si="18">E99</f>
        <v>RSD_DTA1_SH_LTH*</v>
      </c>
      <c r="F101" s="26" t="str">
        <f t="shared" si="18"/>
        <v>RSD_DTA1_SH</v>
      </c>
      <c r="G101" s="43">
        <f t="shared" si="13"/>
        <v>2040</v>
      </c>
      <c r="H101" s="44">
        <f>K102</f>
        <v>0.90215974974277602</v>
      </c>
      <c r="I101" s="45"/>
      <c r="J101" s="45"/>
      <c r="K101" s="46">
        <f>(K97+K105)/2</f>
        <v>-9.7840250257223926E-2</v>
      </c>
      <c r="L101" s="27"/>
      <c r="N101" s="59"/>
      <c r="O101" s="36"/>
      <c r="P101" s="60"/>
    </row>
    <row r="102" spans="1:16" x14ac:dyDescent="0.3">
      <c r="C102" s="26"/>
      <c r="D102" s="26"/>
      <c r="E102" s="26" t="str">
        <f>LEFT(E101,11)&amp;"*"&amp;",-"&amp;E101</f>
        <v>RSD_DTA1_SH*,-RSD_DTA1_SH_LTH*</v>
      </c>
      <c r="F102" s="26" t="str">
        <f>F101</f>
        <v>RSD_DTA1_SH</v>
      </c>
      <c r="G102" s="43">
        <f t="shared" si="13"/>
        <v>2040</v>
      </c>
      <c r="H102" s="44">
        <f>K101</f>
        <v>-9.7840250257223926E-2</v>
      </c>
      <c r="I102" s="45"/>
      <c r="J102" s="45"/>
      <c r="K102" s="46">
        <f>1+K101</f>
        <v>0.90215974974277602</v>
      </c>
      <c r="L102" s="27"/>
      <c r="N102" s="59"/>
      <c r="O102" s="36"/>
      <c r="P102" s="60"/>
    </row>
    <row r="103" spans="1:16" x14ac:dyDescent="0.3">
      <c r="C103" s="26"/>
      <c r="D103" s="26"/>
      <c r="E103" s="26" t="str">
        <f t="shared" ref="E103:F103" si="19">E101</f>
        <v>RSD_DTA1_SH_LTH*</v>
      </c>
      <c r="F103" s="26" t="str">
        <f t="shared" si="19"/>
        <v>RSD_DTA1_SH</v>
      </c>
      <c r="G103" s="43">
        <f t="shared" si="13"/>
        <v>2045</v>
      </c>
      <c r="H103" s="44">
        <f>K104</f>
        <v>0.88585304136657206</v>
      </c>
      <c r="I103" s="45"/>
      <c r="J103" s="45"/>
      <c r="K103" s="46">
        <f>(K101+K105)/2</f>
        <v>-0.11414695863342791</v>
      </c>
      <c r="L103" s="27"/>
      <c r="N103" s="59"/>
      <c r="O103" s="36"/>
      <c r="P103" s="60"/>
    </row>
    <row r="104" spans="1:16" x14ac:dyDescent="0.3">
      <c r="C104" s="26"/>
      <c r="D104" s="26"/>
      <c r="E104" s="26" t="str">
        <f>LEFT(E103,11)&amp;"*"&amp;",-"&amp;E103</f>
        <v>RSD_DTA1_SH*,-RSD_DTA1_SH_LTH*</v>
      </c>
      <c r="F104" s="26" t="str">
        <f>F103</f>
        <v>RSD_DTA1_SH</v>
      </c>
      <c r="G104" s="43">
        <f t="shared" si="13"/>
        <v>2045</v>
      </c>
      <c r="H104" s="44">
        <f>K103</f>
        <v>-0.11414695863342791</v>
      </c>
      <c r="I104" s="45"/>
      <c r="J104" s="45"/>
      <c r="K104" s="46">
        <f>1+K103</f>
        <v>0.88585304136657206</v>
      </c>
      <c r="L104" s="27"/>
      <c r="N104" s="59"/>
      <c r="O104" s="36"/>
      <c r="P104" s="60"/>
    </row>
    <row r="105" spans="1:16" x14ac:dyDescent="0.3">
      <c r="C105" s="26"/>
      <c r="D105" s="26"/>
      <c r="E105" s="26" t="str">
        <f t="shared" ref="E105:F105" si="20">E103</f>
        <v>RSD_DTA1_SH_LTH*</v>
      </c>
      <c r="F105" s="26" t="str">
        <f t="shared" si="20"/>
        <v>RSD_DTA1_SH</v>
      </c>
      <c r="G105" s="43">
        <f t="shared" si="13"/>
        <v>2050</v>
      </c>
      <c r="H105" s="44">
        <f>K106</f>
        <v>0.8695463329903681</v>
      </c>
      <c r="I105" s="45"/>
      <c r="J105" s="45"/>
      <c r="K105" s="46">
        <f>-N105</f>
        <v>-0.1304536670096319</v>
      </c>
      <c r="L105" s="27"/>
      <c r="N105" s="57">
        <f>1+P105</f>
        <v>0.1304536670096319</v>
      </c>
      <c r="O105" s="36" t="s">
        <v>149</v>
      </c>
      <c r="P105" s="58">
        <f>K45</f>
        <v>-0.8695463329903681</v>
      </c>
    </row>
    <row r="106" spans="1:16" x14ac:dyDescent="0.3">
      <c r="C106" s="26"/>
      <c r="D106" s="26"/>
      <c r="E106" s="26" t="str">
        <f>LEFT(E105,11)&amp;"*"&amp;",-"&amp;E105</f>
        <v>RSD_DTA1_SH*,-RSD_DTA1_SH_LTH*</v>
      </c>
      <c r="F106" s="26" t="str">
        <f>F105</f>
        <v>RSD_DTA1_SH</v>
      </c>
      <c r="G106" s="43">
        <f t="shared" si="13"/>
        <v>2050</v>
      </c>
      <c r="H106" s="44">
        <f>K105</f>
        <v>-0.1304536670096319</v>
      </c>
      <c r="I106" s="45"/>
      <c r="J106" s="45"/>
      <c r="K106" s="46">
        <f>1+K105</f>
        <v>0.8695463329903681</v>
      </c>
      <c r="L106" s="27"/>
      <c r="N106" s="57"/>
      <c r="O106" s="36"/>
      <c r="P106" s="58"/>
    </row>
    <row r="107" spans="1:16" x14ac:dyDescent="0.3">
      <c r="N107" s="59"/>
      <c r="O107" s="36"/>
      <c r="P107" s="60"/>
    </row>
    <row r="108" spans="1:16" x14ac:dyDescent="0.3">
      <c r="G108" s="6" t="s">
        <v>74</v>
      </c>
      <c r="N108" s="59"/>
      <c r="O108" s="36"/>
      <c r="P108" s="60"/>
    </row>
    <row r="109" spans="1:16" ht="15" thickBot="1" x14ac:dyDescent="0.35">
      <c r="C109" s="40" t="s">
        <v>9</v>
      </c>
      <c r="D109" s="41" t="s">
        <v>30</v>
      </c>
      <c r="E109" s="40" t="s">
        <v>11</v>
      </c>
      <c r="F109" s="40" t="s">
        <v>12</v>
      </c>
      <c r="G109" s="40" t="s">
        <v>1</v>
      </c>
      <c r="H109" s="40" t="s">
        <v>10</v>
      </c>
      <c r="I109" s="40" t="str">
        <f>I90</f>
        <v>UC_RHSRTS~UP</v>
      </c>
      <c r="J109" s="40" t="str">
        <f>J90</f>
        <v>UC_RHSRTS~UP~0</v>
      </c>
      <c r="K109" s="42" t="s">
        <v>159</v>
      </c>
      <c r="L109" s="40" t="s">
        <v>13</v>
      </c>
      <c r="N109" s="59"/>
      <c r="O109" s="36"/>
      <c r="P109" s="60"/>
    </row>
    <row r="110" spans="1:16" x14ac:dyDescent="0.3">
      <c r="A110" s="9" t="str">
        <f>$B$4</f>
        <v>RSD_APA1_SH</v>
      </c>
      <c r="C110" s="26" t="str">
        <f>"U"&amp;LEFT(A110,8)&amp;"_LTHSH"</f>
        <v>URSD_APA1_LTHSH</v>
      </c>
      <c r="D110" s="26"/>
      <c r="E110" s="26" t="str">
        <f>A110&amp;"_"&amp;B84&amp;"*"</f>
        <v>RSD_APA1_SH_LTH*</v>
      </c>
      <c r="F110" s="26" t="str">
        <f>A110</f>
        <v>RSD_APA1_SH</v>
      </c>
      <c r="G110" s="43">
        <f>G91</f>
        <v>2018</v>
      </c>
      <c r="H110" s="44">
        <f>K111</f>
        <v>0.56032587686604862</v>
      </c>
      <c r="I110" s="45">
        <v>0</v>
      </c>
      <c r="J110" s="45">
        <v>15</v>
      </c>
      <c r="K110" s="46">
        <f>-(VLOOKUP(A110&amp;"_"&amp;B84&amp;"_E01",$D$12:$F$31,E$10+2,FALSE))</f>
        <v>-0.43967412313395143</v>
      </c>
      <c r="L110" s="27" t="str">
        <f>"Upper limit of DH in Space Heating in "&amp;A110</f>
        <v>Upper limit of DH in Space Heating in RSD_APA1_SH</v>
      </c>
      <c r="N110" s="59"/>
      <c r="O110" s="36"/>
      <c r="P110" s="60"/>
    </row>
    <row r="111" spans="1:16" x14ac:dyDescent="0.3">
      <c r="A111" s="9"/>
      <c r="C111" s="26"/>
      <c r="D111" s="26"/>
      <c r="E111" s="26" t="str">
        <f>LEFT(E110,11)&amp;"*"&amp;",-"&amp;E110</f>
        <v>RSD_APA1_SH*,-RSD_APA1_SH_LTH*</v>
      </c>
      <c r="F111" s="26" t="str">
        <f>F110</f>
        <v>RSD_APA1_SH</v>
      </c>
      <c r="G111" s="43">
        <f t="shared" ref="G111:G125" si="21">G92</f>
        <v>2018</v>
      </c>
      <c r="H111" s="44">
        <f>K110</f>
        <v>-0.43967412313395143</v>
      </c>
      <c r="I111" s="45"/>
      <c r="J111" s="45"/>
      <c r="K111" s="46">
        <f>1+K110</f>
        <v>0.56032587686604862</v>
      </c>
      <c r="L111" s="27"/>
      <c r="N111" s="59"/>
      <c r="O111" s="36"/>
      <c r="P111" s="60"/>
    </row>
    <row r="112" spans="1:16" x14ac:dyDescent="0.3">
      <c r="C112" s="26"/>
      <c r="D112" s="26"/>
      <c r="E112" s="26" t="str">
        <f t="shared" ref="E112:F112" si="22">E110</f>
        <v>RSD_APA1_SH_LTH*</v>
      </c>
      <c r="F112" s="26" t="str">
        <f t="shared" si="22"/>
        <v>RSD_APA1_SH</v>
      </c>
      <c r="G112" s="43">
        <f t="shared" si="21"/>
        <v>2020</v>
      </c>
      <c r="H112" s="44">
        <f>K113</f>
        <v>0.54853066176920529</v>
      </c>
      <c r="I112" s="45"/>
      <c r="J112" s="45"/>
      <c r="K112" s="46">
        <f>(K110+K114)/2</f>
        <v>-0.45146933823079471</v>
      </c>
      <c r="L112" s="27"/>
      <c r="N112" s="59"/>
      <c r="O112" s="36"/>
      <c r="P112" s="60"/>
    </row>
    <row r="113" spans="3:16" x14ac:dyDescent="0.3">
      <c r="C113" s="26"/>
      <c r="D113" s="26"/>
      <c r="E113" s="26" t="str">
        <f>LEFT(E112,11)&amp;"*"&amp;",-"&amp;E112</f>
        <v>RSD_APA1_SH*,-RSD_APA1_SH_LTH*</v>
      </c>
      <c r="F113" s="26" t="str">
        <f>F112</f>
        <v>RSD_APA1_SH</v>
      </c>
      <c r="G113" s="43">
        <f t="shared" si="21"/>
        <v>2020</v>
      </c>
      <c r="H113" s="44">
        <f>K112</f>
        <v>-0.45146933823079471</v>
      </c>
      <c r="I113" s="45"/>
      <c r="J113" s="45"/>
      <c r="K113" s="46">
        <f>1+K112</f>
        <v>0.54853066176920529</v>
      </c>
      <c r="L113" s="27"/>
      <c r="N113" s="59"/>
      <c r="O113" s="36"/>
      <c r="P113" s="60"/>
    </row>
    <row r="114" spans="3:16" x14ac:dyDescent="0.3">
      <c r="C114" s="26"/>
      <c r="D114" s="26"/>
      <c r="E114" s="26" t="str">
        <f t="shared" ref="E114:F114" si="23">E112</f>
        <v>RSD_APA1_SH_LTH*</v>
      </c>
      <c r="F114" s="26" t="str">
        <f t="shared" si="23"/>
        <v>RSD_APA1_SH</v>
      </c>
      <c r="G114" s="43">
        <f t="shared" si="21"/>
        <v>2025</v>
      </c>
      <c r="H114" s="44">
        <f>K115</f>
        <v>0.53673544667236195</v>
      </c>
      <c r="I114" s="45"/>
      <c r="J114" s="45"/>
      <c r="K114" s="46">
        <f>(K110+K116)/2</f>
        <v>-0.46326455332763805</v>
      </c>
      <c r="L114" s="27"/>
      <c r="N114" s="59"/>
      <c r="O114" s="36"/>
      <c r="P114" s="60"/>
    </row>
    <row r="115" spans="3:16" x14ac:dyDescent="0.3">
      <c r="C115" s="26"/>
      <c r="D115" s="26"/>
      <c r="E115" s="26" t="str">
        <f>LEFT(E114,11)&amp;"*"&amp;",-"&amp;E114</f>
        <v>RSD_APA1_SH*,-RSD_APA1_SH_LTH*</v>
      </c>
      <c r="F115" s="26" t="str">
        <f>F114</f>
        <v>RSD_APA1_SH</v>
      </c>
      <c r="G115" s="43">
        <f t="shared" si="21"/>
        <v>2025</v>
      </c>
      <c r="H115" s="44">
        <f>K114</f>
        <v>-0.46326455332763805</v>
      </c>
      <c r="I115" s="45"/>
      <c r="J115" s="45"/>
      <c r="K115" s="46">
        <f>1+K114</f>
        <v>0.53673544667236195</v>
      </c>
      <c r="L115" s="27"/>
      <c r="N115" s="59"/>
      <c r="O115" s="36"/>
      <c r="P115" s="60"/>
    </row>
    <row r="116" spans="3:16" x14ac:dyDescent="0.3">
      <c r="C116" s="26"/>
      <c r="D116" s="26"/>
      <c r="E116" s="26" t="str">
        <f t="shared" ref="E116:F116" si="24">E114</f>
        <v>RSD_APA1_SH_LTH*</v>
      </c>
      <c r="F116" s="26" t="str">
        <f t="shared" si="24"/>
        <v>RSD_APA1_SH</v>
      </c>
      <c r="G116" s="43">
        <f t="shared" si="21"/>
        <v>2030</v>
      </c>
      <c r="H116" s="44">
        <f>K117</f>
        <v>0.51314501647867539</v>
      </c>
      <c r="I116" s="45"/>
      <c r="J116" s="45"/>
      <c r="K116" s="46">
        <f>(K110+K124)/2</f>
        <v>-0.48685498352132461</v>
      </c>
      <c r="L116" s="27"/>
      <c r="N116" s="59"/>
      <c r="O116" s="36"/>
      <c r="P116" s="60"/>
    </row>
    <row r="117" spans="3:16" x14ac:dyDescent="0.3">
      <c r="C117" s="26"/>
      <c r="D117" s="26"/>
      <c r="E117" s="26" t="str">
        <f>LEFT(E116,11)&amp;"*"&amp;",-"&amp;E116</f>
        <v>RSD_APA1_SH*,-RSD_APA1_SH_LTH*</v>
      </c>
      <c r="F117" s="26" t="str">
        <f>F116</f>
        <v>RSD_APA1_SH</v>
      </c>
      <c r="G117" s="43">
        <f t="shared" si="21"/>
        <v>2030</v>
      </c>
      <c r="H117" s="44">
        <f>K116</f>
        <v>-0.48685498352132461</v>
      </c>
      <c r="I117" s="45"/>
      <c r="J117" s="45"/>
      <c r="K117" s="46">
        <f>1+K116</f>
        <v>0.51314501647867539</v>
      </c>
      <c r="L117" s="27"/>
      <c r="N117" s="59"/>
      <c r="O117" s="36"/>
      <c r="P117" s="60"/>
    </row>
    <row r="118" spans="3:16" x14ac:dyDescent="0.3">
      <c r="C118" s="26"/>
      <c r="D118" s="26"/>
      <c r="E118" s="26" t="str">
        <f t="shared" ref="E118:F118" si="25">E116</f>
        <v>RSD_APA1_SH_LTH*</v>
      </c>
      <c r="F118" s="26" t="str">
        <f t="shared" si="25"/>
        <v>RSD_APA1_SH</v>
      </c>
      <c r="G118" s="43">
        <f t="shared" si="21"/>
        <v>2035</v>
      </c>
      <c r="H118" s="44">
        <f>K119</f>
        <v>0.50134980138183205</v>
      </c>
      <c r="I118" s="45"/>
      <c r="J118" s="45"/>
      <c r="K118" s="46">
        <f>(K116+K120)/2</f>
        <v>-0.49865019861816789</v>
      </c>
      <c r="L118" s="27"/>
      <c r="N118" s="59"/>
      <c r="O118" s="36"/>
      <c r="P118" s="60"/>
    </row>
    <row r="119" spans="3:16" x14ac:dyDescent="0.3">
      <c r="C119" s="26"/>
      <c r="D119" s="26"/>
      <c r="E119" s="26" t="str">
        <f>LEFT(E118,11)&amp;"*"&amp;",-"&amp;E118</f>
        <v>RSD_APA1_SH*,-RSD_APA1_SH_LTH*</v>
      </c>
      <c r="F119" s="26" t="str">
        <f>F118</f>
        <v>RSD_APA1_SH</v>
      </c>
      <c r="G119" s="43">
        <f t="shared" si="21"/>
        <v>2035</v>
      </c>
      <c r="H119" s="44">
        <f>K118</f>
        <v>-0.49865019861816789</v>
      </c>
      <c r="I119" s="45"/>
      <c r="J119" s="45"/>
      <c r="K119" s="46">
        <f>1+K118</f>
        <v>0.50134980138183205</v>
      </c>
      <c r="L119" s="27"/>
      <c r="N119" s="59"/>
      <c r="O119" s="36"/>
      <c r="P119" s="60"/>
    </row>
    <row r="120" spans="3:16" x14ac:dyDescent="0.3">
      <c r="C120" s="26"/>
      <c r="D120" s="26"/>
      <c r="E120" s="26" t="str">
        <f t="shared" ref="E120:F120" si="26">E118</f>
        <v>RSD_APA1_SH_LTH*</v>
      </c>
      <c r="F120" s="26" t="str">
        <f t="shared" si="26"/>
        <v>RSD_APA1_SH</v>
      </c>
      <c r="G120" s="43">
        <f t="shared" si="21"/>
        <v>2040</v>
      </c>
      <c r="H120" s="44">
        <f>K121</f>
        <v>0.48955458628498882</v>
      </c>
      <c r="I120" s="45"/>
      <c r="J120" s="45"/>
      <c r="K120" s="46">
        <f>(K116+K124)/2</f>
        <v>-0.51044541371501118</v>
      </c>
      <c r="L120" s="27"/>
      <c r="N120" s="59"/>
      <c r="O120" s="36"/>
      <c r="P120" s="60"/>
    </row>
    <row r="121" spans="3:16" x14ac:dyDescent="0.3">
      <c r="C121" s="26"/>
      <c r="D121" s="26"/>
      <c r="E121" s="26" t="str">
        <f>LEFT(E120,11)&amp;"*"&amp;",-"&amp;E120</f>
        <v>RSD_APA1_SH*,-RSD_APA1_SH_LTH*</v>
      </c>
      <c r="F121" s="26" t="str">
        <f>F120</f>
        <v>RSD_APA1_SH</v>
      </c>
      <c r="G121" s="43">
        <f t="shared" si="21"/>
        <v>2040</v>
      </c>
      <c r="H121" s="44">
        <f>K120</f>
        <v>-0.51044541371501118</v>
      </c>
      <c r="I121" s="45"/>
      <c r="J121" s="45"/>
      <c r="K121" s="46">
        <f>1+K120</f>
        <v>0.48955458628498882</v>
      </c>
      <c r="L121" s="27"/>
      <c r="N121" s="59"/>
      <c r="O121" s="36"/>
      <c r="P121" s="60"/>
    </row>
    <row r="122" spans="3:16" x14ac:dyDescent="0.3">
      <c r="C122" s="26"/>
      <c r="D122" s="26"/>
      <c r="E122" s="26" t="str">
        <f t="shared" ref="E122:F122" si="27">E120</f>
        <v>RSD_APA1_SH_LTH*</v>
      </c>
      <c r="F122" s="26" t="str">
        <f t="shared" si="27"/>
        <v>RSD_APA1_SH</v>
      </c>
      <c r="G122" s="43">
        <f t="shared" si="21"/>
        <v>2045</v>
      </c>
      <c r="H122" s="44">
        <f>K123</f>
        <v>0.4777593711881456</v>
      </c>
      <c r="I122" s="45"/>
      <c r="J122" s="45"/>
      <c r="K122" s="46">
        <f>(K120+K124)/2</f>
        <v>-0.5222406288118544</v>
      </c>
      <c r="L122" s="27"/>
      <c r="N122" s="59"/>
      <c r="O122" s="36"/>
      <c r="P122" s="60"/>
    </row>
    <row r="123" spans="3:16" x14ac:dyDescent="0.3">
      <c r="C123" s="26"/>
      <c r="D123" s="26"/>
      <c r="E123" s="26" t="str">
        <f>LEFT(E122,11)&amp;"*"&amp;",-"&amp;E122</f>
        <v>RSD_APA1_SH*,-RSD_APA1_SH_LTH*</v>
      </c>
      <c r="F123" s="26" t="str">
        <f>F122</f>
        <v>RSD_APA1_SH</v>
      </c>
      <c r="G123" s="43">
        <f t="shared" si="21"/>
        <v>2045</v>
      </c>
      <c r="H123" s="44">
        <f>K122</f>
        <v>-0.5222406288118544</v>
      </c>
      <c r="I123" s="45"/>
      <c r="J123" s="45"/>
      <c r="K123" s="46">
        <f>1+K122</f>
        <v>0.4777593711881456</v>
      </c>
      <c r="L123" s="27"/>
      <c r="N123" s="59"/>
      <c r="O123" s="36"/>
      <c r="P123" s="60"/>
    </row>
    <row r="124" spans="3:16" x14ac:dyDescent="0.3">
      <c r="C124" s="26"/>
      <c r="D124" s="26"/>
      <c r="E124" s="26" t="str">
        <f t="shared" ref="E124:F124" si="28">E122</f>
        <v>RSD_APA1_SH_LTH*</v>
      </c>
      <c r="F124" s="26" t="str">
        <f t="shared" si="28"/>
        <v>RSD_APA1_SH</v>
      </c>
      <c r="G124" s="43">
        <f t="shared" si="21"/>
        <v>2050</v>
      </c>
      <c r="H124" s="44">
        <f>K125</f>
        <v>0.46596415609130226</v>
      </c>
      <c r="I124" s="45"/>
      <c r="J124" s="45"/>
      <c r="K124" s="46">
        <f>-N124</f>
        <v>-0.53403584390869774</v>
      </c>
      <c r="L124" s="27"/>
      <c r="N124" s="57">
        <f>1+P124</f>
        <v>0.53403584390869774</v>
      </c>
      <c r="O124" s="36" t="s">
        <v>149</v>
      </c>
      <c r="P124" s="58">
        <f>K64</f>
        <v>-0.46596415609130226</v>
      </c>
    </row>
    <row r="125" spans="3:16" x14ac:dyDescent="0.3">
      <c r="E125" s="26" t="str">
        <f>LEFT(E124,11)&amp;"*"&amp;",-"&amp;E124</f>
        <v>RSD_APA1_SH*,-RSD_APA1_SH_LTH*</v>
      </c>
      <c r="F125" s="26" t="str">
        <f>F124</f>
        <v>RSD_APA1_SH</v>
      </c>
      <c r="G125" s="43">
        <f t="shared" si="21"/>
        <v>2050</v>
      </c>
      <c r="H125" s="44">
        <f>K124</f>
        <v>-0.53403584390869774</v>
      </c>
      <c r="I125" s="45"/>
      <c r="J125" s="45"/>
      <c r="K125" s="46">
        <f>1+K124</f>
        <v>0.46596415609130226</v>
      </c>
      <c r="L125" s="27"/>
      <c r="N125" s="59"/>
      <c r="O125" s="36"/>
      <c r="P125" s="60"/>
    </row>
    <row r="126" spans="3:16" x14ac:dyDescent="0.3">
      <c r="N126" s="59"/>
      <c r="O126" s="36"/>
      <c r="P126" s="60"/>
    </row>
  </sheetData>
  <mergeCells count="1">
    <mergeCell ref="N57:P5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45"/>
  <sheetViews>
    <sheetView zoomScale="70" zoomScaleNormal="70" workbookViewId="0">
      <selection activeCell="Q1" sqref="Q1"/>
    </sheetView>
  </sheetViews>
  <sheetFormatPr defaultRowHeight="14.4" x14ac:dyDescent="0.3"/>
  <cols>
    <col min="2" max="2" width="12.44140625" bestFit="1" customWidth="1"/>
    <col min="3" max="3" width="27.6640625" bestFit="1" customWidth="1"/>
    <col min="15" max="15" width="42.109375" bestFit="1" customWidth="1"/>
  </cols>
  <sheetData>
    <row r="1" spans="1:16" x14ac:dyDescent="0.3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168</v>
      </c>
      <c r="P1" s="1" t="s">
        <v>168</v>
      </c>
    </row>
    <row r="2" spans="1:16" x14ac:dyDescent="0.3">
      <c r="A2" t="s">
        <v>94</v>
      </c>
      <c r="B2" t="s">
        <v>16</v>
      </c>
      <c r="C2" t="s">
        <v>120</v>
      </c>
      <c r="D2" t="s">
        <v>96</v>
      </c>
      <c r="E2" t="s">
        <v>17</v>
      </c>
      <c r="F2" t="s">
        <v>96</v>
      </c>
      <c r="G2">
        <v>2017</v>
      </c>
      <c r="H2" t="s">
        <v>96</v>
      </c>
      <c r="I2" t="s">
        <v>96</v>
      </c>
      <c r="J2" t="s">
        <v>96</v>
      </c>
      <c r="K2" t="s">
        <v>96</v>
      </c>
      <c r="L2">
        <v>1</v>
      </c>
      <c r="O2" t="str">
        <f t="shared" ref="O2:O33" si="0">B2&amp;C2</f>
        <v>NCAP_AFARSD_APA1_CK_BIC_E01</v>
      </c>
      <c r="P2">
        <f t="shared" ref="P2:P33" si="1">L2</f>
        <v>1</v>
      </c>
    </row>
    <row r="3" spans="1:16" x14ac:dyDescent="0.3">
      <c r="A3" t="s">
        <v>94</v>
      </c>
      <c r="B3" t="s">
        <v>16</v>
      </c>
      <c r="C3" t="s">
        <v>121</v>
      </c>
      <c r="D3" t="s">
        <v>96</v>
      </c>
      <c r="E3" t="s">
        <v>17</v>
      </c>
      <c r="F3" t="s">
        <v>96</v>
      </c>
      <c r="G3">
        <v>2017</v>
      </c>
      <c r="H3" t="s">
        <v>96</v>
      </c>
      <c r="I3" t="s">
        <v>96</v>
      </c>
      <c r="J3" t="s">
        <v>96</v>
      </c>
      <c r="K3" t="s">
        <v>96</v>
      </c>
      <c r="L3">
        <v>1</v>
      </c>
      <c r="O3" t="str">
        <f t="shared" si="0"/>
        <v>NCAP_AFARSD_APA1_CK_ELC_E01</v>
      </c>
      <c r="P3">
        <f t="shared" si="1"/>
        <v>1</v>
      </c>
    </row>
    <row r="4" spans="1:16" x14ac:dyDescent="0.3">
      <c r="A4" t="s">
        <v>94</v>
      </c>
      <c r="B4" t="s">
        <v>16</v>
      </c>
      <c r="C4" t="s">
        <v>122</v>
      </c>
      <c r="D4" t="s">
        <v>96</v>
      </c>
      <c r="E4" t="s">
        <v>17</v>
      </c>
      <c r="F4" t="s">
        <v>96</v>
      </c>
      <c r="G4">
        <v>2017</v>
      </c>
      <c r="H4" t="s">
        <v>96</v>
      </c>
      <c r="I4" t="s">
        <v>96</v>
      </c>
      <c r="J4" t="s">
        <v>96</v>
      </c>
      <c r="K4" t="s">
        <v>96</v>
      </c>
      <c r="L4">
        <v>1</v>
      </c>
      <c r="O4" t="str">
        <f t="shared" si="0"/>
        <v>NCAP_AFARSD_APA1_CK_GAS_E01</v>
      </c>
      <c r="P4">
        <f t="shared" si="1"/>
        <v>1</v>
      </c>
    </row>
    <row r="5" spans="1:16" x14ac:dyDescent="0.3">
      <c r="A5" t="s">
        <v>94</v>
      </c>
      <c r="B5" t="s">
        <v>16</v>
      </c>
      <c r="C5" t="s">
        <v>123</v>
      </c>
      <c r="D5" t="s">
        <v>96</v>
      </c>
      <c r="E5" t="s">
        <v>17</v>
      </c>
      <c r="F5" t="s">
        <v>96</v>
      </c>
      <c r="G5">
        <v>2017</v>
      </c>
      <c r="H5" t="s">
        <v>96</v>
      </c>
      <c r="I5" t="s">
        <v>96</v>
      </c>
      <c r="J5" t="s">
        <v>96</v>
      </c>
      <c r="K5" t="s">
        <v>96</v>
      </c>
      <c r="L5">
        <v>1</v>
      </c>
      <c r="O5" t="str">
        <f t="shared" si="0"/>
        <v>NCAP_AFARSD_APA1_CK_LOG_E01</v>
      </c>
      <c r="P5">
        <f t="shared" si="1"/>
        <v>1</v>
      </c>
    </row>
    <row r="6" spans="1:16" x14ac:dyDescent="0.3">
      <c r="A6" t="s">
        <v>94</v>
      </c>
      <c r="B6" t="s">
        <v>16</v>
      </c>
      <c r="C6" t="s">
        <v>124</v>
      </c>
      <c r="D6" t="s">
        <v>96</v>
      </c>
      <c r="E6" t="s">
        <v>17</v>
      </c>
      <c r="F6" t="s">
        <v>96</v>
      </c>
      <c r="G6">
        <v>2017</v>
      </c>
      <c r="H6" t="s">
        <v>96</v>
      </c>
      <c r="I6" t="s">
        <v>96</v>
      </c>
      <c r="J6" t="s">
        <v>96</v>
      </c>
      <c r="K6" t="s">
        <v>96</v>
      </c>
      <c r="L6">
        <v>1</v>
      </c>
      <c r="O6" t="str">
        <f t="shared" si="0"/>
        <v>NCAP_AFARSD_APA1_CK_LPG_E01</v>
      </c>
      <c r="P6">
        <f t="shared" si="1"/>
        <v>1</v>
      </c>
    </row>
    <row r="7" spans="1:16" x14ac:dyDescent="0.3">
      <c r="A7" t="s">
        <v>94</v>
      </c>
      <c r="B7" t="s">
        <v>16</v>
      </c>
      <c r="C7" t="s">
        <v>125</v>
      </c>
      <c r="D7" t="s">
        <v>96</v>
      </c>
      <c r="E7" t="s">
        <v>17</v>
      </c>
      <c r="F7" t="s">
        <v>96</v>
      </c>
      <c r="G7">
        <v>2017</v>
      </c>
      <c r="H7" t="s">
        <v>96</v>
      </c>
      <c r="I7" t="s">
        <v>96</v>
      </c>
      <c r="J7" t="s">
        <v>96</v>
      </c>
      <c r="K7" t="s">
        <v>96</v>
      </c>
      <c r="L7">
        <v>1</v>
      </c>
      <c r="O7" t="str">
        <f t="shared" si="0"/>
        <v>NCAP_AFARSD_DTA1_CK_BIC_E01</v>
      </c>
      <c r="P7">
        <f t="shared" si="1"/>
        <v>1</v>
      </c>
    </row>
    <row r="8" spans="1:16" x14ac:dyDescent="0.3">
      <c r="A8" t="s">
        <v>94</v>
      </c>
      <c r="B8" t="s">
        <v>16</v>
      </c>
      <c r="C8" t="s">
        <v>126</v>
      </c>
      <c r="D8" t="s">
        <v>96</v>
      </c>
      <c r="E8" t="s">
        <v>17</v>
      </c>
      <c r="F8" t="s">
        <v>96</v>
      </c>
      <c r="G8">
        <v>2017</v>
      </c>
      <c r="H8" t="s">
        <v>96</v>
      </c>
      <c r="I8" t="s">
        <v>96</v>
      </c>
      <c r="J8" t="s">
        <v>96</v>
      </c>
      <c r="K8" t="s">
        <v>96</v>
      </c>
      <c r="L8">
        <v>1</v>
      </c>
      <c r="O8" t="str">
        <f t="shared" si="0"/>
        <v>NCAP_AFARSD_DTA1_CK_ELC_E01</v>
      </c>
      <c r="P8">
        <f t="shared" si="1"/>
        <v>1</v>
      </c>
    </row>
    <row r="9" spans="1:16" x14ac:dyDescent="0.3">
      <c r="A9" t="s">
        <v>94</v>
      </c>
      <c r="B9" t="s">
        <v>16</v>
      </c>
      <c r="C9" t="s">
        <v>127</v>
      </c>
      <c r="D9" t="s">
        <v>96</v>
      </c>
      <c r="E9" t="s">
        <v>17</v>
      </c>
      <c r="F9" t="s">
        <v>96</v>
      </c>
      <c r="G9">
        <v>2017</v>
      </c>
      <c r="H9" t="s">
        <v>96</v>
      </c>
      <c r="I9" t="s">
        <v>96</v>
      </c>
      <c r="J9" t="s">
        <v>96</v>
      </c>
      <c r="K9" t="s">
        <v>96</v>
      </c>
      <c r="L9">
        <v>1</v>
      </c>
      <c r="O9" t="str">
        <f t="shared" si="0"/>
        <v>NCAP_AFARSD_DTA1_CK_GAS_E01</v>
      </c>
      <c r="P9">
        <f t="shared" si="1"/>
        <v>1</v>
      </c>
    </row>
    <row r="10" spans="1:16" x14ac:dyDescent="0.3">
      <c r="A10" t="s">
        <v>94</v>
      </c>
      <c r="B10" t="s">
        <v>16</v>
      </c>
      <c r="C10" t="s">
        <v>128</v>
      </c>
      <c r="D10" t="s">
        <v>96</v>
      </c>
      <c r="E10" t="s">
        <v>17</v>
      </c>
      <c r="F10" t="s">
        <v>96</v>
      </c>
      <c r="G10">
        <v>2017</v>
      </c>
      <c r="H10" t="s">
        <v>96</v>
      </c>
      <c r="I10" t="s">
        <v>96</v>
      </c>
      <c r="J10" t="s">
        <v>96</v>
      </c>
      <c r="K10" t="s">
        <v>96</v>
      </c>
      <c r="L10">
        <v>1</v>
      </c>
      <c r="O10" t="str">
        <f t="shared" si="0"/>
        <v>NCAP_AFARSD_DTA1_CK_LOG_E01</v>
      </c>
      <c r="P10">
        <f t="shared" si="1"/>
        <v>1</v>
      </c>
    </row>
    <row r="11" spans="1:16" x14ac:dyDescent="0.3">
      <c r="A11" t="s">
        <v>94</v>
      </c>
      <c r="B11" t="s">
        <v>16</v>
      </c>
      <c r="C11" t="s">
        <v>129</v>
      </c>
      <c r="D11" t="s">
        <v>96</v>
      </c>
      <c r="E11" t="s">
        <v>17</v>
      </c>
      <c r="F11" t="s">
        <v>96</v>
      </c>
      <c r="G11">
        <v>2017</v>
      </c>
      <c r="H11" t="s">
        <v>96</v>
      </c>
      <c r="I11" t="s">
        <v>96</v>
      </c>
      <c r="J11" t="s">
        <v>96</v>
      </c>
      <c r="K11" t="s">
        <v>96</v>
      </c>
      <c r="L11">
        <v>1</v>
      </c>
      <c r="O11" t="str">
        <f t="shared" si="0"/>
        <v>NCAP_AFARSD_DTA1_CK_LPG_E01</v>
      </c>
      <c r="P11">
        <f t="shared" si="1"/>
        <v>1</v>
      </c>
    </row>
    <row r="12" spans="1:16" x14ac:dyDescent="0.3">
      <c r="A12" t="s">
        <v>94</v>
      </c>
      <c r="B12" t="s">
        <v>15</v>
      </c>
      <c r="C12" t="s">
        <v>120</v>
      </c>
      <c r="D12" t="s">
        <v>96</v>
      </c>
      <c r="E12" t="s">
        <v>96</v>
      </c>
      <c r="F12" t="s">
        <v>96</v>
      </c>
      <c r="H12" t="s">
        <v>96</v>
      </c>
      <c r="I12" t="s">
        <v>96</v>
      </c>
      <c r="J12" t="s">
        <v>96</v>
      </c>
      <c r="K12" t="s">
        <v>96</v>
      </c>
      <c r="L12">
        <v>1</v>
      </c>
      <c r="O12" t="str">
        <f t="shared" si="0"/>
        <v>PRC_CAPACTRSD_APA1_CK_BIC_E01</v>
      </c>
      <c r="P12">
        <f t="shared" si="1"/>
        <v>1</v>
      </c>
    </row>
    <row r="13" spans="1:16" x14ac:dyDescent="0.3">
      <c r="A13" t="s">
        <v>94</v>
      </c>
      <c r="B13" t="s">
        <v>15</v>
      </c>
      <c r="C13" t="s">
        <v>121</v>
      </c>
      <c r="D13" t="s">
        <v>96</v>
      </c>
      <c r="E13" t="s">
        <v>96</v>
      </c>
      <c r="F13" t="s">
        <v>96</v>
      </c>
      <c r="H13" t="s">
        <v>96</v>
      </c>
      <c r="I13" t="s">
        <v>96</v>
      </c>
      <c r="J13" t="s">
        <v>96</v>
      </c>
      <c r="K13" t="s">
        <v>96</v>
      </c>
      <c r="L13">
        <v>1.34</v>
      </c>
      <c r="O13" t="str">
        <f t="shared" si="0"/>
        <v>PRC_CAPACTRSD_APA1_CK_ELC_E01</v>
      </c>
      <c r="P13">
        <f t="shared" si="1"/>
        <v>1.34</v>
      </c>
    </row>
    <row r="14" spans="1:16" x14ac:dyDescent="0.3">
      <c r="A14" t="s">
        <v>94</v>
      </c>
      <c r="B14" t="s">
        <v>15</v>
      </c>
      <c r="C14" t="s">
        <v>122</v>
      </c>
      <c r="D14" t="s">
        <v>96</v>
      </c>
      <c r="E14" t="s">
        <v>96</v>
      </c>
      <c r="F14" t="s">
        <v>96</v>
      </c>
      <c r="H14" t="s">
        <v>96</v>
      </c>
      <c r="I14" t="s">
        <v>96</v>
      </c>
      <c r="J14" t="s">
        <v>96</v>
      </c>
      <c r="K14" t="s">
        <v>96</v>
      </c>
      <c r="L14">
        <v>1</v>
      </c>
      <c r="O14" t="str">
        <f t="shared" si="0"/>
        <v>PRC_CAPACTRSD_APA1_CK_GAS_E01</v>
      </c>
      <c r="P14">
        <f t="shared" si="1"/>
        <v>1</v>
      </c>
    </row>
    <row r="15" spans="1:16" x14ac:dyDescent="0.3">
      <c r="A15" t="s">
        <v>94</v>
      </c>
      <c r="B15" t="s">
        <v>15</v>
      </c>
      <c r="C15" t="s">
        <v>123</v>
      </c>
      <c r="D15" t="s">
        <v>96</v>
      </c>
      <c r="E15" t="s">
        <v>96</v>
      </c>
      <c r="F15" t="s">
        <v>96</v>
      </c>
      <c r="H15" t="s">
        <v>96</v>
      </c>
      <c r="I15" t="s">
        <v>96</v>
      </c>
      <c r="J15" t="s">
        <v>96</v>
      </c>
      <c r="K15" t="s">
        <v>96</v>
      </c>
      <c r="L15">
        <v>1</v>
      </c>
      <c r="O15" t="str">
        <f t="shared" si="0"/>
        <v>PRC_CAPACTRSD_APA1_CK_LOG_E01</v>
      </c>
      <c r="P15">
        <f t="shared" si="1"/>
        <v>1</v>
      </c>
    </row>
    <row r="16" spans="1:16" x14ac:dyDescent="0.3">
      <c r="A16" t="s">
        <v>94</v>
      </c>
      <c r="B16" t="s">
        <v>15</v>
      </c>
      <c r="C16" t="s">
        <v>124</v>
      </c>
      <c r="D16" t="s">
        <v>96</v>
      </c>
      <c r="E16" t="s">
        <v>96</v>
      </c>
      <c r="F16" t="s">
        <v>96</v>
      </c>
      <c r="H16" t="s">
        <v>96</v>
      </c>
      <c r="I16" t="s">
        <v>96</v>
      </c>
      <c r="J16" t="s">
        <v>96</v>
      </c>
      <c r="K16" t="s">
        <v>96</v>
      </c>
      <c r="L16">
        <v>1</v>
      </c>
      <c r="O16" t="str">
        <f t="shared" si="0"/>
        <v>PRC_CAPACTRSD_APA1_CK_LPG_E01</v>
      </c>
      <c r="P16">
        <f t="shared" si="1"/>
        <v>1</v>
      </c>
    </row>
    <row r="17" spans="1:16" x14ac:dyDescent="0.3">
      <c r="A17" t="s">
        <v>94</v>
      </c>
      <c r="B17" t="s">
        <v>15</v>
      </c>
      <c r="C17" t="s">
        <v>125</v>
      </c>
      <c r="D17" t="s">
        <v>96</v>
      </c>
      <c r="E17" t="s">
        <v>96</v>
      </c>
      <c r="F17" t="s">
        <v>96</v>
      </c>
      <c r="H17" t="s">
        <v>96</v>
      </c>
      <c r="I17" t="s">
        <v>96</v>
      </c>
      <c r="J17" t="s">
        <v>96</v>
      </c>
      <c r="K17" t="s">
        <v>96</v>
      </c>
      <c r="L17">
        <v>1</v>
      </c>
      <c r="O17" t="str">
        <f t="shared" si="0"/>
        <v>PRC_CAPACTRSD_DTA1_CK_BIC_E01</v>
      </c>
      <c r="P17">
        <f t="shared" si="1"/>
        <v>1</v>
      </c>
    </row>
    <row r="18" spans="1:16" x14ac:dyDescent="0.3">
      <c r="A18" t="s">
        <v>94</v>
      </c>
      <c r="B18" t="s">
        <v>15</v>
      </c>
      <c r="C18" t="s">
        <v>126</v>
      </c>
      <c r="D18" t="s">
        <v>96</v>
      </c>
      <c r="E18" t="s">
        <v>96</v>
      </c>
      <c r="F18" t="s">
        <v>96</v>
      </c>
      <c r="H18" t="s">
        <v>96</v>
      </c>
      <c r="I18" t="s">
        <v>96</v>
      </c>
      <c r="J18" t="s">
        <v>96</v>
      </c>
      <c r="K18" t="s">
        <v>96</v>
      </c>
      <c r="L18">
        <v>1.34</v>
      </c>
      <c r="O18" t="str">
        <f t="shared" si="0"/>
        <v>PRC_CAPACTRSD_DTA1_CK_ELC_E01</v>
      </c>
      <c r="P18">
        <f t="shared" si="1"/>
        <v>1.34</v>
      </c>
    </row>
    <row r="19" spans="1:16" x14ac:dyDescent="0.3">
      <c r="A19" t="s">
        <v>94</v>
      </c>
      <c r="B19" t="s">
        <v>15</v>
      </c>
      <c r="C19" t="s">
        <v>127</v>
      </c>
      <c r="D19" t="s">
        <v>96</v>
      </c>
      <c r="E19" t="s">
        <v>96</v>
      </c>
      <c r="F19" t="s">
        <v>96</v>
      </c>
      <c r="H19" t="s">
        <v>96</v>
      </c>
      <c r="I19" t="s">
        <v>96</v>
      </c>
      <c r="J19" t="s">
        <v>96</v>
      </c>
      <c r="K19" t="s">
        <v>96</v>
      </c>
      <c r="L19">
        <v>1</v>
      </c>
      <c r="O19" t="str">
        <f t="shared" si="0"/>
        <v>PRC_CAPACTRSD_DTA1_CK_GAS_E01</v>
      </c>
      <c r="P19">
        <f t="shared" si="1"/>
        <v>1</v>
      </c>
    </row>
    <row r="20" spans="1:16" x14ac:dyDescent="0.3">
      <c r="A20" t="s">
        <v>94</v>
      </c>
      <c r="B20" t="s">
        <v>15</v>
      </c>
      <c r="C20" t="s">
        <v>128</v>
      </c>
      <c r="D20" t="s">
        <v>96</v>
      </c>
      <c r="E20" t="s">
        <v>96</v>
      </c>
      <c r="F20" t="s">
        <v>96</v>
      </c>
      <c r="H20" t="s">
        <v>96</v>
      </c>
      <c r="I20" t="s">
        <v>96</v>
      </c>
      <c r="J20" t="s">
        <v>96</v>
      </c>
      <c r="K20" t="s">
        <v>96</v>
      </c>
      <c r="L20">
        <v>1</v>
      </c>
      <c r="O20" t="str">
        <f t="shared" si="0"/>
        <v>PRC_CAPACTRSD_DTA1_CK_LOG_E01</v>
      </c>
      <c r="P20">
        <f t="shared" si="1"/>
        <v>1</v>
      </c>
    </row>
    <row r="21" spans="1:16" x14ac:dyDescent="0.3">
      <c r="A21" t="s">
        <v>94</v>
      </c>
      <c r="B21" t="s">
        <v>15</v>
      </c>
      <c r="C21" t="s">
        <v>129</v>
      </c>
      <c r="D21" t="s">
        <v>96</v>
      </c>
      <c r="E21" t="s">
        <v>96</v>
      </c>
      <c r="F21" t="s">
        <v>96</v>
      </c>
      <c r="H21" t="s">
        <v>96</v>
      </c>
      <c r="I21" t="s">
        <v>96</v>
      </c>
      <c r="J21" t="s">
        <v>96</v>
      </c>
      <c r="K21" t="s">
        <v>96</v>
      </c>
      <c r="L21">
        <v>1</v>
      </c>
      <c r="O21" t="str">
        <f t="shared" si="0"/>
        <v>PRC_CAPACTRSD_DTA1_CK_LPG_E01</v>
      </c>
      <c r="P21">
        <f t="shared" si="1"/>
        <v>1</v>
      </c>
    </row>
    <row r="22" spans="1:16" x14ac:dyDescent="0.3">
      <c r="A22" t="s">
        <v>94</v>
      </c>
      <c r="B22" t="s">
        <v>14</v>
      </c>
      <c r="C22" t="s">
        <v>120</v>
      </c>
      <c r="D22" t="s">
        <v>96</v>
      </c>
      <c r="E22" t="s">
        <v>96</v>
      </c>
      <c r="F22" t="s">
        <v>96</v>
      </c>
      <c r="G22">
        <v>2017</v>
      </c>
      <c r="H22" t="s">
        <v>96</v>
      </c>
      <c r="I22" t="s">
        <v>96</v>
      </c>
      <c r="J22" t="s">
        <v>96</v>
      </c>
      <c r="K22" t="s">
        <v>96</v>
      </c>
      <c r="L22">
        <v>0</v>
      </c>
      <c r="O22" t="str">
        <f t="shared" si="0"/>
        <v>PRC_RESIDRSD_APA1_CK_BIC_E01</v>
      </c>
      <c r="P22">
        <f t="shared" si="1"/>
        <v>0</v>
      </c>
    </row>
    <row r="23" spans="1:16" x14ac:dyDescent="0.3">
      <c r="A23" t="s">
        <v>94</v>
      </c>
      <c r="B23" t="s">
        <v>14</v>
      </c>
      <c r="C23" t="s">
        <v>121</v>
      </c>
      <c r="D23" t="s">
        <v>96</v>
      </c>
      <c r="E23" t="s">
        <v>96</v>
      </c>
      <c r="F23" t="s">
        <v>96</v>
      </c>
      <c r="G23">
        <v>2017</v>
      </c>
      <c r="H23" t="s">
        <v>96</v>
      </c>
      <c r="I23" t="s">
        <v>96</v>
      </c>
      <c r="J23" t="s">
        <v>96</v>
      </c>
      <c r="K23" t="s">
        <v>96</v>
      </c>
      <c r="L23">
        <v>951.27291600000001</v>
      </c>
      <c r="O23" t="str">
        <f t="shared" si="0"/>
        <v>PRC_RESIDRSD_APA1_CK_ELC_E01</v>
      </c>
      <c r="P23">
        <f t="shared" si="1"/>
        <v>951.27291600000001</v>
      </c>
    </row>
    <row r="24" spans="1:16" x14ac:dyDescent="0.3">
      <c r="A24" t="s">
        <v>94</v>
      </c>
      <c r="B24" t="s">
        <v>14</v>
      </c>
      <c r="C24" t="s">
        <v>122</v>
      </c>
      <c r="D24" t="s">
        <v>96</v>
      </c>
      <c r="E24" t="s">
        <v>96</v>
      </c>
      <c r="F24" t="s">
        <v>96</v>
      </c>
      <c r="G24">
        <v>2017</v>
      </c>
      <c r="H24" t="s">
        <v>96</v>
      </c>
      <c r="I24" t="s">
        <v>96</v>
      </c>
      <c r="J24" t="s">
        <v>96</v>
      </c>
      <c r="K24" t="s">
        <v>96</v>
      </c>
      <c r="L24">
        <v>2219.6368040000002</v>
      </c>
      <c r="O24" t="str">
        <f t="shared" si="0"/>
        <v>PRC_RESIDRSD_APA1_CK_GAS_E01</v>
      </c>
      <c r="P24">
        <f t="shared" si="1"/>
        <v>2219.6368040000002</v>
      </c>
    </row>
    <row r="25" spans="1:16" x14ac:dyDescent="0.3">
      <c r="A25" t="s">
        <v>94</v>
      </c>
      <c r="B25" t="s">
        <v>14</v>
      </c>
      <c r="C25" t="s">
        <v>123</v>
      </c>
      <c r="D25" t="s">
        <v>96</v>
      </c>
      <c r="E25" t="s">
        <v>96</v>
      </c>
      <c r="F25" t="s">
        <v>96</v>
      </c>
      <c r="G25">
        <v>2017</v>
      </c>
      <c r="H25" t="s">
        <v>96</v>
      </c>
      <c r="I25" t="s">
        <v>96</v>
      </c>
      <c r="J25" t="s">
        <v>96</v>
      </c>
      <c r="K25" t="s">
        <v>96</v>
      </c>
      <c r="L25">
        <v>0</v>
      </c>
      <c r="O25" t="str">
        <f t="shared" si="0"/>
        <v>PRC_RESIDRSD_APA1_CK_LOG_E01</v>
      </c>
      <c r="P25">
        <f t="shared" si="1"/>
        <v>0</v>
      </c>
    </row>
    <row r="26" spans="1:16" x14ac:dyDescent="0.3">
      <c r="A26" t="s">
        <v>94</v>
      </c>
      <c r="B26" t="s">
        <v>14</v>
      </c>
      <c r="C26" t="s">
        <v>124</v>
      </c>
      <c r="D26" t="s">
        <v>96</v>
      </c>
      <c r="E26" t="s">
        <v>96</v>
      </c>
      <c r="F26" t="s">
        <v>96</v>
      </c>
      <c r="G26">
        <v>2017</v>
      </c>
      <c r="H26" t="s">
        <v>96</v>
      </c>
      <c r="I26" t="s">
        <v>96</v>
      </c>
      <c r="J26" t="s">
        <v>96</v>
      </c>
      <c r="K26" t="s">
        <v>96</v>
      </c>
      <c r="L26">
        <v>0</v>
      </c>
      <c r="O26" t="str">
        <f t="shared" si="0"/>
        <v>PRC_RESIDRSD_APA1_CK_LPG_E01</v>
      </c>
      <c r="P26">
        <f t="shared" si="1"/>
        <v>0</v>
      </c>
    </row>
    <row r="27" spans="1:16" x14ac:dyDescent="0.3">
      <c r="A27" t="s">
        <v>94</v>
      </c>
      <c r="B27" t="s">
        <v>14</v>
      </c>
      <c r="C27" t="s">
        <v>125</v>
      </c>
      <c r="D27" t="s">
        <v>96</v>
      </c>
      <c r="E27" t="s">
        <v>96</v>
      </c>
      <c r="F27" t="s">
        <v>96</v>
      </c>
      <c r="G27">
        <v>2017</v>
      </c>
      <c r="H27" t="s">
        <v>96</v>
      </c>
      <c r="I27" t="s">
        <v>96</v>
      </c>
      <c r="J27" t="s">
        <v>96</v>
      </c>
      <c r="K27" t="s">
        <v>96</v>
      </c>
      <c r="L27">
        <v>0</v>
      </c>
      <c r="O27" t="str">
        <f t="shared" si="0"/>
        <v>PRC_RESIDRSD_DTA1_CK_BIC_E01</v>
      </c>
      <c r="P27">
        <f t="shared" si="1"/>
        <v>0</v>
      </c>
    </row>
    <row r="28" spans="1:16" x14ac:dyDescent="0.3">
      <c r="A28" t="s">
        <v>94</v>
      </c>
      <c r="B28" t="s">
        <v>14</v>
      </c>
      <c r="C28" t="s">
        <v>126</v>
      </c>
      <c r="D28" t="s">
        <v>96</v>
      </c>
      <c r="E28" t="s">
        <v>96</v>
      </c>
      <c r="F28" t="s">
        <v>96</v>
      </c>
      <c r="G28">
        <v>2017</v>
      </c>
      <c r="H28" t="s">
        <v>96</v>
      </c>
      <c r="I28" t="s">
        <v>96</v>
      </c>
      <c r="J28" t="s">
        <v>96</v>
      </c>
      <c r="K28" t="s">
        <v>96</v>
      </c>
      <c r="L28">
        <v>928.71308399999998</v>
      </c>
      <c r="O28" t="str">
        <f t="shared" si="0"/>
        <v>PRC_RESIDRSD_DTA1_CK_ELC_E01</v>
      </c>
      <c r="P28">
        <f t="shared" si="1"/>
        <v>928.71308399999998</v>
      </c>
    </row>
    <row r="29" spans="1:16" x14ac:dyDescent="0.3">
      <c r="A29" t="s">
        <v>94</v>
      </c>
      <c r="B29" t="s">
        <v>14</v>
      </c>
      <c r="C29" t="s">
        <v>127</v>
      </c>
      <c r="D29" t="s">
        <v>96</v>
      </c>
      <c r="E29" t="s">
        <v>96</v>
      </c>
      <c r="F29" t="s">
        <v>96</v>
      </c>
      <c r="G29">
        <v>2017</v>
      </c>
      <c r="H29" t="s">
        <v>96</v>
      </c>
      <c r="I29" t="s">
        <v>96</v>
      </c>
      <c r="J29" t="s">
        <v>96</v>
      </c>
      <c r="K29" t="s">
        <v>96</v>
      </c>
      <c r="L29">
        <v>2166.9971959999998</v>
      </c>
      <c r="O29" t="str">
        <f t="shared" si="0"/>
        <v>PRC_RESIDRSD_DTA1_CK_GAS_E01</v>
      </c>
      <c r="P29">
        <f t="shared" si="1"/>
        <v>2166.9971959999998</v>
      </c>
    </row>
    <row r="30" spans="1:16" x14ac:dyDescent="0.3">
      <c r="A30" t="s">
        <v>94</v>
      </c>
      <c r="B30" t="s">
        <v>14</v>
      </c>
      <c r="C30" t="s">
        <v>128</v>
      </c>
      <c r="D30" t="s">
        <v>96</v>
      </c>
      <c r="E30" t="s">
        <v>96</v>
      </c>
      <c r="F30" t="s">
        <v>96</v>
      </c>
      <c r="G30">
        <v>2017</v>
      </c>
      <c r="H30" t="s">
        <v>96</v>
      </c>
      <c r="I30" t="s">
        <v>96</v>
      </c>
      <c r="J30" t="s">
        <v>96</v>
      </c>
      <c r="K30" t="s">
        <v>96</v>
      </c>
      <c r="L30">
        <v>0</v>
      </c>
      <c r="O30" t="str">
        <f t="shared" si="0"/>
        <v>PRC_RESIDRSD_DTA1_CK_LOG_E01</v>
      </c>
      <c r="P30">
        <f t="shared" si="1"/>
        <v>0</v>
      </c>
    </row>
    <row r="31" spans="1:16" x14ac:dyDescent="0.3">
      <c r="A31" t="s">
        <v>94</v>
      </c>
      <c r="B31" t="s">
        <v>14</v>
      </c>
      <c r="C31" t="s">
        <v>129</v>
      </c>
      <c r="D31" t="s">
        <v>96</v>
      </c>
      <c r="E31" t="s">
        <v>96</v>
      </c>
      <c r="F31" t="s">
        <v>96</v>
      </c>
      <c r="G31">
        <v>2017</v>
      </c>
      <c r="H31" t="s">
        <v>96</v>
      </c>
      <c r="I31" t="s">
        <v>96</v>
      </c>
      <c r="J31" t="s">
        <v>96</v>
      </c>
      <c r="K31" t="s">
        <v>96</v>
      </c>
      <c r="L31">
        <v>0</v>
      </c>
      <c r="O31" t="str">
        <f t="shared" si="0"/>
        <v>PRC_RESIDRSD_DTA1_CK_LPG_E01</v>
      </c>
      <c r="P31">
        <f t="shared" si="1"/>
        <v>0</v>
      </c>
    </row>
    <row r="32" spans="1:16" x14ac:dyDescent="0.3">
      <c r="O32" t="str">
        <f t="shared" si="0"/>
        <v/>
      </c>
      <c r="P32">
        <f t="shared" si="1"/>
        <v>0</v>
      </c>
    </row>
    <row r="33" spans="15:16" x14ac:dyDescent="0.3">
      <c r="O33" t="str">
        <f t="shared" si="0"/>
        <v/>
      </c>
      <c r="P33">
        <f t="shared" si="1"/>
        <v>0</v>
      </c>
    </row>
    <row r="34" spans="15:16" x14ac:dyDescent="0.3">
      <c r="O34" t="str">
        <f t="shared" ref="O34:O65" si="2">B34&amp;C34</f>
        <v/>
      </c>
      <c r="P34">
        <f t="shared" ref="P34:P96" si="3">L34</f>
        <v>0</v>
      </c>
    </row>
    <row r="35" spans="15:16" x14ac:dyDescent="0.3">
      <c r="O35" t="str">
        <f t="shared" si="2"/>
        <v/>
      </c>
      <c r="P35">
        <f t="shared" si="3"/>
        <v>0</v>
      </c>
    </row>
    <row r="36" spans="15:16" x14ac:dyDescent="0.3">
      <c r="O36" t="str">
        <f t="shared" si="2"/>
        <v/>
      </c>
      <c r="P36">
        <f t="shared" si="3"/>
        <v>0</v>
      </c>
    </row>
    <row r="37" spans="15:16" x14ac:dyDescent="0.3">
      <c r="O37" t="str">
        <f t="shared" si="2"/>
        <v/>
      </c>
      <c r="P37">
        <f t="shared" si="3"/>
        <v>0</v>
      </c>
    </row>
    <row r="38" spans="15:16" x14ac:dyDescent="0.3">
      <c r="O38" t="str">
        <f t="shared" si="2"/>
        <v/>
      </c>
      <c r="P38">
        <f t="shared" si="3"/>
        <v>0</v>
      </c>
    </row>
    <row r="39" spans="15:16" x14ac:dyDescent="0.3">
      <c r="O39" t="str">
        <f t="shared" si="2"/>
        <v/>
      </c>
      <c r="P39">
        <f t="shared" si="3"/>
        <v>0</v>
      </c>
    </row>
    <row r="40" spans="15:16" x14ac:dyDescent="0.3">
      <c r="O40" t="str">
        <f t="shared" si="2"/>
        <v/>
      </c>
      <c r="P40">
        <f t="shared" si="3"/>
        <v>0</v>
      </c>
    </row>
    <row r="41" spans="15:16" x14ac:dyDescent="0.3">
      <c r="O41" t="str">
        <f t="shared" si="2"/>
        <v/>
      </c>
      <c r="P41">
        <f t="shared" si="3"/>
        <v>0</v>
      </c>
    </row>
    <row r="42" spans="15:16" x14ac:dyDescent="0.3">
      <c r="O42" t="str">
        <f t="shared" si="2"/>
        <v/>
      </c>
      <c r="P42">
        <f t="shared" si="3"/>
        <v>0</v>
      </c>
    </row>
    <row r="43" spans="15:16" x14ac:dyDescent="0.3">
      <c r="O43" t="str">
        <f t="shared" si="2"/>
        <v/>
      </c>
      <c r="P43">
        <f t="shared" si="3"/>
        <v>0</v>
      </c>
    </row>
    <row r="44" spans="15:16" x14ac:dyDescent="0.3">
      <c r="O44" t="str">
        <f t="shared" si="2"/>
        <v/>
      </c>
      <c r="P44">
        <f t="shared" si="3"/>
        <v>0</v>
      </c>
    </row>
    <row r="45" spans="15:16" x14ac:dyDescent="0.3">
      <c r="O45" t="str">
        <f t="shared" si="2"/>
        <v/>
      </c>
      <c r="P45">
        <f t="shared" si="3"/>
        <v>0</v>
      </c>
    </row>
    <row r="46" spans="15:16" x14ac:dyDescent="0.3">
      <c r="O46" t="str">
        <f t="shared" si="2"/>
        <v/>
      </c>
      <c r="P46">
        <f t="shared" si="3"/>
        <v>0</v>
      </c>
    </row>
    <row r="47" spans="15:16" x14ac:dyDescent="0.3">
      <c r="O47" t="str">
        <f t="shared" si="2"/>
        <v/>
      </c>
      <c r="P47">
        <f t="shared" si="3"/>
        <v>0</v>
      </c>
    </row>
    <row r="48" spans="15:16" x14ac:dyDescent="0.3">
      <c r="O48" t="str">
        <f t="shared" si="2"/>
        <v/>
      </c>
      <c r="P48">
        <f t="shared" si="3"/>
        <v>0</v>
      </c>
    </row>
    <row r="49" spans="15:16" x14ac:dyDescent="0.3">
      <c r="O49" t="str">
        <f t="shared" si="2"/>
        <v/>
      </c>
      <c r="P49">
        <f t="shared" si="3"/>
        <v>0</v>
      </c>
    </row>
    <row r="50" spans="15:16" x14ac:dyDescent="0.3">
      <c r="O50" t="str">
        <f t="shared" si="2"/>
        <v/>
      </c>
      <c r="P50">
        <f t="shared" si="3"/>
        <v>0</v>
      </c>
    </row>
    <row r="51" spans="15:16" x14ac:dyDescent="0.3">
      <c r="O51" t="str">
        <f t="shared" si="2"/>
        <v/>
      </c>
      <c r="P51">
        <f t="shared" si="3"/>
        <v>0</v>
      </c>
    </row>
    <row r="52" spans="15:16" x14ac:dyDescent="0.3">
      <c r="O52" t="str">
        <f t="shared" si="2"/>
        <v/>
      </c>
      <c r="P52">
        <f t="shared" si="3"/>
        <v>0</v>
      </c>
    </row>
    <row r="53" spans="15:16" x14ac:dyDescent="0.3">
      <c r="O53" t="str">
        <f t="shared" si="2"/>
        <v/>
      </c>
      <c r="P53">
        <f t="shared" si="3"/>
        <v>0</v>
      </c>
    </row>
    <row r="54" spans="15:16" x14ac:dyDescent="0.3">
      <c r="O54" t="str">
        <f t="shared" si="2"/>
        <v/>
      </c>
      <c r="P54">
        <f t="shared" si="3"/>
        <v>0</v>
      </c>
    </row>
    <row r="55" spans="15:16" x14ac:dyDescent="0.3">
      <c r="O55" t="str">
        <f t="shared" si="2"/>
        <v/>
      </c>
      <c r="P55">
        <f t="shared" si="3"/>
        <v>0</v>
      </c>
    </row>
    <row r="56" spans="15:16" x14ac:dyDescent="0.3">
      <c r="O56" t="str">
        <f t="shared" si="2"/>
        <v/>
      </c>
      <c r="P56">
        <f t="shared" si="3"/>
        <v>0</v>
      </c>
    </row>
    <row r="57" spans="15:16" x14ac:dyDescent="0.3">
      <c r="O57" t="str">
        <f t="shared" si="2"/>
        <v/>
      </c>
      <c r="P57">
        <f t="shared" si="3"/>
        <v>0</v>
      </c>
    </row>
    <row r="58" spans="15:16" x14ac:dyDescent="0.3">
      <c r="O58" t="str">
        <f t="shared" si="2"/>
        <v/>
      </c>
      <c r="P58">
        <f t="shared" si="3"/>
        <v>0</v>
      </c>
    </row>
    <row r="59" spans="15:16" x14ac:dyDescent="0.3">
      <c r="O59" t="str">
        <f t="shared" si="2"/>
        <v/>
      </c>
      <c r="P59">
        <f t="shared" si="3"/>
        <v>0</v>
      </c>
    </row>
    <row r="60" spans="15:16" x14ac:dyDescent="0.3">
      <c r="O60" t="str">
        <f t="shared" si="2"/>
        <v/>
      </c>
      <c r="P60">
        <f t="shared" si="3"/>
        <v>0</v>
      </c>
    </row>
    <row r="61" spans="15:16" x14ac:dyDescent="0.3">
      <c r="O61" t="str">
        <f t="shared" si="2"/>
        <v/>
      </c>
      <c r="P61">
        <f t="shared" si="3"/>
        <v>0</v>
      </c>
    </row>
    <row r="62" spans="15:16" x14ac:dyDescent="0.3">
      <c r="O62" t="str">
        <f t="shared" si="2"/>
        <v/>
      </c>
      <c r="P62">
        <f t="shared" si="3"/>
        <v>0</v>
      </c>
    </row>
    <row r="63" spans="15:16" x14ac:dyDescent="0.3">
      <c r="O63" t="str">
        <f t="shared" si="2"/>
        <v/>
      </c>
      <c r="P63">
        <f t="shared" si="3"/>
        <v>0</v>
      </c>
    </row>
    <row r="64" spans="15:16" x14ac:dyDescent="0.3">
      <c r="O64" t="str">
        <f t="shared" si="2"/>
        <v/>
      </c>
      <c r="P64">
        <f t="shared" si="3"/>
        <v>0</v>
      </c>
    </row>
    <row r="65" spans="15:16" x14ac:dyDescent="0.3">
      <c r="O65" t="str">
        <f t="shared" si="2"/>
        <v/>
      </c>
      <c r="P65">
        <f t="shared" si="3"/>
        <v>0</v>
      </c>
    </row>
    <row r="66" spans="15:16" x14ac:dyDescent="0.3">
      <c r="O66" t="str">
        <f t="shared" ref="O66:O97" si="4">B66&amp;C66</f>
        <v/>
      </c>
      <c r="P66">
        <f t="shared" si="3"/>
        <v>0</v>
      </c>
    </row>
    <row r="67" spans="15:16" x14ac:dyDescent="0.3">
      <c r="O67" t="str">
        <f t="shared" si="4"/>
        <v/>
      </c>
      <c r="P67">
        <f t="shared" si="3"/>
        <v>0</v>
      </c>
    </row>
    <row r="68" spans="15:16" x14ac:dyDescent="0.3">
      <c r="O68" t="str">
        <f t="shared" si="4"/>
        <v/>
      </c>
      <c r="P68">
        <f t="shared" si="3"/>
        <v>0</v>
      </c>
    </row>
    <row r="69" spans="15:16" x14ac:dyDescent="0.3">
      <c r="O69" t="str">
        <f t="shared" si="4"/>
        <v/>
      </c>
      <c r="P69">
        <f t="shared" si="3"/>
        <v>0</v>
      </c>
    </row>
    <row r="70" spans="15:16" x14ac:dyDescent="0.3">
      <c r="O70" t="str">
        <f t="shared" si="4"/>
        <v/>
      </c>
      <c r="P70">
        <f t="shared" si="3"/>
        <v>0</v>
      </c>
    </row>
    <row r="71" spans="15:16" x14ac:dyDescent="0.3">
      <c r="O71" t="str">
        <f t="shared" si="4"/>
        <v/>
      </c>
      <c r="P71">
        <f t="shared" si="3"/>
        <v>0</v>
      </c>
    </row>
    <row r="72" spans="15:16" x14ac:dyDescent="0.3">
      <c r="O72" t="str">
        <f t="shared" si="4"/>
        <v/>
      </c>
      <c r="P72">
        <f t="shared" si="3"/>
        <v>0</v>
      </c>
    </row>
    <row r="73" spans="15:16" x14ac:dyDescent="0.3">
      <c r="O73" t="str">
        <f t="shared" si="4"/>
        <v/>
      </c>
      <c r="P73">
        <f t="shared" si="3"/>
        <v>0</v>
      </c>
    </row>
    <row r="74" spans="15:16" x14ac:dyDescent="0.3">
      <c r="O74" t="str">
        <f t="shared" si="4"/>
        <v/>
      </c>
      <c r="P74">
        <f t="shared" si="3"/>
        <v>0</v>
      </c>
    </row>
    <row r="75" spans="15:16" x14ac:dyDescent="0.3">
      <c r="O75" t="str">
        <f t="shared" si="4"/>
        <v/>
      </c>
      <c r="P75">
        <f t="shared" si="3"/>
        <v>0</v>
      </c>
    </row>
    <row r="76" spans="15:16" x14ac:dyDescent="0.3">
      <c r="O76" t="str">
        <f t="shared" si="4"/>
        <v/>
      </c>
      <c r="P76">
        <f t="shared" si="3"/>
        <v>0</v>
      </c>
    </row>
    <row r="77" spans="15:16" x14ac:dyDescent="0.3">
      <c r="O77" t="str">
        <f t="shared" si="4"/>
        <v/>
      </c>
      <c r="P77">
        <f t="shared" si="3"/>
        <v>0</v>
      </c>
    </row>
    <row r="78" spans="15:16" x14ac:dyDescent="0.3">
      <c r="O78" t="str">
        <f t="shared" si="4"/>
        <v/>
      </c>
      <c r="P78">
        <f t="shared" si="3"/>
        <v>0</v>
      </c>
    </row>
    <row r="79" spans="15:16" x14ac:dyDescent="0.3">
      <c r="O79" t="str">
        <f t="shared" si="4"/>
        <v/>
      </c>
      <c r="P79">
        <f t="shared" si="3"/>
        <v>0</v>
      </c>
    </row>
    <row r="80" spans="15:16" x14ac:dyDescent="0.3">
      <c r="O80" t="str">
        <f t="shared" si="4"/>
        <v/>
      </c>
      <c r="P80">
        <f t="shared" si="3"/>
        <v>0</v>
      </c>
    </row>
    <row r="81" spans="15:16" x14ac:dyDescent="0.3">
      <c r="O81" t="str">
        <f t="shared" si="4"/>
        <v/>
      </c>
      <c r="P81">
        <f t="shared" si="3"/>
        <v>0</v>
      </c>
    </row>
    <row r="82" spans="15:16" x14ac:dyDescent="0.3">
      <c r="O82" t="str">
        <f t="shared" si="4"/>
        <v/>
      </c>
      <c r="P82">
        <f t="shared" si="3"/>
        <v>0</v>
      </c>
    </row>
    <row r="83" spans="15:16" x14ac:dyDescent="0.3">
      <c r="O83" t="str">
        <f t="shared" si="4"/>
        <v/>
      </c>
      <c r="P83">
        <f t="shared" si="3"/>
        <v>0</v>
      </c>
    </row>
    <row r="84" spans="15:16" x14ac:dyDescent="0.3">
      <c r="O84" t="str">
        <f t="shared" si="4"/>
        <v/>
      </c>
      <c r="P84">
        <f t="shared" si="3"/>
        <v>0</v>
      </c>
    </row>
    <row r="85" spans="15:16" x14ac:dyDescent="0.3">
      <c r="O85" t="str">
        <f t="shared" si="4"/>
        <v/>
      </c>
      <c r="P85">
        <f t="shared" si="3"/>
        <v>0</v>
      </c>
    </row>
    <row r="86" spans="15:16" x14ac:dyDescent="0.3">
      <c r="O86" t="str">
        <f t="shared" si="4"/>
        <v/>
      </c>
      <c r="P86">
        <f t="shared" si="3"/>
        <v>0</v>
      </c>
    </row>
    <row r="87" spans="15:16" x14ac:dyDescent="0.3">
      <c r="O87" t="str">
        <f t="shared" si="4"/>
        <v/>
      </c>
      <c r="P87">
        <f t="shared" si="3"/>
        <v>0</v>
      </c>
    </row>
    <row r="88" spans="15:16" x14ac:dyDescent="0.3">
      <c r="O88" t="str">
        <f t="shared" si="4"/>
        <v/>
      </c>
      <c r="P88">
        <f t="shared" si="3"/>
        <v>0</v>
      </c>
    </row>
    <row r="89" spans="15:16" x14ac:dyDescent="0.3">
      <c r="O89" t="str">
        <f t="shared" si="4"/>
        <v/>
      </c>
      <c r="P89">
        <f t="shared" si="3"/>
        <v>0</v>
      </c>
    </row>
    <row r="90" spans="15:16" x14ac:dyDescent="0.3">
      <c r="O90" t="str">
        <f t="shared" si="4"/>
        <v/>
      </c>
      <c r="P90">
        <f t="shared" si="3"/>
        <v>0</v>
      </c>
    </row>
    <row r="91" spans="15:16" x14ac:dyDescent="0.3">
      <c r="O91" t="str">
        <f t="shared" si="4"/>
        <v/>
      </c>
      <c r="P91">
        <f t="shared" si="3"/>
        <v>0</v>
      </c>
    </row>
    <row r="92" spans="15:16" x14ac:dyDescent="0.3">
      <c r="O92" t="str">
        <f t="shared" si="4"/>
        <v/>
      </c>
      <c r="P92">
        <f t="shared" si="3"/>
        <v>0</v>
      </c>
    </row>
    <row r="93" spans="15:16" x14ac:dyDescent="0.3">
      <c r="O93" t="str">
        <f t="shared" si="4"/>
        <v/>
      </c>
      <c r="P93">
        <f t="shared" si="3"/>
        <v>0</v>
      </c>
    </row>
    <row r="94" spans="15:16" x14ac:dyDescent="0.3">
      <c r="O94" t="str">
        <f t="shared" si="4"/>
        <v/>
      </c>
      <c r="P94">
        <f t="shared" si="3"/>
        <v>0</v>
      </c>
    </row>
    <row r="95" spans="15:16" x14ac:dyDescent="0.3">
      <c r="O95" t="str">
        <f t="shared" si="4"/>
        <v/>
      </c>
      <c r="P95">
        <f t="shared" si="3"/>
        <v>0</v>
      </c>
    </row>
    <row r="96" spans="15:16" x14ac:dyDescent="0.3">
      <c r="O96" t="str">
        <f t="shared" si="4"/>
        <v/>
      </c>
      <c r="P96">
        <f t="shared" si="3"/>
        <v>0</v>
      </c>
    </row>
    <row r="97" spans="15:16" x14ac:dyDescent="0.3">
      <c r="O97" t="str">
        <f t="shared" si="4"/>
        <v/>
      </c>
      <c r="P97">
        <f t="shared" ref="P97" si="5">L97</f>
        <v>0</v>
      </c>
    </row>
    <row r="98" spans="15:16" x14ac:dyDescent="0.3">
      <c r="O98" t="str">
        <f t="shared" ref="O98:O135" si="6">B98&amp;C98</f>
        <v/>
      </c>
      <c r="P98">
        <f t="shared" ref="P98:P135" si="7">L98</f>
        <v>0</v>
      </c>
    </row>
    <row r="99" spans="15:16" x14ac:dyDescent="0.3">
      <c r="O99" t="str">
        <f t="shared" si="6"/>
        <v/>
      </c>
      <c r="P99">
        <f t="shared" si="7"/>
        <v>0</v>
      </c>
    </row>
    <row r="100" spans="15:16" x14ac:dyDescent="0.3">
      <c r="O100" t="str">
        <f t="shared" si="6"/>
        <v/>
      </c>
      <c r="P100">
        <f t="shared" si="7"/>
        <v>0</v>
      </c>
    </row>
    <row r="101" spans="15:16" x14ac:dyDescent="0.3">
      <c r="O101" t="str">
        <f t="shared" si="6"/>
        <v/>
      </c>
      <c r="P101">
        <f t="shared" si="7"/>
        <v>0</v>
      </c>
    </row>
    <row r="102" spans="15:16" x14ac:dyDescent="0.3">
      <c r="O102" t="str">
        <f t="shared" si="6"/>
        <v/>
      </c>
      <c r="P102">
        <f t="shared" si="7"/>
        <v>0</v>
      </c>
    </row>
    <row r="103" spans="15:16" x14ac:dyDescent="0.3">
      <c r="O103" t="str">
        <f t="shared" si="6"/>
        <v/>
      </c>
      <c r="P103">
        <f t="shared" si="7"/>
        <v>0</v>
      </c>
    </row>
    <row r="104" spans="15:16" x14ac:dyDescent="0.3">
      <c r="O104" t="str">
        <f t="shared" si="6"/>
        <v/>
      </c>
      <c r="P104">
        <f t="shared" si="7"/>
        <v>0</v>
      </c>
    </row>
    <row r="105" spans="15:16" x14ac:dyDescent="0.3">
      <c r="O105" t="str">
        <f t="shared" si="6"/>
        <v/>
      </c>
      <c r="P105">
        <f t="shared" si="7"/>
        <v>0</v>
      </c>
    </row>
    <row r="106" spans="15:16" x14ac:dyDescent="0.3">
      <c r="O106" t="str">
        <f t="shared" si="6"/>
        <v/>
      </c>
      <c r="P106">
        <f t="shared" si="7"/>
        <v>0</v>
      </c>
    </row>
    <row r="107" spans="15:16" x14ac:dyDescent="0.3">
      <c r="O107" t="str">
        <f t="shared" si="6"/>
        <v/>
      </c>
      <c r="P107">
        <f t="shared" si="7"/>
        <v>0</v>
      </c>
    </row>
    <row r="108" spans="15:16" x14ac:dyDescent="0.3">
      <c r="O108" t="str">
        <f t="shared" si="6"/>
        <v/>
      </c>
      <c r="P108">
        <f t="shared" si="7"/>
        <v>0</v>
      </c>
    </row>
    <row r="109" spans="15:16" x14ac:dyDescent="0.3">
      <c r="O109" t="str">
        <f t="shared" si="6"/>
        <v/>
      </c>
      <c r="P109">
        <f t="shared" si="7"/>
        <v>0</v>
      </c>
    </row>
    <row r="110" spans="15:16" x14ac:dyDescent="0.3">
      <c r="O110" t="str">
        <f t="shared" si="6"/>
        <v/>
      </c>
      <c r="P110">
        <f t="shared" si="7"/>
        <v>0</v>
      </c>
    </row>
    <row r="111" spans="15:16" x14ac:dyDescent="0.3">
      <c r="O111" t="str">
        <f t="shared" si="6"/>
        <v/>
      </c>
      <c r="P111">
        <f t="shared" si="7"/>
        <v>0</v>
      </c>
    </row>
    <row r="112" spans="15:16" x14ac:dyDescent="0.3">
      <c r="O112" t="str">
        <f t="shared" si="6"/>
        <v/>
      </c>
      <c r="P112">
        <f t="shared" si="7"/>
        <v>0</v>
      </c>
    </row>
    <row r="113" spans="1:16" x14ac:dyDescent="0.3">
      <c r="O113" t="str">
        <f t="shared" si="6"/>
        <v/>
      </c>
      <c r="P113">
        <f t="shared" si="7"/>
        <v>0</v>
      </c>
    </row>
    <row r="114" spans="1:16" x14ac:dyDescent="0.3">
      <c r="O114" t="str">
        <f t="shared" si="6"/>
        <v/>
      </c>
      <c r="P114">
        <f t="shared" si="7"/>
        <v>0</v>
      </c>
    </row>
    <row r="115" spans="1:16" x14ac:dyDescent="0.3">
      <c r="O115" t="str">
        <f t="shared" si="6"/>
        <v/>
      </c>
      <c r="P115">
        <f t="shared" si="7"/>
        <v>0</v>
      </c>
    </row>
    <row r="116" spans="1:16" x14ac:dyDescent="0.3">
      <c r="O116" t="str">
        <f t="shared" si="6"/>
        <v/>
      </c>
      <c r="P116">
        <f t="shared" si="7"/>
        <v>0</v>
      </c>
    </row>
    <row r="117" spans="1:16" x14ac:dyDescent="0.3">
      <c r="O117" t="str">
        <f t="shared" si="6"/>
        <v/>
      </c>
      <c r="P117">
        <f t="shared" si="7"/>
        <v>0</v>
      </c>
    </row>
    <row r="118" spans="1:16" x14ac:dyDescent="0.3">
      <c r="O118" t="str">
        <f t="shared" si="6"/>
        <v/>
      </c>
      <c r="P118">
        <f t="shared" si="7"/>
        <v>0</v>
      </c>
    </row>
    <row r="119" spans="1:16" x14ac:dyDescent="0.3">
      <c r="O119" t="str">
        <f t="shared" si="6"/>
        <v/>
      </c>
      <c r="P119">
        <f t="shared" si="7"/>
        <v>0</v>
      </c>
    </row>
    <row r="120" spans="1:16" x14ac:dyDescent="0.3">
      <c r="O120" t="str">
        <f t="shared" si="6"/>
        <v/>
      </c>
      <c r="P120">
        <f t="shared" si="7"/>
        <v>0</v>
      </c>
    </row>
    <row r="121" spans="1:16" x14ac:dyDescent="0.3">
      <c r="O121" t="str">
        <f t="shared" si="6"/>
        <v/>
      </c>
      <c r="P121">
        <f t="shared" si="7"/>
        <v>0</v>
      </c>
    </row>
    <row r="122" spans="1:1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O122" t="str">
        <f t="shared" si="6"/>
        <v/>
      </c>
      <c r="P122">
        <f t="shared" si="7"/>
        <v>0</v>
      </c>
    </row>
    <row r="123" spans="1:1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O123" t="str">
        <f t="shared" si="6"/>
        <v/>
      </c>
      <c r="P123">
        <f t="shared" si="7"/>
        <v>0</v>
      </c>
    </row>
    <row r="124" spans="1:1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O124" t="str">
        <f t="shared" si="6"/>
        <v/>
      </c>
      <c r="P124">
        <f t="shared" si="7"/>
        <v>0</v>
      </c>
    </row>
    <row r="125" spans="1:1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O125" t="str">
        <f t="shared" si="6"/>
        <v/>
      </c>
      <c r="P125">
        <f t="shared" si="7"/>
        <v>0</v>
      </c>
    </row>
    <row r="126" spans="1:1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O126" t="str">
        <f t="shared" si="6"/>
        <v/>
      </c>
      <c r="P126">
        <f t="shared" si="7"/>
        <v>0</v>
      </c>
    </row>
    <row r="127" spans="1:1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O127" t="str">
        <f t="shared" si="6"/>
        <v/>
      </c>
      <c r="P127">
        <f t="shared" si="7"/>
        <v>0</v>
      </c>
    </row>
    <row r="128" spans="1:1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O128" t="str">
        <f t="shared" si="6"/>
        <v/>
      </c>
      <c r="P128">
        <f t="shared" si="7"/>
        <v>0</v>
      </c>
    </row>
    <row r="129" spans="1:1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O129" t="str">
        <f t="shared" si="6"/>
        <v/>
      </c>
      <c r="P129">
        <f t="shared" si="7"/>
        <v>0</v>
      </c>
    </row>
    <row r="130" spans="1:1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O130" t="str">
        <f t="shared" si="6"/>
        <v/>
      </c>
      <c r="P130">
        <f t="shared" si="7"/>
        <v>0</v>
      </c>
    </row>
    <row r="131" spans="1:1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O131" t="str">
        <f t="shared" si="6"/>
        <v/>
      </c>
      <c r="P131">
        <f t="shared" si="7"/>
        <v>0</v>
      </c>
    </row>
    <row r="132" spans="1:1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O132" t="str">
        <f t="shared" si="6"/>
        <v/>
      </c>
      <c r="P132">
        <f t="shared" si="7"/>
        <v>0</v>
      </c>
    </row>
    <row r="133" spans="1:1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O133" t="str">
        <f t="shared" si="6"/>
        <v/>
      </c>
      <c r="P133">
        <f t="shared" si="7"/>
        <v>0</v>
      </c>
    </row>
    <row r="134" spans="1:1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O134" t="str">
        <f t="shared" si="6"/>
        <v/>
      </c>
      <c r="P134">
        <f t="shared" si="7"/>
        <v>0</v>
      </c>
    </row>
    <row r="135" spans="1:16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O135" t="str">
        <f t="shared" si="6"/>
        <v/>
      </c>
      <c r="P135">
        <f t="shared" si="7"/>
        <v>0</v>
      </c>
    </row>
    <row r="136" spans="1:16" x14ac:dyDescent="0.3">
      <c r="O136" t="str">
        <f t="shared" ref="O136:O145" si="8">B136&amp;C136</f>
        <v/>
      </c>
    </row>
    <row r="137" spans="1:16" x14ac:dyDescent="0.3">
      <c r="O137" t="str">
        <f t="shared" si="8"/>
        <v/>
      </c>
    </row>
    <row r="138" spans="1:16" x14ac:dyDescent="0.3">
      <c r="O138" t="str">
        <f t="shared" si="8"/>
        <v/>
      </c>
    </row>
    <row r="139" spans="1:16" x14ac:dyDescent="0.3">
      <c r="O139" t="str">
        <f t="shared" si="8"/>
        <v/>
      </c>
    </row>
    <row r="140" spans="1:16" x14ac:dyDescent="0.3">
      <c r="O140" t="str">
        <f t="shared" si="8"/>
        <v/>
      </c>
    </row>
    <row r="141" spans="1:16" x14ac:dyDescent="0.3">
      <c r="O141" t="str">
        <f t="shared" si="8"/>
        <v/>
      </c>
    </row>
    <row r="142" spans="1:16" x14ac:dyDescent="0.3">
      <c r="O142" t="str">
        <f t="shared" si="8"/>
        <v/>
      </c>
    </row>
    <row r="143" spans="1:16" x14ac:dyDescent="0.3">
      <c r="O143" t="str">
        <f t="shared" si="8"/>
        <v/>
      </c>
    </row>
    <row r="144" spans="1:16" x14ac:dyDescent="0.3">
      <c r="O144" t="str">
        <f t="shared" si="8"/>
        <v/>
      </c>
    </row>
    <row r="145" spans="15:15" x14ac:dyDescent="0.3">
      <c r="O145" t="str">
        <f t="shared" si="8"/>
        <v/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1"/>
  <sheetViews>
    <sheetView topLeftCell="A41" zoomScale="70" zoomScaleNormal="70" workbookViewId="0">
      <selection activeCell="A41" sqref="A1:XFD1048576"/>
    </sheetView>
  </sheetViews>
  <sheetFormatPr defaultRowHeight="14.4" x14ac:dyDescent="0.3"/>
  <cols>
    <col min="1" max="1" width="28.33203125" style="5" customWidth="1"/>
    <col min="2" max="2" width="22.5546875" style="5" customWidth="1"/>
    <col min="3" max="3" width="28.5546875" style="5" bestFit="1" customWidth="1"/>
    <col min="4" max="4" width="26.5546875" style="5" customWidth="1"/>
    <col min="5" max="5" width="25.5546875" style="5" customWidth="1"/>
    <col min="6" max="6" width="19.6640625" style="5" customWidth="1"/>
    <col min="7" max="7" width="17.33203125" style="5" customWidth="1"/>
    <col min="8" max="8" width="19.44140625" style="5" customWidth="1"/>
    <col min="9" max="9" width="34.109375" style="5" customWidth="1"/>
    <col min="10" max="10" width="23.33203125" style="5" customWidth="1"/>
    <col min="11" max="11" width="19.5546875" style="5" bestFit="1" customWidth="1"/>
    <col min="12" max="12" width="49" style="5" bestFit="1" customWidth="1"/>
    <col min="13" max="13" width="17.33203125" style="5" customWidth="1"/>
    <col min="14" max="14" width="16.33203125" style="5" customWidth="1"/>
    <col min="15" max="15" width="14.88671875" style="5" customWidth="1"/>
    <col min="16" max="16" width="7.88671875" style="5" bestFit="1" customWidth="1"/>
    <col min="17" max="17" width="14" style="5" customWidth="1"/>
    <col min="18" max="18" width="11.5546875" style="5" customWidth="1"/>
    <col min="19" max="19" width="13.5546875" style="5" customWidth="1"/>
    <col min="20" max="16384" width="8.88671875" style="5"/>
  </cols>
  <sheetData>
    <row r="1" spans="1:8" x14ac:dyDescent="0.3">
      <c r="A1" s="9" t="s">
        <v>39</v>
      </c>
    </row>
    <row r="3" spans="1:8" x14ac:dyDescent="0.3">
      <c r="A3" s="5" t="s">
        <v>22</v>
      </c>
      <c r="B3" s="69" t="s">
        <v>61</v>
      </c>
    </row>
    <row r="4" spans="1:8" x14ac:dyDescent="0.3">
      <c r="B4" s="70" t="s">
        <v>62</v>
      </c>
    </row>
    <row r="5" spans="1:8" ht="15" thickBot="1" x14ac:dyDescent="0.35">
      <c r="B5" s="70"/>
    </row>
    <row r="6" spans="1:8" ht="15" thickBot="1" x14ac:dyDescent="0.35">
      <c r="B6" s="70"/>
      <c r="C6" s="63" t="s">
        <v>19</v>
      </c>
      <c r="D6" s="11" t="s">
        <v>16</v>
      </c>
      <c r="E6" s="11" t="s">
        <v>20</v>
      </c>
      <c r="F6" s="11" t="s">
        <v>15</v>
      </c>
      <c r="G6" s="11" t="s">
        <v>20</v>
      </c>
      <c r="H6" s="12" t="s">
        <v>14</v>
      </c>
    </row>
    <row r="7" spans="1:8" x14ac:dyDescent="0.3">
      <c r="B7" s="70"/>
    </row>
    <row r="8" spans="1:8" ht="15" thickBot="1" x14ac:dyDescent="0.35">
      <c r="B8" s="70"/>
    </row>
    <row r="9" spans="1:8" ht="15" thickBot="1" x14ac:dyDescent="0.35">
      <c r="B9" s="70"/>
      <c r="F9" s="15">
        <v>2017</v>
      </c>
    </row>
    <row r="10" spans="1:8" x14ac:dyDescent="0.3">
      <c r="B10" s="71"/>
      <c r="C10" s="29"/>
      <c r="D10" s="29"/>
      <c r="E10" s="72">
        <v>1</v>
      </c>
      <c r="F10" s="17" t="s">
        <v>21</v>
      </c>
      <c r="G10" s="73"/>
    </row>
    <row r="11" spans="1:8" x14ac:dyDescent="0.3">
      <c r="C11" s="64" t="s">
        <v>18</v>
      </c>
      <c r="D11" s="36"/>
      <c r="E11" s="65" t="s">
        <v>168</v>
      </c>
      <c r="F11" s="66" t="s">
        <v>168</v>
      </c>
      <c r="G11" s="66" t="s">
        <v>37</v>
      </c>
    </row>
    <row r="12" spans="1:8" x14ac:dyDescent="0.3">
      <c r="C12" s="31" t="str">
        <f>B3</f>
        <v>RSD_DTA1_CK</v>
      </c>
      <c r="D12" s="36" t="str">
        <f t="shared" ref="D12:D19" si="0">C12&amp;G12</f>
        <v>RSD_DTA1_CK_ELC_E01</v>
      </c>
      <c r="E12" s="67">
        <f>IFERROR(VLOOKUP($D$6&amp;$D12,Cooking!$O$2:$P$135,E$10+1,FALSE)*VLOOKUP($F$6&amp;$D12,Cooking!$O$2:$P$135,E$10+1,FALSE)*VLOOKUP($H$6&amp;$D12,Cooking!$O$2:$P$135,E$10+1,FALSE),)</f>
        <v>1244.4755325600001</v>
      </c>
      <c r="F12" s="68">
        <f t="shared" ref="F12:F19" si="1">E12/SUMIF($C$12:$C$19,$C12,E$12:E$19)</f>
        <v>0.36479128856624321</v>
      </c>
      <c r="G12" s="21" t="s">
        <v>32</v>
      </c>
    </row>
    <row r="13" spans="1:8" x14ac:dyDescent="0.3">
      <c r="C13" s="31" t="str">
        <f>C12</f>
        <v>RSD_DTA1_CK</v>
      </c>
      <c r="D13" s="36" t="str">
        <f t="shared" si="0"/>
        <v>RSD_DTA1_CK_GAS_E01</v>
      </c>
      <c r="E13" s="67">
        <f>IFERROR(VLOOKUP($D$6&amp;$D13,Cooking!$O$2:$P$135,E$10+1,FALSE)*VLOOKUP($F$6&amp;$D13,Cooking!$O$2:$P$135,E$10+1,FALSE)*VLOOKUP($H$6&amp;$D13,Cooking!$O$2:$P$135,E$10+1,FALSE),)</f>
        <v>2166.9971959999998</v>
      </c>
      <c r="F13" s="68">
        <f t="shared" si="1"/>
        <v>0.63520871143375668</v>
      </c>
      <c r="G13" s="21" t="s">
        <v>33</v>
      </c>
    </row>
    <row r="14" spans="1:8" x14ac:dyDescent="0.3">
      <c r="C14" s="31" t="str">
        <f>C13</f>
        <v>RSD_DTA1_CK</v>
      </c>
      <c r="D14" s="36" t="str">
        <f t="shared" si="0"/>
        <v>RSD_DTA1_CK_LOG_E01</v>
      </c>
      <c r="E14" s="67">
        <f>IFERROR(VLOOKUP($D$6&amp;$D14,Cooking!$O$2:$P$135,E$10+1,FALSE)*VLOOKUP($F$6&amp;$D14,Cooking!$O$2:$P$135,E$10+1,FALSE)*VLOOKUP($H$6&amp;$D14,Cooking!$O$2:$P$135,E$10+1,FALSE),)</f>
        <v>0</v>
      </c>
      <c r="F14" s="68">
        <f t="shared" si="1"/>
        <v>0</v>
      </c>
      <c r="G14" s="21" t="s">
        <v>34</v>
      </c>
    </row>
    <row r="15" spans="1:8" x14ac:dyDescent="0.3">
      <c r="C15" s="31" t="str">
        <f t="shared" ref="C15" si="2">C14</f>
        <v>RSD_DTA1_CK</v>
      </c>
      <c r="D15" s="36" t="str">
        <f t="shared" si="0"/>
        <v>RSD_DTA1_CK_LPG_E01</v>
      </c>
      <c r="E15" s="67">
        <f>IFERROR(VLOOKUP($D$6&amp;$D15,Cooking!$O$2:$P$135,E$10+1,FALSE)*VLOOKUP($F$6&amp;$D15,Cooking!$O$2:$P$135,E$10+1,FALSE)*VLOOKUP($H$6&amp;$D15,Cooking!$O$2:$P$135,E$10+1,FALSE),)</f>
        <v>0</v>
      </c>
      <c r="F15" s="68">
        <f t="shared" si="1"/>
        <v>0</v>
      </c>
      <c r="G15" s="21" t="s">
        <v>35</v>
      </c>
    </row>
    <row r="16" spans="1:8" x14ac:dyDescent="0.3">
      <c r="C16" s="31" t="str">
        <f>B4</f>
        <v>RSD_APA1_CK</v>
      </c>
      <c r="D16" s="36" t="str">
        <f t="shared" si="0"/>
        <v>RSD_APA1_CK_ELC_E01</v>
      </c>
      <c r="E16" s="67">
        <f>IFERROR(VLOOKUP($D$6&amp;$D16,Cooking!$O$2:$P$135,E$10+1,FALSE)*VLOOKUP($F$6&amp;$D16,Cooking!$O$2:$P$135,E$10+1,FALSE)*VLOOKUP($H$6&amp;$D16,Cooking!$O$2:$P$135,E$10+1,FALSE),)</f>
        <v>1274.7057074400002</v>
      </c>
      <c r="F16" s="68">
        <f t="shared" si="1"/>
        <v>0.36479128856624321</v>
      </c>
      <c r="G16" s="21" t="s">
        <v>32</v>
      </c>
    </row>
    <row r="17" spans="1:14" x14ac:dyDescent="0.3">
      <c r="C17" s="31" t="str">
        <f t="shared" ref="C17:C19" si="3">C16</f>
        <v>RSD_APA1_CK</v>
      </c>
      <c r="D17" s="36" t="str">
        <f t="shared" si="0"/>
        <v>RSD_APA1_CK_GAS_E01</v>
      </c>
      <c r="E17" s="67">
        <f>IFERROR(VLOOKUP($D$6&amp;$D17,Cooking!$O$2:$P$135,E$10+1,FALSE)*VLOOKUP($F$6&amp;$D17,Cooking!$O$2:$P$135,E$10+1,FALSE)*VLOOKUP($H$6&amp;$D17,Cooking!$O$2:$P$135,E$10+1,FALSE),)</f>
        <v>2219.6368040000002</v>
      </c>
      <c r="F17" s="68">
        <f t="shared" si="1"/>
        <v>0.63520871143375679</v>
      </c>
      <c r="G17" s="21" t="s">
        <v>33</v>
      </c>
    </row>
    <row r="18" spans="1:14" x14ac:dyDescent="0.3">
      <c r="C18" s="31" t="str">
        <f>C17</f>
        <v>RSD_APA1_CK</v>
      </c>
      <c r="D18" s="36" t="str">
        <f t="shared" si="0"/>
        <v>RSD_APA1_CK_LOG_E01</v>
      </c>
      <c r="E18" s="67">
        <f>IFERROR(VLOOKUP($D$6&amp;$D18,Cooking!$O$2:$P$135,E$10+1,FALSE)*VLOOKUP($F$6&amp;$D18,Cooking!$O$2:$P$135,E$10+1,FALSE)*VLOOKUP($H$6&amp;$D18,Cooking!$O$2:$P$135,E$10+1,FALSE),)</f>
        <v>0</v>
      </c>
      <c r="F18" s="68">
        <f t="shared" si="1"/>
        <v>0</v>
      </c>
      <c r="G18" s="21" t="s">
        <v>34</v>
      </c>
    </row>
    <row r="19" spans="1:14" x14ac:dyDescent="0.3">
      <c r="C19" s="31" t="str">
        <f t="shared" si="3"/>
        <v>RSD_APA1_CK</v>
      </c>
      <c r="D19" s="36" t="str">
        <f t="shared" si="0"/>
        <v>RSD_APA1_CK_LPG_E01</v>
      </c>
      <c r="E19" s="67">
        <f>IFERROR(VLOOKUP($D$6&amp;$D19,Cooking!$O$2:$P$135,E$10+1,FALSE)*VLOOKUP($F$6&amp;$D19,Cooking!$O$2:$P$135,E$10+1,FALSE)*VLOOKUP($H$6&amp;$D19,Cooking!$O$2:$P$135,E$10+1,FALSE),)</f>
        <v>0</v>
      </c>
      <c r="F19" s="68">
        <f t="shared" si="1"/>
        <v>0</v>
      </c>
      <c r="G19" s="21" t="s">
        <v>35</v>
      </c>
    </row>
    <row r="22" spans="1:14" ht="15" thickBot="1" x14ac:dyDescent="0.35"/>
    <row r="23" spans="1:14" ht="15" thickBot="1" x14ac:dyDescent="0.35">
      <c r="D23" s="37"/>
      <c r="E23" s="37">
        <f>2017+3</f>
        <v>2020</v>
      </c>
      <c r="F23" s="38">
        <f>E23+5</f>
        <v>2025</v>
      </c>
      <c r="G23" s="38">
        <f t="shared" ref="G23:J23" si="4">F23+5</f>
        <v>2030</v>
      </c>
      <c r="H23" s="38">
        <f t="shared" si="4"/>
        <v>2035</v>
      </c>
      <c r="I23" s="38">
        <f t="shared" si="4"/>
        <v>2040</v>
      </c>
      <c r="J23" s="38">
        <f t="shared" si="4"/>
        <v>2045</v>
      </c>
      <c r="K23" s="39">
        <f>J23+5</f>
        <v>2050</v>
      </c>
    </row>
    <row r="24" spans="1:14" ht="15" thickBot="1" x14ac:dyDescent="0.35">
      <c r="A24" s="9" t="s">
        <v>147</v>
      </c>
      <c r="D24" s="74" t="s">
        <v>23</v>
      </c>
      <c r="E24" s="74">
        <v>1</v>
      </c>
      <c r="F24" s="75">
        <v>1</v>
      </c>
      <c r="G24" s="75"/>
      <c r="H24" s="75"/>
      <c r="I24" s="75"/>
      <c r="J24" s="75"/>
      <c r="K24" s="76"/>
    </row>
    <row r="25" spans="1:14" x14ac:dyDescent="0.3">
      <c r="A25" s="5" t="s">
        <v>17</v>
      </c>
      <c r="B25" s="5" t="s">
        <v>148</v>
      </c>
    </row>
    <row r="27" spans="1:14" x14ac:dyDescent="0.3">
      <c r="C27" s="6" t="s">
        <v>169</v>
      </c>
    </row>
    <row r="30" spans="1:14" x14ac:dyDescent="0.3">
      <c r="G30" s="6" t="s">
        <v>44</v>
      </c>
    </row>
    <row r="31" spans="1:14" ht="15" thickBot="1" x14ac:dyDescent="0.35">
      <c r="C31" s="40" t="s">
        <v>9</v>
      </c>
      <c r="D31" s="41" t="s">
        <v>30</v>
      </c>
      <c r="E31" s="40" t="s">
        <v>11</v>
      </c>
      <c r="F31" s="40" t="s">
        <v>12</v>
      </c>
      <c r="G31" s="40" t="s">
        <v>1</v>
      </c>
      <c r="H31" s="40" t="s">
        <v>10</v>
      </c>
      <c r="I31" s="40" t="str">
        <f>"UC_RHSRTS~"&amp;A25</f>
        <v>UC_RHSRTS~UP</v>
      </c>
      <c r="J31" s="40" t="str">
        <f>"UC_RHSRTS~"&amp;A25&amp;"~0"</f>
        <v>UC_RHSRTS~UP~0</v>
      </c>
      <c r="K31" s="42" t="s">
        <v>168</v>
      </c>
      <c r="L31" s="40" t="s">
        <v>13</v>
      </c>
    </row>
    <row r="32" spans="1:14" x14ac:dyDescent="0.3">
      <c r="A32" s="9" t="str">
        <f>$B$3</f>
        <v>RSD_DTA1_CK</v>
      </c>
      <c r="C32" s="26" t="str">
        <f>"U"&amp;LEFT(A32,8)&amp;"_LPGCK"</f>
        <v>URSD_DTA1_LPGCK</v>
      </c>
      <c r="D32" s="26" t="str">
        <f>A32</f>
        <v>RSD_DTA1_CK</v>
      </c>
      <c r="E32" s="26" t="str">
        <f>A32&amp;"_"&amp;B25&amp;"*"</f>
        <v>RSD_DTA1_CK_LPG*</v>
      </c>
      <c r="F32" s="26" t="str">
        <f>A32</f>
        <v>RSD_DTA1_CK</v>
      </c>
      <c r="G32" s="43">
        <f>2017+1</f>
        <v>2018</v>
      </c>
      <c r="H32" s="77">
        <v>1</v>
      </c>
      <c r="I32" s="45">
        <v>0</v>
      </c>
      <c r="J32" s="45">
        <v>5</v>
      </c>
      <c r="K32" s="78">
        <f>-VLOOKUP(A32&amp;"_"&amp;B25&amp;"_E01",$D$12:$F$19,E$10+2,FALSE)</f>
        <v>0</v>
      </c>
      <c r="L32" s="27" t="str">
        <f>"Lower limit of LPG in Cooking in "&amp;A32</f>
        <v>Lower limit of LPG in Cooking in RSD_DTA1_CK</v>
      </c>
      <c r="N32" s="79"/>
    </row>
    <row r="33" spans="1:16" x14ac:dyDescent="0.3">
      <c r="C33" s="26"/>
      <c r="D33" s="26" t="str">
        <f>D32</f>
        <v>RSD_DTA1_CK</v>
      </c>
      <c r="E33" s="26" t="str">
        <f t="shared" ref="E33:F39" si="5">E32</f>
        <v>RSD_DTA1_CK_LPG*</v>
      </c>
      <c r="F33" s="26" t="str">
        <f t="shared" si="5"/>
        <v>RSD_DTA1_CK</v>
      </c>
      <c r="G33" s="43">
        <f>E23</f>
        <v>2020</v>
      </c>
      <c r="H33" s="77">
        <v>1</v>
      </c>
      <c r="I33" s="45"/>
      <c r="J33" s="45"/>
      <c r="K33" s="46">
        <f>(K32+K34)/2</f>
        <v>-7.9401088929219599E-2</v>
      </c>
      <c r="L33" s="27"/>
      <c r="N33" s="79"/>
    </row>
    <row r="34" spans="1:16" x14ac:dyDescent="0.3">
      <c r="C34" s="26"/>
      <c r="D34" s="26" t="str">
        <f>D33</f>
        <v>RSD_DTA1_CK</v>
      </c>
      <c r="E34" s="26" t="str">
        <f t="shared" si="5"/>
        <v>RSD_DTA1_CK_LPG*</v>
      </c>
      <c r="F34" s="26" t="str">
        <f t="shared" si="5"/>
        <v>RSD_DTA1_CK</v>
      </c>
      <c r="G34" s="43">
        <f>F23</f>
        <v>2025</v>
      </c>
      <c r="H34" s="77">
        <v>1</v>
      </c>
      <c r="I34" s="45"/>
      <c r="J34" s="45"/>
      <c r="K34" s="46">
        <f>(K32+K35)/2</f>
        <v>-0.1588021778584392</v>
      </c>
      <c r="L34" s="27"/>
      <c r="N34" s="79"/>
    </row>
    <row r="35" spans="1:16" x14ac:dyDescent="0.3">
      <c r="C35" s="26"/>
      <c r="D35" s="26" t="str">
        <f>D33</f>
        <v>RSD_DTA1_CK</v>
      </c>
      <c r="E35" s="26" t="str">
        <f t="shared" si="5"/>
        <v>RSD_DTA1_CK_LPG*</v>
      </c>
      <c r="F35" s="26" t="str">
        <f t="shared" si="5"/>
        <v>RSD_DTA1_CK</v>
      </c>
      <c r="G35" s="43">
        <f>G23</f>
        <v>2030</v>
      </c>
      <c r="H35" s="77">
        <v>1</v>
      </c>
      <c r="I35" s="45"/>
      <c r="J35" s="45"/>
      <c r="K35" s="46">
        <f>(K32+K39)/2</f>
        <v>-0.31760435571687839</v>
      </c>
      <c r="L35" s="27"/>
      <c r="N35" s="79"/>
    </row>
    <row r="36" spans="1:16" x14ac:dyDescent="0.3">
      <c r="C36" s="26"/>
      <c r="D36" s="26" t="str">
        <f t="shared" ref="D36:D39" si="6">D34</f>
        <v>RSD_DTA1_CK</v>
      </c>
      <c r="E36" s="26" t="str">
        <f t="shared" si="5"/>
        <v>RSD_DTA1_CK_LPG*</v>
      </c>
      <c r="F36" s="26" t="str">
        <f t="shared" si="5"/>
        <v>RSD_DTA1_CK</v>
      </c>
      <c r="G36" s="43">
        <f>H23</f>
        <v>2035</v>
      </c>
      <c r="H36" s="77">
        <v>1</v>
      </c>
      <c r="I36" s="45"/>
      <c r="J36" s="45"/>
      <c r="K36" s="46">
        <f>(K35+K37)/2</f>
        <v>-0.39700544464609799</v>
      </c>
      <c r="L36" s="27"/>
      <c r="N36" s="79"/>
    </row>
    <row r="37" spans="1:16" x14ac:dyDescent="0.3">
      <c r="C37" s="26"/>
      <c r="D37" s="26" t="str">
        <f t="shared" si="6"/>
        <v>RSD_DTA1_CK</v>
      </c>
      <c r="E37" s="26" t="str">
        <f t="shared" si="5"/>
        <v>RSD_DTA1_CK_LPG*</v>
      </c>
      <c r="F37" s="26" t="str">
        <f t="shared" si="5"/>
        <v>RSD_DTA1_CK</v>
      </c>
      <c r="G37" s="43">
        <f>I23</f>
        <v>2040</v>
      </c>
      <c r="H37" s="77">
        <v>1</v>
      </c>
      <c r="I37" s="45"/>
      <c r="J37" s="45"/>
      <c r="K37" s="46">
        <f>(K35+K39)/2</f>
        <v>-0.47640653357531759</v>
      </c>
      <c r="L37" s="27"/>
    </row>
    <row r="38" spans="1:16" x14ac:dyDescent="0.3">
      <c r="C38" s="26"/>
      <c r="D38" s="26" t="str">
        <f t="shared" si="6"/>
        <v>RSD_DTA1_CK</v>
      </c>
      <c r="E38" s="26" t="str">
        <f t="shared" si="5"/>
        <v>RSD_DTA1_CK_LPG*</v>
      </c>
      <c r="F38" s="26" t="str">
        <f t="shared" si="5"/>
        <v>RSD_DTA1_CK</v>
      </c>
      <c r="G38" s="43">
        <f>J23</f>
        <v>2045</v>
      </c>
      <c r="H38" s="77">
        <v>1</v>
      </c>
      <c r="I38" s="45"/>
      <c r="J38" s="45"/>
      <c r="K38" s="46">
        <f>(K37+K39)/2</f>
        <v>-0.55580762250453719</v>
      </c>
      <c r="L38" s="27"/>
      <c r="N38" s="80" t="s">
        <v>150</v>
      </c>
      <c r="O38" s="80"/>
      <c r="P38" s="80"/>
    </row>
    <row r="39" spans="1:16" x14ac:dyDescent="0.3">
      <c r="C39" s="26"/>
      <c r="D39" s="26" t="str">
        <f t="shared" si="6"/>
        <v>RSD_DTA1_CK</v>
      </c>
      <c r="E39" s="26" t="str">
        <f t="shared" si="5"/>
        <v>RSD_DTA1_CK_LPG*</v>
      </c>
      <c r="F39" s="26" t="str">
        <f t="shared" si="5"/>
        <v>RSD_DTA1_CK</v>
      </c>
      <c r="G39" s="43">
        <f>K23</f>
        <v>2050</v>
      </c>
      <c r="H39" s="77">
        <v>1</v>
      </c>
      <c r="I39" s="45"/>
      <c r="J39" s="45"/>
      <c r="K39" s="46">
        <f>-N39</f>
        <v>-0.63520871143375679</v>
      </c>
      <c r="L39" s="27"/>
      <c r="N39" s="81">
        <f>1+P39</f>
        <v>0.63520871143375679</v>
      </c>
      <c r="O39" s="36" t="s">
        <v>149</v>
      </c>
      <c r="P39" s="81">
        <f>K63</f>
        <v>-0.36479128856624321</v>
      </c>
    </row>
    <row r="41" spans="1:16" x14ac:dyDescent="0.3">
      <c r="G41" s="6" t="s">
        <v>44</v>
      </c>
    </row>
    <row r="42" spans="1:16" ht="15" thickBot="1" x14ac:dyDescent="0.35">
      <c r="C42" s="40" t="s">
        <v>9</v>
      </c>
      <c r="D42" s="41" t="s">
        <v>30</v>
      </c>
      <c r="E42" s="40" t="s">
        <v>11</v>
      </c>
      <c r="F42" s="40" t="s">
        <v>12</v>
      </c>
      <c r="G42" s="40" t="s">
        <v>1</v>
      </c>
      <c r="H42" s="40" t="s">
        <v>10</v>
      </c>
      <c r="I42" s="40" t="str">
        <f>"UC_RHSRTS~"&amp;A25</f>
        <v>UC_RHSRTS~UP</v>
      </c>
      <c r="J42" s="40" t="str">
        <f>"UC_RHSRTS~"&amp;A25&amp;"~0"</f>
        <v>UC_RHSRTS~UP~0</v>
      </c>
      <c r="K42" s="42" t="s">
        <v>168</v>
      </c>
      <c r="L42" s="40" t="s">
        <v>13</v>
      </c>
    </row>
    <row r="43" spans="1:16" x14ac:dyDescent="0.3">
      <c r="A43" s="9" t="str">
        <f>$B$4</f>
        <v>RSD_APA1_CK</v>
      </c>
      <c r="C43" s="26" t="str">
        <f>"U"&amp;LEFT(A43,8)&amp;"_LPGCK"</f>
        <v>URSD_APA1_LPGCK</v>
      </c>
      <c r="D43" s="26" t="str">
        <f>A43</f>
        <v>RSD_APA1_CK</v>
      </c>
      <c r="E43" s="26" t="str">
        <f>A43&amp;"_"&amp;B25&amp;"*"</f>
        <v>RSD_APA1_CK_LPG*</v>
      </c>
      <c r="F43" s="26" t="str">
        <f>A43</f>
        <v>RSD_APA1_CK</v>
      </c>
      <c r="G43" s="43">
        <f>2017+1</f>
        <v>2018</v>
      </c>
      <c r="H43" s="77">
        <v>1</v>
      </c>
      <c r="I43" s="45">
        <v>0</v>
      </c>
      <c r="J43" s="45">
        <v>5</v>
      </c>
      <c r="K43" s="78">
        <f>-VLOOKUP(A43&amp;"_"&amp;B25&amp;"_E01",$D$12:$F$19,E$10+2,FALSE)</f>
        <v>0</v>
      </c>
      <c r="L43" s="27" t="str">
        <f>"Lower limit of LPG in Cooking in "&amp;A43</f>
        <v>Lower limit of LPG in Cooking in RSD_APA1_CK</v>
      </c>
      <c r="N43" s="79"/>
    </row>
    <row r="44" spans="1:16" x14ac:dyDescent="0.3">
      <c r="C44" s="26"/>
      <c r="D44" s="26" t="str">
        <f>D43</f>
        <v>RSD_APA1_CK</v>
      </c>
      <c r="E44" s="26" t="str">
        <f t="shared" ref="E44:F50" si="7">E43</f>
        <v>RSD_APA1_CK_LPG*</v>
      </c>
      <c r="F44" s="26" t="str">
        <f t="shared" si="7"/>
        <v>RSD_APA1_CK</v>
      </c>
      <c r="G44" s="43">
        <f>G33</f>
        <v>2020</v>
      </c>
      <c r="H44" s="77">
        <v>1</v>
      </c>
      <c r="I44" s="45"/>
      <c r="J44" s="45"/>
      <c r="K44" s="46">
        <f>(K43+K45)/2</f>
        <v>-7.9401088929219599E-2</v>
      </c>
      <c r="L44" s="27"/>
      <c r="N44" s="79"/>
    </row>
    <row r="45" spans="1:16" x14ac:dyDescent="0.3">
      <c r="C45" s="26"/>
      <c r="D45" s="26" t="str">
        <f>D44</f>
        <v>RSD_APA1_CK</v>
      </c>
      <c r="E45" s="26" t="str">
        <f t="shared" si="7"/>
        <v>RSD_APA1_CK_LPG*</v>
      </c>
      <c r="F45" s="26" t="str">
        <f t="shared" si="7"/>
        <v>RSD_APA1_CK</v>
      </c>
      <c r="G45" s="43">
        <f t="shared" ref="G45:G50" si="8">G34</f>
        <v>2025</v>
      </c>
      <c r="H45" s="77">
        <v>1</v>
      </c>
      <c r="I45" s="45"/>
      <c r="J45" s="45"/>
      <c r="K45" s="46">
        <f>(K43+K46)/2</f>
        <v>-0.1588021778584392</v>
      </c>
      <c r="L45" s="27"/>
      <c r="N45" s="79"/>
    </row>
    <row r="46" spans="1:16" x14ac:dyDescent="0.3">
      <c r="C46" s="26"/>
      <c r="D46" s="26" t="str">
        <f>D44</f>
        <v>RSD_APA1_CK</v>
      </c>
      <c r="E46" s="26" t="str">
        <f t="shared" si="7"/>
        <v>RSD_APA1_CK_LPG*</v>
      </c>
      <c r="F46" s="26" t="str">
        <f t="shared" si="7"/>
        <v>RSD_APA1_CK</v>
      </c>
      <c r="G46" s="43">
        <f t="shared" si="8"/>
        <v>2030</v>
      </c>
      <c r="H46" s="77">
        <v>1</v>
      </c>
      <c r="I46" s="45"/>
      <c r="J46" s="45"/>
      <c r="K46" s="46">
        <f>(K43+K50)/2</f>
        <v>-0.31760435571687839</v>
      </c>
      <c r="L46" s="27"/>
      <c r="N46" s="79"/>
    </row>
    <row r="47" spans="1:16" x14ac:dyDescent="0.3">
      <c r="C47" s="26"/>
      <c r="D47" s="26" t="str">
        <f t="shared" ref="D47:D50" si="9">D45</f>
        <v>RSD_APA1_CK</v>
      </c>
      <c r="E47" s="26" t="str">
        <f t="shared" si="7"/>
        <v>RSD_APA1_CK_LPG*</v>
      </c>
      <c r="F47" s="26" t="str">
        <f t="shared" si="7"/>
        <v>RSD_APA1_CK</v>
      </c>
      <c r="G47" s="43">
        <f t="shared" si="8"/>
        <v>2035</v>
      </c>
      <c r="H47" s="77">
        <v>1</v>
      </c>
      <c r="I47" s="45"/>
      <c r="J47" s="45"/>
      <c r="K47" s="46">
        <f>(K46+K48)/2</f>
        <v>-0.39700544464609799</v>
      </c>
      <c r="L47" s="27"/>
      <c r="N47" s="79"/>
    </row>
    <row r="48" spans="1:16" x14ac:dyDescent="0.3">
      <c r="C48" s="26"/>
      <c r="D48" s="26" t="str">
        <f t="shared" si="9"/>
        <v>RSD_APA1_CK</v>
      </c>
      <c r="E48" s="26" t="str">
        <f t="shared" si="7"/>
        <v>RSD_APA1_CK_LPG*</v>
      </c>
      <c r="F48" s="26" t="str">
        <f t="shared" si="7"/>
        <v>RSD_APA1_CK</v>
      </c>
      <c r="G48" s="43">
        <f t="shared" si="8"/>
        <v>2040</v>
      </c>
      <c r="H48" s="77">
        <v>1</v>
      </c>
      <c r="I48" s="45"/>
      <c r="J48" s="45"/>
      <c r="K48" s="46">
        <f>(K46+K50)/2</f>
        <v>-0.47640653357531759</v>
      </c>
      <c r="L48" s="27"/>
      <c r="N48" s="79"/>
    </row>
    <row r="49" spans="1:16" x14ac:dyDescent="0.3">
      <c r="C49" s="26"/>
      <c r="D49" s="26" t="str">
        <f t="shared" si="9"/>
        <v>RSD_APA1_CK</v>
      </c>
      <c r="E49" s="26" t="str">
        <f t="shared" si="7"/>
        <v>RSD_APA1_CK_LPG*</v>
      </c>
      <c r="F49" s="26" t="str">
        <f t="shared" si="7"/>
        <v>RSD_APA1_CK</v>
      </c>
      <c r="G49" s="43">
        <f t="shared" si="8"/>
        <v>2045</v>
      </c>
      <c r="H49" s="77">
        <v>1</v>
      </c>
      <c r="I49" s="45"/>
      <c r="J49" s="45"/>
      <c r="K49" s="46">
        <f>(K48+K50)/2</f>
        <v>-0.55580762250453719</v>
      </c>
      <c r="L49" s="27"/>
      <c r="N49" s="79"/>
    </row>
    <row r="50" spans="1:16" x14ac:dyDescent="0.3">
      <c r="C50" s="26"/>
      <c r="D50" s="26" t="str">
        <f t="shared" si="9"/>
        <v>RSD_APA1_CK</v>
      </c>
      <c r="E50" s="26" t="str">
        <f t="shared" si="7"/>
        <v>RSD_APA1_CK_LPG*</v>
      </c>
      <c r="F50" s="26" t="str">
        <f t="shared" si="7"/>
        <v>RSD_APA1_CK</v>
      </c>
      <c r="G50" s="43">
        <f t="shared" si="8"/>
        <v>2050</v>
      </c>
      <c r="H50" s="77">
        <v>1</v>
      </c>
      <c r="I50" s="45"/>
      <c r="J50" s="45"/>
      <c r="K50" s="46">
        <f>-N50</f>
        <v>-0.63520871143375679</v>
      </c>
      <c r="L50" s="27"/>
      <c r="N50" s="81">
        <f>1+P50</f>
        <v>0.63520871143375679</v>
      </c>
      <c r="O50" s="36" t="s">
        <v>149</v>
      </c>
      <c r="P50" s="81">
        <f>K74</f>
        <v>-0.36479128856624321</v>
      </c>
    </row>
    <row r="53" spans="1:16" ht="15" thickBot="1" x14ac:dyDescent="0.35"/>
    <row r="54" spans="1:16" ht="15" thickBot="1" x14ac:dyDescent="0.35">
      <c r="D54" s="37"/>
      <c r="E54" s="37">
        <f>2017+3</f>
        <v>2020</v>
      </c>
      <c r="F54" s="38">
        <f>E54+5</f>
        <v>2025</v>
      </c>
      <c r="G54" s="38">
        <f t="shared" ref="G54" si="10">F54+5</f>
        <v>2030</v>
      </c>
      <c r="H54" s="38">
        <f t="shared" ref="H54" si="11">G54+5</f>
        <v>2035</v>
      </c>
      <c r="I54" s="38">
        <f t="shared" ref="I54" si="12">H54+5</f>
        <v>2040</v>
      </c>
      <c r="J54" s="38">
        <f t="shared" ref="J54" si="13">I54+5</f>
        <v>2045</v>
      </c>
      <c r="K54" s="39">
        <f>J54+5</f>
        <v>2050</v>
      </c>
    </row>
    <row r="55" spans="1:16" ht="15" thickBot="1" x14ac:dyDescent="0.35">
      <c r="A55" s="9" t="s">
        <v>45</v>
      </c>
      <c r="D55" s="74" t="s">
        <v>23</v>
      </c>
      <c r="E55" s="74">
        <v>1</v>
      </c>
      <c r="F55" s="75">
        <v>1</v>
      </c>
      <c r="G55" s="75">
        <v>1</v>
      </c>
      <c r="H55" s="75">
        <v>1</v>
      </c>
      <c r="I55" s="75">
        <v>1</v>
      </c>
      <c r="J55" s="75">
        <v>1</v>
      </c>
      <c r="K55" s="76">
        <v>1</v>
      </c>
    </row>
    <row r="56" spans="1:16" x14ac:dyDescent="0.3">
      <c r="A56" s="5" t="s">
        <v>40</v>
      </c>
      <c r="B56" s="5" t="s">
        <v>46</v>
      </c>
    </row>
    <row r="58" spans="1:16" x14ac:dyDescent="0.3">
      <c r="C58" s="6" t="s">
        <v>169</v>
      </c>
    </row>
    <row r="61" spans="1:16" x14ac:dyDescent="0.3">
      <c r="G61" s="6" t="s">
        <v>44</v>
      </c>
    </row>
    <row r="62" spans="1:16" ht="15" thickBot="1" x14ac:dyDescent="0.35">
      <c r="C62" s="40" t="s">
        <v>9</v>
      </c>
      <c r="D62" s="41" t="s">
        <v>30</v>
      </c>
      <c r="E62" s="40" t="s">
        <v>11</v>
      </c>
      <c r="F62" s="40" t="s">
        <v>12</v>
      </c>
      <c r="G62" s="40" t="s">
        <v>1</v>
      </c>
      <c r="H62" s="40" t="s">
        <v>10</v>
      </c>
      <c r="I62" s="40" t="str">
        <f>"UC_RHSRTS~"&amp;A56</f>
        <v>UC_RHSRTS~LO</v>
      </c>
      <c r="J62" s="40" t="str">
        <f>"UC_RHSRTS~"&amp;A56&amp;"~0"</f>
        <v>UC_RHSRTS~LO~0</v>
      </c>
      <c r="K62" s="42" t="s">
        <v>168</v>
      </c>
      <c r="L62" s="40" t="s">
        <v>13</v>
      </c>
    </row>
    <row r="63" spans="1:16" x14ac:dyDescent="0.3">
      <c r="A63" s="9" t="str">
        <f>$B$3</f>
        <v>RSD_DTA1_CK</v>
      </c>
      <c r="C63" s="26" t="str">
        <f>"U"&amp;LEFT(A63,8)&amp;"_"&amp;$B$56&amp;"CK"</f>
        <v>URSD_DTA1_ELCCK</v>
      </c>
      <c r="D63" s="26" t="str">
        <f>A63</f>
        <v>RSD_DTA1_CK</v>
      </c>
      <c r="E63" s="26" t="str">
        <f>A63&amp;"_"&amp;B56&amp;"*"</f>
        <v>RSD_DTA1_CK_ELC*</v>
      </c>
      <c r="F63" s="26" t="str">
        <f>A63</f>
        <v>RSD_DTA1_CK</v>
      </c>
      <c r="G63" s="43">
        <f>2017+1</f>
        <v>2018</v>
      </c>
      <c r="H63" s="77">
        <v>1</v>
      </c>
      <c r="I63" s="45">
        <v>0</v>
      </c>
      <c r="J63" s="45">
        <v>5</v>
      </c>
      <c r="K63" s="78">
        <f>-VLOOKUP(A63&amp;"_"&amp;B56&amp;"_E01",$D$12:$F$19,E$10+2,FALSE)</f>
        <v>-0.36479128856624321</v>
      </c>
      <c r="L63" s="27" t="str">
        <f>"Lower limit of Electricity in Cooking in "&amp;A63</f>
        <v>Lower limit of Electricity in Cooking in RSD_DTA1_CK</v>
      </c>
    </row>
    <row r="64" spans="1:16" x14ac:dyDescent="0.3">
      <c r="C64" s="26"/>
      <c r="D64" s="26" t="str">
        <f>D63</f>
        <v>RSD_DTA1_CK</v>
      </c>
      <c r="E64" s="26" t="str">
        <f t="shared" ref="E64:F64" si="14">E63</f>
        <v>RSD_DTA1_CK_ELC*</v>
      </c>
      <c r="F64" s="26" t="str">
        <f t="shared" si="14"/>
        <v>RSD_DTA1_CK</v>
      </c>
      <c r="G64" s="43">
        <f>E54</f>
        <v>2020</v>
      </c>
      <c r="H64" s="77">
        <v>1</v>
      </c>
      <c r="I64" s="45"/>
      <c r="J64" s="45"/>
      <c r="K64" s="78">
        <f>K63*E55</f>
        <v>-0.36479128856624321</v>
      </c>
      <c r="L64" s="27"/>
    </row>
    <row r="65" spans="1:12" x14ac:dyDescent="0.3">
      <c r="C65" s="26"/>
      <c r="D65" s="26" t="str">
        <f>D64</f>
        <v>RSD_DTA1_CK</v>
      </c>
      <c r="E65" s="26" t="str">
        <f t="shared" ref="E65:F65" si="15">E64</f>
        <v>RSD_DTA1_CK_ELC*</v>
      </c>
      <c r="F65" s="26" t="str">
        <f t="shared" si="15"/>
        <v>RSD_DTA1_CK</v>
      </c>
      <c r="G65" s="43">
        <f>F54</f>
        <v>2025</v>
      </c>
      <c r="H65" s="77">
        <v>1</v>
      </c>
      <c r="I65" s="45"/>
      <c r="J65" s="45"/>
      <c r="K65" s="78">
        <f>K63*F55</f>
        <v>-0.36479128856624321</v>
      </c>
      <c r="L65" s="27"/>
    </row>
    <row r="66" spans="1:12" x14ac:dyDescent="0.3">
      <c r="C66" s="26"/>
      <c r="D66" s="26" t="str">
        <f>D64</f>
        <v>RSD_DTA1_CK</v>
      </c>
      <c r="E66" s="26" t="str">
        <f t="shared" ref="E66:F66" si="16">E65</f>
        <v>RSD_DTA1_CK_ELC*</v>
      </c>
      <c r="F66" s="26" t="str">
        <f t="shared" si="16"/>
        <v>RSD_DTA1_CK</v>
      </c>
      <c r="G66" s="43">
        <f>G54</f>
        <v>2030</v>
      </c>
      <c r="H66" s="77">
        <v>1</v>
      </c>
      <c r="I66" s="45"/>
      <c r="J66" s="45"/>
      <c r="K66" s="78">
        <f>K63*G55</f>
        <v>-0.36479128856624321</v>
      </c>
      <c r="L66" s="27"/>
    </row>
    <row r="67" spans="1:12" x14ac:dyDescent="0.3">
      <c r="C67" s="26"/>
      <c r="D67" s="26" t="str">
        <f t="shared" ref="D67:D70" si="17">D65</f>
        <v>RSD_DTA1_CK</v>
      </c>
      <c r="E67" s="26" t="str">
        <f t="shared" ref="E67:F67" si="18">E66</f>
        <v>RSD_DTA1_CK_ELC*</v>
      </c>
      <c r="F67" s="26" t="str">
        <f t="shared" si="18"/>
        <v>RSD_DTA1_CK</v>
      </c>
      <c r="G67" s="43">
        <f>H54</f>
        <v>2035</v>
      </c>
      <c r="H67" s="77">
        <v>1</v>
      </c>
      <c r="I67" s="45"/>
      <c r="J67" s="45"/>
      <c r="K67" s="78">
        <f>K63*H55</f>
        <v>-0.36479128856624321</v>
      </c>
      <c r="L67" s="27"/>
    </row>
    <row r="68" spans="1:12" x14ac:dyDescent="0.3">
      <c r="C68" s="26"/>
      <c r="D68" s="26" t="str">
        <f t="shared" si="17"/>
        <v>RSD_DTA1_CK</v>
      </c>
      <c r="E68" s="26" t="str">
        <f t="shared" ref="E68:F68" si="19">E67</f>
        <v>RSD_DTA1_CK_ELC*</v>
      </c>
      <c r="F68" s="26" t="str">
        <f t="shared" si="19"/>
        <v>RSD_DTA1_CK</v>
      </c>
      <c r="G68" s="43">
        <f>I54</f>
        <v>2040</v>
      </c>
      <c r="H68" s="77">
        <v>1</v>
      </c>
      <c r="I68" s="45"/>
      <c r="J68" s="45"/>
      <c r="K68" s="78">
        <f>K63*I55</f>
        <v>-0.36479128856624321</v>
      </c>
      <c r="L68" s="27"/>
    </row>
    <row r="69" spans="1:12" x14ac:dyDescent="0.3">
      <c r="C69" s="26"/>
      <c r="D69" s="26" t="str">
        <f t="shared" si="17"/>
        <v>RSD_DTA1_CK</v>
      </c>
      <c r="E69" s="26" t="str">
        <f t="shared" ref="E69:F69" si="20">E68</f>
        <v>RSD_DTA1_CK_ELC*</v>
      </c>
      <c r="F69" s="26" t="str">
        <f t="shared" si="20"/>
        <v>RSD_DTA1_CK</v>
      </c>
      <c r="G69" s="43">
        <f>J54</f>
        <v>2045</v>
      </c>
      <c r="H69" s="77">
        <v>1</v>
      </c>
      <c r="I69" s="45"/>
      <c r="J69" s="45"/>
      <c r="K69" s="78">
        <f>K63*J55</f>
        <v>-0.36479128856624321</v>
      </c>
      <c r="L69" s="27"/>
    </row>
    <row r="70" spans="1:12" x14ac:dyDescent="0.3">
      <c r="C70" s="26"/>
      <c r="D70" s="26" t="str">
        <f t="shared" si="17"/>
        <v>RSD_DTA1_CK</v>
      </c>
      <c r="E70" s="26" t="str">
        <f t="shared" ref="E70:F70" si="21">E69</f>
        <v>RSD_DTA1_CK_ELC*</v>
      </c>
      <c r="F70" s="26" t="str">
        <f t="shared" si="21"/>
        <v>RSD_DTA1_CK</v>
      </c>
      <c r="G70" s="43">
        <f>K54</f>
        <v>2050</v>
      </c>
      <c r="H70" s="77">
        <v>1</v>
      </c>
      <c r="I70" s="45"/>
      <c r="J70" s="45"/>
      <c r="K70" s="78">
        <f>K63*K55</f>
        <v>-0.36479128856624321</v>
      </c>
      <c r="L70" s="27"/>
    </row>
    <row r="72" spans="1:12" x14ac:dyDescent="0.3">
      <c r="G72" s="6" t="s">
        <v>44</v>
      </c>
    </row>
    <row r="73" spans="1:12" ht="15" thickBot="1" x14ac:dyDescent="0.35">
      <c r="C73" s="40" t="s">
        <v>9</v>
      </c>
      <c r="D73" s="41" t="s">
        <v>30</v>
      </c>
      <c r="E73" s="40" t="s">
        <v>11</v>
      </c>
      <c r="F73" s="40" t="s">
        <v>12</v>
      </c>
      <c r="G73" s="40" t="s">
        <v>1</v>
      </c>
      <c r="H73" s="40" t="s">
        <v>10</v>
      </c>
      <c r="I73" s="40" t="str">
        <f>"UC_RHSRTS~"&amp;A56</f>
        <v>UC_RHSRTS~LO</v>
      </c>
      <c r="J73" s="40" t="str">
        <f>"UC_RHSRTS~"&amp;A56&amp;"~0"</f>
        <v>UC_RHSRTS~LO~0</v>
      </c>
      <c r="K73" s="42" t="s">
        <v>168</v>
      </c>
      <c r="L73" s="40" t="s">
        <v>13</v>
      </c>
    </row>
    <row r="74" spans="1:12" x14ac:dyDescent="0.3">
      <c r="A74" s="9" t="str">
        <f>$B$4</f>
        <v>RSD_APA1_CK</v>
      </c>
      <c r="C74" s="26" t="str">
        <f>"U"&amp;LEFT(A74,8)&amp;"_"&amp;$B$56&amp;"CK"</f>
        <v>URSD_APA1_ELCCK</v>
      </c>
      <c r="D74" s="26" t="str">
        <f>A74</f>
        <v>RSD_APA1_CK</v>
      </c>
      <c r="E74" s="26" t="str">
        <f>A74&amp;"_"&amp;B56&amp;"*"</f>
        <v>RSD_APA1_CK_ELC*</v>
      </c>
      <c r="F74" s="26" t="str">
        <f>A74</f>
        <v>RSD_APA1_CK</v>
      </c>
      <c r="G74" s="43">
        <f>2017+1</f>
        <v>2018</v>
      </c>
      <c r="H74" s="77">
        <v>1</v>
      </c>
      <c r="I74" s="45">
        <v>0</v>
      </c>
      <c r="J74" s="45">
        <v>5</v>
      </c>
      <c r="K74" s="44">
        <f>-VLOOKUP(A74&amp;"_"&amp;B56&amp;"_E01",$D$12:$F$19,E$10+2,FALSE)</f>
        <v>-0.36479128856624321</v>
      </c>
      <c r="L74" s="27" t="str">
        <f>"Lower limit of Electricity in Cooking in "&amp;A74</f>
        <v>Lower limit of Electricity in Cooking in RSD_APA1_CK</v>
      </c>
    </row>
    <row r="75" spans="1:12" x14ac:dyDescent="0.3">
      <c r="C75" s="26"/>
      <c r="D75" s="26" t="str">
        <f>D74</f>
        <v>RSD_APA1_CK</v>
      </c>
      <c r="E75" s="26" t="str">
        <f t="shared" ref="E75:F75" si="22">E74</f>
        <v>RSD_APA1_CK_ELC*</v>
      </c>
      <c r="F75" s="26" t="str">
        <f t="shared" si="22"/>
        <v>RSD_APA1_CK</v>
      </c>
      <c r="G75" s="43">
        <f>G64</f>
        <v>2020</v>
      </c>
      <c r="H75" s="77">
        <v>1</v>
      </c>
      <c r="I75" s="45"/>
      <c r="J75" s="45"/>
      <c r="K75" s="78">
        <f>K74*E55</f>
        <v>-0.36479128856624321</v>
      </c>
      <c r="L75" s="27"/>
    </row>
    <row r="76" spans="1:12" x14ac:dyDescent="0.3">
      <c r="C76" s="26"/>
      <c r="D76" s="26" t="str">
        <f>D75</f>
        <v>RSD_APA1_CK</v>
      </c>
      <c r="E76" s="26" t="str">
        <f t="shared" ref="E76:F76" si="23">E75</f>
        <v>RSD_APA1_CK_ELC*</v>
      </c>
      <c r="F76" s="26" t="str">
        <f t="shared" si="23"/>
        <v>RSD_APA1_CK</v>
      </c>
      <c r="G76" s="43">
        <f t="shared" ref="G76:G81" si="24">G65</f>
        <v>2025</v>
      </c>
      <c r="H76" s="77">
        <v>1</v>
      </c>
      <c r="I76" s="45"/>
      <c r="J76" s="45"/>
      <c r="K76" s="78">
        <f>K74*F55</f>
        <v>-0.36479128856624321</v>
      </c>
      <c r="L76" s="27"/>
    </row>
    <row r="77" spans="1:12" x14ac:dyDescent="0.3">
      <c r="C77" s="26"/>
      <c r="D77" s="26" t="str">
        <f>D75</f>
        <v>RSD_APA1_CK</v>
      </c>
      <c r="E77" s="26" t="str">
        <f t="shared" ref="E77:F77" si="25">E76</f>
        <v>RSD_APA1_CK_ELC*</v>
      </c>
      <c r="F77" s="26" t="str">
        <f t="shared" si="25"/>
        <v>RSD_APA1_CK</v>
      </c>
      <c r="G77" s="43">
        <f t="shared" si="24"/>
        <v>2030</v>
      </c>
      <c r="H77" s="77">
        <v>1</v>
      </c>
      <c r="I77" s="45"/>
      <c r="J77" s="45"/>
      <c r="K77" s="78">
        <f>K74*G55</f>
        <v>-0.36479128856624321</v>
      </c>
      <c r="L77" s="27"/>
    </row>
    <row r="78" spans="1:12" x14ac:dyDescent="0.3">
      <c r="C78" s="26"/>
      <c r="D78" s="26" t="str">
        <f t="shared" ref="D78:D81" si="26">D76</f>
        <v>RSD_APA1_CK</v>
      </c>
      <c r="E78" s="26" t="str">
        <f t="shared" ref="E78:F78" si="27">E77</f>
        <v>RSD_APA1_CK_ELC*</v>
      </c>
      <c r="F78" s="26" t="str">
        <f t="shared" si="27"/>
        <v>RSD_APA1_CK</v>
      </c>
      <c r="G78" s="43">
        <f t="shared" si="24"/>
        <v>2035</v>
      </c>
      <c r="H78" s="77">
        <v>1</v>
      </c>
      <c r="I78" s="45"/>
      <c r="J78" s="45"/>
      <c r="K78" s="78">
        <f>K74*H55</f>
        <v>-0.36479128856624321</v>
      </c>
      <c r="L78" s="27"/>
    </row>
    <row r="79" spans="1:12" x14ac:dyDescent="0.3">
      <c r="C79" s="26"/>
      <c r="D79" s="26" t="str">
        <f t="shared" si="26"/>
        <v>RSD_APA1_CK</v>
      </c>
      <c r="E79" s="26" t="str">
        <f t="shared" ref="E79:F79" si="28">E78</f>
        <v>RSD_APA1_CK_ELC*</v>
      </c>
      <c r="F79" s="26" t="str">
        <f t="shared" si="28"/>
        <v>RSD_APA1_CK</v>
      </c>
      <c r="G79" s="43">
        <f t="shared" si="24"/>
        <v>2040</v>
      </c>
      <c r="H79" s="77">
        <v>1</v>
      </c>
      <c r="I79" s="45"/>
      <c r="J79" s="45"/>
      <c r="K79" s="78">
        <f>K74*I55</f>
        <v>-0.36479128856624321</v>
      </c>
      <c r="L79" s="27"/>
    </row>
    <row r="80" spans="1:12" x14ac:dyDescent="0.3">
      <c r="C80" s="26"/>
      <c r="D80" s="26" t="str">
        <f t="shared" si="26"/>
        <v>RSD_APA1_CK</v>
      </c>
      <c r="E80" s="26" t="str">
        <f t="shared" ref="E80:F80" si="29">E79</f>
        <v>RSD_APA1_CK_ELC*</v>
      </c>
      <c r="F80" s="26" t="str">
        <f t="shared" si="29"/>
        <v>RSD_APA1_CK</v>
      </c>
      <c r="G80" s="43">
        <f t="shared" si="24"/>
        <v>2045</v>
      </c>
      <c r="H80" s="77">
        <v>1</v>
      </c>
      <c r="I80" s="45"/>
      <c r="J80" s="45"/>
      <c r="K80" s="78">
        <f>K74*J55</f>
        <v>-0.36479128856624321</v>
      </c>
      <c r="L80" s="27"/>
    </row>
    <row r="81" spans="3:12" x14ac:dyDescent="0.3">
      <c r="C81" s="26"/>
      <c r="D81" s="26" t="str">
        <f t="shared" si="26"/>
        <v>RSD_APA1_CK</v>
      </c>
      <c r="E81" s="26" t="str">
        <f t="shared" ref="E81:F81" si="30">E80</f>
        <v>RSD_APA1_CK_ELC*</v>
      </c>
      <c r="F81" s="26" t="str">
        <f t="shared" si="30"/>
        <v>RSD_APA1_CK</v>
      </c>
      <c r="G81" s="43">
        <f t="shared" si="24"/>
        <v>2050</v>
      </c>
      <c r="H81" s="77">
        <v>1</v>
      </c>
      <c r="I81" s="45"/>
      <c r="J81" s="45"/>
      <c r="K81" s="78">
        <f>K74*K55</f>
        <v>-0.36479128856624321</v>
      </c>
      <c r="L81" s="27"/>
    </row>
  </sheetData>
  <mergeCells count="1">
    <mergeCell ref="N38:P3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5"/>
  <sheetViews>
    <sheetView zoomScale="85" zoomScaleNormal="85" workbookViewId="0">
      <selection activeCell="P1" sqref="P1"/>
    </sheetView>
  </sheetViews>
  <sheetFormatPr defaultRowHeight="14.4" x14ac:dyDescent="0.3"/>
  <cols>
    <col min="2" max="2" width="19.6640625" customWidth="1"/>
    <col min="3" max="3" width="27.6640625" customWidth="1"/>
    <col min="15" max="15" width="26.88671875" bestFit="1" customWidth="1"/>
  </cols>
  <sheetData>
    <row r="1" spans="1:16" x14ac:dyDescent="0.3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168</v>
      </c>
      <c r="P1" s="2" t="s">
        <v>168</v>
      </c>
    </row>
    <row r="2" spans="1:16" x14ac:dyDescent="0.3">
      <c r="A2" t="s">
        <v>94</v>
      </c>
      <c r="B2" t="s">
        <v>16</v>
      </c>
      <c r="C2" t="s">
        <v>95</v>
      </c>
      <c r="D2" t="s">
        <v>96</v>
      </c>
      <c r="E2" t="s">
        <v>17</v>
      </c>
      <c r="F2" t="s">
        <v>96</v>
      </c>
      <c r="G2">
        <v>2017</v>
      </c>
      <c r="H2" t="s">
        <v>96</v>
      </c>
      <c r="I2" t="s">
        <v>96</v>
      </c>
      <c r="J2" t="s">
        <v>96</v>
      </c>
      <c r="K2" t="s">
        <v>96</v>
      </c>
      <c r="L2">
        <v>1</v>
      </c>
      <c r="O2" t="str">
        <f t="shared" ref="O2:O33" si="0">B2&amp;C2</f>
        <v>NCAP_AFARSD_APA1_LI_E01</v>
      </c>
      <c r="P2">
        <f t="shared" ref="P2:P33" si="1">L2</f>
        <v>1</v>
      </c>
    </row>
    <row r="3" spans="1:16" x14ac:dyDescent="0.3">
      <c r="A3" t="s">
        <v>94</v>
      </c>
      <c r="B3" t="s">
        <v>16</v>
      </c>
      <c r="C3" t="s">
        <v>97</v>
      </c>
      <c r="D3" t="s">
        <v>96</v>
      </c>
      <c r="E3" t="s">
        <v>17</v>
      </c>
      <c r="F3" t="s">
        <v>96</v>
      </c>
      <c r="G3">
        <v>2017</v>
      </c>
      <c r="H3" t="s">
        <v>96</v>
      </c>
      <c r="I3" t="s">
        <v>96</v>
      </c>
      <c r="J3" t="s">
        <v>96</v>
      </c>
      <c r="K3" t="s">
        <v>96</v>
      </c>
      <c r="L3">
        <v>1</v>
      </c>
      <c r="O3" t="str">
        <f t="shared" si="0"/>
        <v>NCAP_AFARSD_APA1_LI_E02</v>
      </c>
      <c r="P3">
        <f t="shared" si="1"/>
        <v>1</v>
      </c>
    </row>
    <row r="4" spans="1:16" x14ac:dyDescent="0.3">
      <c r="A4" t="s">
        <v>94</v>
      </c>
      <c r="B4" t="s">
        <v>16</v>
      </c>
      <c r="C4" t="s">
        <v>98</v>
      </c>
      <c r="D4" t="s">
        <v>96</v>
      </c>
      <c r="E4" t="s">
        <v>17</v>
      </c>
      <c r="F4" t="s">
        <v>96</v>
      </c>
      <c r="G4">
        <v>2017</v>
      </c>
      <c r="H4" t="s">
        <v>96</v>
      </c>
      <c r="I4" t="s">
        <v>96</v>
      </c>
      <c r="J4" t="s">
        <v>96</v>
      </c>
      <c r="K4" t="s">
        <v>96</v>
      </c>
      <c r="L4">
        <v>1</v>
      </c>
      <c r="O4" t="str">
        <f t="shared" si="0"/>
        <v>NCAP_AFARSD_APA1_LI_E03</v>
      </c>
      <c r="P4">
        <f t="shared" si="1"/>
        <v>1</v>
      </c>
    </row>
    <row r="5" spans="1:16" x14ac:dyDescent="0.3">
      <c r="A5" t="s">
        <v>94</v>
      </c>
      <c r="B5" t="s">
        <v>16</v>
      </c>
      <c r="C5" t="s">
        <v>99</v>
      </c>
      <c r="D5" t="s">
        <v>96</v>
      </c>
      <c r="E5" t="s">
        <v>17</v>
      </c>
      <c r="F5" t="s">
        <v>96</v>
      </c>
      <c r="G5">
        <v>2017</v>
      </c>
      <c r="H5" t="s">
        <v>96</v>
      </c>
      <c r="I5" t="s">
        <v>96</v>
      </c>
      <c r="J5" t="s">
        <v>96</v>
      </c>
      <c r="K5" t="s">
        <v>96</v>
      </c>
      <c r="L5">
        <v>1</v>
      </c>
      <c r="O5" t="str">
        <f t="shared" si="0"/>
        <v>NCAP_AFARSD_APA1_LI_E04</v>
      </c>
      <c r="P5">
        <f t="shared" si="1"/>
        <v>1</v>
      </c>
    </row>
    <row r="6" spans="1:16" x14ac:dyDescent="0.3">
      <c r="A6" t="s">
        <v>94</v>
      </c>
      <c r="B6" t="s">
        <v>16</v>
      </c>
      <c r="C6" t="s">
        <v>100</v>
      </c>
      <c r="D6" t="s">
        <v>96</v>
      </c>
      <c r="E6" t="s">
        <v>17</v>
      </c>
      <c r="F6" t="s">
        <v>96</v>
      </c>
      <c r="G6">
        <v>2017</v>
      </c>
      <c r="H6" t="s">
        <v>96</v>
      </c>
      <c r="I6" t="s">
        <v>96</v>
      </c>
      <c r="J6" t="s">
        <v>96</v>
      </c>
      <c r="K6" t="s">
        <v>96</v>
      </c>
      <c r="L6">
        <v>1</v>
      </c>
      <c r="O6" t="str">
        <f t="shared" si="0"/>
        <v>NCAP_AFARSD_DTA1_LI_E01</v>
      </c>
      <c r="P6">
        <f t="shared" si="1"/>
        <v>1</v>
      </c>
    </row>
    <row r="7" spans="1:16" x14ac:dyDescent="0.3">
      <c r="A7" t="s">
        <v>94</v>
      </c>
      <c r="B7" t="s">
        <v>16</v>
      </c>
      <c r="C7" t="s">
        <v>101</v>
      </c>
      <c r="D7" t="s">
        <v>96</v>
      </c>
      <c r="E7" t="s">
        <v>17</v>
      </c>
      <c r="F7" t="s">
        <v>96</v>
      </c>
      <c r="G7">
        <v>2017</v>
      </c>
      <c r="H7" t="s">
        <v>96</v>
      </c>
      <c r="I7" t="s">
        <v>96</v>
      </c>
      <c r="J7" t="s">
        <v>96</v>
      </c>
      <c r="K7" t="s">
        <v>96</v>
      </c>
      <c r="L7">
        <v>1</v>
      </c>
      <c r="O7" t="str">
        <f t="shared" si="0"/>
        <v>NCAP_AFARSD_DTA1_LI_E02</v>
      </c>
      <c r="P7">
        <f t="shared" si="1"/>
        <v>1</v>
      </c>
    </row>
    <row r="8" spans="1:16" x14ac:dyDescent="0.3">
      <c r="A8" t="s">
        <v>94</v>
      </c>
      <c r="B8" t="s">
        <v>16</v>
      </c>
      <c r="C8" t="s">
        <v>102</v>
      </c>
      <c r="D8" t="s">
        <v>96</v>
      </c>
      <c r="E8" t="s">
        <v>17</v>
      </c>
      <c r="F8" t="s">
        <v>96</v>
      </c>
      <c r="G8">
        <v>2017</v>
      </c>
      <c r="H8" t="s">
        <v>96</v>
      </c>
      <c r="I8" t="s">
        <v>96</v>
      </c>
      <c r="J8" t="s">
        <v>96</v>
      </c>
      <c r="K8" t="s">
        <v>96</v>
      </c>
      <c r="L8">
        <v>1</v>
      </c>
      <c r="O8" t="str">
        <f t="shared" si="0"/>
        <v>NCAP_AFARSD_DTA1_LI_E03</v>
      </c>
      <c r="P8">
        <f t="shared" si="1"/>
        <v>1</v>
      </c>
    </row>
    <row r="9" spans="1:16" x14ac:dyDescent="0.3">
      <c r="A9" t="s">
        <v>94</v>
      </c>
      <c r="B9" t="s">
        <v>16</v>
      </c>
      <c r="C9" t="s">
        <v>103</v>
      </c>
      <c r="D9" t="s">
        <v>96</v>
      </c>
      <c r="E9" t="s">
        <v>17</v>
      </c>
      <c r="F9" t="s">
        <v>96</v>
      </c>
      <c r="G9">
        <v>2017</v>
      </c>
      <c r="H9" t="s">
        <v>96</v>
      </c>
      <c r="I9" t="s">
        <v>96</v>
      </c>
      <c r="J9" t="s">
        <v>96</v>
      </c>
      <c r="K9" t="s">
        <v>96</v>
      </c>
      <c r="L9">
        <v>1</v>
      </c>
      <c r="O9" t="str">
        <f t="shared" si="0"/>
        <v>NCAP_AFARSD_DTA1_LI_E04</v>
      </c>
      <c r="P9">
        <f t="shared" si="1"/>
        <v>1</v>
      </c>
    </row>
    <row r="10" spans="1:16" x14ac:dyDescent="0.3">
      <c r="A10" t="s">
        <v>94</v>
      </c>
      <c r="B10" t="s">
        <v>15</v>
      </c>
      <c r="C10" t="s">
        <v>95</v>
      </c>
      <c r="D10" t="s">
        <v>96</v>
      </c>
      <c r="E10" t="s">
        <v>96</v>
      </c>
      <c r="F10" t="s">
        <v>96</v>
      </c>
      <c r="H10" t="s">
        <v>96</v>
      </c>
      <c r="I10" t="s">
        <v>96</v>
      </c>
      <c r="J10" t="s">
        <v>96</v>
      </c>
      <c r="K10" t="s">
        <v>96</v>
      </c>
      <c r="L10">
        <v>2.21</v>
      </c>
      <c r="O10" t="str">
        <f t="shared" si="0"/>
        <v>PRC_CAPACTRSD_APA1_LI_E01</v>
      </c>
      <c r="P10">
        <f t="shared" si="1"/>
        <v>2.21</v>
      </c>
    </row>
    <row r="11" spans="1:16" x14ac:dyDescent="0.3">
      <c r="A11" t="s">
        <v>94</v>
      </c>
      <c r="B11" t="s">
        <v>15</v>
      </c>
      <c r="C11" t="s">
        <v>97</v>
      </c>
      <c r="D11" t="s">
        <v>96</v>
      </c>
      <c r="E11" t="s">
        <v>96</v>
      </c>
      <c r="F11" t="s">
        <v>96</v>
      </c>
      <c r="H11" t="s">
        <v>96</v>
      </c>
      <c r="I11" t="s">
        <v>96</v>
      </c>
      <c r="J11" t="s">
        <v>96</v>
      </c>
      <c r="K11" t="s">
        <v>96</v>
      </c>
      <c r="L11">
        <v>2.21</v>
      </c>
      <c r="O11" t="str">
        <f t="shared" si="0"/>
        <v>PRC_CAPACTRSD_APA1_LI_E02</v>
      </c>
      <c r="P11">
        <f t="shared" si="1"/>
        <v>2.21</v>
      </c>
    </row>
    <row r="12" spans="1:16" x14ac:dyDescent="0.3">
      <c r="A12" t="s">
        <v>94</v>
      </c>
      <c r="B12" t="s">
        <v>15</v>
      </c>
      <c r="C12" t="s">
        <v>98</v>
      </c>
      <c r="D12" t="s">
        <v>96</v>
      </c>
      <c r="E12" t="s">
        <v>96</v>
      </c>
      <c r="F12" t="s">
        <v>96</v>
      </c>
      <c r="H12" t="s">
        <v>96</v>
      </c>
      <c r="I12" t="s">
        <v>96</v>
      </c>
      <c r="J12" t="s">
        <v>96</v>
      </c>
      <c r="K12" t="s">
        <v>96</v>
      </c>
      <c r="L12">
        <v>2.21</v>
      </c>
      <c r="O12" t="str">
        <f t="shared" si="0"/>
        <v>PRC_CAPACTRSD_APA1_LI_E03</v>
      </c>
      <c r="P12">
        <f t="shared" si="1"/>
        <v>2.21</v>
      </c>
    </row>
    <row r="13" spans="1:16" x14ac:dyDescent="0.3">
      <c r="A13" t="s">
        <v>94</v>
      </c>
      <c r="B13" t="s">
        <v>15</v>
      </c>
      <c r="C13" t="s">
        <v>99</v>
      </c>
      <c r="D13" t="s">
        <v>96</v>
      </c>
      <c r="E13" t="s">
        <v>96</v>
      </c>
      <c r="F13" t="s">
        <v>96</v>
      </c>
      <c r="H13" t="s">
        <v>96</v>
      </c>
      <c r="I13" t="s">
        <v>96</v>
      </c>
      <c r="J13" t="s">
        <v>96</v>
      </c>
      <c r="K13" t="s">
        <v>96</v>
      </c>
      <c r="L13">
        <v>2.21</v>
      </c>
      <c r="O13" t="str">
        <f t="shared" si="0"/>
        <v>PRC_CAPACTRSD_APA1_LI_E04</v>
      </c>
      <c r="P13">
        <f t="shared" si="1"/>
        <v>2.21</v>
      </c>
    </row>
    <row r="14" spans="1:16" x14ac:dyDescent="0.3">
      <c r="A14" t="s">
        <v>94</v>
      </c>
      <c r="B14" t="s">
        <v>15</v>
      </c>
      <c r="C14" t="s">
        <v>100</v>
      </c>
      <c r="D14" t="s">
        <v>96</v>
      </c>
      <c r="E14" t="s">
        <v>96</v>
      </c>
      <c r="F14" t="s">
        <v>96</v>
      </c>
      <c r="H14" t="s">
        <v>96</v>
      </c>
      <c r="I14" t="s">
        <v>96</v>
      </c>
      <c r="J14" t="s">
        <v>96</v>
      </c>
      <c r="K14" t="s">
        <v>96</v>
      </c>
      <c r="L14">
        <v>2.21</v>
      </c>
      <c r="O14" t="str">
        <f t="shared" si="0"/>
        <v>PRC_CAPACTRSD_DTA1_LI_E01</v>
      </c>
      <c r="P14">
        <f t="shared" si="1"/>
        <v>2.21</v>
      </c>
    </row>
    <row r="15" spans="1:16" x14ac:dyDescent="0.3">
      <c r="A15" t="s">
        <v>94</v>
      </c>
      <c r="B15" t="s">
        <v>15</v>
      </c>
      <c r="C15" t="s">
        <v>101</v>
      </c>
      <c r="D15" t="s">
        <v>96</v>
      </c>
      <c r="E15" t="s">
        <v>96</v>
      </c>
      <c r="F15" t="s">
        <v>96</v>
      </c>
      <c r="H15" t="s">
        <v>96</v>
      </c>
      <c r="I15" t="s">
        <v>96</v>
      </c>
      <c r="J15" t="s">
        <v>96</v>
      </c>
      <c r="K15" t="s">
        <v>96</v>
      </c>
      <c r="L15">
        <v>2.21</v>
      </c>
      <c r="O15" t="str">
        <f t="shared" si="0"/>
        <v>PRC_CAPACTRSD_DTA1_LI_E02</v>
      </c>
      <c r="P15">
        <f t="shared" si="1"/>
        <v>2.21</v>
      </c>
    </row>
    <row r="16" spans="1:16" x14ac:dyDescent="0.3">
      <c r="A16" t="s">
        <v>94</v>
      </c>
      <c r="B16" t="s">
        <v>15</v>
      </c>
      <c r="C16" t="s">
        <v>102</v>
      </c>
      <c r="D16" t="s">
        <v>96</v>
      </c>
      <c r="E16" t="s">
        <v>96</v>
      </c>
      <c r="F16" t="s">
        <v>96</v>
      </c>
      <c r="H16" t="s">
        <v>96</v>
      </c>
      <c r="I16" t="s">
        <v>96</v>
      </c>
      <c r="J16" t="s">
        <v>96</v>
      </c>
      <c r="K16" t="s">
        <v>96</v>
      </c>
      <c r="L16">
        <v>2.21</v>
      </c>
      <c r="O16" t="str">
        <f t="shared" si="0"/>
        <v>PRC_CAPACTRSD_DTA1_LI_E03</v>
      </c>
      <c r="P16">
        <f t="shared" si="1"/>
        <v>2.21</v>
      </c>
    </row>
    <row r="17" spans="1:16" x14ac:dyDescent="0.3">
      <c r="A17" t="s">
        <v>94</v>
      </c>
      <c r="B17" t="s">
        <v>15</v>
      </c>
      <c r="C17" t="s">
        <v>103</v>
      </c>
      <c r="D17" t="s">
        <v>96</v>
      </c>
      <c r="E17" t="s">
        <v>96</v>
      </c>
      <c r="F17" t="s">
        <v>96</v>
      </c>
      <c r="H17" t="s">
        <v>96</v>
      </c>
      <c r="I17" t="s">
        <v>96</v>
      </c>
      <c r="J17" t="s">
        <v>96</v>
      </c>
      <c r="K17" t="s">
        <v>96</v>
      </c>
      <c r="L17">
        <v>2.21</v>
      </c>
      <c r="O17" t="str">
        <f t="shared" si="0"/>
        <v>PRC_CAPACTRSD_DTA1_LI_E04</v>
      </c>
      <c r="P17">
        <f t="shared" si="1"/>
        <v>2.21</v>
      </c>
    </row>
    <row r="18" spans="1:16" x14ac:dyDescent="0.3">
      <c r="A18" t="s">
        <v>94</v>
      </c>
      <c r="B18" t="s">
        <v>14</v>
      </c>
      <c r="C18" t="s">
        <v>95</v>
      </c>
      <c r="D18" t="s">
        <v>96</v>
      </c>
      <c r="E18" t="s">
        <v>96</v>
      </c>
      <c r="F18" t="s">
        <v>96</v>
      </c>
      <c r="G18">
        <v>2017</v>
      </c>
      <c r="H18" t="s">
        <v>96</v>
      </c>
      <c r="I18" t="s">
        <v>96</v>
      </c>
      <c r="J18" t="s">
        <v>96</v>
      </c>
      <c r="K18" t="s">
        <v>96</v>
      </c>
      <c r="L18">
        <v>7927.2743</v>
      </c>
      <c r="O18" t="str">
        <f t="shared" si="0"/>
        <v>PRC_RESIDRSD_APA1_LI_E01</v>
      </c>
      <c r="P18">
        <f t="shared" si="1"/>
        <v>7927.2743</v>
      </c>
    </row>
    <row r="19" spans="1:16" x14ac:dyDescent="0.3">
      <c r="A19" t="s">
        <v>94</v>
      </c>
      <c r="B19" t="s">
        <v>14</v>
      </c>
      <c r="C19" t="s">
        <v>97</v>
      </c>
      <c r="D19" t="s">
        <v>96</v>
      </c>
      <c r="E19" t="s">
        <v>96</v>
      </c>
      <c r="F19" t="s">
        <v>96</v>
      </c>
      <c r="G19">
        <v>2017</v>
      </c>
      <c r="H19" t="s">
        <v>96</v>
      </c>
      <c r="I19" t="s">
        <v>96</v>
      </c>
      <c r="J19" t="s">
        <v>96</v>
      </c>
      <c r="K19" t="s">
        <v>96</v>
      </c>
      <c r="L19">
        <v>3170.9097200000001</v>
      </c>
      <c r="O19" t="str">
        <f t="shared" si="0"/>
        <v>PRC_RESIDRSD_APA1_LI_E02</v>
      </c>
      <c r="P19">
        <f t="shared" si="1"/>
        <v>3170.9097200000001</v>
      </c>
    </row>
    <row r="20" spans="1:16" x14ac:dyDescent="0.3">
      <c r="A20" t="s">
        <v>94</v>
      </c>
      <c r="B20" t="s">
        <v>14</v>
      </c>
      <c r="C20" t="s">
        <v>98</v>
      </c>
      <c r="D20" t="s">
        <v>96</v>
      </c>
      <c r="E20" t="s">
        <v>96</v>
      </c>
      <c r="F20" t="s">
        <v>96</v>
      </c>
      <c r="G20">
        <v>2017</v>
      </c>
      <c r="H20" t="s">
        <v>96</v>
      </c>
      <c r="I20" t="s">
        <v>96</v>
      </c>
      <c r="J20" t="s">
        <v>96</v>
      </c>
      <c r="K20" t="s">
        <v>96</v>
      </c>
      <c r="L20">
        <v>0</v>
      </c>
      <c r="O20" t="str">
        <f t="shared" si="0"/>
        <v>PRC_RESIDRSD_APA1_LI_E03</v>
      </c>
      <c r="P20">
        <f t="shared" si="1"/>
        <v>0</v>
      </c>
    </row>
    <row r="21" spans="1:16" x14ac:dyDescent="0.3">
      <c r="A21" t="s">
        <v>94</v>
      </c>
      <c r="B21" t="s">
        <v>14</v>
      </c>
      <c r="C21" t="s">
        <v>99</v>
      </c>
      <c r="D21" t="s">
        <v>96</v>
      </c>
      <c r="E21" t="s">
        <v>96</v>
      </c>
      <c r="F21" t="s">
        <v>96</v>
      </c>
      <c r="G21">
        <v>2017</v>
      </c>
      <c r="H21" t="s">
        <v>96</v>
      </c>
      <c r="I21" t="s">
        <v>96</v>
      </c>
      <c r="J21" t="s">
        <v>96</v>
      </c>
      <c r="K21" t="s">
        <v>96</v>
      </c>
      <c r="L21">
        <v>4756.3645800000004</v>
      </c>
      <c r="O21" t="str">
        <f t="shared" si="0"/>
        <v>PRC_RESIDRSD_APA1_LI_E04</v>
      </c>
      <c r="P21">
        <f t="shared" si="1"/>
        <v>4756.3645800000004</v>
      </c>
    </row>
    <row r="22" spans="1:16" x14ac:dyDescent="0.3">
      <c r="A22" t="s">
        <v>94</v>
      </c>
      <c r="B22" t="s">
        <v>14</v>
      </c>
      <c r="C22" t="s">
        <v>100</v>
      </c>
      <c r="D22" t="s">
        <v>96</v>
      </c>
      <c r="E22" t="s">
        <v>96</v>
      </c>
      <c r="F22" t="s">
        <v>96</v>
      </c>
      <c r="G22">
        <v>2017</v>
      </c>
      <c r="H22" t="s">
        <v>96</v>
      </c>
      <c r="I22" t="s">
        <v>96</v>
      </c>
      <c r="J22" t="s">
        <v>96</v>
      </c>
      <c r="K22" t="s">
        <v>96</v>
      </c>
      <c r="L22">
        <v>7739.2757000000001</v>
      </c>
      <c r="O22" t="str">
        <f t="shared" si="0"/>
        <v>PRC_RESIDRSD_DTA1_LI_E01</v>
      </c>
      <c r="P22">
        <f t="shared" si="1"/>
        <v>7739.2757000000001</v>
      </c>
    </row>
    <row r="23" spans="1:16" x14ac:dyDescent="0.3">
      <c r="A23" t="s">
        <v>94</v>
      </c>
      <c r="B23" t="s">
        <v>14</v>
      </c>
      <c r="C23" t="s">
        <v>101</v>
      </c>
      <c r="D23" t="s">
        <v>96</v>
      </c>
      <c r="E23" t="s">
        <v>96</v>
      </c>
      <c r="F23" t="s">
        <v>96</v>
      </c>
      <c r="G23">
        <v>2017</v>
      </c>
      <c r="H23" t="s">
        <v>96</v>
      </c>
      <c r="I23" t="s">
        <v>96</v>
      </c>
      <c r="J23" t="s">
        <v>96</v>
      </c>
      <c r="K23" t="s">
        <v>96</v>
      </c>
      <c r="L23">
        <v>3095.7102799999998</v>
      </c>
      <c r="O23" t="str">
        <f t="shared" si="0"/>
        <v>PRC_RESIDRSD_DTA1_LI_E02</v>
      </c>
      <c r="P23">
        <f t="shared" si="1"/>
        <v>3095.7102799999998</v>
      </c>
    </row>
    <row r="24" spans="1:16" x14ac:dyDescent="0.3">
      <c r="A24" t="s">
        <v>94</v>
      </c>
      <c r="B24" t="s">
        <v>14</v>
      </c>
      <c r="C24" t="s">
        <v>102</v>
      </c>
      <c r="D24" t="s">
        <v>96</v>
      </c>
      <c r="E24" t="s">
        <v>96</v>
      </c>
      <c r="F24" t="s">
        <v>96</v>
      </c>
      <c r="G24">
        <v>2017</v>
      </c>
      <c r="H24" t="s">
        <v>96</v>
      </c>
      <c r="I24" t="s">
        <v>96</v>
      </c>
      <c r="J24" t="s">
        <v>96</v>
      </c>
      <c r="K24" t="s">
        <v>96</v>
      </c>
      <c r="L24">
        <v>0</v>
      </c>
      <c r="O24" t="str">
        <f t="shared" si="0"/>
        <v>PRC_RESIDRSD_DTA1_LI_E03</v>
      </c>
      <c r="P24">
        <f t="shared" si="1"/>
        <v>0</v>
      </c>
    </row>
    <row r="25" spans="1:16" x14ac:dyDescent="0.3">
      <c r="A25" t="s">
        <v>94</v>
      </c>
      <c r="B25" t="s">
        <v>14</v>
      </c>
      <c r="C25" t="s">
        <v>103</v>
      </c>
      <c r="D25" t="s">
        <v>96</v>
      </c>
      <c r="E25" t="s">
        <v>96</v>
      </c>
      <c r="F25" t="s">
        <v>96</v>
      </c>
      <c r="G25">
        <v>2017</v>
      </c>
      <c r="H25" t="s">
        <v>96</v>
      </c>
      <c r="I25" t="s">
        <v>96</v>
      </c>
      <c r="J25" t="s">
        <v>96</v>
      </c>
      <c r="K25" t="s">
        <v>96</v>
      </c>
      <c r="L25">
        <v>4643.5654199999999</v>
      </c>
      <c r="O25" t="str">
        <f t="shared" si="0"/>
        <v>PRC_RESIDRSD_DTA1_LI_E04</v>
      </c>
      <c r="P25">
        <f t="shared" si="1"/>
        <v>4643.5654199999999</v>
      </c>
    </row>
    <row r="26" spans="1:16" x14ac:dyDescent="0.3">
      <c r="O26" t="str">
        <f t="shared" si="0"/>
        <v/>
      </c>
      <c r="P26">
        <f t="shared" si="1"/>
        <v>0</v>
      </c>
    </row>
    <row r="27" spans="1:16" x14ac:dyDescent="0.3">
      <c r="O27" t="str">
        <f t="shared" si="0"/>
        <v/>
      </c>
      <c r="P27">
        <f t="shared" si="1"/>
        <v>0</v>
      </c>
    </row>
    <row r="28" spans="1:16" x14ac:dyDescent="0.3">
      <c r="O28" t="str">
        <f t="shared" si="0"/>
        <v/>
      </c>
      <c r="P28">
        <f t="shared" si="1"/>
        <v>0</v>
      </c>
    </row>
    <row r="29" spans="1:16" x14ac:dyDescent="0.3">
      <c r="O29" t="str">
        <f t="shared" si="0"/>
        <v/>
      </c>
      <c r="P29">
        <f t="shared" si="1"/>
        <v>0</v>
      </c>
    </row>
    <row r="30" spans="1:16" x14ac:dyDescent="0.3">
      <c r="O30" t="str">
        <f t="shared" si="0"/>
        <v/>
      </c>
      <c r="P30">
        <f t="shared" si="1"/>
        <v>0</v>
      </c>
    </row>
    <row r="31" spans="1:16" x14ac:dyDescent="0.3">
      <c r="O31" t="str">
        <f t="shared" si="0"/>
        <v/>
      </c>
      <c r="P31">
        <f t="shared" si="1"/>
        <v>0</v>
      </c>
    </row>
    <row r="32" spans="1:16" x14ac:dyDescent="0.3">
      <c r="O32" t="str">
        <f t="shared" si="0"/>
        <v/>
      </c>
      <c r="P32">
        <f t="shared" si="1"/>
        <v>0</v>
      </c>
    </row>
    <row r="33" spans="15:16" x14ac:dyDescent="0.3">
      <c r="O33" t="str">
        <f t="shared" si="0"/>
        <v/>
      </c>
      <c r="P33">
        <f t="shared" si="1"/>
        <v>0</v>
      </c>
    </row>
    <row r="34" spans="15:16" x14ac:dyDescent="0.3">
      <c r="O34" t="str">
        <f t="shared" ref="O34:O65" si="2">B34&amp;C34</f>
        <v/>
      </c>
      <c r="P34">
        <f t="shared" ref="P34:P65" si="3">L34</f>
        <v>0</v>
      </c>
    </row>
    <row r="35" spans="15:16" x14ac:dyDescent="0.3">
      <c r="O35" t="str">
        <f t="shared" si="2"/>
        <v/>
      </c>
      <c r="P35">
        <f t="shared" si="3"/>
        <v>0</v>
      </c>
    </row>
    <row r="36" spans="15:16" x14ac:dyDescent="0.3">
      <c r="O36" t="str">
        <f t="shared" si="2"/>
        <v/>
      </c>
      <c r="P36">
        <f t="shared" si="3"/>
        <v>0</v>
      </c>
    </row>
    <row r="37" spans="15:16" x14ac:dyDescent="0.3">
      <c r="O37" t="str">
        <f t="shared" si="2"/>
        <v/>
      </c>
      <c r="P37">
        <f t="shared" si="3"/>
        <v>0</v>
      </c>
    </row>
    <row r="38" spans="15:16" x14ac:dyDescent="0.3">
      <c r="O38" t="str">
        <f t="shared" si="2"/>
        <v/>
      </c>
      <c r="P38">
        <f t="shared" si="3"/>
        <v>0</v>
      </c>
    </row>
    <row r="39" spans="15:16" x14ac:dyDescent="0.3">
      <c r="O39" t="str">
        <f t="shared" si="2"/>
        <v/>
      </c>
      <c r="P39">
        <f t="shared" si="3"/>
        <v>0</v>
      </c>
    </row>
    <row r="40" spans="15:16" x14ac:dyDescent="0.3">
      <c r="O40" t="str">
        <f t="shared" si="2"/>
        <v/>
      </c>
      <c r="P40">
        <f t="shared" si="3"/>
        <v>0</v>
      </c>
    </row>
    <row r="41" spans="15:16" x14ac:dyDescent="0.3">
      <c r="O41" t="str">
        <f t="shared" si="2"/>
        <v/>
      </c>
      <c r="P41">
        <f t="shared" si="3"/>
        <v>0</v>
      </c>
    </row>
    <row r="42" spans="15:16" x14ac:dyDescent="0.3">
      <c r="O42" t="str">
        <f t="shared" si="2"/>
        <v/>
      </c>
      <c r="P42">
        <f t="shared" si="3"/>
        <v>0</v>
      </c>
    </row>
    <row r="43" spans="15:16" x14ac:dyDescent="0.3">
      <c r="O43" t="str">
        <f t="shared" si="2"/>
        <v/>
      </c>
      <c r="P43">
        <f t="shared" si="3"/>
        <v>0</v>
      </c>
    </row>
    <row r="44" spans="15:16" x14ac:dyDescent="0.3">
      <c r="O44" t="str">
        <f t="shared" si="2"/>
        <v/>
      </c>
      <c r="P44">
        <f t="shared" si="3"/>
        <v>0</v>
      </c>
    </row>
    <row r="45" spans="15:16" x14ac:dyDescent="0.3">
      <c r="O45" t="str">
        <f t="shared" si="2"/>
        <v/>
      </c>
      <c r="P45">
        <f t="shared" si="3"/>
        <v>0</v>
      </c>
    </row>
    <row r="46" spans="15:16" x14ac:dyDescent="0.3">
      <c r="O46" t="str">
        <f t="shared" si="2"/>
        <v/>
      </c>
      <c r="P46">
        <f t="shared" si="3"/>
        <v>0</v>
      </c>
    </row>
    <row r="47" spans="15:16" x14ac:dyDescent="0.3">
      <c r="O47" t="str">
        <f t="shared" si="2"/>
        <v/>
      </c>
      <c r="P47">
        <f t="shared" si="3"/>
        <v>0</v>
      </c>
    </row>
    <row r="48" spans="15:16" x14ac:dyDescent="0.3">
      <c r="O48" t="str">
        <f t="shared" si="2"/>
        <v/>
      </c>
      <c r="P48">
        <f t="shared" si="3"/>
        <v>0</v>
      </c>
    </row>
    <row r="49" spans="15:16" x14ac:dyDescent="0.3">
      <c r="O49" t="str">
        <f t="shared" si="2"/>
        <v/>
      </c>
      <c r="P49">
        <f t="shared" si="3"/>
        <v>0</v>
      </c>
    </row>
    <row r="50" spans="15:16" x14ac:dyDescent="0.3">
      <c r="O50" t="str">
        <f t="shared" si="2"/>
        <v/>
      </c>
      <c r="P50">
        <f t="shared" si="3"/>
        <v>0</v>
      </c>
    </row>
    <row r="51" spans="15:16" x14ac:dyDescent="0.3">
      <c r="O51" t="str">
        <f t="shared" si="2"/>
        <v/>
      </c>
      <c r="P51">
        <f t="shared" si="3"/>
        <v>0</v>
      </c>
    </row>
    <row r="52" spans="15:16" x14ac:dyDescent="0.3">
      <c r="O52" t="str">
        <f t="shared" si="2"/>
        <v/>
      </c>
      <c r="P52">
        <f t="shared" si="3"/>
        <v>0</v>
      </c>
    </row>
    <row r="53" spans="15:16" x14ac:dyDescent="0.3">
      <c r="O53" t="str">
        <f t="shared" si="2"/>
        <v/>
      </c>
      <c r="P53">
        <f t="shared" si="3"/>
        <v>0</v>
      </c>
    </row>
    <row r="54" spans="15:16" x14ac:dyDescent="0.3">
      <c r="O54" t="str">
        <f t="shared" si="2"/>
        <v/>
      </c>
      <c r="P54">
        <f t="shared" si="3"/>
        <v>0</v>
      </c>
    </row>
    <row r="55" spans="15:16" x14ac:dyDescent="0.3">
      <c r="O55" t="str">
        <f t="shared" si="2"/>
        <v/>
      </c>
      <c r="P55">
        <f t="shared" si="3"/>
        <v>0</v>
      </c>
    </row>
    <row r="56" spans="15:16" x14ac:dyDescent="0.3">
      <c r="O56" t="str">
        <f t="shared" si="2"/>
        <v/>
      </c>
      <c r="P56">
        <f t="shared" si="3"/>
        <v>0</v>
      </c>
    </row>
    <row r="57" spans="15:16" x14ac:dyDescent="0.3">
      <c r="O57" t="str">
        <f t="shared" si="2"/>
        <v/>
      </c>
      <c r="P57">
        <f t="shared" si="3"/>
        <v>0</v>
      </c>
    </row>
    <row r="58" spans="15:16" x14ac:dyDescent="0.3">
      <c r="O58" t="str">
        <f t="shared" si="2"/>
        <v/>
      </c>
      <c r="P58">
        <f t="shared" si="3"/>
        <v>0</v>
      </c>
    </row>
    <row r="59" spans="15:16" x14ac:dyDescent="0.3">
      <c r="O59" t="str">
        <f t="shared" si="2"/>
        <v/>
      </c>
      <c r="P59">
        <f t="shared" si="3"/>
        <v>0</v>
      </c>
    </row>
    <row r="60" spans="15:16" x14ac:dyDescent="0.3">
      <c r="O60" t="str">
        <f t="shared" si="2"/>
        <v/>
      </c>
      <c r="P60">
        <f t="shared" si="3"/>
        <v>0</v>
      </c>
    </row>
    <row r="61" spans="15:16" x14ac:dyDescent="0.3">
      <c r="O61" t="str">
        <f t="shared" si="2"/>
        <v/>
      </c>
      <c r="P61">
        <f t="shared" si="3"/>
        <v>0</v>
      </c>
    </row>
    <row r="62" spans="15:16" x14ac:dyDescent="0.3">
      <c r="O62" t="str">
        <f t="shared" si="2"/>
        <v/>
      </c>
      <c r="P62">
        <f t="shared" si="3"/>
        <v>0</v>
      </c>
    </row>
    <row r="63" spans="15:16" x14ac:dyDescent="0.3">
      <c r="O63" t="str">
        <f t="shared" si="2"/>
        <v/>
      </c>
      <c r="P63">
        <f t="shared" si="3"/>
        <v>0</v>
      </c>
    </row>
    <row r="64" spans="15:16" x14ac:dyDescent="0.3">
      <c r="O64" t="str">
        <f t="shared" si="2"/>
        <v/>
      </c>
      <c r="P64">
        <f t="shared" si="3"/>
        <v>0</v>
      </c>
    </row>
    <row r="65" spans="15:16" x14ac:dyDescent="0.3">
      <c r="O65" t="str">
        <f t="shared" si="2"/>
        <v/>
      </c>
      <c r="P65">
        <f t="shared" si="3"/>
        <v>0</v>
      </c>
    </row>
    <row r="66" spans="15:16" x14ac:dyDescent="0.3">
      <c r="O66" t="str">
        <f t="shared" ref="O66:O97" si="4">B66&amp;C66</f>
        <v/>
      </c>
      <c r="P66">
        <f t="shared" ref="P66:P97" si="5">L66</f>
        <v>0</v>
      </c>
    </row>
    <row r="67" spans="15:16" x14ac:dyDescent="0.3">
      <c r="O67" t="str">
        <f t="shared" si="4"/>
        <v/>
      </c>
      <c r="P67">
        <f t="shared" si="5"/>
        <v>0</v>
      </c>
    </row>
    <row r="68" spans="15:16" x14ac:dyDescent="0.3">
      <c r="O68" t="str">
        <f t="shared" si="4"/>
        <v/>
      </c>
      <c r="P68">
        <f t="shared" si="5"/>
        <v>0</v>
      </c>
    </row>
    <row r="69" spans="15:16" x14ac:dyDescent="0.3">
      <c r="O69" t="str">
        <f t="shared" si="4"/>
        <v/>
      </c>
      <c r="P69">
        <f t="shared" si="5"/>
        <v>0</v>
      </c>
    </row>
    <row r="70" spans="15:16" x14ac:dyDescent="0.3">
      <c r="O70" t="str">
        <f t="shared" si="4"/>
        <v/>
      </c>
      <c r="P70">
        <f t="shared" si="5"/>
        <v>0</v>
      </c>
    </row>
    <row r="71" spans="15:16" x14ac:dyDescent="0.3">
      <c r="O71" t="str">
        <f t="shared" si="4"/>
        <v/>
      </c>
      <c r="P71">
        <f t="shared" si="5"/>
        <v>0</v>
      </c>
    </row>
    <row r="72" spans="15:16" x14ac:dyDescent="0.3">
      <c r="O72" t="str">
        <f t="shared" si="4"/>
        <v/>
      </c>
      <c r="P72">
        <f t="shared" si="5"/>
        <v>0</v>
      </c>
    </row>
    <row r="73" spans="15:16" x14ac:dyDescent="0.3">
      <c r="O73" t="str">
        <f t="shared" si="4"/>
        <v/>
      </c>
      <c r="P73">
        <f t="shared" si="5"/>
        <v>0</v>
      </c>
    </row>
    <row r="74" spans="15:16" x14ac:dyDescent="0.3">
      <c r="O74" t="str">
        <f t="shared" si="4"/>
        <v/>
      </c>
      <c r="P74">
        <f t="shared" si="5"/>
        <v>0</v>
      </c>
    </row>
    <row r="75" spans="15:16" x14ac:dyDescent="0.3">
      <c r="O75" t="str">
        <f t="shared" si="4"/>
        <v/>
      </c>
      <c r="P75">
        <f t="shared" si="5"/>
        <v>0</v>
      </c>
    </row>
    <row r="76" spans="15:16" x14ac:dyDescent="0.3">
      <c r="O76" t="str">
        <f t="shared" si="4"/>
        <v/>
      </c>
      <c r="P76">
        <f t="shared" si="5"/>
        <v>0</v>
      </c>
    </row>
    <row r="77" spans="15:16" x14ac:dyDescent="0.3">
      <c r="O77" t="str">
        <f t="shared" si="4"/>
        <v/>
      </c>
      <c r="P77">
        <f t="shared" si="5"/>
        <v>0</v>
      </c>
    </row>
    <row r="78" spans="15:16" x14ac:dyDescent="0.3">
      <c r="O78" t="str">
        <f t="shared" si="4"/>
        <v/>
      </c>
      <c r="P78">
        <f t="shared" si="5"/>
        <v>0</v>
      </c>
    </row>
    <row r="79" spans="15:16" x14ac:dyDescent="0.3">
      <c r="O79" t="str">
        <f t="shared" si="4"/>
        <v/>
      </c>
      <c r="P79">
        <f t="shared" si="5"/>
        <v>0</v>
      </c>
    </row>
    <row r="80" spans="15:16" x14ac:dyDescent="0.3">
      <c r="O80" t="str">
        <f t="shared" si="4"/>
        <v/>
      </c>
      <c r="P80">
        <f t="shared" si="5"/>
        <v>0</v>
      </c>
    </row>
    <row r="81" spans="15:16" x14ac:dyDescent="0.3">
      <c r="O81" t="str">
        <f t="shared" si="4"/>
        <v/>
      </c>
      <c r="P81">
        <f t="shared" si="5"/>
        <v>0</v>
      </c>
    </row>
    <row r="82" spans="15:16" x14ac:dyDescent="0.3">
      <c r="O82" t="str">
        <f t="shared" si="4"/>
        <v/>
      </c>
      <c r="P82">
        <f t="shared" si="5"/>
        <v>0</v>
      </c>
    </row>
    <row r="83" spans="15:16" x14ac:dyDescent="0.3">
      <c r="O83" t="str">
        <f t="shared" si="4"/>
        <v/>
      </c>
      <c r="P83">
        <f t="shared" si="5"/>
        <v>0</v>
      </c>
    </row>
    <row r="84" spans="15:16" x14ac:dyDescent="0.3">
      <c r="O84" t="str">
        <f t="shared" si="4"/>
        <v/>
      </c>
      <c r="P84">
        <f t="shared" si="5"/>
        <v>0</v>
      </c>
    </row>
    <row r="85" spans="15:16" x14ac:dyDescent="0.3">
      <c r="O85" t="str">
        <f t="shared" si="4"/>
        <v/>
      </c>
      <c r="P85">
        <f t="shared" si="5"/>
        <v>0</v>
      </c>
    </row>
    <row r="86" spans="15:16" x14ac:dyDescent="0.3">
      <c r="O86" t="str">
        <f t="shared" si="4"/>
        <v/>
      </c>
      <c r="P86">
        <f t="shared" si="5"/>
        <v>0</v>
      </c>
    </row>
    <row r="87" spans="15:16" x14ac:dyDescent="0.3">
      <c r="O87" t="str">
        <f t="shared" si="4"/>
        <v/>
      </c>
      <c r="P87">
        <f t="shared" si="5"/>
        <v>0</v>
      </c>
    </row>
    <row r="88" spans="15:16" x14ac:dyDescent="0.3">
      <c r="O88" t="str">
        <f t="shared" si="4"/>
        <v/>
      </c>
      <c r="P88">
        <f t="shared" si="5"/>
        <v>0</v>
      </c>
    </row>
    <row r="89" spans="15:16" x14ac:dyDescent="0.3">
      <c r="O89" t="str">
        <f t="shared" si="4"/>
        <v/>
      </c>
      <c r="P89">
        <f t="shared" si="5"/>
        <v>0</v>
      </c>
    </row>
    <row r="90" spans="15:16" x14ac:dyDescent="0.3">
      <c r="O90" t="str">
        <f t="shared" si="4"/>
        <v/>
      </c>
      <c r="P90">
        <f t="shared" si="5"/>
        <v>0</v>
      </c>
    </row>
    <row r="91" spans="15:16" x14ac:dyDescent="0.3">
      <c r="O91" t="str">
        <f t="shared" si="4"/>
        <v/>
      </c>
      <c r="P91">
        <f t="shared" si="5"/>
        <v>0</v>
      </c>
    </row>
    <row r="92" spans="15:16" x14ac:dyDescent="0.3">
      <c r="O92" t="str">
        <f t="shared" si="4"/>
        <v/>
      </c>
      <c r="P92">
        <f t="shared" si="5"/>
        <v>0</v>
      </c>
    </row>
    <row r="93" spans="15:16" x14ac:dyDescent="0.3">
      <c r="O93" t="str">
        <f t="shared" si="4"/>
        <v/>
      </c>
      <c r="P93">
        <f t="shared" si="5"/>
        <v>0</v>
      </c>
    </row>
    <row r="94" spans="15:16" x14ac:dyDescent="0.3">
      <c r="O94" t="str">
        <f t="shared" si="4"/>
        <v/>
      </c>
      <c r="P94">
        <f t="shared" si="5"/>
        <v>0</v>
      </c>
    </row>
    <row r="95" spans="15:16" x14ac:dyDescent="0.3">
      <c r="O95" t="str">
        <f t="shared" si="4"/>
        <v/>
      </c>
      <c r="P95">
        <f t="shared" si="5"/>
        <v>0</v>
      </c>
    </row>
    <row r="96" spans="15:16" x14ac:dyDescent="0.3">
      <c r="O96" t="str">
        <f t="shared" si="4"/>
        <v/>
      </c>
      <c r="P96">
        <f t="shared" si="5"/>
        <v>0</v>
      </c>
    </row>
    <row r="97" spans="15:16" x14ac:dyDescent="0.3">
      <c r="O97" t="str">
        <f t="shared" si="4"/>
        <v/>
      </c>
      <c r="P97">
        <f t="shared" si="5"/>
        <v>0</v>
      </c>
    </row>
    <row r="98" spans="15:16" x14ac:dyDescent="0.3">
      <c r="O98" t="str">
        <f t="shared" ref="O98" si="6">B98&amp;C98</f>
        <v/>
      </c>
    </row>
    <row r="99" spans="15:16" x14ac:dyDescent="0.3">
      <c r="O99" t="str">
        <f t="shared" ref="O99:O129" si="7">B99&amp;C99</f>
        <v/>
      </c>
    </row>
    <row r="100" spans="15:16" x14ac:dyDescent="0.3">
      <c r="O100" t="str">
        <f t="shared" si="7"/>
        <v/>
      </c>
    </row>
    <row r="101" spans="15:16" x14ac:dyDescent="0.3">
      <c r="O101" t="str">
        <f t="shared" si="7"/>
        <v/>
      </c>
    </row>
    <row r="102" spans="15:16" x14ac:dyDescent="0.3">
      <c r="O102" t="str">
        <f t="shared" si="7"/>
        <v/>
      </c>
    </row>
    <row r="103" spans="15:16" x14ac:dyDescent="0.3">
      <c r="O103" t="str">
        <f t="shared" si="7"/>
        <v/>
      </c>
    </row>
    <row r="104" spans="15:16" x14ac:dyDescent="0.3">
      <c r="O104" t="str">
        <f t="shared" si="7"/>
        <v/>
      </c>
    </row>
    <row r="105" spans="15:16" x14ac:dyDescent="0.3">
      <c r="O105" t="str">
        <f t="shared" si="7"/>
        <v/>
      </c>
    </row>
    <row r="106" spans="15:16" x14ac:dyDescent="0.3">
      <c r="O106" t="str">
        <f t="shared" si="7"/>
        <v/>
      </c>
    </row>
    <row r="107" spans="15:16" x14ac:dyDescent="0.3">
      <c r="O107" t="str">
        <f t="shared" si="7"/>
        <v/>
      </c>
    </row>
    <row r="108" spans="15:16" x14ac:dyDescent="0.3">
      <c r="O108" t="str">
        <f t="shared" si="7"/>
        <v/>
      </c>
    </row>
    <row r="109" spans="15:16" x14ac:dyDescent="0.3">
      <c r="O109" t="str">
        <f t="shared" si="7"/>
        <v/>
      </c>
    </row>
    <row r="110" spans="15:16" x14ac:dyDescent="0.3">
      <c r="O110" t="str">
        <f t="shared" si="7"/>
        <v/>
      </c>
    </row>
    <row r="111" spans="15:16" x14ac:dyDescent="0.3">
      <c r="O111" t="str">
        <f t="shared" si="7"/>
        <v/>
      </c>
    </row>
    <row r="112" spans="15:16" x14ac:dyDescent="0.3">
      <c r="O112" t="str">
        <f t="shared" si="7"/>
        <v/>
      </c>
    </row>
    <row r="113" spans="15:15" x14ac:dyDescent="0.3">
      <c r="O113" t="str">
        <f t="shared" si="7"/>
        <v/>
      </c>
    </row>
    <row r="114" spans="15:15" x14ac:dyDescent="0.3">
      <c r="O114" t="str">
        <f t="shared" si="7"/>
        <v/>
      </c>
    </row>
    <row r="115" spans="15:15" x14ac:dyDescent="0.3">
      <c r="O115" t="str">
        <f t="shared" si="7"/>
        <v/>
      </c>
    </row>
    <row r="116" spans="15:15" x14ac:dyDescent="0.3">
      <c r="O116" t="str">
        <f t="shared" si="7"/>
        <v/>
      </c>
    </row>
    <row r="117" spans="15:15" x14ac:dyDescent="0.3">
      <c r="O117" t="str">
        <f t="shared" si="7"/>
        <v/>
      </c>
    </row>
    <row r="118" spans="15:15" x14ac:dyDescent="0.3">
      <c r="O118" t="str">
        <f t="shared" si="7"/>
        <v/>
      </c>
    </row>
    <row r="119" spans="15:15" x14ac:dyDescent="0.3">
      <c r="O119" t="str">
        <f t="shared" si="7"/>
        <v/>
      </c>
    </row>
    <row r="120" spans="15:15" x14ac:dyDescent="0.3">
      <c r="O120" t="str">
        <f t="shared" si="7"/>
        <v/>
      </c>
    </row>
    <row r="121" spans="15:15" x14ac:dyDescent="0.3">
      <c r="O121" t="str">
        <f t="shared" si="7"/>
        <v/>
      </c>
    </row>
    <row r="122" spans="15:15" x14ac:dyDescent="0.3">
      <c r="O122" t="str">
        <f t="shared" si="7"/>
        <v/>
      </c>
    </row>
    <row r="123" spans="15:15" x14ac:dyDescent="0.3">
      <c r="O123" t="str">
        <f t="shared" si="7"/>
        <v/>
      </c>
    </row>
    <row r="124" spans="15:15" x14ac:dyDescent="0.3">
      <c r="O124" t="str">
        <f t="shared" si="7"/>
        <v/>
      </c>
    </row>
    <row r="125" spans="15:15" x14ac:dyDescent="0.3">
      <c r="O125" t="str">
        <f t="shared" si="7"/>
        <v/>
      </c>
    </row>
    <row r="126" spans="15:15" x14ac:dyDescent="0.3">
      <c r="O126" t="str">
        <f t="shared" si="7"/>
        <v/>
      </c>
    </row>
    <row r="127" spans="15:15" x14ac:dyDescent="0.3">
      <c r="O127" t="str">
        <f t="shared" si="7"/>
        <v/>
      </c>
    </row>
    <row r="128" spans="15:15" x14ac:dyDescent="0.3">
      <c r="O128" t="str">
        <f t="shared" si="7"/>
        <v/>
      </c>
    </row>
    <row r="129" spans="15:15" x14ac:dyDescent="0.3">
      <c r="O129" t="str">
        <f t="shared" si="7"/>
        <v/>
      </c>
    </row>
    <row r="130" spans="15:15" x14ac:dyDescent="0.3">
      <c r="O130" t="str">
        <f t="shared" ref="O130:O135" si="8">B130&amp;C130</f>
        <v/>
      </c>
    </row>
    <row r="131" spans="15:15" x14ac:dyDescent="0.3">
      <c r="O131" t="str">
        <f t="shared" si="8"/>
        <v/>
      </c>
    </row>
    <row r="132" spans="15:15" x14ac:dyDescent="0.3">
      <c r="O132" t="str">
        <f t="shared" si="8"/>
        <v/>
      </c>
    </row>
    <row r="133" spans="15:15" x14ac:dyDescent="0.3">
      <c r="O133" t="str">
        <f t="shared" si="8"/>
        <v/>
      </c>
    </row>
    <row r="134" spans="15:15" x14ac:dyDescent="0.3">
      <c r="O134" t="str">
        <f t="shared" si="8"/>
        <v/>
      </c>
    </row>
    <row r="135" spans="15:15" x14ac:dyDescent="0.3">
      <c r="O135" t="str">
        <f t="shared" si="8"/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6"/>
  <sheetViews>
    <sheetView topLeftCell="A18" zoomScale="70" zoomScaleNormal="70" workbookViewId="0">
      <selection activeCell="A18" sqref="A1:XFD1048576"/>
    </sheetView>
  </sheetViews>
  <sheetFormatPr defaultRowHeight="14.4" x14ac:dyDescent="0.3"/>
  <cols>
    <col min="1" max="1" width="22" style="5" customWidth="1"/>
    <col min="2" max="2" width="22.5546875" style="5" customWidth="1"/>
    <col min="3" max="3" width="28.5546875" style="5" bestFit="1" customWidth="1"/>
    <col min="4" max="4" width="26.5546875" style="5" customWidth="1"/>
    <col min="5" max="5" width="36.5546875" style="5" customWidth="1"/>
    <col min="6" max="6" width="19.6640625" style="5" customWidth="1"/>
    <col min="7" max="7" width="27.109375" style="5" customWidth="1"/>
    <col min="8" max="8" width="19.44140625" style="5" customWidth="1"/>
    <col min="9" max="9" width="23.6640625" style="5" customWidth="1"/>
    <col min="10" max="10" width="23.33203125" style="5" customWidth="1"/>
    <col min="11" max="11" width="19.5546875" style="5" bestFit="1" customWidth="1"/>
    <col min="12" max="12" width="44.88671875" style="5" bestFit="1" customWidth="1"/>
    <col min="13" max="13" width="17.33203125" style="5" customWidth="1"/>
    <col min="14" max="14" width="16.44140625" style="5" bestFit="1" customWidth="1"/>
    <col min="15" max="15" width="16.33203125" style="5" customWidth="1"/>
    <col min="16" max="16" width="14.88671875" style="5" customWidth="1"/>
    <col min="17" max="17" width="46.44140625" style="5" bestFit="1" customWidth="1"/>
    <col min="18" max="18" width="14" style="5" customWidth="1"/>
    <col min="19" max="19" width="11.5546875" style="5" customWidth="1"/>
    <col min="20" max="20" width="13.5546875" style="5" customWidth="1"/>
    <col min="21" max="16384" width="8.88671875" style="5"/>
  </cols>
  <sheetData>
    <row r="1" spans="1:8" x14ac:dyDescent="0.3">
      <c r="A1" s="9" t="s">
        <v>24</v>
      </c>
    </row>
    <row r="3" spans="1:8" x14ac:dyDescent="0.3">
      <c r="A3" s="9" t="s">
        <v>22</v>
      </c>
      <c r="B3" s="5" t="s">
        <v>53</v>
      </c>
    </row>
    <row r="4" spans="1:8" x14ac:dyDescent="0.3">
      <c r="B4" s="5" t="s">
        <v>54</v>
      </c>
    </row>
    <row r="5" spans="1:8" x14ac:dyDescent="0.3">
      <c r="B5" s="5" t="s">
        <v>55</v>
      </c>
    </row>
    <row r="6" spans="1:8" ht="15" thickBot="1" x14ac:dyDescent="0.35">
      <c r="B6" s="5" t="s">
        <v>56</v>
      </c>
    </row>
    <row r="7" spans="1:8" ht="15" thickBot="1" x14ac:dyDescent="0.35">
      <c r="B7" s="5" t="s">
        <v>57</v>
      </c>
      <c r="C7" s="37" t="s">
        <v>19</v>
      </c>
      <c r="D7" s="83" t="s">
        <v>16</v>
      </c>
      <c r="E7" s="83" t="s">
        <v>20</v>
      </c>
      <c r="F7" s="83" t="s">
        <v>15</v>
      </c>
      <c r="G7" s="83" t="s">
        <v>20</v>
      </c>
      <c r="H7" s="84" t="s">
        <v>14</v>
      </c>
    </row>
    <row r="8" spans="1:8" ht="15" thickBot="1" x14ac:dyDescent="0.35">
      <c r="B8" s="5" t="s">
        <v>58</v>
      </c>
    </row>
    <row r="9" spans="1:8" ht="15" thickBot="1" x14ac:dyDescent="0.35">
      <c r="B9" s="5" t="s">
        <v>59</v>
      </c>
      <c r="F9" s="13">
        <v>2017</v>
      </c>
    </row>
    <row r="10" spans="1:8" ht="15" thickBot="1" x14ac:dyDescent="0.35">
      <c r="B10" s="5" t="s">
        <v>60</v>
      </c>
      <c r="C10" s="28"/>
      <c r="D10" s="85"/>
      <c r="E10" s="86">
        <v>1</v>
      </c>
      <c r="F10" s="17" t="s">
        <v>21</v>
      </c>
    </row>
    <row r="11" spans="1:8" x14ac:dyDescent="0.3">
      <c r="C11" s="16" t="s">
        <v>18</v>
      </c>
      <c r="D11" s="85"/>
      <c r="E11" s="82" t="s">
        <v>168</v>
      </c>
      <c r="F11" s="82" t="s">
        <v>168</v>
      </c>
    </row>
    <row r="12" spans="1:8" x14ac:dyDescent="0.3">
      <c r="C12" s="31" t="str">
        <f>B3</f>
        <v>RSD_DTA1_LI</v>
      </c>
      <c r="D12" s="87" t="str">
        <f>C12&amp;"_E01"</f>
        <v>RSD_DTA1_LI_E01</v>
      </c>
      <c r="E12" s="68">
        <f>VLOOKUP($D$7&amp;$D12,Lighting!$O$2:$P$135,E$10+1,FALSE)*VLOOKUP($F$7&amp;$D12,Lighting!$O$2:$P$135,E$10+1,FALSE)*VLOOKUP($H$7&amp;$D12,Lighting!$O$2:$P$135,E$10+1,FALSE)</f>
        <v>17103.799297000001</v>
      </c>
      <c r="F12" s="68">
        <f t="shared" ref="F12:F19" si="0">E12/SUMIF($C$12:$C$19,$C12,E$12:E$19)</f>
        <v>0.50000000000000011</v>
      </c>
    </row>
    <row r="13" spans="1:8" x14ac:dyDescent="0.3">
      <c r="C13" s="31" t="str">
        <f>C12</f>
        <v>RSD_DTA1_LI</v>
      </c>
      <c r="D13" s="87" t="str">
        <f>C13&amp;"_E02"</f>
        <v>RSD_DTA1_LI_E02</v>
      </c>
      <c r="E13" s="68">
        <f>VLOOKUP($D$7&amp;$D13,Lighting!$O$2:$P$135,E$10+1,FALSE)*VLOOKUP($F$7&amp;$D13,Lighting!$O$2:$P$135,E$10+1,FALSE)*VLOOKUP($H$7&amp;$D13,Lighting!$O$2:$P$135,E$10+1,FALSE)</f>
        <v>6841.5197187999993</v>
      </c>
      <c r="F13" s="68">
        <f t="shared" si="0"/>
        <v>0.2</v>
      </c>
    </row>
    <row r="14" spans="1:8" x14ac:dyDescent="0.3">
      <c r="C14" s="31" t="str">
        <f t="shared" ref="C14:C15" si="1">C13</f>
        <v>RSD_DTA1_LI</v>
      </c>
      <c r="D14" s="87" t="str">
        <f>C14&amp;"_E03"</f>
        <v>RSD_DTA1_LI_E03</v>
      </c>
      <c r="E14" s="68">
        <f>VLOOKUP($D$7&amp;$D14,Lighting!$O$2:$P$135,E$10+1,FALSE)*VLOOKUP($F$7&amp;$D14,Lighting!$O$2:$P$135,E$10+1,FALSE)*VLOOKUP($H$7&amp;$D14,Lighting!$O$2:$P$135,E$10+1,FALSE)</f>
        <v>0</v>
      </c>
      <c r="F14" s="68">
        <f t="shared" si="0"/>
        <v>0</v>
      </c>
    </row>
    <row r="15" spans="1:8" x14ac:dyDescent="0.3">
      <c r="C15" s="31" t="str">
        <f t="shared" si="1"/>
        <v>RSD_DTA1_LI</v>
      </c>
      <c r="D15" s="87" t="str">
        <f>C15&amp;"_E04"</f>
        <v>RSD_DTA1_LI_E04</v>
      </c>
      <c r="E15" s="68">
        <f>VLOOKUP($D$7&amp;$D15,Lighting!$O$2:$P$135,E$10+1,FALSE)*VLOOKUP($F$7&amp;$D15,Lighting!$O$2:$P$135,E$10+1,FALSE)*VLOOKUP($H$7&amp;$D15,Lighting!$O$2:$P$135,E$10+1,FALSE)</f>
        <v>10262.279578199999</v>
      </c>
      <c r="F15" s="68">
        <f t="shared" si="0"/>
        <v>0.30000000000000004</v>
      </c>
    </row>
    <row r="16" spans="1:8" x14ac:dyDescent="0.3">
      <c r="C16" s="31" t="str">
        <f>B4</f>
        <v>RSD_APA1_LI</v>
      </c>
      <c r="D16" s="87" t="str">
        <f>C16&amp;"_E01"</f>
        <v>RSD_APA1_LI_E01</v>
      </c>
      <c r="E16" s="68">
        <f>VLOOKUP($D$7&amp;$D16,Lighting!$O$2:$P$135,E$10+1,FALSE)*VLOOKUP($F$7&amp;$D16,Lighting!$O$2:$P$135,E$10+1,FALSE)*VLOOKUP($H$7&amp;$D16,Lighting!$O$2:$P$135,E$10+1,FALSE)</f>
        <v>17519.276203000001</v>
      </c>
      <c r="F16" s="68">
        <f t="shared" si="0"/>
        <v>0.5</v>
      </c>
      <c r="H16" s="79"/>
    </row>
    <row r="17" spans="1:12" x14ac:dyDescent="0.3">
      <c r="C17" s="31" t="str">
        <f>C16</f>
        <v>RSD_APA1_LI</v>
      </c>
      <c r="D17" s="87" t="str">
        <f>C17&amp;"_E02"</f>
        <v>RSD_APA1_LI_E02</v>
      </c>
      <c r="E17" s="68">
        <f>VLOOKUP($D$7&amp;$D17,Lighting!$O$2:$P$135,E$10+1,FALSE)*VLOOKUP($F$7&amp;$D17,Lighting!$O$2:$P$135,E$10+1,FALSE)*VLOOKUP($H$7&amp;$D17,Lighting!$O$2:$P$135,E$10+1,FALSE)</f>
        <v>7007.7104811999998</v>
      </c>
      <c r="F17" s="68">
        <f t="shared" si="0"/>
        <v>0.19999999999999998</v>
      </c>
      <c r="H17" s="79"/>
    </row>
    <row r="18" spans="1:12" x14ac:dyDescent="0.3">
      <c r="C18" s="31" t="str">
        <f t="shared" ref="C18:C19" si="2">C17</f>
        <v>RSD_APA1_LI</v>
      </c>
      <c r="D18" s="87" t="str">
        <f>C18&amp;"_E03"</f>
        <v>RSD_APA1_LI_E03</v>
      </c>
      <c r="E18" s="68">
        <f>VLOOKUP($D$7&amp;$D18,Lighting!$O$2:$P$135,E$10+1,FALSE)*VLOOKUP($F$7&amp;$D18,Lighting!$O$2:$P$135,E$10+1,FALSE)*VLOOKUP($H$7&amp;$D18,Lighting!$O$2:$P$135,E$10+1,FALSE)</f>
        <v>0</v>
      </c>
      <c r="F18" s="68">
        <f t="shared" si="0"/>
        <v>0</v>
      </c>
      <c r="H18" s="88"/>
    </row>
    <row r="19" spans="1:12" x14ac:dyDescent="0.3">
      <c r="C19" s="31" t="str">
        <f t="shared" si="2"/>
        <v>RSD_APA1_LI</v>
      </c>
      <c r="D19" s="87" t="str">
        <f>C19&amp;"_E04"</f>
        <v>RSD_APA1_LI_E04</v>
      </c>
      <c r="E19" s="68">
        <f>VLOOKUP($D$7&amp;$D19,Lighting!$O$2:$P$135,E$10+1,FALSE)*VLOOKUP($F$7&amp;$D19,Lighting!$O$2:$P$135,E$10+1,FALSE)*VLOOKUP($H$7&amp;$D19,Lighting!$O$2:$P$135,E$10+1,FALSE)</f>
        <v>10511.565721800001</v>
      </c>
      <c r="F19" s="68">
        <f t="shared" si="0"/>
        <v>0.30000000000000004</v>
      </c>
    </row>
    <row r="21" spans="1:12" ht="15" thickBot="1" x14ac:dyDescent="0.35"/>
    <row r="22" spans="1:12" ht="15" thickBot="1" x14ac:dyDescent="0.35">
      <c r="A22" s="9" t="s">
        <v>68</v>
      </c>
      <c r="D22" s="37"/>
      <c r="E22" s="37">
        <f>2017+3</f>
        <v>2020</v>
      </c>
      <c r="F22" s="38">
        <f>2017+13</f>
        <v>2030</v>
      </c>
      <c r="G22" s="38">
        <f>(F22+H22)/2</f>
        <v>2040</v>
      </c>
      <c r="H22" s="39">
        <v>2050</v>
      </c>
    </row>
    <row r="23" spans="1:12" ht="15" thickBot="1" x14ac:dyDescent="0.35">
      <c r="D23" s="74" t="s">
        <v>23</v>
      </c>
      <c r="E23" s="74">
        <v>1</v>
      </c>
      <c r="F23" s="75">
        <v>0.75</v>
      </c>
      <c r="G23" s="75">
        <v>0.5</v>
      </c>
      <c r="H23" s="76">
        <v>0.25</v>
      </c>
    </row>
    <row r="25" spans="1:12" x14ac:dyDescent="0.3">
      <c r="C25" s="6" t="s">
        <v>169</v>
      </c>
    </row>
    <row r="28" spans="1:12" x14ac:dyDescent="0.3">
      <c r="G28" s="6" t="s">
        <v>44</v>
      </c>
    </row>
    <row r="29" spans="1:12" x14ac:dyDescent="0.3">
      <c r="C29" s="40" t="s">
        <v>9</v>
      </c>
      <c r="D29" s="89" t="s">
        <v>30</v>
      </c>
      <c r="E29" s="40" t="s">
        <v>11</v>
      </c>
      <c r="F29" s="40" t="s">
        <v>12</v>
      </c>
      <c r="G29" s="40" t="s">
        <v>1</v>
      </c>
      <c r="H29" s="40" t="s">
        <v>10</v>
      </c>
      <c r="I29" s="40" t="s">
        <v>28</v>
      </c>
      <c r="J29" s="40" t="s">
        <v>29</v>
      </c>
      <c r="K29" s="42" t="str">
        <f>$F$11</f>
        <v>UZB</v>
      </c>
      <c r="L29" s="40" t="s">
        <v>13</v>
      </c>
    </row>
    <row r="30" spans="1:12" x14ac:dyDescent="0.3">
      <c r="A30" s="9" t="str">
        <f>B3</f>
        <v>RSD_DTA1_LI</v>
      </c>
      <c r="C30" s="26" t="str">
        <f>"U"&amp;LEFT(A30,8)&amp;"_IndoorBrightLight"</f>
        <v>URSD_DTA1_IndoorBrightLight</v>
      </c>
      <c r="D30" s="26" t="str">
        <f>A30</f>
        <v>RSD_DTA1_LI</v>
      </c>
      <c r="E30" s="26" t="str">
        <f>CONCATENATE(LEFT(A30,8),"*","01")&amp;","&amp;CONCATENATE(LEFT(A30,8),"*","04")</f>
        <v>RSD_DTA1*01,RSD_DTA1*04</v>
      </c>
      <c r="F30" s="26" t="str">
        <f>A30</f>
        <v>RSD_DTA1_LI</v>
      </c>
      <c r="G30" s="43">
        <f>2017+1</f>
        <v>2018</v>
      </c>
      <c r="H30" s="77">
        <v>1</v>
      </c>
      <c r="I30" s="45">
        <v>0</v>
      </c>
      <c r="J30" s="45">
        <v>15</v>
      </c>
      <c r="K30" s="44">
        <f>-VLOOKUP(A$30&amp;"_E01",$D$12:$F$19,E$10+2,FALSE)-VLOOKUP(A$30&amp;"_E04",$D$12:$F$19,E$10+2,FALSE)</f>
        <v>-0.80000000000000016</v>
      </c>
      <c r="L30" s="27" t="str">
        <f>"Lower limit of Bright Lighting in "&amp;A30</f>
        <v>Lower limit of Bright Lighting in RSD_DTA1_LI</v>
      </c>
    </row>
    <row r="31" spans="1:12" x14ac:dyDescent="0.3">
      <c r="C31" s="26"/>
      <c r="D31" s="26" t="str">
        <f>D30</f>
        <v>RSD_DTA1_LI</v>
      </c>
      <c r="E31" s="26" t="str">
        <f t="shared" ref="E31:F33" si="3">E30</f>
        <v>RSD_DTA1*01,RSD_DTA1*04</v>
      </c>
      <c r="F31" s="26" t="str">
        <f t="shared" si="3"/>
        <v>RSD_DTA1_LI</v>
      </c>
      <c r="G31" s="43">
        <f>E22</f>
        <v>2020</v>
      </c>
      <c r="H31" s="77">
        <v>1</v>
      </c>
      <c r="I31" s="45"/>
      <c r="J31" s="45"/>
      <c r="K31" s="44">
        <f>K30*$E$23</f>
        <v>-0.80000000000000016</v>
      </c>
      <c r="L31" s="27"/>
    </row>
    <row r="32" spans="1:12" x14ac:dyDescent="0.3">
      <c r="C32" s="26"/>
      <c r="D32" s="26" t="str">
        <f>D31</f>
        <v>RSD_DTA1_LI</v>
      </c>
      <c r="E32" s="26" t="str">
        <f t="shared" si="3"/>
        <v>RSD_DTA1*01,RSD_DTA1*04</v>
      </c>
      <c r="F32" s="26" t="str">
        <f t="shared" si="3"/>
        <v>RSD_DTA1_LI</v>
      </c>
      <c r="G32" s="43">
        <f>F22</f>
        <v>2030</v>
      </c>
      <c r="H32" s="77">
        <v>1</v>
      </c>
      <c r="I32" s="45"/>
      <c r="J32" s="45"/>
      <c r="K32" s="44">
        <f>K30*$F$23</f>
        <v>-0.60000000000000009</v>
      </c>
      <c r="L32" s="27"/>
    </row>
    <row r="33" spans="1:12" x14ac:dyDescent="0.3">
      <c r="C33" s="26"/>
      <c r="D33" s="26" t="str">
        <f>D31</f>
        <v>RSD_DTA1_LI</v>
      </c>
      <c r="E33" s="26" t="str">
        <f t="shared" si="3"/>
        <v>RSD_DTA1*01,RSD_DTA1*04</v>
      </c>
      <c r="F33" s="26" t="str">
        <f t="shared" si="3"/>
        <v>RSD_DTA1_LI</v>
      </c>
      <c r="G33" s="43">
        <f>H22</f>
        <v>2050</v>
      </c>
      <c r="H33" s="77">
        <v>1</v>
      </c>
      <c r="I33" s="45"/>
      <c r="J33" s="45"/>
      <c r="K33" s="44">
        <f>K30*$H$23</f>
        <v>-0.20000000000000004</v>
      </c>
      <c r="L33" s="27"/>
    </row>
    <row r="35" spans="1:12" x14ac:dyDescent="0.3">
      <c r="G35" s="6" t="s">
        <v>44</v>
      </c>
    </row>
    <row r="36" spans="1:12" x14ac:dyDescent="0.3">
      <c r="C36" s="40" t="s">
        <v>9</v>
      </c>
      <c r="D36" s="89" t="s">
        <v>30</v>
      </c>
      <c r="E36" s="40" t="s">
        <v>11</v>
      </c>
      <c r="F36" s="40" t="s">
        <v>12</v>
      </c>
      <c r="G36" s="40" t="s">
        <v>1</v>
      </c>
      <c r="H36" s="40" t="s">
        <v>10</v>
      </c>
      <c r="I36" s="40" t="s">
        <v>28</v>
      </c>
      <c r="J36" s="40" t="s">
        <v>29</v>
      </c>
      <c r="K36" s="42" t="str">
        <f>$F$11</f>
        <v>UZB</v>
      </c>
      <c r="L36" s="40" t="s">
        <v>13</v>
      </c>
    </row>
    <row r="37" spans="1:12" x14ac:dyDescent="0.3">
      <c r="A37" s="9" t="str">
        <f>B4</f>
        <v>RSD_APA1_LI</v>
      </c>
      <c r="C37" s="26" t="str">
        <f>"U"&amp;LEFT(A37,8)&amp;"_IndoorBrightLight"</f>
        <v>URSD_APA1_IndoorBrightLight</v>
      </c>
      <c r="D37" s="26" t="str">
        <f>A37</f>
        <v>RSD_APA1_LI</v>
      </c>
      <c r="E37" s="26" t="str">
        <f>CONCATENATE(LEFT(A37,8),"*","01")&amp;","&amp;CONCATENATE(LEFT(A37,8),"*","04")</f>
        <v>RSD_APA1*01,RSD_APA1*04</v>
      </c>
      <c r="F37" s="26" t="str">
        <f>A37</f>
        <v>RSD_APA1_LI</v>
      </c>
      <c r="G37" s="43">
        <f>2017+1</f>
        <v>2018</v>
      </c>
      <c r="H37" s="77">
        <v>1</v>
      </c>
      <c r="I37" s="45">
        <v>0</v>
      </c>
      <c r="J37" s="45">
        <v>15</v>
      </c>
      <c r="K37" s="44">
        <f>-VLOOKUP(A$37&amp;"_E01",$D$12:$F$19,E$10+2,FALSE)-VLOOKUP(A$37&amp;"_E04",$D$12:$F$19,E$10+2,FALSE)</f>
        <v>-0.8</v>
      </c>
      <c r="L37" s="27" t="str">
        <f>"Lower limit of Bright Lighting in "&amp;A37</f>
        <v>Lower limit of Bright Lighting in RSD_APA1_LI</v>
      </c>
    </row>
    <row r="38" spans="1:12" x14ac:dyDescent="0.3">
      <c r="C38" s="26"/>
      <c r="D38" s="26" t="str">
        <f>D37</f>
        <v>RSD_APA1_LI</v>
      </c>
      <c r="E38" s="26" t="str">
        <f t="shared" ref="E38" si="4">E37</f>
        <v>RSD_APA1*01,RSD_APA1*04</v>
      </c>
      <c r="F38" s="26" t="str">
        <f t="shared" ref="F38" si="5">F37</f>
        <v>RSD_APA1_LI</v>
      </c>
      <c r="G38" s="43">
        <f>G31</f>
        <v>2020</v>
      </c>
      <c r="H38" s="77">
        <v>1</v>
      </c>
      <c r="I38" s="45"/>
      <c r="J38" s="45"/>
      <c r="K38" s="44">
        <f>K37*$E$23</f>
        <v>-0.8</v>
      </c>
      <c r="L38" s="27"/>
    </row>
    <row r="39" spans="1:12" x14ac:dyDescent="0.3">
      <c r="C39" s="26"/>
      <c r="D39" s="26" t="str">
        <f>D38</f>
        <v>RSD_APA1_LI</v>
      </c>
      <c r="E39" s="26" t="str">
        <f t="shared" ref="E39" si="6">E38</f>
        <v>RSD_APA1*01,RSD_APA1*04</v>
      </c>
      <c r="F39" s="26" t="str">
        <f t="shared" ref="F39" si="7">F38</f>
        <v>RSD_APA1_LI</v>
      </c>
      <c r="G39" s="43">
        <f>G32</f>
        <v>2030</v>
      </c>
      <c r="H39" s="77">
        <v>1</v>
      </c>
      <c r="I39" s="45"/>
      <c r="J39" s="45"/>
      <c r="K39" s="44">
        <f>K37*$F$23</f>
        <v>-0.60000000000000009</v>
      </c>
      <c r="L39" s="27"/>
    </row>
    <row r="40" spans="1:12" x14ac:dyDescent="0.3">
      <c r="C40" s="26"/>
      <c r="D40" s="26" t="str">
        <f>D38</f>
        <v>RSD_APA1_LI</v>
      </c>
      <c r="E40" s="26" t="str">
        <f t="shared" ref="E40" si="8">E39</f>
        <v>RSD_APA1*01,RSD_APA1*04</v>
      </c>
      <c r="F40" s="26" t="str">
        <f t="shared" ref="F40" si="9">F39</f>
        <v>RSD_APA1_LI</v>
      </c>
      <c r="G40" s="43">
        <f>G33</f>
        <v>2050</v>
      </c>
      <c r="H40" s="77">
        <v>1</v>
      </c>
      <c r="I40" s="45"/>
      <c r="J40" s="45"/>
      <c r="K40" s="44">
        <f>K37*$H$23</f>
        <v>-0.2</v>
      </c>
      <c r="L40" s="27"/>
    </row>
    <row r="47" spans="1:12" x14ac:dyDescent="0.3">
      <c r="G47" s="6" t="s">
        <v>44</v>
      </c>
    </row>
    <row r="48" spans="1:12" x14ac:dyDescent="0.3">
      <c r="C48" s="40" t="s">
        <v>9</v>
      </c>
      <c r="D48" s="89" t="s">
        <v>30</v>
      </c>
      <c r="E48" s="40" t="s">
        <v>11</v>
      </c>
      <c r="F48" s="40" t="s">
        <v>12</v>
      </c>
      <c r="G48" s="40" t="s">
        <v>1</v>
      </c>
      <c r="H48" s="40" t="s">
        <v>10</v>
      </c>
      <c r="I48" s="40" t="s">
        <v>28</v>
      </c>
      <c r="J48" s="40" t="s">
        <v>29</v>
      </c>
      <c r="K48" s="42" t="str">
        <f>$F$11</f>
        <v>UZB</v>
      </c>
      <c r="L48" s="40" t="s">
        <v>13</v>
      </c>
    </row>
    <row r="49" spans="1:12" x14ac:dyDescent="0.3">
      <c r="A49" s="9" t="s">
        <v>69</v>
      </c>
      <c r="C49" s="26" t="str">
        <f>"U"&amp;LEFT(A49,8)&amp;"_StandardLight"</f>
        <v>UTER_SL_StandardLight</v>
      </c>
      <c r="D49" s="26" t="str">
        <f>A49</f>
        <v>TER_SL</v>
      </c>
      <c r="E49" s="26" t="str">
        <f>CONCATENATE(LEFT(A49,8),"*N*","ST*")&amp;","&amp;"TER_SL*E01"</f>
        <v>TER_SL*N*ST*,TER_SL*E01</v>
      </c>
      <c r="F49" s="26" t="str">
        <f>A49</f>
        <v>TER_SL</v>
      </c>
      <c r="G49" s="43">
        <f>G37</f>
        <v>2018</v>
      </c>
      <c r="H49" s="77">
        <v>1</v>
      </c>
      <c r="I49" s="45">
        <v>0</v>
      </c>
      <c r="J49" s="45">
        <v>15</v>
      </c>
      <c r="K49" s="90">
        <v>-0.95</v>
      </c>
      <c r="L49" s="27" t="str">
        <f>"Lower limit of Starndard Street Lighting in "&amp;A49</f>
        <v>Lower limit of Starndard Street Lighting in TER_SL</v>
      </c>
    </row>
    <row r="50" spans="1:12" x14ac:dyDescent="0.3">
      <c r="C50" s="26"/>
      <c r="D50" s="26" t="str">
        <f>D49</f>
        <v>TER_SL</v>
      </c>
      <c r="E50" s="26" t="str">
        <f t="shared" ref="E50:F52" si="10">E49</f>
        <v>TER_SL*N*ST*,TER_SL*E01</v>
      </c>
      <c r="F50" s="26" t="str">
        <f t="shared" si="10"/>
        <v>TER_SL</v>
      </c>
      <c r="G50" s="43">
        <f t="shared" ref="G50:G52" si="11">G38</f>
        <v>2020</v>
      </c>
      <c r="H50" s="77">
        <v>1</v>
      </c>
      <c r="I50" s="45"/>
      <c r="J50" s="45"/>
      <c r="K50" s="90">
        <f>-0.9</f>
        <v>-0.9</v>
      </c>
      <c r="L50" s="27"/>
    </row>
    <row r="51" spans="1:12" x14ac:dyDescent="0.3">
      <c r="C51" s="26"/>
      <c r="D51" s="26" t="str">
        <f>D50</f>
        <v>TER_SL</v>
      </c>
      <c r="E51" s="26" t="str">
        <f t="shared" si="10"/>
        <v>TER_SL*N*ST*,TER_SL*E01</v>
      </c>
      <c r="F51" s="26" t="str">
        <f t="shared" si="10"/>
        <v>TER_SL</v>
      </c>
      <c r="G51" s="43">
        <f t="shared" si="11"/>
        <v>2030</v>
      </c>
      <c r="H51" s="77">
        <v>1</v>
      </c>
      <c r="I51" s="45"/>
      <c r="J51" s="45"/>
      <c r="K51" s="90">
        <v>-0.7</v>
      </c>
      <c r="L51" s="27"/>
    </row>
    <row r="52" spans="1:12" x14ac:dyDescent="0.3">
      <c r="C52" s="26"/>
      <c r="D52" s="26" t="str">
        <f>D50</f>
        <v>TER_SL</v>
      </c>
      <c r="E52" s="26" t="str">
        <f t="shared" si="10"/>
        <v>TER_SL*N*ST*,TER_SL*E01</v>
      </c>
      <c r="F52" s="26" t="str">
        <f t="shared" si="10"/>
        <v>TER_SL</v>
      </c>
      <c r="G52" s="43">
        <f t="shared" si="11"/>
        <v>2050</v>
      </c>
      <c r="H52" s="77">
        <v>1</v>
      </c>
      <c r="I52" s="45"/>
      <c r="J52" s="45"/>
      <c r="K52" s="90">
        <v>-0.35</v>
      </c>
      <c r="L52" s="27"/>
    </row>
    <row r="54" spans="1:12" x14ac:dyDescent="0.3">
      <c r="G54" s="6" t="s">
        <v>44</v>
      </c>
    </row>
    <row r="55" spans="1:12" x14ac:dyDescent="0.3">
      <c r="C55" s="40" t="s">
        <v>9</v>
      </c>
      <c r="D55" s="89" t="s">
        <v>30</v>
      </c>
      <c r="E55" s="40" t="s">
        <v>11</v>
      </c>
      <c r="F55" s="40" t="s">
        <v>12</v>
      </c>
      <c r="G55" s="40" t="s">
        <v>1</v>
      </c>
      <c r="H55" s="40" t="s">
        <v>10</v>
      </c>
      <c r="I55" s="40" t="s">
        <v>28</v>
      </c>
      <c r="J55" s="40" t="s">
        <v>29</v>
      </c>
      <c r="K55" s="42" t="str">
        <f>$F$11</f>
        <v>UZB</v>
      </c>
      <c r="L55" s="40" t="s">
        <v>13</v>
      </c>
    </row>
    <row r="56" spans="1:12" x14ac:dyDescent="0.3">
      <c r="A56" s="9" t="s">
        <v>70</v>
      </c>
      <c r="C56" s="26" t="str">
        <f>"U"&amp;LEFT(A56,8)&amp;"_IndoorBrightLight"</f>
        <v>UTER_TP_L_IndoorBrightLight</v>
      </c>
      <c r="D56" s="26" t="str">
        <f>A56</f>
        <v>TER_TP_LI</v>
      </c>
      <c r="E56" s="26" t="str">
        <f>CONCATENATE(LEFT(A56,8),"*","01")&amp;","&amp;CONCATENATE(LEFT(A56,8),"*","04")</f>
        <v>TER_TP_L*01,TER_TP_L*04</v>
      </c>
      <c r="F56" s="26" t="str">
        <f>A56</f>
        <v>TER_TP_LI</v>
      </c>
      <c r="G56" s="43">
        <f>G49</f>
        <v>2018</v>
      </c>
      <c r="H56" s="77">
        <v>1</v>
      </c>
      <c r="I56" s="45">
        <v>0</v>
      </c>
      <c r="J56" s="45">
        <v>15</v>
      </c>
      <c r="K56" s="90">
        <v>-0.95</v>
      </c>
      <c r="L56" s="27" t="str">
        <f>"Lower limit of Bright Lighting in "&amp;A56</f>
        <v>Lower limit of Bright Lighting in TER_TP_LI</v>
      </c>
    </row>
    <row r="57" spans="1:12" x14ac:dyDescent="0.3">
      <c r="C57" s="26"/>
      <c r="D57" s="26" t="str">
        <f>D56</f>
        <v>TER_TP_LI</v>
      </c>
      <c r="E57" s="26" t="str">
        <f t="shared" ref="E57:F57" si="12">E56</f>
        <v>TER_TP_L*01,TER_TP_L*04</v>
      </c>
      <c r="F57" s="26" t="str">
        <f t="shared" si="12"/>
        <v>TER_TP_LI</v>
      </c>
      <c r="G57" s="43">
        <f t="shared" ref="G57:G59" si="13">G50</f>
        <v>2020</v>
      </c>
      <c r="H57" s="77">
        <v>1</v>
      </c>
      <c r="I57" s="45"/>
      <c r="J57" s="45"/>
      <c r="K57" s="90">
        <f>K56+0.05</f>
        <v>-0.89999999999999991</v>
      </c>
      <c r="L57" s="27"/>
    </row>
    <row r="58" spans="1:12" x14ac:dyDescent="0.3">
      <c r="C58" s="26"/>
      <c r="D58" s="26" t="str">
        <f>D57</f>
        <v>TER_TP_LI</v>
      </c>
      <c r="E58" s="26" t="str">
        <f t="shared" ref="E58:F58" si="14">E57</f>
        <v>TER_TP_L*01,TER_TP_L*04</v>
      </c>
      <c r="F58" s="26" t="str">
        <f t="shared" si="14"/>
        <v>TER_TP_LI</v>
      </c>
      <c r="G58" s="43">
        <f t="shared" si="13"/>
        <v>2030</v>
      </c>
      <c r="H58" s="77">
        <v>1</v>
      </c>
      <c r="I58" s="45"/>
      <c r="J58" s="45"/>
      <c r="K58" s="90">
        <v>-0.6</v>
      </c>
      <c r="L58" s="27"/>
    </row>
    <row r="59" spans="1:12" x14ac:dyDescent="0.3">
      <c r="C59" s="26"/>
      <c r="D59" s="26" t="str">
        <f>D57</f>
        <v>TER_TP_LI</v>
      </c>
      <c r="E59" s="26" t="str">
        <f t="shared" ref="E59:F59" si="15">E58</f>
        <v>TER_TP_L*01,TER_TP_L*04</v>
      </c>
      <c r="F59" s="26" t="str">
        <f t="shared" si="15"/>
        <v>TER_TP_LI</v>
      </c>
      <c r="G59" s="43">
        <f t="shared" si="13"/>
        <v>2050</v>
      </c>
      <c r="H59" s="77">
        <v>1</v>
      </c>
      <c r="I59" s="45"/>
      <c r="J59" s="45"/>
      <c r="K59" s="90">
        <v>-0.25</v>
      </c>
      <c r="L59" s="27"/>
    </row>
    <row r="61" spans="1:12" x14ac:dyDescent="0.3">
      <c r="G61" s="6" t="s">
        <v>44</v>
      </c>
    </row>
    <row r="62" spans="1:12" x14ac:dyDescent="0.3">
      <c r="C62" s="40" t="s">
        <v>9</v>
      </c>
      <c r="D62" s="89" t="s">
        <v>30</v>
      </c>
      <c r="E62" s="40" t="s">
        <v>11</v>
      </c>
      <c r="F62" s="40" t="s">
        <v>12</v>
      </c>
      <c r="G62" s="40" t="s">
        <v>1</v>
      </c>
      <c r="H62" s="40" t="s">
        <v>10</v>
      </c>
      <c r="I62" s="40" t="s">
        <v>28</v>
      </c>
      <c r="J62" s="40" t="s">
        <v>29</v>
      </c>
      <c r="K62" s="42" t="str">
        <f>$F$11</f>
        <v>UZB</v>
      </c>
      <c r="L62" s="40" t="s">
        <v>13</v>
      </c>
    </row>
    <row r="63" spans="1:12" x14ac:dyDescent="0.3">
      <c r="A63" s="9" t="s">
        <v>71</v>
      </c>
      <c r="C63" s="26" t="str">
        <f>"U"&amp;LEFT(A63,8)&amp;"_IndoorBrightLight"</f>
        <v>UTER_TS_L_IndoorBrightLight</v>
      </c>
      <c r="D63" s="26" t="str">
        <f>A63</f>
        <v>TER_TS_LI</v>
      </c>
      <c r="E63" s="26" t="str">
        <f>CONCATENATE(LEFT(A63,8),"*","01")&amp;","&amp;CONCATENATE(LEFT(A63,8),"*","04")</f>
        <v>TER_TS_L*01,TER_TS_L*04</v>
      </c>
      <c r="F63" s="26" t="str">
        <f>A63</f>
        <v>TER_TS_LI</v>
      </c>
      <c r="G63" s="43">
        <f>G56</f>
        <v>2018</v>
      </c>
      <c r="H63" s="77">
        <v>1</v>
      </c>
      <c r="I63" s="45">
        <v>0</v>
      </c>
      <c r="J63" s="45">
        <v>15</v>
      </c>
      <c r="K63" s="90">
        <v>-0.95</v>
      </c>
      <c r="L63" s="27" t="str">
        <f>"Lower limit of Bright Lighting in "&amp;A63</f>
        <v>Lower limit of Bright Lighting in TER_TS_LI</v>
      </c>
    </row>
    <row r="64" spans="1:12" x14ac:dyDescent="0.3">
      <c r="C64" s="26"/>
      <c r="D64" s="26" t="str">
        <f>D63</f>
        <v>TER_TS_LI</v>
      </c>
      <c r="E64" s="26" t="str">
        <f t="shared" ref="E64:F64" si="16">E63</f>
        <v>TER_TS_L*01,TER_TS_L*04</v>
      </c>
      <c r="F64" s="26" t="str">
        <f t="shared" si="16"/>
        <v>TER_TS_LI</v>
      </c>
      <c r="G64" s="43">
        <f t="shared" ref="G64:G66" si="17">G57</f>
        <v>2020</v>
      </c>
      <c r="H64" s="77">
        <v>1</v>
      </c>
      <c r="I64" s="45"/>
      <c r="J64" s="45"/>
      <c r="K64" s="90">
        <f>K63+0.05</f>
        <v>-0.89999999999999991</v>
      </c>
      <c r="L64" s="27"/>
    </row>
    <row r="65" spans="3:12" x14ac:dyDescent="0.3">
      <c r="C65" s="26"/>
      <c r="D65" s="26" t="str">
        <f>D64</f>
        <v>TER_TS_LI</v>
      </c>
      <c r="E65" s="26" t="str">
        <f t="shared" ref="E65:F65" si="18">E64</f>
        <v>TER_TS_L*01,TER_TS_L*04</v>
      </c>
      <c r="F65" s="26" t="str">
        <f t="shared" si="18"/>
        <v>TER_TS_LI</v>
      </c>
      <c r="G65" s="43">
        <f t="shared" si="17"/>
        <v>2030</v>
      </c>
      <c r="H65" s="77">
        <v>1</v>
      </c>
      <c r="I65" s="45"/>
      <c r="J65" s="45"/>
      <c r="K65" s="90">
        <v>-0.6</v>
      </c>
      <c r="L65" s="27"/>
    </row>
    <row r="66" spans="3:12" x14ac:dyDescent="0.3">
      <c r="C66" s="26"/>
      <c r="D66" s="26" t="str">
        <f>D64</f>
        <v>TER_TS_LI</v>
      </c>
      <c r="E66" s="26" t="str">
        <f t="shared" ref="E66:F66" si="19">E65</f>
        <v>TER_TS_L*01,TER_TS_L*04</v>
      </c>
      <c r="F66" s="26" t="str">
        <f t="shared" si="19"/>
        <v>TER_TS_LI</v>
      </c>
      <c r="G66" s="43">
        <f t="shared" si="17"/>
        <v>2050</v>
      </c>
      <c r="H66" s="77">
        <v>1</v>
      </c>
      <c r="I66" s="45"/>
      <c r="J66" s="45"/>
      <c r="K66" s="90">
        <v>-0.25</v>
      </c>
      <c r="L66" s="2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CAE6-147C-496C-A9A0-C1BE6027BC50}">
  <dimension ref="A2:X83"/>
  <sheetViews>
    <sheetView tabSelected="1" topLeftCell="A29" zoomScale="70" zoomScaleNormal="70" workbookViewId="0">
      <selection activeCell="A29" sqref="A1:XFD1048576"/>
    </sheetView>
  </sheetViews>
  <sheetFormatPr defaultRowHeight="14.4" x14ac:dyDescent="0.3"/>
  <cols>
    <col min="1" max="1" width="8.88671875" style="5"/>
    <col min="2" max="2" width="24.88671875" style="5" bestFit="1" customWidth="1"/>
    <col min="3" max="3" width="13.44140625" style="5" bestFit="1" customWidth="1"/>
    <col min="4" max="4" width="17.44140625" style="5" bestFit="1" customWidth="1"/>
    <col min="5" max="5" width="11.5546875" style="5" bestFit="1" customWidth="1"/>
    <col min="6" max="6" width="9.33203125" style="5" bestFit="1" customWidth="1"/>
    <col min="7" max="7" width="11.109375" style="5" bestFit="1" customWidth="1"/>
    <col min="8" max="8" width="20.33203125" style="5" bestFit="1" customWidth="1"/>
    <col min="9" max="9" width="22.88671875" style="5" bestFit="1" customWidth="1"/>
    <col min="10" max="10" width="12.109375" style="5" bestFit="1" customWidth="1"/>
    <col min="11" max="11" width="20.109375" style="5" bestFit="1" customWidth="1"/>
    <col min="12" max="12" width="22.5546875" style="5" bestFit="1" customWidth="1"/>
    <col min="13" max="16384" width="8.88671875" style="5"/>
  </cols>
  <sheetData>
    <row r="2" spans="2:10" x14ac:dyDescent="0.3">
      <c r="B2" s="6" t="s">
        <v>169</v>
      </c>
    </row>
    <row r="4" spans="2:10" x14ac:dyDescent="0.3">
      <c r="F4" s="6" t="s">
        <v>74</v>
      </c>
    </row>
    <row r="6" spans="2:10" x14ac:dyDescent="0.3">
      <c r="B6" s="40" t="s">
        <v>9</v>
      </c>
      <c r="C6" s="89" t="s">
        <v>30</v>
      </c>
      <c r="D6" s="40" t="s">
        <v>11</v>
      </c>
      <c r="E6" s="40" t="s">
        <v>12</v>
      </c>
      <c r="F6" s="40" t="s">
        <v>1</v>
      </c>
      <c r="G6" s="40" t="s">
        <v>75</v>
      </c>
      <c r="H6" s="40" t="s">
        <v>72</v>
      </c>
      <c r="I6" s="40" t="s">
        <v>73</v>
      </c>
      <c r="J6" s="40" t="s">
        <v>13</v>
      </c>
    </row>
    <row r="7" spans="2:10" x14ac:dyDescent="0.3">
      <c r="B7" s="5" t="s">
        <v>80</v>
      </c>
      <c r="D7" s="5" t="s">
        <v>76</v>
      </c>
      <c r="F7" s="5">
        <v>2018</v>
      </c>
      <c r="G7" s="91">
        <v>1</v>
      </c>
      <c r="H7" s="5">
        <v>0</v>
      </c>
      <c r="I7" s="5">
        <v>15</v>
      </c>
      <c r="J7" s="5" t="s">
        <v>84</v>
      </c>
    </row>
    <row r="8" spans="2:10" x14ac:dyDescent="0.3">
      <c r="C8" s="34"/>
      <c r="D8" s="34" t="s">
        <v>77</v>
      </c>
      <c r="E8" s="34"/>
      <c r="F8" s="34">
        <v>2018</v>
      </c>
      <c r="G8" s="92">
        <v>-3.5</v>
      </c>
    </row>
    <row r="9" spans="2:10" x14ac:dyDescent="0.3">
      <c r="D9" s="5" t="s">
        <v>76</v>
      </c>
      <c r="F9" s="5">
        <v>2020</v>
      </c>
      <c r="G9" s="91">
        <v>1</v>
      </c>
    </row>
    <row r="10" spans="2:10" x14ac:dyDescent="0.3">
      <c r="C10" s="34"/>
      <c r="D10" s="34" t="s">
        <v>77</v>
      </c>
      <c r="E10" s="34"/>
      <c r="F10" s="34">
        <v>2020</v>
      </c>
      <c r="G10" s="92">
        <v>-3.5</v>
      </c>
    </row>
    <row r="11" spans="2:10" x14ac:dyDescent="0.3">
      <c r="D11" s="5" t="s">
        <v>76</v>
      </c>
      <c r="F11" s="5">
        <v>2030</v>
      </c>
      <c r="G11" s="91">
        <v>1</v>
      </c>
    </row>
    <row r="12" spans="2:10" x14ac:dyDescent="0.3">
      <c r="C12" s="34"/>
      <c r="D12" s="34" t="s">
        <v>77</v>
      </c>
      <c r="E12" s="34"/>
      <c r="F12" s="34">
        <v>2030</v>
      </c>
      <c r="G12" s="92">
        <v>-3.5</v>
      </c>
    </row>
    <row r="13" spans="2:10" x14ac:dyDescent="0.3">
      <c r="D13" s="5" t="s">
        <v>76</v>
      </c>
      <c r="F13" s="5">
        <v>2050</v>
      </c>
      <c r="G13" s="91">
        <v>1</v>
      </c>
    </row>
    <row r="14" spans="2:10" x14ac:dyDescent="0.3">
      <c r="C14" s="34"/>
      <c r="D14" s="34" t="s">
        <v>77</v>
      </c>
      <c r="E14" s="34"/>
      <c r="F14" s="34">
        <v>2050</v>
      </c>
      <c r="G14" s="92">
        <v>-3.5</v>
      </c>
    </row>
    <row r="15" spans="2:10" x14ac:dyDescent="0.3">
      <c r="F15" s="6" t="s">
        <v>74</v>
      </c>
    </row>
    <row r="17" spans="2:14" x14ac:dyDescent="0.3">
      <c r="B17" s="40" t="s">
        <v>9</v>
      </c>
      <c r="C17" s="89" t="s">
        <v>30</v>
      </c>
      <c r="D17" s="40" t="s">
        <v>11</v>
      </c>
      <c r="E17" s="40" t="s">
        <v>12</v>
      </c>
      <c r="F17" s="40" t="s">
        <v>1</v>
      </c>
      <c r="G17" s="40" t="s">
        <v>75</v>
      </c>
      <c r="H17" s="40" t="s">
        <v>28</v>
      </c>
      <c r="I17" s="40" t="s">
        <v>29</v>
      </c>
      <c r="J17" s="40" t="s">
        <v>13</v>
      </c>
    </row>
    <row r="18" spans="2:14" x14ac:dyDescent="0.3">
      <c r="B18" s="5" t="s">
        <v>81</v>
      </c>
      <c r="D18" s="5" t="s">
        <v>76</v>
      </c>
      <c r="F18" s="5">
        <v>2018</v>
      </c>
      <c r="G18" s="91">
        <v>1</v>
      </c>
      <c r="H18" s="5">
        <v>0</v>
      </c>
      <c r="I18" s="5">
        <v>15</v>
      </c>
      <c r="J18" s="5" t="s">
        <v>85</v>
      </c>
    </row>
    <row r="19" spans="2:14" x14ac:dyDescent="0.3">
      <c r="C19" s="34"/>
      <c r="D19" s="34" t="s">
        <v>77</v>
      </c>
      <c r="E19" s="34"/>
      <c r="F19" s="34">
        <v>2018</v>
      </c>
      <c r="G19" s="92">
        <f>G8/1.5</f>
        <v>-2.3333333333333335</v>
      </c>
    </row>
    <row r="20" spans="2:14" x14ac:dyDescent="0.3">
      <c r="D20" s="5" t="s">
        <v>76</v>
      </c>
      <c r="F20" s="5">
        <v>2020</v>
      </c>
      <c r="G20" s="91">
        <v>1</v>
      </c>
    </row>
    <row r="21" spans="2:14" x14ac:dyDescent="0.3">
      <c r="C21" s="34"/>
      <c r="D21" s="34" t="s">
        <v>77</v>
      </c>
      <c r="E21" s="34"/>
      <c r="F21" s="34">
        <v>2020</v>
      </c>
      <c r="G21" s="92">
        <f>G10/1.5</f>
        <v>-2.3333333333333335</v>
      </c>
    </row>
    <row r="22" spans="2:14" x14ac:dyDescent="0.3">
      <c r="D22" s="5" t="s">
        <v>76</v>
      </c>
      <c r="F22" s="5">
        <v>2030</v>
      </c>
      <c r="G22" s="91">
        <v>1</v>
      </c>
    </row>
    <row r="23" spans="2:14" x14ac:dyDescent="0.3">
      <c r="C23" s="34"/>
      <c r="D23" s="34" t="s">
        <v>77</v>
      </c>
      <c r="E23" s="34"/>
      <c r="F23" s="34">
        <v>2030</v>
      </c>
      <c r="G23" s="92">
        <f>G12/1.5</f>
        <v>-2.3333333333333335</v>
      </c>
    </row>
    <row r="24" spans="2:14" x14ac:dyDescent="0.3">
      <c r="D24" s="5" t="s">
        <v>76</v>
      </c>
      <c r="F24" s="5">
        <v>2050</v>
      </c>
      <c r="G24" s="91">
        <v>1</v>
      </c>
    </row>
    <row r="25" spans="2:14" x14ac:dyDescent="0.3">
      <c r="C25" s="34"/>
      <c r="D25" s="34" t="s">
        <v>77</v>
      </c>
      <c r="E25" s="34"/>
      <c r="F25" s="34">
        <v>2050</v>
      </c>
      <c r="G25" s="92">
        <f>G14/1.5</f>
        <v>-2.3333333333333335</v>
      </c>
      <c r="N25" s="5" t="s">
        <v>151</v>
      </c>
    </row>
    <row r="27" spans="2:14" x14ac:dyDescent="0.3">
      <c r="B27" s="6"/>
      <c r="F27" s="6" t="s">
        <v>74</v>
      </c>
    </row>
    <row r="29" spans="2:14" x14ac:dyDescent="0.3">
      <c r="B29" s="40" t="s">
        <v>9</v>
      </c>
      <c r="C29" s="89" t="s">
        <v>30</v>
      </c>
      <c r="D29" s="40" t="s">
        <v>11</v>
      </c>
      <c r="E29" s="40" t="s">
        <v>12</v>
      </c>
      <c r="F29" s="40" t="s">
        <v>1</v>
      </c>
      <c r="G29" s="40" t="s">
        <v>75</v>
      </c>
      <c r="H29" s="40" t="s">
        <v>72</v>
      </c>
      <c r="I29" s="40" t="s">
        <v>73</v>
      </c>
      <c r="J29" s="40" t="s">
        <v>13</v>
      </c>
    </row>
    <row r="30" spans="2:14" x14ac:dyDescent="0.3">
      <c r="B30" s="5" t="s">
        <v>82</v>
      </c>
      <c r="D30" s="5" t="s">
        <v>78</v>
      </c>
      <c r="F30" s="5">
        <v>2018</v>
      </c>
      <c r="G30" s="91">
        <v>1</v>
      </c>
      <c r="H30" s="5">
        <v>0</v>
      </c>
      <c r="I30" s="5">
        <v>15</v>
      </c>
      <c r="J30" s="5" t="s">
        <v>86</v>
      </c>
    </row>
    <row r="31" spans="2:14" x14ac:dyDescent="0.3">
      <c r="C31" s="34"/>
      <c r="D31" s="34" t="s">
        <v>79</v>
      </c>
      <c r="E31" s="34"/>
      <c r="F31" s="34">
        <v>2018</v>
      </c>
      <c r="G31" s="92">
        <v>-3.5</v>
      </c>
    </row>
    <row r="32" spans="2:14" x14ac:dyDescent="0.3">
      <c r="D32" s="5" t="s">
        <v>78</v>
      </c>
      <c r="F32" s="5">
        <v>2020</v>
      </c>
      <c r="G32" s="91">
        <v>1</v>
      </c>
    </row>
    <row r="33" spans="2:10" x14ac:dyDescent="0.3">
      <c r="C33" s="34"/>
      <c r="D33" s="34" t="s">
        <v>79</v>
      </c>
      <c r="E33" s="34"/>
      <c r="F33" s="34">
        <v>2020</v>
      </c>
      <c r="G33" s="92">
        <v>-3.5</v>
      </c>
    </row>
    <row r="34" spans="2:10" x14ac:dyDescent="0.3">
      <c r="D34" s="5" t="s">
        <v>78</v>
      </c>
      <c r="F34" s="5">
        <v>2030</v>
      </c>
      <c r="G34" s="91">
        <v>1</v>
      </c>
    </row>
    <row r="35" spans="2:10" x14ac:dyDescent="0.3">
      <c r="C35" s="34"/>
      <c r="D35" s="34" t="s">
        <v>79</v>
      </c>
      <c r="E35" s="34"/>
      <c r="F35" s="34">
        <v>2030</v>
      </c>
      <c r="G35" s="92">
        <v>-3.5</v>
      </c>
    </row>
    <row r="36" spans="2:10" x14ac:dyDescent="0.3">
      <c r="D36" s="5" t="s">
        <v>78</v>
      </c>
      <c r="F36" s="5">
        <v>2050</v>
      </c>
      <c r="G36" s="91">
        <v>1</v>
      </c>
    </row>
    <row r="37" spans="2:10" x14ac:dyDescent="0.3">
      <c r="B37" s="34"/>
      <c r="C37" s="34"/>
      <c r="D37" s="34" t="s">
        <v>79</v>
      </c>
      <c r="E37" s="34"/>
      <c r="F37" s="34">
        <v>2050</v>
      </c>
      <c r="G37" s="92">
        <v>-3.5</v>
      </c>
      <c r="H37" s="34"/>
      <c r="I37" s="34"/>
      <c r="J37" s="34"/>
    </row>
    <row r="39" spans="2:10" x14ac:dyDescent="0.3">
      <c r="B39" s="6"/>
      <c r="F39" s="6" t="s">
        <v>74</v>
      </c>
    </row>
    <row r="41" spans="2:10" x14ac:dyDescent="0.3">
      <c r="B41" s="40" t="s">
        <v>9</v>
      </c>
      <c r="C41" s="89" t="s">
        <v>30</v>
      </c>
      <c r="D41" s="40" t="s">
        <v>11</v>
      </c>
      <c r="E41" s="40" t="s">
        <v>12</v>
      </c>
      <c r="F41" s="40" t="s">
        <v>1</v>
      </c>
      <c r="G41" s="40" t="s">
        <v>75</v>
      </c>
      <c r="H41" s="40" t="s">
        <v>28</v>
      </c>
      <c r="I41" s="40" t="s">
        <v>29</v>
      </c>
      <c r="J41" s="40" t="s">
        <v>13</v>
      </c>
    </row>
    <row r="42" spans="2:10" x14ac:dyDescent="0.3">
      <c r="B42" s="5" t="s">
        <v>83</v>
      </c>
      <c r="D42" s="5" t="s">
        <v>78</v>
      </c>
      <c r="F42" s="5">
        <v>2018</v>
      </c>
      <c r="G42" s="91">
        <v>1</v>
      </c>
      <c r="H42" s="5">
        <v>0</v>
      </c>
      <c r="I42" s="5">
        <v>15</v>
      </c>
      <c r="J42" s="5" t="s">
        <v>87</v>
      </c>
    </row>
    <row r="43" spans="2:10" x14ac:dyDescent="0.3">
      <c r="C43" s="34"/>
      <c r="D43" s="34" t="s">
        <v>79</v>
      </c>
      <c r="E43" s="34"/>
      <c r="F43" s="34">
        <v>2018</v>
      </c>
      <c r="G43" s="92">
        <f>G31/2</f>
        <v>-1.75</v>
      </c>
    </row>
    <row r="44" spans="2:10" x14ac:dyDescent="0.3">
      <c r="D44" s="5" t="s">
        <v>78</v>
      </c>
      <c r="F44" s="5">
        <v>2020</v>
      </c>
      <c r="G44" s="91">
        <v>1</v>
      </c>
    </row>
    <row r="45" spans="2:10" x14ac:dyDescent="0.3">
      <c r="C45" s="34"/>
      <c r="D45" s="34" t="s">
        <v>79</v>
      </c>
      <c r="E45" s="34"/>
      <c r="F45" s="34">
        <v>2020</v>
      </c>
      <c r="G45" s="92">
        <f>G33/2</f>
        <v>-1.75</v>
      </c>
    </row>
    <row r="46" spans="2:10" x14ac:dyDescent="0.3">
      <c r="D46" s="5" t="s">
        <v>78</v>
      </c>
      <c r="F46" s="5">
        <v>2030</v>
      </c>
      <c r="G46" s="91">
        <v>1</v>
      </c>
    </row>
    <row r="47" spans="2:10" x14ac:dyDescent="0.3">
      <c r="C47" s="34"/>
      <c r="D47" s="34" t="s">
        <v>79</v>
      </c>
      <c r="E47" s="34"/>
      <c r="F47" s="34">
        <v>2030</v>
      </c>
      <c r="G47" s="92">
        <f>G35/2</f>
        <v>-1.75</v>
      </c>
    </row>
    <row r="48" spans="2:10" x14ac:dyDescent="0.3">
      <c r="D48" s="5" t="s">
        <v>78</v>
      </c>
      <c r="F48" s="5">
        <v>2050</v>
      </c>
      <c r="G48" s="91">
        <v>1</v>
      </c>
    </row>
    <row r="49" spans="1:24" x14ac:dyDescent="0.3">
      <c r="B49" s="34"/>
      <c r="C49" s="34"/>
      <c r="D49" s="34" t="s">
        <v>79</v>
      </c>
      <c r="E49" s="34"/>
      <c r="F49" s="34">
        <v>2050</v>
      </c>
      <c r="G49" s="92">
        <f>G37/2</f>
        <v>-1.75</v>
      </c>
      <c r="H49" s="34"/>
      <c r="I49" s="34"/>
      <c r="J49" s="34"/>
    </row>
    <row r="53" spans="1:24" x14ac:dyDescent="0.3">
      <c r="B53" s="6" t="s">
        <v>169</v>
      </c>
    </row>
    <row r="54" spans="1:24" x14ac:dyDescent="0.3">
      <c r="F54" s="6" t="s">
        <v>74</v>
      </c>
    </row>
    <row r="55" spans="1:24" x14ac:dyDescent="0.3">
      <c r="B55" s="40" t="s">
        <v>9</v>
      </c>
      <c r="C55" s="89" t="s">
        <v>30</v>
      </c>
      <c r="D55" s="40" t="s">
        <v>11</v>
      </c>
      <c r="E55" s="40" t="s">
        <v>12</v>
      </c>
      <c r="F55" s="40" t="s">
        <v>1</v>
      </c>
      <c r="G55" s="40" t="s">
        <v>75</v>
      </c>
      <c r="H55" s="40" t="s">
        <v>72</v>
      </c>
      <c r="I55" s="40" t="s">
        <v>73</v>
      </c>
      <c r="J55" s="40" t="s">
        <v>13</v>
      </c>
      <c r="N55" s="93"/>
    </row>
    <row r="56" spans="1:24" x14ac:dyDescent="0.3">
      <c r="B56" s="5" t="s">
        <v>88</v>
      </c>
      <c r="D56" s="5" t="s">
        <v>90</v>
      </c>
      <c r="F56" s="5">
        <v>2017</v>
      </c>
      <c r="G56" s="91">
        <v>1</v>
      </c>
      <c r="H56" s="91">
        <f>H60</f>
        <v>92.4</v>
      </c>
      <c r="I56" s="5">
        <v>15</v>
      </c>
      <c r="J56" s="5" t="s">
        <v>89</v>
      </c>
      <c r="N56" s="93" t="s">
        <v>142</v>
      </c>
    </row>
    <row r="57" spans="1:24" x14ac:dyDescent="0.3">
      <c r="B57" s="34"/>
      <c r="C57" s="34"/>
      <c r="D57" s="34"/>
      <c r="E57" s="34"/>
      <c r="F57" s="34">
        <v>2050</v>
      </c>
      <c r="G57" s="92"/>
      <c r="H57" s="92">
        <f>H56</f>
        <v>92.4</v>
      </c>
      <c r="I57" s="34"/>
      <c r="J57" s="34"/>
      <c r="N57" s="93"/>
    </row>
    <row r="58" spans="1:24" x14ac:dyDescent="0.3">
      <c r="B58" s="5" t="s">
        <v>91</v>
      </c>
      <c r="D58" s="5" t="s">
        <v>92</v>
      </c>
      <c r="F58" s="5">
        <v>2017</v>
      </c>
      <c r="G58" s="91">
        <v>1</v>
      </c>
      <c r="H58" s="91">
        <f>H62</f>
        <v>528</v>
      </c>
      <c r="I58" s="5">
        <v>15</v>
      </c>
      <c r="J58" s="5" t="s">
        <v>93</v>
      </c>
      <c r="N58" s="93"/>
    </row>
    <row r="59" spans="1:24" x14ac:dyDescent="0.3">
      <c r="A59" s="34"/>
      <c r="B59" s="34"/>
      <c r="C59" s="34"/>
      <c r="D59" s="34"/>
      <c r="E59" s="34"/>
      <c r="F59" s="34">
        <v>2050</v>
      </c>
      <c r="G59" s="92"/>
      <c r="H59" s="92">
        <f>H58</f>
        <v>528</v>
      </c>
      <c r="I59" s="34"/>
      <c r="J59" s="34"/>
      <c r="K59" s="36"/>
      <c r="L59" s="36"/>
      <c r="M59" s="36"/>
      <c r="N59" s="93"/>
      <c r="O59" s="36"/>
      <c r="X59" s="5" t="s">
        <v>157</v>
      </c>
    </row>
    <row r="60" spans="1:24" x14ac:dyDescent="0.3">
      <c r="B60" s="5" t="s">
        <v>134</v>
      </c>
      <c r="D60" s="5" t="s">
        <v>130</v>
      </c>
      <c r="F60" s="5">
        <v>2017</v>
      </c>
      <c r="G60" s="91">
        <v>1</v>
      </c>
      <c r="H60" s="91">
        <f>84*1.1</f>
        <v>92.4</v>
      </c>
      <c r="I60" s="5">
        <v>15</v>
      </c>
      <c r="J60" s="5" t="s">
        <v>138</v>
      </c>
      <c r="N60" s="94"/>
      <c r="O60" s="5" t="s">
        <v>170</v>
      </c>
    </row>
    <row r="61" spans="1:24" x14ac:dyDescent="0.3">
      <c r="B61" s="34"/>
      <c r="C61" s="34"/>
      <c r="D61" s="34"/>
      <c r="E61" s="34"/>
      <c r="F61" s="34">
        <v>2050</v>
      </c>
      <c r="G61" s="92"/>
      <c r="H61" s="92">
        <f>H60*N61</f>
        <v>184.8</v>
      </c>
      <c r="I61" s="34"/>
      <c r="J61" s="34"/>
      <c r="N61" s="95">
        <v>2</v>
      </c>
    </row>
    <row r="62" spans="1:24" x14ac:dyDescent="0.3">
      <c r="B62" s="5" t="s">
        <v>137</v>
      </c>
      <c r="D62" s="5" t="s">
        <v>131</v>
      </c>
      <c r="F62" s="5">
        <v>2017</v>
      </c>
      <c r="G62" s="91">
        <v>1</v>
      </c>
      <c r="H62" s="91">
        <f>480*1.1</f>
        <v>528</v>
      </c>
      <c r="I62" s="5">
        <v>15</v>
      </c>
      <c r="J62" s="5" t="s">
        <v>139</v>
      </c>
      <c r="N62" s="94"/>
    </row>
    <row r="63" spans="1:24" x14ac:dyDescent="0.3">
      <c r="B63" s="34"/>
      <c r="C63" s="34"/>
      <c r="D63" s="34"/>
      <c r="E63" s="34"/>
      <c r="F63" s="34">
        <v>2050</v>
      </c>
      <c r="G63" s="92"/>
      <c r="H63" s="92">
        <f>H62*N63</f>
        <v>1056</v>
      </c>
      <c r="I63" s="34"/>
      <c r="J63" s="34"/>
      <c r="N63" s="93">
        <v>2</v>
      </c>
    </row>
    <row r="64" spans="1:24" x14ac:dyDescent="0.3">
      <c r="B64" s="5" t="s">
        <v>136</v>
      </c>
      <c r="D64" s="5" t="s">
        <v>132</v>
      </c>
      <c r="F64" s="5">
        <v>2017</v>
      </c>
      <c r="G64" s="91">
        <v>1</v>
      </c>
      <c r="H64" s="91">
        <v>0</v>
      </c>
      <c r="I64" s="5">
        <v>15</v>
      </c>
      <c r="J64" s="5" t="s">
        <v>140</v>
      </c>
      <c r="N64" s="93"/>
    </row>
    <row r="65" spans="1:24" x14ac:dyDescent="0.3">
      <c r="B65" s="34"/>
      <c r="C65" s="34"/>
      <c r="D65" s="34"/>
      <c r="E65" s="34"/>
      <c r="F65" s="34">
        <v>2050</v>
      </c>
      <c r="G65" s="92"/>
      <c r="H65" s="92">
        <v>0</v>
      </c>
      <c r="I65" s="34"/>
      <c r="J65" s="34"/>
      <c r="N65" s="93"/>
    </row>
    <row r="66" spans="1:24" x14ac:dyDescent="0.3">
      <c r="B66" s="5" t="s">
        <v>135</v>
      </c>
      <c r="D66" s="5" t="s">
        <v>133</v>
      </c>
      <c r="F66" s="5">
        <v>2017</v>
      </c>
      <c r="G66" s="91">
        <v>1</v>
      </c>
      <c r="H66" s="91"/>
      <c r="I66" s="5">
        <v>15</v>
      </c>
      <c r="J66" s="5" t="s">
        <v>141</v>
      </c>
      <c r="N66" s="93"/>
    </row>
    <row r="67" spans="1:24" ht="15" thickBot="1" x14ac:dyDescent="0.35">
      <c r="A67" s="96"/>
      <c r="B67" s="96"/>
      <c r="C67" s="96"/>
      <c r="D67" s="96"/>
      <c r="E67" s="96"/>
      <c r="F67" s="96">
        <v>2050</v>
      </c>
      <c r="G67" s="97"/>
      <c r="H67" s="97"/>
      <c r="I67" s="96"/>
      <c r="J67" s="96"/>
      <c r="K67" s="96"/>
      <c r="L67" s="96"/>
      <c r="M67" s="96"/>
      <c r="N67" s="98"/>
      <c r="O67" s="99"/>
      <c r="P67" s="96"/>
      <c r="Q67" s="96"/>
      <c r="R67" s="96"/>
      <c r="S67" s="96"/>
      <c r="T67" s="96"/>
      <c r="U67" s="96"/>
      <c r="V67" s="96"/>
    </row>
    <row r="68" spans="1:24" ht="15" thickTop="1" x14ac:dyDescent="0.3">
      <c r="B68" s="5" t="s">
        <v>143</v>
      </c>
      <c r="D68" s="5" t="s">
        <v>145</v>
      </c>
      <c r="F68" s="5">
        <v>2017</v>
      </c>
      <c r="G68" s="91">
        <v>1</v>
      </c>
      <c r="H68" s="91">
        <f>H72</f>
        <v>30.800000000000004</v>
      </c>
      <c r="I68" s="5">
        <v>15</v>
      </c>
      <c r="J68" s="5" t="s">
        <v>89</v>
      </c>
      <c r="N68" s="93"/>
    </row>
    <row r="69" spans="1:24" x14ac:dyDescent="0.3">
      <c r="B69" s="34"/>
      <c r="C69" s="34"/>
      <c r="D69" s="34"/>
      <c r="E69" s="34"/>
      <c r="F69" s="34">
        <v>2050</v>
      </c>
      <c r="G69" s="92"/>
      <c r="H69" s="92">
        <f>H68</f>
        <v>30.800000000000004</v>
      </c>
      <c r="I69" s="34"/>
      <c r="J69" s="34"/>
      <c r="N69" s="93"/>
    </row>
    <row r="70" spans="1:24" x14ac:dyDescent="0.3">
      <c r="B70" s="5" t="s">
        <v>144</v>
      </c>
      <c r="D70" s="5" t="s">
        <v>146</v>
      </c>
      <c r="F70" s="5">
        <v>2017</v>
      </c>
      <c r="G70" s="91">
        <v>1</v>
      </c>
      <c r="H70" s="91">
        <f>H74</f>
        <v>105.05000000000001</v>
      </c>
      <c r="I70" s="5">
        <v>15</v>
      </c>
      <c r="J70" s="5" t="s">
        <v>93</v>
      </c>
      <c r="N70" s="93"/>
    </row>
    <row r="71" spans="1:24" x14ac:dyDescent="0.3">
      <c r="B71" s="34"/>
      <c r="C71" s="34"/>
      <c r="D71" s="34"/>
      <c r="E71" s="34"/>
      <c r="F71" s="34">
        <v>2050</v>
      </c>
      <c r="G71" s="92"/>
      <c r="H71" s="92">
        <f>H70</f>
        <v>105.05000000000001</v>
      </c>
      <c r="I71" s="34"/>
      <c r="J71" s="34"/>
      <c r="K71" s="36"/>
      <c r="L71" s="36"/>
      <c r="M71" s="36"/>
      <c r="N71" s="93"/>
      <c r="O71" s="36"/>
      <c r="X71" s="5" t="s">
        <v>158</v>
      </c>
    </row>
    <row r="72" spans="1:24" x14ac:dyDescent="0.3">
      <c r="B72" s="5" t="s">
        <v>155</v>
      </c>
      <c r="D72" s="5" t="s">
        <v>156</v>
      </c>
      <c r="F72" s="5">
        <v>2017</v>
      </c>
      <c r="G72" s="91">
        <v>1</v>
      </c>
      <c r="H72" s="91">
        <f>28*1.1</f>
        <v>30.800000000000004</v>
      </c>
      <c r="I72" s="5">
        <v>15</v>
      </c>
      <c r="J72" s="5" t="s">
        <v>154</v>
      </c>
      <c r="N72" s="94"/>
      <c r="O72" s="5" t="s">
        <v>170</v>
      </c>
    </row>
    <row r="73" spans="1:24" x14ac:dyDescent="0.3">
      <c r="B73" s="34"/>
      <c r="C73" s="34"/>
      <c r="D73" s="34"/>
      <c r="E73" s="34"/>
      <c r="F73" s="34">
        <v>2050</v>
      </c>
      <c r="G73" s="92"/>
      <c r="H73" s="92">
        <f>H72*N73</f>
        <v>92.4</v>
      </c>
      <c r="I73" s="34"/>
      <c r="J73" s="34"/>
      <c r="N73" s="95">
        <v>3</v>
      </c>
    </row>
    <row r="74" spans="1:24" x14ac:dyDescent="0.3">
      <c r="B74" s="5" t="s">
        <v>152</v>
      </c>
      <c r="D74" s="5" t="s">
        <v>153</v>
      </c>
      <c r="F74" s="5">
        <v>2017</v>
      </c>
      <c r="G74" s="91">
        <v>1</v>
      </c>
      <c r="H74" s="91">
        <f>95.5*1.1</f>
        <v>105.05000000000001</v>
      </c>
      <c r="I74" s="5">
        <v>15</v>
      </c>
      <c r="J74" s="5" t="s">
        <v>154</v>
      </c>
      <c r="N74" s="94"/>
    </row>
    <row r="75" spans="1:24" x14ac:dyDescent="0.3">
      <c r="B75" s="34"/>
      <c r="C75" s="34"/>
      <c r="D75" s="34"/>
      <c r="E75" s="34"/>
      <c r="F75" s="34">
        <v>2050</v>
      </c>
      <c r="G75" s="92"/>
      <c r="H75" s="92">
        <f>H74*N75</f>
        <v>315.15000000000003</v>
      </c>
      <c r="I75" s="34"/>
      <c r="J75" s="34"/>
      <c r="N75" s="95">
        <v>3</v>
      </c>
    </row>
    <row r="77" spans="1:24" x14ac:dyDescent="0.3">
      <c r="B77" s="6" t="s">
        <v>169</v>
      </c>
    </row>
    <row r="78" spans="1:24" x14ac:dyDescent="0.3">
      <c r="F78" s="6" t="s">
        <v>74</v>
      </c>
    </row>
    <row r="79" spans="1:24" x14ac:dyDescent="0.3">
      <c r="B79" s="40" t="s">
        <v>9</v>
      </c>
      <c r="C79" s="89" t="s">
        <v>30</v>
      </c>
      <c r="D79" s="40" t="s">
        <v>11</v>
      </c>
      <c r="E79" s="40" t="s">
        <v>12</v>
      </c>
      <c r="F79" s="40" t="s">
        <v>1</v>
      </c>
      <c r="G79" s="40" t="s">
        <v>161</v>
      </c>
      <c r="H79" s="40" t="s">
        <v>28</v>
      </c>
      <c r="I79" s="40" t="s">
        <v>29</v>
      </c>
      <c r="J79" s="40" t="s">
        <v>13</v>
      </c>
    </row>
    <row r="80" spans="1:24" x14ac:dyDescent="0.3">
      <c r="B80" s="5" t="s">
        <v>160</v>
      </c>
      <c r="D80" s="5" t="s">
        <v>162</v>
      </c>
      <c r="F80" s="5">
        <v>2018</v>
      </c>
      <c r="G80" s="91">
        <v>1</v>
      </c>
      <c r="H80" s="91"/>
      <c r="I80" s="5">
        <v>15</v>
      </c>
      <c r="J80" s="5" t="s">
        <v>163</v>
      </c>
      <c r="M80" s="5" t="s">
        <v>167</v>
      </c>
    </row>
    <row r="81" spans="2:13" x14ac:dyDescent="0.3">
      <c r="F81" s="5">
        <v>2020</v>
      </c>
      <c r="G81" s="91"/>
      <c r="H81" s="91"/>
      <c r="J81" s="5" t="s">
        <v>163</v>
      </c>
      <c r="M81" s="5" t="s">
        <v>164</v>
      </c>
    </row>
    <row r="82" spans="2:13" x14ac:dyDescent="0.3">
      <c r="F82" s="5">
        <v>2030</v>
      </c>
      <c r="G82" s="91"/>
      <c r="H82" s="91"/>
      <c r="J82" s="5" t="s">
        <v>166</v>
      </c>
      <c r="M82" s="5" t="s">
        <v>165</v>
      </c>
    </row>
    <row r="83" spans="2:13" x14ac:dyDescent="0.3">
      <c r="B83" s="34"/>
      <c r="C83" s="34"/>
      <c r="D83" s="34"/>
      <c r="E83" s="34"/>
      <c r="F83" s="34">
        <v>2050</v>
      </c>
      <c r="G83" s="92"/>
      <c r="H83" s="92"/>
      <c r="I83" s="34"/>
      <c r="J83" s="3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Fill_Orders</vt:lpstr>
      <vt:lpstr>Space_Heating</vt:lpstr>
      <vt:lpstr>UC_SpaceHeat_TER</vt:lpstr>
      <vt:lpstr>UC_SpaceHeat</vt:lpstr>
      <vt:lpstr>Cooking</vt:lpstr>
      <vt:lpstr>UC_Cooking</vt:lpstr>
      <vt:lpstr>Lighting</vt:lpstr>
      <vt:lpstr>UC_Lights</vt:lpstr>
      <vt:lpstr>UC_DistributionSystems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2009-05-27T15:40:55Z</dcterms:created>
  <dcterms:modified xsi:type="dcterms:W3CDTF">2022-09-23T16:55:53Z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434276759624481</vt:r8>
  </property>
</Properties>
</file>