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\Veda_Training\"/>
    </mc:Choice>
  </mc:AlternateContent>
  <xr:revisionPtr revIDLastSave="0" documentId="13_ncr:1_{6F1BD7EB-649B-4D93-B4E2-6C03DD01935C}" xr6:coauthVersionLast="47" xr6:coauthVersionMax="47" xr10:uidLastSave="{00000000-0000-0000-0000-000000000000}"/>
  <bookViews>
    <workbookView xWindow="-108" yWindow="-108" windowWidth="23256" windowHeight="12576" tabRatio="901" activeTab="4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143" l="1"/>
  <c r="Q12" i="143"/>
  <c r="C26" i="143"/>
  <c r="K25" i="140"/>
  <c r="K12" i="140"/>
  <c r="I12" i="13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8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I14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K6" i="140"/>
  <c r="K19" i="140" s="1"/>
  <c r="B19" i="140" s="1"/>
  <c r="K5" i="140"/>
  <c r="D18" i="140" s="1"/>
  <c r="C18" i="140" s="1"/>
  <c r="L19" i="140"/>
  <c r="L18" i="140"/>
  <c r="L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L9" i="140" s="1"/>
  <c r="L22" i="140" s="1"/>
  <c r="B2" i="143"/>
  <c r="V5" i="143"/>
  <c r="U5" i="143"/>
  <c r="D22" i="143" s="1"/>
  <c r="D14" i="143"/>
  <c r="X15" i="143"/>
  <c r="X14" i="143"/>
  <c r="X13" i="143"/>
  <c r="X12" i="143"/>
  <c r="G2" i="142"/>
  <c r="E2" i="142"/>
  <c r="G10" i="142" s="1"/>
  <c r="K11" i="142"/>
  <c r="D2" i="142"/>
  <c r="N5" i="142" s="1"/>
  <c r="C2" i="142"/>
  <c r="M5" i="142" s="1"/>
  <c r="D11" i="142" s="1"/>
  <c r="M11" i="142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L5" i="140"/>
  <c r="F2" i="140"/>
  <c r="E2" i="140"/>
  <c r="M9" i="140"/>
  <c r="G2" i="134"/>
  <c r="E2" i="134"/>
  <c r="E8" i="134" s="1"/>
  <c r="F2" i="138"/>
  <c r="H11" i="138" s="1"/>
  <c r="E2" i="138"/>
  <c r="E11" i="138" s="1"/>
  <c r="E2" i="137"/>
  <c r="I11" i="137" s="1"/>
  <c r="G2" i="137"/>
  <c r="E2" i="136"/>
  <c r="O11" i="136" s="1"/>
  <c r="G2" i="136"/>
  <c r="H10" i="136" s="1"/>
  <c r="E2" i="132"/>
  <c r="O5" i="132" s="1"/>
  <c r="G2" i="132"/>
  <c r="K12" i="137"/>
  <c r="K11" i="136"/>
  <c r="K11" i="132"/>
  <c r="D2" i="137"/>
  <c r="N5" i="137" s="1"/>
  <c r="C2" i="137"/>
  <c r="K16" i="137"/>
  <c r="K15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N18" i="140"/>
  <c r="M7" i="140"/>
  <c r="P5" i="145"/>
  <c r="O5" i="145"/>
  <c r="Q12" i="146"/>
  <c r="I11" i="141"/>
  <c r="R5" i="141"/>
  <c r="O15" i="137"/>
  <c r="D20" i="143"/>
  <c r="O14" i="136"/>
  <c r="G10" i="136"/>
  <c r="O15" i="136"/>
  <c r="I10" i="136"/>
  <c r="Q18" i="143"/>
  <c r="O13" i="136"/>
  <c r="M13" i="136"/>
  <c r="B15" i="136" s="1"/>
  <c r="S12" i="141"/>
  <c r="K8" i="140"/>
  <c r="K21" i="140" s="1"/>
  <c r="B21" i="140" s="1"/>
  <c r="K9" i="140"/>
  <c r="D22" i="140" s="1"/>
  <c r="C22" i="140" s="1"/>
  <c r="Q12" i="141"/>
  <c r="R12" i="141"/>
  <c r="N5" i="146"/>
  <c r="C12" i="134" s="1"/>
  <c r="O5" i="142"/>
  <c r="H11" i="137"/>
  <c r="G10" i="132"/>
  <c r="M12" i="136"/>
  <c r="B13" i="136" s="1"/>
  <c r="S13" i="138"/>
  <c r="P5" i="146"/>
  <c r="L10" i="140"/>
  <c r="L23" i="140" s="1"/>
  <c r="M5" i="136"/>
  <c r="D15" i="136" s="1"/>
  <c r="D12" i="143"/>
  <c r="W19" i="143"/>
  <c r="D19" i="140"/>
  <c r="C19" i="140" s="1"/>
  <c r="E17" i="140"/>
  <c r="I10" i="142"/>
  <c r="M11" i="136"/>
  <c r="B11" i="136" s="1"/>
  <c r="M14" i="136"/>
  <c r="B16" i="136" s="1"/>
  <c r="O11" i="142"/>
  <c r="W14" i="143"/>
  <c r="N20" i="140"/>
  <c r="E11" i="146"/>
  <c r="W18" i="143"/>
  <c r="W5" i="143"/>
  <c r="W13" i="143"/>
  <c r="Q11" i="141"/>
  <c r="H10" i="142"/>
  <c r="O12" i="137"/>
  <c r="D21" i="140"/>
  <c r="C21" i="140" s="1"/>
  <c r="U13" i="143"/>
  <c r="V13" i="143" s="1"/>
  <c r="C22" i="143"/>
  <c r="C17" i="136"/>
  <c r="D16" i="136"/>
  <c r="D13" i="136"/>
  <c r="D11" i="136"/>
  <c r="N11" i="142"/>
  <c r="B11" i="142"/>
  <c r="D24" i="133"/>
  <c r="E9" i="134" s="1"/>
  <c r="O5" i="146"/>
  <c r="N22" i="140"/>
  <c r="N24" i="140"/>
  <c r="H10" i="144"/>
  <c r="Q12" i="145"/>
  <c r="G10" i="144"/>
  <c r="N23" i="140"/>
  <c r="L7" i="140"/>
  <c r="L20" i="140" s="1"/>
  <c r="M5" i="140"/>
  <c r="N21" i="140"/>
  <c r="M6" i="140"/>
  <c r="M22" i="140"/>
  <c r="M18" i="140"/>
  <c r="D16" i="143"/>
  <c r="M8" i="140"/>
  <c r="M12" i="132"/>
  <c r="N12" i="132" s="1"/>
  <c r="M19" i="140"/>
  <c r="N19" i="140"/>
  <c r="H11" i="146"/>
  <c r="E11" i="145"/>
  <c r="O5" i="144"/>
  <c r="P5" i="141"/>
  <c r="D14" i="141" s="1"/>
  <c r="M10" i="140"/>
  <c r="M23" i="140"/>
  <c r="I10" i="144"/>
  <c r="M21" i="140"/>
  <c r="P12" i="141"/>
  <c r="B14" i="141" s="1"/>
  <c r="C14" i="141" s="1"/>
  <c r="M11" i="140"/>
  <c r="Q13" i="138"/>
  <c r="L8" i="140"/>
  <c r="L21" i="140" s="1"/>
  <c r="L11" i="140"/>
  <c r="L24" i="140" s="1"/>
  <c r="M20" i="140"/>
  <c r="V6" i="143"/>
  <c r="M24" i="140"/>
  <c r="D12" i="141"/>
  <c r="C11" i="134"/>
  <c r="K22" i="140" l="1"/>
  <c r="B22" i="140" s="1"/>
  <c r="K18" i="140"/>
  <c r="B18" i="140" s="1"/>
  <c r="O16" i="137"/>
  <c r="O13" i="137"/>
  <c r="O5" i="137"/>
  <c r="M13" i="137"/>
  <c r="B14" i="137" s="1"/>
  <c r="N11" i="144"/>
  <c r="B11" i="144"/>
  <c r="I12" i="134"/>
  <c r="F12" i="134"/>
  <c r="H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5" i="137"/>
  <c r="B17" i="137" s="1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1" i="137"/>
  <c r="N15" i="132"/>
  <c r="B17" i="132"/>
  <c r="N13" i="132"/>
  <c r="B15" i="132"/>
  <c r="D15" i="141"/>
  <c r="D13" i="141"/>
  <c r="E24" i="133"/>
  <c r="L21" i="133"/>
  <c r="L24" i="133" s="1"/>
  <c r="N14" i="132"/>
  <c r="B16" i="132"/>
  <c r="N14" i="136"/>
  <c r="C16" i="143"/>
  <c r="B14" i="143"/>
  <c r="C24" i="143"/>
  <c r="U19" i="143"/>
  <c r="U18" i="143"/>
  <c r="U14" i="143"/>
  <c r="K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2" i="137"/>
  <c r="I11" i="145"/>
  <c r="D14" i="138"/>
  <c r="K11" i="140"/>
  <c r="K10" i="140"/>
  <c r="U15" i="143" s="1"/>
  <c r="O14" i="137"/>
  <c r="P6" i="138"/>
  <c r="C12" i="138"/>
  <c r="N15" i="136"/>
  <c r="M14" i="137"/>
  <c r="M5" i="137"/>
  <c r="D16" i="137" s="1"/>
  <c r="M16" i="137"/>
  <c r="I11" i="143"/>
  <c r="N15" i="137" l="1"/>
  <c r="N13" i="137"/>
  <c r="C20" i="143"/>
  <c r="U12" i="143"/>
  <c r="B12" i="143" s="1"/>
  <c r="B18" i="143"/>
  <c r="V15" i="143"/>
  <c r="N14" i="137"/>
  <c r="B16" i="137"/>
  <c r="D24" i="140"/>
  <c r="C24" i="140" s="1"/>
  <c r="U16" i="143"/>
  <c r="K24" i="140"/>
  <c r="B24" i="140" s="1"/>
  <c r="C19" i="143"/>
  <c r="N11" i="132"/>
  <c r="B11" i="132"/>
  <c r="V19" i="143"/>
  <c r="B24" i="143"/>
  <c r="N16" i="137"/>
  <c r="B18" i="137"/>
  <c r="C18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0" i="140"/>
  <c r="C20" i="140" s="1"/>
  <c r="K20" i="140"/>
  <c r="B20" i="140" s="1"/>
  <c r="C12" i="143"/>
  <c r="B20" i="143"/>
  <c r="V17" i="143"/>
  <c r="V14" i="143"/>
  <c r="B16" i="143"/>
  <c r="D14" i="137"/>
  <c r="D12" i="137"/>
  <c r="D17" i="137"/>
  <c r="C18" i="137"/>
  <c r="D23" i="140"/>
  <c r="C23" i="140" s="1"/>
  <c r="K23" i="140"/>
  <c r="B23" i="140" s="1"/>
  <c r="N12" i="137"/>
  <c r="B12" i="137"/>
  <c r="B22" i="143"/>
  <c r="V18" i="143"/>
  <c r="V12" i="143" l="1"/>
  <c r="B19" i="143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5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5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5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6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<sst xmlns="http://schemas.openxmlformats.org/spreadsheetml/2006/main" count="938" uniqueCount="214">
  <si>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</si>
  <si>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</si>
  <si>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</si>
  <si>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</si>
  <si>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</si>
  <si>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</si>
  <si>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</si>
  <si>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</si>
  <si>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</si>
  <si>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</si>
  <si>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</si>
  <si>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</si>
  <si>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</si>
  <si>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</si>
  <si>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</si>
  <si>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</si>
  <si>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</si>
  <si>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</si>
  <si>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</si>
  <si>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</si>
  <si>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</si>
  <si>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</si>
  <si>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</si>
  <si>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</si>
  <si>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</si>
  <si>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</si>
  <si>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</si>
  <si>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</si>
  <si>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</si>
  <si>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</si>
  <si>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</si>
  <si>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</si>
  <si>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</si>
  <si>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</si>
  <si>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</si>
  <si>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</si>
  <si>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</si>
  <si>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</si>
  <si>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</si>
  <si>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</si>
  <si>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</si>
  <si>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</si>
  <si>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</si>
  <si>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</si>
  <si>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</si>
  <si>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</si>
  <si>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</si>
  <si>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</si>
  <si>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</si>
  <si>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</si>
  <si>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</si>
  <si>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</si>
  <si>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</si>
  <si>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</si>
  <si>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</si>
  <si>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</si>
  <si>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</si>
  <si>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</si>
  <si>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</si>
  <si>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</si>
  <si>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</si>
  <si>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</si>
  <si>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</si>
  <si>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</si>
  <si>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</si>
  <si>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</si>
  <si>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</si>
  <si>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</si>
  <si>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</si>
  <si>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</si>
  <si>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</si>
  <si>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</si>
  <si>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</si>
  <si>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</si>
  <si>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</si>
  <si>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</si>
  <si>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</si>
  <si>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</si>
  <si>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</si>
  <si>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</si>
  <si>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</si>
  <si>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</si>
  <si>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</si>
  <si>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</si>
  <si>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</si>
  <si>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</si>
  <si>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</si>
  <si>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</si>
  <si>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</si>
  <si>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</si>
  <si>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</si>
  <si>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</si>
  <si>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</si>
  <si>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</si>
  <si>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</si>
  <si>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</si>
  <si>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</si>
  <si>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</si>
  <si>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</si>
  <si>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</si>
  <si>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</si>
  <si>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</si>
  <si>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</si>
  <si>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</si>
  <si>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</si>
  <si>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</si>
  <si>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</si>
  <si>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</si>
  <si>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</si>
  <si>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</si>
  <si>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</si>
  <si>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</si>
  <si>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</si>
  <si>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</si>
  <si>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</si>
  <si>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</si>
  <si>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</si>
  <si>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</si>
  <si>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</si>
  <si>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</si>
  <si>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</si>
  <si>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</si>
  <si>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</si>
  <si>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</si>
  <si>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</si>
  <si>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</si>
  <si>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</si>
  <si>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</si>
  <si>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</si>
  <si>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</si>
  <si>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</si>
  <si>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</si>
  <si>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</si>
  <si>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</si>
  <si>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</si>
  <si>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</si>
  <si>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</si>
  <si>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</si>
  <si>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</si>
  <si>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</si>
  <si>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</si>
  <si>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</si>
  <si>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</si>
  <si>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</si>
  <si>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</si>
  <si>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</si>
  <si>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</si>
  <si>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</si>
  <si>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</si>
  <si>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</si>
  <si>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</si>
  <si>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</si>
  <si>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</si>
  <si>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</si>
  <si>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</si>
  <si>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</si>
  <si>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</si>
  <si>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</si>
  <si>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</si>
  <si>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</si>
  <si>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</si>
  <si>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</si>
  <si>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</si>
  <si>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</si>
  <si>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</si>
  <si>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</si>
  <si>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</si>
  <si>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</si>
  <si>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</si>
  <si>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</si>
  <si>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</si>
  <si>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</si>
  <si>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</si>
  <si>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</si>
  <si>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</si>
  <si>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</si>
  <si>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</si>
  <si>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</si>
  <si>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</si>
  <si>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</si>
  <si>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</si>
  <si>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</si>
  <si>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</si>
  <si>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</si>
  <si>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</si>
  <si>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</si>
  <si>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</si>
  <si>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</si>
  <si>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</si>
  <si>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</si>
  <si>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</si>
  <si>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</si>
  <si>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</si>
  <si>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</si>
  <si>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</si>
  <si>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</si>
  <si>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</si>
  <si>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</si>
  <si>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</si>
  <si>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</si>
  <si>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</si>
  <si>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</si>
  <si>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MINOILS1</t>
  </si>
  <si>
    <t>OILS</t>
  </si>
  <si>
    <t>Shale Oil</t>
  </si>
  <si>
    <t>Domestic Supply of Shale Oil Step 1</t>
  </si>
  <si>
    <t>ELCOILS</t>
  </si>
  <si>
    <t>Electricity Plants Shale Oil</t>
  </si>
  <si>
    <t>FTE-ELCOILS</t>
  </si>
  <si>
    <t>Sector Fuel Technology Existing Electricity Plants Shale Oil</t>
  </si>
  <si>
    <t>PJa</t>
  </si>
  <si>
    <t>ELCCO2</t>
  </si>
  <si>
    <t>ELCTNOILS00</t>
  </si>
  <si>
    <t>Power Plants New00 - Shale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</si>
</sst>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21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6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6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6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5" fontId="4" fillId="16" borderId="0" xfId="10" applyNumberFormat="1" applyFill="1"/>
    <xf numFmtId="165" fontId="4" fillId="16" borderId="2" xfId="10" applyNumberFormat="1" applyFill="1" applyBorder="1"/>
    <xf numFmtId="167" fontId="0" fillId="16" borderId="0" xfId="0" applyNumberFormat="1" applyFill="1" applyBorder="1"/>
    <xf numFmtId="167" fontId="0" fillId="16" borderId="0" xfId="0" applyNumberFormat="1" applyFill="1"/>
    <xf numFmtId="167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8" fontId="5" fillId="0" borderId="0" xfId="0" applyNumberFormat="1" applyFont="1"/>
    <xf numFmtId="168" fontId="4" fillId="0" borderId="0" xfId="0" applyNumberFormat="1" applyFont="1"/>
    <xf numFmtId="168" fontId="3" fillId="2" borderId="1" xfId="0" applyNumberFormat="1" applyFont="1" applyFill="1" applyBorder="1" applyAlignment="1">
      <alignment horizontal="left"/>
    </xf>
    <xf numFmtId="168" fontId="3" fillId="2" borderId="4" xfId="0" applyNumberFormat="1" applyFont="1" applyFill="1" applyBorder="1" applyAlignment="1">
      <alignment horizontal="left"/>
    </xf>
    <xf numFmtId="168" fontId="21" fillId="3" borderId="3" xfId="1" applyNumberFormat="1" applyFont="1" applyBorder="1" applyAlignment="1">
      <alignment horizontal="left" wrapText="1"/>
    </xf>
    <xf numFmtId="168" fontId="4" fillId="0" borderId="0" xfId="0" applyNumberFormat="1" applyFont="1" applyFill="1"/>
    <xf numFmtId="168" fontId="0" fillId="0" borderId="0" xfId="0" applyNumberFormat="1" applyFill="1"/>
    <xf numFmtId="168" fontId="0" fillId="0" borderId="0" xfId="0" applyNumberFormat="1"/>
    <xf numFmtId="168" fontId="21" fillId="3" borderId="3" xfId="1" applyNumberFormat="1" applyFont="1" applyBorder="1" applyAlignment="1">
      <alignment horizontal="center" wrapText="1"/>
    </xf>
    <xf numFmtId="168" fontId="0" fillId="0" borderId="0" xfId="0" applyNumberFormat="1" applyFill="1" applyAlignment="1">
      <alignment wrapText="1"/>
    </xf>
    <xf numFmtId="168" fontId="0" fillId="0" borderId="0" xfId="0" applyNumberFormat="1" applyFill="1" applyAlignment="1"/>
    <xf numFmtId="168" fontId="4" fillId="0" borderId="0" xfId="10" applyNumberFormat="1" applyFont="1"/>
    <xf numFmtId="168" fontId="4" fillId="0" borderId="0" xfId="10" applyNumberFormat="1"/>
    <xf numFmtId="168" fontId="5" fillId="0" borderId="0" xfId="10" applyNumberFormat="1" applyFont="1"/>
    <xf numFmtId="168" fontId="3" fillId="2" borderId="1" xfId="10" applyNumberFormat="1" applyFont="1" applyFill="1" applyBorder="1" applyAlignment="1">
      <alignment horizontal="left"/>
    </xf>
    <xf numFmtId="168" fontId="3" fillId="2" borderId="4" xfId="10" applyNumberFormat="1" applyFont="1" applyFill="1" applyBorder="1" applyAlignment="1">
      <alignment horizontal="left"/>
    </xf>
    <xf numFmtId="168" fontId="4" fillId="0" borderId="0" xfId="10" applyNumberFormat="1" applyFont="1" applyFill="1"/>
    <xf numFmtId="168" fontId="4" fillId="0" borderId="0" xfId="10" applyNumberFormat="1" applyFill="1"/>
    <xf numFmtId="168" fontId="4" fillId="0" borderId="0" xfId="10" applyNumberFormat="1" applyFill="1" applyAlignment="1"/>
    <xf numFmtId="0" fontId="1" fillId="0" borderId="0" xfId="0" applyFont="1" applyFill="1"/>
    <xf numFmtId="0" fontId="21" fillId="3" borderId="3" xfId="1" applyFont="1" applyBorder="1" applyAlignment="1">
      <alignment horizontal="center" vertical="center" wrapText="1"/>
    </xf>
    <xf numFmtId="2" fontId="1" fillId="16" borderId="0" xfId="0" applyNumberFormat="1" applyFont="1" applyFill="1" applyBorder="1"/>
    <xf numFmtId="0" fontId="1" fillId="0" borderId="0" xfId="0" applyFont="1"/>
    <xf numFmtId="168" fontId="1" fillId="0" borderId="0" xfId="0" applyNumberFormat="1" applyFont="1" applyFill="1"/>
    <xf numFmtId="168" fontId="1" fillId="0" borderId="0" xfId="0" applyNumberFormat="1" applyFont="1" applyFill="1" applyAlignment="1">
      <alignment wrapText="1"/>
    </xf>
    <xf numFmtId="0" fontId="1" fillId="0" borderId="0" xfId="10" applyFont="1"/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14</xdr:col>
      <xdr:colOff>0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19961</xdr:colOff>
      <xdr:row>27</xdr:row>
      <xdr:rowOff>151572</xdr:rowOff>
    </xdr:from>
    <xdr:to>
      <xdr:col>11</xdr:col>
      <xdr:colOff>4300496</xdr:colOff>
      <xdr:row>33</xdr:row>
      <xdr:rowOff>161097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4996152" y="4909102"/>
          <a:ext cx="6626170" cy="10034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91649</xdr:colOff>
      <xdr:row>25</xdr:row>
      <xdr:rowOff>88054</xdr:rowOff>
    </xdr:from>
    <xdr:to>
      <xdr:col>25</xdr:col>
      <xdr:colOff>105812</xdr:colOff>
      <xdr:row>31</xdr:row>
      <xdr:rowOff>88932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571516" y="5108787"/>
          <a:ext cx="7414029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A3" zoomScale="115" zoomScaleNormal="115" workbookViewId="0">
      <selection activeCell="F4" sqref="F4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C12" sqref="C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115" zoomScaleNormal="115" workbookViewId="0">
      <selection activeCell="L15" sqref="L15"/>
    </sheetView>
  </sheetViews>
  <sheetFormatPr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Q42" sqref="Q42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workbookViewId="0">
      <selection activeCell="K34" sqref="K34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33" zoomScale="115" zoomScaleNormal="115" workbookViewId="0">
      <selection activeCell="J53" sqref="J5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zoomScaleNormal="100" workbookViewId="0">
      <selection activeCell="I11" sqref="I11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2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2.5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3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2.75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2.75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I15" sqref="I15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tabSelected="1" topLeftCell="A5" zoomScale="130" zoomScaleNormal="130" workbookViewId="0">
      <selection activeCell="H23" sqref="H23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K6" s="217" t="s">
        <v>93</v>
      </c>
      <c r="M6" s="217" t="s">
        <v>203</v>
      </c>
      <c r="N6" s="217" t="s">
        <v>204</v>
      </c>
      <c r="O6" s="217" t="s">
        <v>97</v>
      </c>
      <c r="U6" s="9"/>
      <c r="V6" s="9"/>
      <c r="W6" s="9"/>
      <c r="X6" s="9"/>
      <c r="Y6" s="9"/>
    </row>
    <row r="7" spans="1:25" x14ac:dyDescent="0.25">
      <c r="K7" s="217"/>
      <c r="M7" s="217"/>
      <c r="N7" s="217"/>
      <c r="O7" s="217"/>
      <c r="U7" s="9"/>
      <c r="V7" s="9"/>
      <c r="W7" s="9"/>
      <c r="X7" s="9"/>
      <c r="Y7" s="9"/>
    </row>
    <row r="8" spans="1:25" x14ac:dyDescent="0.25">
      <c r="F8" s="7" t="s">
        <v>13</v>
      </c>
      <c r="H8" s="7"/>
      <c r="K8" s="195" t="s">
        <v>15</v>
      </c>
      <c r="L8" s="195"/>
      <c r="M8" s="202"/>
      <c r="N8" s="202"/>
      <c r="O8" s="202"/>
      <c r="P8" s="202"/>
      <c r="Q8" s="202"/>
      <c r="R8" s="202"/>
      <c r="S8" s="202"/>
      <c r="X8" s="9"/>
      <c r="Y8" s="9"/>
    </row>
    <row r="9" spans="1:25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1:25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15" t="s">
        <v>39</v>
      </c>
      <c r="H10" s="215" t="s">
        <v>117</v>
      </c>
      <c r="I10" s="215" t="s">
        <v>116</v>
      </c>
      <c r="J10" s="9"/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1:25" s="9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/>
      <c r="X11"/>
      <c r="Y11"/>
    </row>
    <row r="12" spans="1:25" s="9" customFormat="1" x14ac:dyDescent="0.25">
      <c r="B12" s="15" t="str">
        <f>M12</f>
        <v>MINOIL1</v>
      </c>
      <c r="C12" s="15"/>
      <c r="D12" s="15" t="str">
        <f>$M$5</f>
        <v>OIL</v>
      </c>
      <c r="E12">
        <v>2005</v>
      </c>
      <c r="F12" s="15"/>
      <c r="G12" s="113">
        <v>24000</v>
      </c>
      <c r="H12" s="115">
        <v>7</v>
      </c>
      <c r="I12" s="109">
        <f>EnergyBalance!$F$5*EnergyBalance!F37</f>
        <v>4302.8095999999996</v>
      </c>
      <c r="K12" s="200" t="str">
        <f>EnergyBalance!$B$5</f>
        <v>MIN</v>
      </c>
      <c r="L12" s="201"/>
      <c r="M12" s="201" t="str">
        <f>$K$12&amp;$C$2&amp;1</f>
        <v>MINOIL1</v>
      </c>
      <c r="N12" s="205" t="str">
        <f>"Domestic Supply of "&amp;$D$2&amp; " Step "&amp;RIGHT(M12,1)</f>
        <v>Domestic Supply of Crude Oil Step 1</v>
      </c>
      <c r="O12" s="201" t="str">
        <f>$E$2</f>
        <v>PJ</v>
      </c>
      <c r="P12" s="201"/>
      <c r="Q12" s="201"/>
      <c r="R12" s="201"/>
      <c r="S12" s="201"/>
    </row>
    <row r="13" spans="1:25" s="9" customFormat="1" x14ac:dyDescent="0.25">
      <c r="B13" s="15"/>
      <c r="C13" s="15"/>
      <c r="D13" s="15"/>
      <c r="E13" s="9">
        <v>0</v>
      </c>
      <c r="F13" s="15"/>
      <c r="G13" s="20"/>
      <c r="H13" s="44"/>
      <c r="I13" s="177">
        <v>5</v>
      </c>
      <c r="K13" s="201"/>
      <c r="L13" s="201"/>
      <c r="M13" s="201" t="str">
        <f>$K$12&amp;$C$2&amp;2</f>
        <v>MINOIL2</v>
      </c>
      <c r="N13" s="205" t="str">
        <f>"Domestic Supply of "&amp;$D$2&amp; " Step "&amp;RIGHT(M13,1)</f>
        <v>Domestic Supply of Crude Oil Step 2</v>
      </c>
      <c r="O13" s="201" t="str">
        <f>$E$2</f>
        <v>PJ</v>
      </c>
      <c r="P13" s="201"/>
      <c r="Q13" s="201"/>
      <c r="R13" s="201"/>
      <c r="S13" s="201"/>
    </row>
    <row r="14" spans="1:25" x14ac:dyDescent="0.25">
      <c r="A14" s="9"/>
      <c r="B14" s="15" t="str">
        <f>M13</f>
        <v>MINOIL2</v>
      </c>
      <c r="C14" s="15"/>
      <c r="D14" s="15" t="str">
        <f>$M$5</f>
        <v>OIL</v>
      </c>
      <c r="E14">
        <v>2005</v>
      </c>
      <c r="F14" s="15"/>
      <c r="G14" s="113">
        <v>6000</v>
      </c>
      <c r="H14" s="115">
        <v>7.3599999999999994</v>
      </c>
      <c r="I14" s="109">
        <f>EnergyBalance!$F$5*EnergyBalance!F38</f>
        <v>1075.7023999999999</v>
      </c>
      <c r="J14" s="9"/>
      <c r="K14" s="201"/>
      <c r="L14" s="201"/>
      <c r="M14" s="201" t="str">
        <f>$K$12&amp;$C$2&amp;3</f>
        <v>MINOIL3</v>
      </c>
      <c r="N14" s="205" t="str">
        <f>"Domestic Supply of "&amp;$D$2&amp; " Step "&amp;RIGHT(M14,1)</f>
        <v>Domestic Supply of Crude Oil Step 3</v>
      </c>
      <c r="O14" s="201" t="str">
        <f>$E$2</f>
        <v>PJ</v>
      </c>
      <c r="P14" s="201"/>
      <c r="Q14" s="201"/>
      <c r="R14" s="201"/>
      <c r="S14" s="201"/>
      <c r="T14" s="9"/>
      <c r="U14" s="9"/>
      <c r="V14" s="9"/>
      <c r="W14" s="9"/>
      <c r="X14" s="9"/>
      <c r="Y14" s="9"/>
    </row>
    <row r="15" spans="1:25" x14ac:dyDescent="0.25">
      <c r="A15" s="9"/>
      <c r="B15" s="15"/>
      <c r="C15" s="15"/>
      <c r="D15" s="15"/>
      <c r="E15" s="9">
        <v>0</v>
      </c>
      <c r="F15" s="15"/>
      <c r="G15" s="20"/>
      <c r="H15" s="44"/>
      <c r="I15" s="177">
        <v>5</v>
      </c>
      <c r="J15" s="9"/>
      <c r="K15" s="201" t="str">
        <f>EnergyBalance!$B$6</f>
        <v>IMP</v>
      </c>
      <c r="L15" s="201"/>
      <c r="M15" s="201" t="str">
        <f>$K$15&amp;$C$2&amp;1</f>
        <v>IMPOIL1</v>
      </c>
      <c r="N15" s="205" t="str">
        <f>"Import of "&amp;$D$2&amp; " Step "&amp;RIGHT(M15,1)</f>
        <v>Import of Crude Oil Step 1</v>
      </c>
      <c r="O15" s="201" t="str">
        <f>$E$2</f>
        <v>PJ</v>
      </c>
      <c r="P15" s="201"/>
      <c r="Q15" s="201"/>
      <c r="R15" s="201"/>
      <c r="S15" s="201"/>
      <c r="U15" s="9"/>
      <c r="V15" s="9"/>
      <c r="W15" s="9"/>
      <c r="X15" s="9"/>
      <c r="Y15" s="9"/>
    </row>
    <row r="16" spans="1:25" x14ac:dyDescent="0.25">
      <c r="B16" s="15" t="str">
        <f>M14</f>
        <v>MINOIL3</v>
      </c>
      <c r="C16" s="15"/>
      <c r="D16" s="15" t="str">
        <f>$M$5</f>
        <v>OIL</v>
      </c>
      <c r="E16" s="15"/>
      <c r="F16" s="15"/>
      <c r="G16" s="113">
        <v>40000</v>
      </c>
      <c r="H16" s="115">
        <v>9.6000000000000014</v>
      </c>
      <c r="I16" s="177"/>
      <c r="K16" s="201" t="str">
        <f>EnergyBalance!B7</f>
        <v>EXP</v>
      </c>
      <c r="L16" s="201"/>
      <c r="M16" s="201" t="str">
        <f>$K$16&amp;$C$2&amp;1</f>
        <v>EXPOIL1</v>
      </c>
      <c r="N16" s="205" t="str">
        <f>"Export of "&amp;$D$2&amp; " Step "&amp;RIGHT(M16,1)</f>
        <v>Export of Crude Oil Step 1</v>
      </c>
      <c r="O16" s="201" t="str">
        <f>$E$2</f>
        <v>PJ</v>
      </c>
      <c r="P16" s="201"/>
      <c r="Q16" s="201"/>
      <c r="R16" s="201"/>
      <c r="S16" s="201"/>
      <c r="X16" s="9"/>
      <c r="Y16" s="9"/>
    </row>
    <row r="17" spans="1:25" s="9" customFormat="1" x14ac:dyDescent="0.25">
      <c r="A17"/>
      <c r="B17" s="15" t="str">
        <f>M15</f>
        <v>IMPOIL1</v>
      </c>
      <c r="C17" s="15"/>
      <c r="D17" s="15" t="str">
        <f>$M$5</f>
        <v>OIL</v>
      </c>
      <c r="E17" s="15"/>
      <c r="F17" s="15"/>
      <c r="G17" s="14"/>
      <c r="H17" s="115">
        <v>8</v>
      </c>
      <c r="J17"/>
      <c r="K17" s="214" t="s">
        <v>63</v>
      </c>
      <c r="M17" s="214" t="s">
        <v>202</v>
      </c>
      <c r="N17" s="214" t="s">
        <v>205</v>
      </c>
      <c r="O17" s="214" t="s">
        <v>97</v>
      </c>
      <c r="T17"/>
      <c r="V17"/>
      <c r="W17"/>
      <c r="X17"/>
      <c r="Y17"/>
    </row>
    <row r="18" spans="1:25" s="9" customFormat="1" x14ac:dyDescent="0.25">
      <c r="A18"/>
      <c r="B18" s="15" t="str">
        <f>M16</f>
        <v>EXPOIL1</v>
      </c>
      <c r="C18" s="15" t="str">
        <f>$M$5</f>
        <v>OIL</v>
      </c>
      <c r="D18" s="15"/>
      <c r="E18">
        <v>2005</v>
      </c>
      <c r="F18" s="214" t="s">
        <v>191</v>
      </c>
      <c r="H18" s="115">
        <v>8</v>
      </c>
      <c r="I18" s="110">
        <f>-EnergyBalance!F7</f>
        <v>14830.662</v>
      </c>
      <c r="J18"/>
      <c r="U18"/>
      <c r="V18"/>
      <c r="W18"/>
      <c r="X18"/>
      <c r="Y18"/>
    </row>
    <row r="19" spans="1:25" s="9" customFormat="1" x14ac:dyDescent="0.25">
      <c r="E19" s="9">
        <v>0</v>
      </c>
      <c r="F19" s="214" t="s">
        <v>191</v>
      </c>
      <c r="G19" s="20"/>
      <c r="H19" s="44"/>
      <c r="I19" s="177">
        <v>5</v>
      </c>
      <c r="U19"/>
      <c r="V19" s="1"/>
      <c r="W19" s="1"/>
      <c r="X19"/>
      <c r="Y19"/>
    </row>
    <row r="20" spans="1:25" s="9" customFormat="1" x14ac:dyDescent="0.25">
      <c r="B20" s="214" t="s">
        <v>202</v>
      </c>
      <c r="D20" s="214" t="s">
        <v>203</v>
      </c>
      <c r="E20" s="9">
        <v>2005</v>
      </c>
      <c r="G20" s="9">
        <v>20000</v>
      </c>
      <c r="H20" s="216">
        <v>8.5</v>
      </c>
      <c r="I20" s="9">
        <v>1000</v>
      </c>
      <c r="U20" s="1"/>
      <c r="V20"/>
      <c r="W20"/>
      <c r="X20" s="1"/>
      <c r="Y20" s="1"/>
    </row>
    <row r="21" spans="1:25" s="9" customFormat="1" x14ac:dyDescent="0.25">
      <c r="B21"/>
      <c r="C21"/>
      <c r="D21"/>
      <c r="E21" s="9">
        <v>0</v>
      </c>
      <c r="G21"/>
      <c r="H21"/>
      <c r="I21" s="9">
        <v>5</v>
      </c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U22"/>
      <c r="V22"/>
      <c r="W22"/>
      <c r="X22"/>
      <c r="Y22"/>
    </row>
    <row r="23" spans="1:25" s="9" customFormat="1" x14ac:dyDescent="0.25"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U23"/>
      <c r="V23"/>
      <c r="W23"/>
      <c r="X23"/>
      <c r="Y23"/>
    </row>
    <row r="24" spans="1:25" x14ac:dyDescent="0.25">
      <c r="A24" s="9"/>
      <c r="T24" s="9"/>
    </row>
    <row r="25" spans="1:25" x14ac:dyDescent="0.25">
      <c r="A25" s="9"/>
      <c r="B25" s="113"/>
      <c r="C25" s="1" t="s">
        <v>181</v>
      </c>
    </row>
    <row r="26" spans="1:25" x14ac:dyDescent="0.25">
      <c r="B26" s="111"/>
      <c r="C26" s="1" t="s">
        <v>182</v>
      </c>
    </row>
    <row r="27" spans="1:25" x14ac:dyDescent="0.25">
      <c r="J27" s="1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I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MINRNW1</v>
      </c>
      <c r="C11" s="15"/>
      <c r="D11" s="15" t="str">
        <f>$M$5</f>
        <v>RNW</v>
      </c>
      <c r="E11" s="15"/>
      <c r="F11" s="15"/>
      <c r="G11" s="20"/>
      <c r="H11" s="44"/>
      <c r="I11" s="9"/>
      <c r="K11" s="200" t="str">
        <f>EnergyBalance!$B$5</f>
        <v>MIN</v>
      </c>
      <c r="L11" s="201"/>
      <c r="M11" s="201" t="str">
        <f>$K$11&amp;$C$2&amp;1</f>
        <v>MINRNW1</v>
      </c>
      <c r="N11" s="204" t="str">
        <f>"Domestic Supply of "&amp;$D$2&amp; " Step "&amp;RIGHT(M11,1)</f>
        <v>Domestic Supply of Renewable Energies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48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50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48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4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 s="48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x14ac:dyDescent="0.25">
      <c r="I26" s="50"/>
      <c r="J26" s="50"/>
      <c r="T26" s="50"/>
    </row>
    <row r="30" spans="2:20" x14ac:dyDescent="0.25">
      <c r="I30" s="51"/>
      <c r="J30" s="51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9"/>
  <sheetViews>
    <sheetView topLeftCell="A6" zoomScale="115" zoomScaleNormal="115" workbookViewId="0">
      <selection activeCell="D25" sqref="D25"/>
    </sheetView>
  </sheetViews>
  <sheetFormatPr defaultRowHeight="13.2" x14ac:dyDescent="0.25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</row>
    <row r="2" spans="2:17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I2" s="195" t="s">
        <v>14</v>
      </c>
      <c r="J2" s="195"/>
      <c r="K2" s="196"/>
      <c r="L2" s="196"/>
      <c r="M2" s="196"/>
      <c r="N2" s="196"/>
      <c r="O2" s="196"/>
      <c r="P2" s="196"/>
      <c r="Q2" s="196"/>
    </row>
    <row r="3" spans="2:17" x14ac:dyDescent="0.25">
      <c r="I3" s="197" t="s">
        <v>7</v>
      </c>
      <c r="J3" s="198" t="s">
        <v>30</v>
      </c>
      <c r="K3" s="197" t="s">
        <v>0</v>
      </c>
      <c r="L3" s="197" t="s">
        <v>3</v>
      </c>
      <c r="M3" s="197" t="s">
        <v>4</v>
      </c>
      <c r="N3" s="197" t="s">
        <v>8</v>
      </c>
      <c r="O3" s="197" t="s">
        <v>9</v>
      </c>
      <c r="P3" s="197" t="s">
        <v>10</v>
      </c>
      <c r="Q3" s="197" t="s">
        <v>12</v>
      </c>
    </row>
    <row r="4" spans="2:17" s="9" customFormat="1" ht="22.2" thickBot="1" x14ac:dyDescent="0.35">
      <c r="B4" s="17"/>
      <c r="C4" s="17"/>
      <c r="D4" s="17"/>
      <c r="E4" s="17"/>
      <c r="G4"/>
      <c r="I4" s="199" t="s">
        <v>40</v>
      </c>
      <c r="J4" s="199" t="s">
        <v>31</v>
      </c>
      <c r="K4" s="199" t="s">
        <v>26</v>
      </c>
      <c r="L4" s="199" t="s">
        <v>27</v>
      </c>
      <c r="M4" s="199" t="s">
        <v>4</v>
      </c>
      <c r="N4" s="199" t="s">
        <v>43</v>
      </c>
      <c r="O4" s="199" t="s">
        <v>44</v>
      </c>
      <c r="P4" s="199" t="s">
        <v>28</v>
      </c>
      <c r="Q4" s="199" t="s">
        <v>29</v>
      </c>
    </row>
    <row r="5" spans="2:17" x14ac:dyDescent="0.25">
      <c r="B5" s="11"/>
      <c r="C5" s="11"/>
      <c r="D5" s="11"/>
      <c r="E5" s="21"/>
      <c r="F5" s="21"/>
      <c r="I5" s="201" t="s">
        <v>93</v>
      </c>
      <c r="J5" s="201"/>
      <c r="K5" s="201" t="str">
        <f>EnergyBalance!$B$16&amp;EnergyBalance!$E$2</f>
        <v>RSDGAS</v>
      </c>
      <c r="L5" s="204" t="str">
        <f>EnergyBalance!$C$16&amp;" "&amp;EnergyBalance!$E$3</f>
        <v>Residential Natural Gas</v>
      </c>
      <c r="M5" s="201" t="str">
        <f t="shared" ref="M5:M11" si="0">$E$2</f>
        <v>PJ</v>
      </c>
      <c r="N5" s="201"/>
      <c r="O5" s="201"/>
      <c r="P5" s="201"/>
      <c r="Q5" s="201"/>
    </row>
    <row r="6" spans="2:17" x14ac:dyDescent="0.25">
      <c r="B6" s="11"/>
      <c r="C6" s="11"/>
      <c r="D6" s="11"/>
      <c r="E6" s="21"/>
      <c r="F6" s="21"/>
      <c r="I6" s="202"/>
      <c r="J6" s="202"/>
      <c r="K6" s="202" t="str">
        <f>EnergyBalance!$B$20&amp;EnergyBalance!$F$2</f>
        <v>TRAOIL</v>
      </c>
      <c r="L6" s="202" t="str">
        <f>EnergyBalance!$C$20&amp;" "&amp;EnergyBalance!$F$3</f>
        <v>Transport Crude Oil</v>
      </c>
      <c r="M6" s="202" t="str">
        <f t="shared" si="0"/>
        <v>PJ</v>
      </c>
      <c r="N6" s="201"/>
      <c r="O6" s="201"/>
      <c r="P6" s="201"/>
      <c r="Q6" s="201"/>
    </row>
    <row r="7" spans="2:17" x14ac:dyDescent="0.25">
      <c r="B7" s="11"/>
      <c r="C7" s="11"/>
      <c r="D7" s="11"/>
      <c r="E7" s="21"/>
      <c r="F7" s="21"/>
      <c r="I7" s="201"/>
      <c r="J7" s="201"/>
      <c r="K7" s="201" t="str">
        <f>Con_ELC!$B$2&amp;EnergyBalance!$D$2</f>
        <v>ELCCOA</v>
      </c>
      <c r="L7" s="204" t="str">
        <f>Con_ELC!$C$2&amp;" "&amp;EnergyBalance!$D$3</f>
        <v>Electricity Plants Solid Fuels</v>
      </c>
      <c r="M7" s="201" t="str">
        <f t="shared" si="0"/>
        <v>PJ</v>
      </c>
      <c r="N7" s="201"/>
      <c r="O7" s="201"/>
      <c r="P7" s="201"/>
      <c r="Q7" s="201"/>
    </row>
    <row r="8" spans="2:17" x14ac:dyDescent="0.25">
      <c r="B8" s="11"/>
      <c r="C8" s="11"/>
      <c r="D8" s="11"/>
      <c r="E8" s="21"/>
      <c r="F8" s="21"/>
      <c r="I8" s="201"/>
      <c r="J8" s="201"/>
      <c r="K8" s="201" t="str">
        <f>Con_ELC!$B$2&amp;EnergyBalance!$E$2</f>
        <v>ELCGAS</v>
      </c>
      <c r="L8" s="204" t="str">
        <f>Con_ELC!$C$2&amp;" "&amp;EnergyBalance!$E$3</f>
        <v>Electricity Plants Natural Gas</v>
      </c>
      <c r="M8" s="201" t="str">
        <f t="shared" si="0"/>
        <v>PJ</v>
      </c>
      <c r="N8" s="201"/>
      <c r="O8" s="201"/>
      <c r="P8" s="201"/>
      <c r="Q8" s="201"/>
    </row>
    <row r="9" spans="2:17" x14ac:dyDescent="0.25">
      <c r="B9" s="11"/>
      <c r="C9" s="11"/>
      <c r="D9" s="11"/>
      <c r="E9" s="21"/>
      <c r="F9" s="21"/>
      <c r="I9" s="201"/>
      <c r="J9" s="201"/>
      <c r="K9" s="201" t="str">
        <f>Con_ELC!$B$2&amp;EnergyBalance!$F$2</f>
        <v>ELCOIL</v>
      </c>
      <c r="L9" s="204" t="str">
        <f>Con_ELC!$C$2&amp;" "&amp;EnergyBalance!$F$3</f>
        <v>Electricity Plants Crude Oil</v>
      </c>
      <c r="M9" s="201" t="str">
        <f t="shared" si="0"/>
        <v>PJ</v>
      </c>
      <c r="N9" s="201"/>
      <c r="O9" s="201"/>
      <c r="P9" s="201"/>
      <c r="Q9" s="201"/>
    </row>
    <row r="10" spans="2:17" x14ac:dyDescent="0.25">
      <c r="B10" s="11"/>
      <c r="C10" s="11"/>
      <c r="D10" s="11"/>
      <c r="E10" s="21"/>
      <c r="F10" s="21"/>
      <c r="I10" s="201"/>
      <c r="J10" s="201"/>
      <c r="K10" s="201" t="str">
        <f>Con_ELC!$B$2&amp;EnergyBalance!$H$2</f>
        <v>ELCRNW</v>
      </c>
      <c r="L10" s="204" t="str">
        <f>Con_ELC!$C$2&amp;" "&amp;EnergyBalance!$H$3</f>
        <v>Electricity Plants Renewable Energies</v>
      </c>
      <c r="M10" s="201" t="str">
        <f t="shared" si="0"/>
        <v>PJ</v>
      </c>
      <c r="N10" s="201"/>
      <c r="O10" s="201"/>
      <c r="P10" s="201"/>
      <c r="Q10" s="201"/>
    </row>
    <row r="11" spans="2:17" x14ac:dyDescent="0.25">
      <c r="B11" s="11"/>
      <c r="C11" s="11"/>
      <c r="D11" s="11"/>
      <c r="E11" s="21"/>
      <c r="F11" s="21"/>
      <c r="I11" s="201"/>
      <c r="J11" s="201"/>
      <c r="K11" s="201" t="str">
        <f>Con_ELC!$B$2&amp;EnergyBalance!$G$2</f>
        <v>ELCNUC</v>
      </c>
      <c r="L11" s="204" t="str">
        <f>Con_ELC!$C$2&amp;" "&amp;EnergyBalance!$G$3</f>
        <v>Electricity Plants Nuclear Energy</v>
      </c>
      <c r="M11" s="201" t="str">
        <f t="shared" si="0"/>
        <v>PJ</v>
      </c>
      <c r="N11" s="201"/>
      <c r="O11" s="201"/>
      <c r="P11" s="201"/>
      <c r="Q11" s="201"/>
    </row>
    <row r="12" spans="2:17" x14ac:dyDescent="0.25">
      <c r="B12" s="11"/>
      <c r="C12" s="11"/>
      <c r="D12" s="11"/>
      <c r="E12" s="21"/>
      <c r="F12" s="21"/>
      <c r="I12" s="201"/>
      <c r="J12" s="201"/>
      <c r="K12" s="218" t="str">
        <f>D25</f>
        <v>ELCOILS</v>
      </c>
      <c r="L12" s="219" t="s">
        <v>207</v>
      </c>
      <c r="M12" s="218" t="s">
        <v>97</v>
      </c>
      <c r="N12" s="201"/>
      <c r="O12" s="201"/>
      <c r="P12" s="201"/>
      <c r="Q12" s="201"/>
    </row>
    <row r="13" spans="2:17" x14ac:dyDescent="0.25">
      <c r="K13" s="51"/>
      <c r="L13" s="53"/>
    </row>
    <row r="14" spans="2:17" x14ac:dyDescent="0.25">
      <c r="D14" s="7" t="s">
        <v>13</v>
      </c>
      <c r="E14" s="7"/>
      <c r="F14" s="7"/>
      <c r="I14" s="195" t="s">
        <v>15</v>
      </c>
      <c r="J14" s="195"/>
      <c r="K14" s="202"/>
      <c r="L14" s="202"/>
      <c r="M14" s="202"/>
      <c r="N14" s="202"/>
      <c r="O14" s="202"/>
      <c r="P14" s="202"/>
      <c r="Q14" s="202"/>
    </row>
    <row r="15" spans="2:17" x14ac:dyDescent="0.25">
      <c r="B15" s="28" t="s">
        <v>1</v>
      </c>
      <c r="C15" s="28" t="s">
        <v>5</v>
      </c>
      <c r="D15" s="28" t="s">
        <v>6</v>
      </c>
      <c r="E15" s="143" t="s">
        <v>189</v>
      </c>
      <c r="F15" s="143" t="s">
        <v>108</v>
      </c>
      <c r="G15" s="143" t="s">
        <v>101</v>
      </c>
      <c r="I15" s="197" t="s">
        <v>11</v>
      </c>
      <c r="J15" s="198" t="s">
        <v>30</v>
      </c>
      <c r="K15" s="197" t="s">
        <v>1</v>
      </c>
      <c r="L15" s="197" t="s">
        <v>2</v>
      </c>
      <c r="M15" s="197" t="s">
        <v>16</v>
      </c>
      <c r="N15" s="197" t="s">
        <v>17</v>
      </c>
      <c r="O15" s="197" t="s">
        <v>18</v>
      </c>
      <c r="P15" s="197" t="s">
        <v>19</v>
      </c>
      <c r="Q15" s="197" t="s">
        <v>20</v>
      </c>
    </row>
    <row r="16" spans="2:17" ht="21.6" thickBot="1" x14ac:dyDescent="0.3">
      <c r="B16" s="26" t="s">
        <v>42</v>
      </c>
      <c r="C16" s="26" t="s">
        <v>32</v>
      </c>
      <c r="D16" s="26" t="s">
        <v>33</v>
      </c>
      <c r="E16" s="26" t="s">
        <v>34</v>
      </c>
      <c r="F16" s="26" t="s">
        <v>113</v>
      </c>
      <c r="G16" s="26" t="s">
        <v>195</v>
      </c>
      <c r="I16" s="199" t="s">
        <v>41</v>
      </c>
      <c r="J16" s="199" t="s">
        <v>31</v>
      </c>
      <c r="K16" s="199" t="s">
        <v>21</v>
      </c>
      <c r="L16" s="199" t="s">
        <v>22</v>
      </c>
      <c r="M16" s="199" t="s">
        <v>23</v>
      </c>
      <c r="N16" s="199" t="s">
        <v>24</v>
      </c>
      <c r="O16" s="199" t="s">
        <v>46</v>
      </c>
      <c r="P16" s="199" t="s">
        <v>45</v>
      </c>
      <c r="Q16" s="199" t="s">
        <v>25</v>
      </c>
    </row>
    <row r="17" spans="2:17" ht="13.8" thickBot="1" x14ac:dyDescent="0.3">
      <c r="B17" s="25" t="s">
        <v>114</v>
      </c>
      <c r="C17" s="25"/>
      <c r="D17" s="25"/>
      <c r="E17" s="23" t="str">
        <f>E2&amp;"a"</f>
        <v>PJa</v>
      </c>
      <c r="F17" s="23"/>
      <c r="G17" s="23" t="s">
        <v>115</v>
      </c>
      <c r="I17" s="199" t="s">
        <v>103</v>
      </c>
      <c r="J17" s="203"/>
      <c r="K17" s="203"/>
      <c r="L17" s="203"/>
      <c r="M17" s="203"/>
      <c r="N17" s="203"/>
      <c r="O17" s="203"/>
      <c r="P17" s="203"/>
      <c r="Q17" s="203"/>
    </row>
    <row r="18" spans="2:17" x14ac:dyDescent="0.25">
      <c r="B18" t="str">
        <f t="shared" ref="B18:B24" si="1">K18</f>
        <v>FTE-RSDGAS</v>
      </c>
      <c r="C18" t="str">
        <f t="shared" ref="C18:C24" si="2">RIGHT(D18,3)</f>
        <v>GAS</v>
      </c>
      <c r="D18" t="str">
        <f>$K$5</f>
        <v>RSDGAS</v>
      </c>
      <c r="E18" s="22"/>
      <c r="F18" s="112">
        <v>1</v>
      </c>
      <c r="G18" s="113">
        <v>30</v>
      </c>
      <c r="I18" s="200" t="s">
        <v>144</v>
      </c>
      <c r="J18" s="201"/>
      <c r="K18" s="201" t="str">
        <f t="shared" ref="K18:K24" si="3">"FT"&amp;$G$2&amp;"-"&amp;K5</f>
        <v>FTE-RSDGAS</v>
      </c>
      <c r="L18" s="204" t="str">
        <f>$D$2&amp;" "&amp;$G$1&amp;" "&amp;EnergyBalance!$C$16&amp; " Sector- "&amp;EnergyBalance!$E$3</f>
        <v>Sector Fuel Existing Residential Sector- Natural Gas</v>
      </c>
      <c r="M18" s="201" t="str">
        <f t="shared" ref="M18:M24" si="4">$E$2</f>
        <v>PJ</v>
      </c>
      <c r="N18" s="201" t="str">
        <f t="shared" ref="N18:N24" si="5">$E$2&amp;"a"</f>
        <v>PJa</v>
      </c>
      <c r="O18" s="201"/>
      <c r="P18" s="201"/>
      <c r="Q18" s="201"/>
    </row>
    <row r="19" spans="2:17" x14ac:dyDescent="0.25">
      <c r="B19" t="str">
        <f t="shared" si="1"/>
        <v>FTE-TRAOIL</v>
      </c>
      <c r="C19" t="str">
        <f t="shared" si="2"/>
        <v>OIL</v>
      </c>
      <c r="D19" t="str">
        <f>$K$6</f>
        <v>TRAOIL</v>
      </c>
      <c r="E19" s="182"/>
      <c r="F19" s="112">
        <v>1</v>
      </c>
      <c r="G19" s="113">
        <v>30</v>
      </c>
      <c r="I19" s="201"/>
      <c r="J19" s="201"/>
      <c r="K19" s="201" t="str">
        <f t="shared" si="3"/>
        <v>FTE-TRAOIL</v>
      </c>
      <c r="L19" s="204" t="str">
        <f>$D$2&amp;" "&amp;$G$1&amp;" "&amp;EnergyBalance!$C$20&amp; " Sector- "&amp;EnergyBalance!$F$3</f>
        <v>Sector Fuel Existing Transport Sector- Crude Oil</v>
      </c>
      <c r="M19" s="201" t="str">
        <f t="shared" si="4"/>
        <v>PJ</v>
      </c>
      <c r="N19" s="201" t="str">
        <f t="shared" si="5"/>
        <v>PJa</v>
      </c>
      <c r="O19" s="201"/>
      <c r="P19" s="201"/>
      <c r="Q19" s="201"/>
    </row>
    <row r="20" spans="2:17" x14ac:dyDescent="0.25">
      <c r="B20" t="str">
        <f t="shared" si="1"/>
        <v>FTE-ELCCOA</v>
      </c>
      <c r="C20" t="str">
        <f t="shared" si="2"/>
        <v>COA</v>
      </c>
      <c r="D20" s="48" t="str">
        <f>K7</f>
        <v>ELCCOA</v>
      </c>
      <c r="E20" s="21"/>
      <c r="F20" s="112">
        <v>1</v>
      </c>
      <c r="G20" s="113">
        <v>30</v>
      </c>
      <c r="I20" s="201"/>
      <c r="J20" s="201"/>
      <c r="K20" s="201" t="str">
        <f t="shared" si="3"/>
        <v>FTE-ELCCOA</v>
      </c>
      <c r="L20" s="204" t="str">
        <f>$D$2&amp;" Technology"&amp;" "&amp;$G$1&amp;" "&amp;L7</f>
        <v>Sector Fuel Technology Existing Electricity Plants Solid Fuels</v>
      </c>
      <c r="M20" s="201" t="str">
        <f t="shared" si="4"/>
        <v>PJ</v>
      </c>
      <c r="N20" s="201" t="str">
        <f t="shared" si="5"/>
        <v>PJa</v>
      </c>
      <c r="O20" s="201"/>
      <c r="P20" s="201"/>
      <c r="Q20" s="201"/>
    </row>
    <row r="21" spans="2:17" x14ac:dyDescent="0.25">
      <c r="B21" t="str">
        <f t="shared" si="1"/>
        <v>FTE-ELCGAS</v>
      </c>
      <c r="C21" t="str">
        <f t="shared" si="2"/>
        <v>GAS</v>
      </c>
      <c r="D21" s="48" t="str">
        <f>K8</f>
        <v>ELCGAS</v>
      </c>
      <c r="E21" s="21"/>
      <c r="F21" s="112">
        <v>1</v>
      </c>
      <c r="G21" s="113">
        <v>30</v>
      </c>
      <c r="I21" s="201"/>
      <c r="J21" s="201"/>
      <c r="K21" s="201" t="str">
        <f t="shared" si="3"/>
        <v>FTE-ELCGAS</v>
      </c>
      <c r="L21" s="204" t="str">
        <f>$D$2&amp;" Technology"&amp;" "&amp;$G$1&amp;" "&amp;L8</f>
        <v>Sector Fuel Technology Existing Electricity Plants Natural Gas</v>
      </c>
      <c r="M21" s="201" t="str">
        <f t="shared" si="4"/>
        <v>PJ</v>
      </c>
      <c r="N21" s="201" t="str">
        <f t="shared" si="5"/>
        <v>PJa</v>
      </c>
      <c r="O21" s="201"/>
      <c r="P21" s="201"/>
      <c r="Q21" s="201"/>
    </row>
    <row r="22" spans="2:17" x14ac:dyDescent="0.25">
      <c r="B22" t="str">
        <f t="shared" si="1"/>
        <v>FTE-ELCOIL</v>
      </c>
      <c r="C22" t="str">
        <f t="shared" si="2"/>
        <v>OIL</v>
      </c>
      <c r="D22" s="48" t="str">
        <f>K9</f>
        <v>ELCOIL</v>
      </c>
      <c r="E22" s="21"/>
      <c r="F22" s="112">
        <v>1</v>
      </c>
      <c r="G22" s="113">
        <v>30</v>
      </c>
      <c r="I22" s="201"/>
      <c r="J22" s="201"/>
      <c r="K22" s="201" t="str">
        <f t="shared" si="3"/>
        <v>FTE-ELCOIL</v>
      </c>
      <c r="L22" s="205" t="str">
        <f>$D$2&amp;" Technology"&amp;" "&amp;$G$1&amp;" "&amp;L9</f>
        <v>Sector Fuel Technology Existing Electricity Plants Crude Oil</v>
      </c>
      <c r="M22" s="201" t="str">
        <f t="shared" si="4"/>
        <v>PJ</v>
      </c>
      <c r="N22" s="201" t="str">
        <f t="shared" si="5"/>
        <v>PJa</v>
      </c>
      <c r="O22" s="201"/>
      <c r="P22" s="201"/>
      <c r="Q22" s="201"/>
    </row>
    <row r="23" spans="2:17" x14ac:dyDescent="0.25">
      <c r="B23" t="str">
        <f t="shared" si="1"/>
        <v>FTE-ELCRNW</v>
      </c>
      <c r="C23" t="str">
        <f t="shared" si="2"/>
        <v>RNW</v>
      </c>
      <c r="D23" s="48" t="str">
        <f>K10</f>
        <v>ELCRNW</v>
      </c>
      <c r="E23" s="21"/>
      <c r="F23" s="112">
        <v>1</v>
      </c>
      <c r="G23" s="113">
        <v>30</v>
      </c>
      <c r="I23" s="201"/>
      <c r="J23" s="201"/>
      <c r="K23" s="201" t="str">
        <f t="shared" si="3"/>
        <v>FTE-ELCRNW</v>
      </c>
      <c r="L23" s="204" t="str">
        <f>$D$2&amp;" Technology"&amp;" "&amp;$G$1&amp;" "&amp;L10</f>
        <v>Sector Fuel Technology Existing Electricity Plants Renewable Energies</v>
      </c>
      <c r="M23" s="201" t="str">
        <f t="shared" si="4"/>
        <v>PJ</v>
      </c>
      <c r="N23" s="201" t="str">
        <f t="shared" si="5"/>
        <v>PJa</v>
      </c>
      <c r="O23" s="201"/>
      <c r="P23" s="201"/>
      <c r="Q23" s="201"/>
    </row>
    <row r="24" spans="2:17" x14ac:dyDescent="0.25">
      <c r="B24" t="str">
        <f t="shared" si="1"/>
        <v>FTE-ELCNUC</v>
      </c>
      <c r="C24" t="str">
        <f t="shared" si="2"/>
        <v>NUC</v>
      </c>
      <c r="D24" s="48" t="str">
        <f>K11</f>
        <v>ELCNUC</v>
      </c>
      <c r="E24" s="21"/>
      <c r="F24" s="112">
        <v>1</v>
      </c>
      <c r="G24" s="113">
        <v>30</v>
      </c>
      <c r="I24" s="206"/>
      <c r="J24" s="207"/>
      <c r="K24" s="201" t="str">
        <f t="shared" si="3"/>
        <v>FTE-ELCNUC</v>
      </c>
      <c r="L24" s="204" t="str">
        <f>$D$2&amp;" Technology"&amp;" "&amp;$G$1&amp;" "&amp;L11</f>
        <v>Sector Fuel Technology Existing Electricity Plants Nuclear Energy</v>
      </c>
      <c r="M24" s="201" t="str">
        <f t="shared" si="4"/>
        <v>PJ</v>
      </c>
      <c r="N24" s="201" t="str">
        <f t="shared" si="5"/>
        <v>PJa</v>
      </c>
      <c r="O24" s="201"/>
      <c r="P24" s="201"/>
      <c r="Q24" s="201"/>
    </row>
    <row r="25" spans="2:17" x14ac:dyDescent="0.25">
      <c r="B25" s="217" t="s">
        <v>208</v>
      </c>
      <c r="C25" s="217" t="s">
        <v>203</v>
      </c>
      <c r="D25" s="217" t="s">
        <v>206</v>
      </c>
      <c r="F25">
        <v>1</v>
      </c>
      <c r="G25">
        <v>30</v>
      </c>
      <c r="I25" s="49"/>
      <c r="J25" s="48"/>
      <c r="K25" s="201" t="str">
        <f>+B25</f>
        <v>FTE-ELCOILS</v>
      </c>
      <c r="L25" s="217" t="s">
        <v>209</v>
      </c>
      <c r="M25" s="217" t="s">
        <v>97</v>
      </c>
      <c r="N25" s="217" t="s">
        <v>210</v>
      </c>
      <c r="O25" s="9"/>
      <c r="P25" s="9"/>
      <c r="Q25" s="9"/>
    </row>
    <row r="26" spans="2:17" x14ac:dyDescent="0.25">
      <c r="I26" s="48"/>
      <c r="J26" s="48"/>
      <c r="O26" s="9"/>
      <c r="P26" s="9"/>
      <c r="Q26" s="9"/>
    </row>
    <row r="27" spans="2:17" x14ac:dyDescent="0.25">
      <c r="B27" s="76"/>
      <c r="C27" s="1" t="s">
        <v>181</v>
      </c>
      <c r="I27" s="55"/>
      <c r="J27" s="52"/>
      <c r="O27" s="9"/>
      <c r="P27" s="9"/>
      <c r="Q27" s="9"/>
    </row>
    <row r="28" spans="2:17" x14ac:dyDescent="0.25">
      <c r="B28" s="111"/>
      <c r="C28" s="1" t="s">
        <v>182</v>
      </c>
      <c r="I28" s="56"/>
      <c r="J28" s="56"/>
      <c r="O28" s="56"/>
      <c r="P28" s="56"/>
      <c r="Q28" s="9"/>
    </row>
    <row r="29" spans="2:17" x14ac:dyDescent="0.25">
      <c r="I29" s="9"/>
      <c r="J29" s="9"/>
      <c r="K29" s="9"/>
      <c r="L29" s="9"/>
      <c r="M29" s="9"/>
      <c r="N29" s="9"/>
      <c r="O29" s="9"/>
      <c r="P29" s="9"/>
      <c r="Q29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opLeftCell="B7" zoomScale="115" zoomScaleNormal="115" workbookViewId="0">
      <selection activeCell="C24" sqref="C24:C26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$B$2&amp;RIGHT(Sector_Fuels!$K$7,3)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$B$2&amp;$C$5&amp;$I$2&amp;RIGHT(Sector_Fuels!$K$7,3)&amp;"00"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$B$2&amp;$C$5&amp;$I$2&amp;RIGHT(Sector_Fuels!$K$8,3)&amp;"00"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$B$2&amp;RIGHT(Sector_Fuels!$K$8,3)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$B$2&amp;$C$5&amp;$I$2&amp;RIGHT(Sector_Fuels!$K$9,3)&amp;"00"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$B$2&amp;$E$5&amp;$I$2&amp;RIGHT(Sector_Fuels!$K$10,3)&amp;"00"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$B$2&amp;RIGHT(Sector_Fuels!$K$9,3)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$B$2&amp;$C$5&amp;$I$2&amp;RIGHT(Sector_Fuels!$K$11,3)&amp;"00"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$B$2&amp;$C$5&amp;$J$2&amp;RIGHT(Sector_Fuels!$K$7,3)&amp;"00"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$B$2&amp;RIGHT(Sector_Fuels!$K$10,3)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$B$2&amp;$C$5&amp;$J$2&amp;RIGHT(Sector_Fuels!$K$8,3)&amp;"00"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$B$2&amp;RIGHT(Sector_Fuels!$K$11,3)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$B$2&amp;$C$5&amp;$J$2&amp;RIGHT(Sector_Fuels!$K$9,3)&amp;"00"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$B$2&amp;RIGHT(Sector_Fuels!$K$7,3)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 t="str">
        <f>+B26</f>
        <v>ELCTNOILS00</v>
      </c>
      <c r="V20" s="214" t="s">
        <v>213</v>
      </c>
      <c r="W20" s="214" t="s">
        <v>97</v>
      </c>
      <c r="X20" s="214" t="s">
        <v>155</v>
      </c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$B$2&amp;RIGHT(Sector_Fuels!$K$8,3)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$B$2&amp;RIGHT(Sector_Fuels!$K$9,3)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B26" s="220" t="s">
        <v>212</v>
      </c>
      <c r="C26" s="48" t="str">
        <f>+Sector_Fuels!D25</f>
        <v>ELCOILS</v>
      </c>
      <c r="D26" s="220" t="s">
        <v>54</v>
      </c>
      <c r="G26" s="48">
        <v>0.3</v>
      </c>
      <c r="H26" s="48">
        <v>0.85</v>
      </c>
      <c r="I26" s="48">
        <v>250</v>
      </c>
      <c r="J26" s="48">
        <v>15</v>
      </c>
      <c r="K26" s="48">
        <v>0.2</v>
      </c>
      <c r="L26" s="48">
        <v>40</v>
      </c>
      <c r="M26" s="48">
        <v>2006</v>
      </c>
      <c r="N26" s="54"/>
      <c r="O26" s="48">
        <v>31.536000000000001</v>
      </c>
      <c r="Q26" s="192"/>
    </row>
    <row r="27" spans="2:27" x14ac:dyDescent="0.25">
      <c r="D27" s="220" t="s">
        <v>211</v>
      </c>
      <c r="N27" s="48">
        <v>254.66666666666669</v>
      </c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2021-12-23T19:26:14Z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