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Veda_Training\"/>
    </mc:Choice>
  </mc:AlternateContent>
  <xr:revisionPtr revIDLastSave="0" documentId="13_ncr:1_{920C9B16-684A-4B7C-BE05-D029B3F432B3}" xr6:coauthVersionLast="47" xr6:coauthVersionMax="47" xr10:uidLastSave="{00000000-0000-0000-0000-000000000000}"/>
  <bookViews>
    <workbookView xWindow="-108" yWindow="-108" windowWidth="23256" windowHeight="12456" tabRatio="901" firstSheet="2" activeTab="2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PCH" sheetId="147" r:id="rId10"/>
    <sheet name="DemTechs_TPS" sheetId="145" r:id="rId11"/>
    <sheet name="DemTechs_ELC" sheetId="146" r:id="rId12"/>
    <sheet name="DemTechs_TRA" sheetId="141" r:id="rId13"/>
    <sheet name="DemTechs_RSD" sheetId="138" r:id="rId14"/>
    <sheet name="Demands" sheetId="134" r:id="rId15"/>
  </sheets>
  <externalReferences>
    <externalReference r:id="rId1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40" l="1"/>
  <c r="C31" i="140"/>
  <c r="L30" i="140"/>
  <c r="L14" i="140"/>
  <c r="L29" i="140"/>
  <c r="O16" i="147"/>
  <c r="D16" i="147"/>
  <c r="M13" i="142"/>
  <c r="M6" i="142"/>
  <c r="O15" i="147"/>
  <c r="L13" i="140"/>
  <c r="L28" i="140"/>
  <c r="I14" i="147"/>
  <c r="O5" i="147"/>
  <c r="R14" i="147"/>
  <c r="R13" i="147"/>
  <c r="O13" i="147"/>
  <c r="O14" i="147"/>
  <c r="O12" i="147"/>
  <c r="C12" i="147"/>
  <c r="D13" i="147"/>
  <c r="D14" i="147"/>
  <c r="D15" i="147"/>
  <c r="D12" i="147"/>
  <c r="I12" i="147"/>
  <c r="E11" i="147"/>
  <c r="Q5" i="147"/>
  <c r="F2" i="147"/>
  <c r="I11" i="147" s="1"/>
  <c r="E2" i="147"/>
  <c r="R12" i="147" s="1"/>
  <c r="D2" i="147"/>
  <c r="C2" i="147"/>
  <c r="B2" i="147"/>
  <c r="H12" i="134"/>
  <c r="U20" i="143"/>
  <c r="Q12" i="143"/>
  <c r="C26" i="143"/>
  <c r="L27" i="140"/>
  <c r="L12" i="140"/>
  <c r="I12" i="13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8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I14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L6" i="140"/>
  <c r="L21" i="140" s="1"/>
  <c r="B21" i="140" s="1"/>
  <c r="L5" i="140"/>
  <c r="D20" i="140" s="1"/>
  <c r="C20" i="140" s="1"/>
  <c r="M21" i="140"/>
  <c r="M20" i="140"/>
  <c r="M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M9" i="140" s="1"/>
  <c r="M24" i="140" s="1"/>
  <c r="B2" i="143"/>
  <c r="V5" i="143"/>
  <c r="U5" i="143"/>
  <c r="D22" i="143" s="1"/>
  <c r="D14" i="143"/>
  <c r="X15" i="143"/>
  <c r="X14" i="143"/>
  <c r="X13" i="143"/>
  <c r="X12" i="143"/>
  <c r="G2" i="142"/>
  <c r="H11" i="142" s="1"/>
  <c r="E2" i="142"/>
  <c r="G11" i="142" s="1"/>
  <c r="K12" i="142"/>
  <c r="D2" i="142"/>
  <c r="N5" i="142" s="1"/>
  <c r="C2" i="142"/>
  <c r="M5" i="142" s="1"/>
  <c r="D12" i="142" s="1"/>
  <c r="M12" i="142"/>
  <c r="B12" i="142" s="1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M5" i="140"/>
  <c r="F2" i="140"/>
  <c r="E2" i="140"/>
  <c r="N7" i="140" s="1"/>
  <c r="G2" i="134"/>
  <c r="E2" i="134"/>
  <c r="E8" i="134" s="1"/>
  <c r="F2" i="138"/>
  <c r="H11" i="138" s="1"/>
  <c r="E2" i="138"/>
  <c r="E11" i="138" s="1"/>
  <c r="E2" i="137"/>
  <c r="I11" i="137" s="1"/>
  <c r="G2" i="137"/>
  <c r="E2" i="136"/>
  <c r="O11" i="136" s="1"/>
  <c r="G2" i="136"/>
  <c r="H10" i="136" s="1"/>
  <c r="E2" i="132"/>
  <c r="O5" i="132" s="1"/>
  <c r="G2" i="132"/>
  <c r="K12" i="137"/>
  <c r="K11" i="136"/>
  <c r="K11" i="132"/>
  <c r="D2" i="137"/>
  <c r="N5" i="137" s="1"/>
  <c r="C2" i="137"/>
  <c r="K16" i="137"/>
  <c r="K15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P5" i="145"/>
  <c r="O5" i="145"/>
  <c r="Q12" i="146"/>
  <c r="I11" i="141"/>
  <c r="R5" i="141"/>
  <c r="O15" i="137"/>
  <c r="D20" i="143"/>
  <c r="O14" i="136"/>
  <c r="G10" i="136"/>
  <c r="O15" i="136"/>
  <c r="I10" i="136"/>
  <c r="Q18" i="143"/>
  <c r="O13" i="136"/>
  <c r="M13" i="136"/>
  <c r="B15" i="136" s="1"/>
  <c r="S12" i="141"/>
  <c r="L8" i="140"/>
  <c r="L23" i="140" s="1"/>
  <c r="B23" i="140" s="1"/>
  <c r="L9" i="140"/>
  <c r="D24" i="140" s="1"/>
  <c r="C24" i="140" s="1"/>
  <c r="Q12" i="141"/>
  <c r="R12" i="141"/>
  <c r="N5" i="146"/>
  <c r="C12" i="134" s="1"/>
  <c r="O5" i="142"/>
  <c r="H11" i="137"/>
  <c r="G10" i="132"/>
  <c r="M12" i="136"/>
  <c r="B13" i="136" s="1"/>
  <c r="S13" i="138"/>
  <c r="P5" i="146"/>
  <c r="M10" i="140"/>
  <c r="M25" i="140" s="1"/>
  <c r="M5" i="136"/>
  <c r="D15" i="136" s="1"/>
  <c r="D12" i="143"/>
  <c r="W19" i="143"/>
  <c r="I11" i="142"/>
  <c r="M11" i="136"/>
  <c r="B11" i="136" s="1"/>
  <c r="M14" i="136"/>
  <c r="B16" i="136" s="1"/>
  <c r="O12" i="142"/>
  <c r="W14" i="143"/>
  <c r="E11" i="146"/>
  <c r="W18" i="143"/>
  <c r="W5" i="143"/>
  <c r="W13" i="143"/>
  <c r="Q11" i="141"/>
  <c r="O12" i="137"/>
  <c r="C17" i="136"/>
  <c r="D16" i="136"/>
  <c r="D13" i="136"/>
  <c r="D11" i="136"/>
  <c r="D24" i="133"/>
  <c r="E9" i="134" s="1"/>
  <c r="O5" i="146"/>
  <c r="H10" i="144"/>
  <c r="Q12" i="145"/>
  <c r="G10" i="144"/>
  <c r="M7" i="140"/>
  <c r="M22" i="140" s="1"/>
  <c r="D16" i="143"/>
  <c r="M12" i="132"/>
  <c r="N12" i="132" s="1"/>
  <c r="H11" i="146"/>
  <c r="E11" i="145"/>
  <c r="O5" i="144"/>
  <c r="P5" i="141"/>
  <c r="D14" i="141" s="1"/>
  <c r="I10" i="144"/>
  <c r="P12" i="141"/>
  <c r="B14" i="141" s="1"/>
  <c r="C14" i="141" s="1"/>
  <c r="Q13" i="138"/>
  <c r="M8" i="140"/>
  <c r="M23" i="140" s="1"/>
  <c r="M11" i="140"/>
  <c r="M26" i="140" s="1"/>
  <c r="V6" i="143"/>
  <c r="D12" i="141"/>
  <c r="C11" i="134"/>
  <c r="D23" i="140" l="1"/>
  <c r="C23" i="140" s="1"/>
  <c r="U13" i="143"/>
  <c r="V13" i="143" s="1"/>
  <c r="N11" i="140"/>
  <c r="N9" i="140"/>
  <c r="N12" i="142"/>
  <c r="O26" i="140"/>
  <c r="N23" i="140"/>
  <c r="O24" i="140"/>
  <c r="N8" i="140"/>
  <c r="O20" i="140"/>
  <c r="E19" i="140"/>
  <c r="N25" i="140"/>
  <c r="N6" i="140"/>
  <c r="N26" i="140"/>
  <c r="O25" i="140"/>
  <c r="O22" i="140"/>
  <c r="N20" i="140"/>
  <c r="D21" i="140"/>
  <c r="C21" i="140" s="1"/>
  <c r="N10" i="140"/>
  <c r="N5" i="140"/>
  <c r="O21" i="140"/>
  <c r="N24" i="140"/>
  <c r="O23" i="140"/>
  <c r="N22" i="140"/>
  <c r="N21" i="140"/>
  <c r="C22" i="143"/>
  <c r="Q12" i="147"/>
  <c r="H11" i="147"/>
  <c r="L24" i="140"/>
  <c r="B24" i="140" s="1"/>
  <c r="L20" i="140"/>
  <c r="B20" i="140" s="1"/>
  <c r="O16" i="137"/>
  <c r="O13" i="137"/>
  <c r="O5" i="137"/>
  <c r="M13" i="137"/>
  <c r="B14" i="137" s="1"/>
  <c r="N11" i="144"/>
  <c r="B11" i="144"/>
  <c r="I12" i="134"/>
  <c r="F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5" i="137"/>
  <c r="B17" i="137" s="1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1" i="137"/>
  <c r="N15" i="132"/>
  <c r="B17" i="132"/>
  <c r="N13" i="132"/>
  <c r="B15" i="132"/>
  <c r="D15" i="141"/>
  <c r="D13" i="141"/>
  <c r="E24" i="133"/>
  <c r="L21" i="133"/>
  <c r="L24" i="133" s="1"/>
  <c r="N14" i="132"/>
  <c r="B16" i="132"/>
  <c r="N14" i="136"/>
  <c r="C16" i="143"/>
  <c r="C24" i="143"/>
  <c r="U19" i="143"/>
  <c r="U18" i="143"/>
  <c r="U14" i="143"/>
  <c r="L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2" i="137"/>
  <c r="I11" i="145"/>
  <c r="D14" i="138"/>
  <c r="L11" i="140"/>
  <c r="L10" i="140"/>
  <c r="U15" i="143" s="1"/>
  <c r="O14" i="137"/>
  <c r="P6" i="138"/>
  <c r="C12" i="138"/>
  <c r="N15" i="136"/>
  <c r="M14" i="137"/>
  <c r="M5" i="137"/>
  <c r="D16" i="137" s="1"/>
  <c r="M16" i="137"/>
  <c r="I11" i="143"/>
  <c r="B14" i="143" l="1"/>
  <c r="N15" i="137"/>
  <c r="N13" i="137"/>
  <c r="C20" i="143"/>
  <c r="U12" i="143"/>
  <c r="B12" i="143" s="1"/>
  <c r="B18" i="143"/>
  <c r="V15" i="143"/>
  <c r="N14" i="137"/>
  <c r="B16" i="137"/>
  <c r="D26" i="140"/>
  <c r="C26" i="140" s="1"/>
  <c r="U16" i="143"/>
  <c r="L26" i="140"/>
  <c r="B26" i="140" s="1"/>
  <c r="C19" i="143"/>
  <c r="N11" i="132"/>
  <c r="B11" i="132"/>
  <c r="V19" i="143"/>
  <c r="B24" i="143"/>
  <c r="N16" i="137"/>
  <c r="B18" i="137"/>
  <c r="C18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22" i="140"/>
  <c r="C22" i="140" s="1"/>
  <c r="L22" i="140"/>
  <c r="B22" i="140" s="1"/>
  <c r="C12" i="143"/>
  <c r="B20" i="143"/>
  <c r="V17" i="143"/>
  <c r="V14" i="143"/>
  <c r="B16" i="143"/>
  <c r="D14" i="137"/>
  <c r="D12" i="137"/>
  <c r="D17" i="137"/>
  <c r="C18" i="137"/>
  <c r="D25" i="140"/>
  <c r="C25" i="140" s="1"/>
  <c r="L25" i="140"/>
  <c r="B25" i="140" s="1"/>
  <c r="N12" i="137"/>
  <c r="B12" i="137"/>
  <c r="B22" i="143"/>
  <c r="V18" i="143"/>
  <c r="V12" i="143" l="1"/>
  <c r="B19" i="143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7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7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7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8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58D44EB5-3567-47A0-A578-AAF5A853B1D3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7D8DEA5-D3C2-4606-BAAB-5C848DAC350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7E4BEE64-BF39-4B49-B2A8-D3170D02E1F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2FBF4EF2-6CD3-4257-B534-6DDC13FDD3E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C38B48-4FA4-4FDC-B751-DE1355EC5554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 xr:uid="{677D955C-A88D-45C1-A795-6DA3142F3E0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 xr:uid="{0EB6F265-8651-4AFB-8A48-94B418935B5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 xr:uid="{81805994-48EB-41AC-920F-2028B0B101C8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 xr:uid="{54D80243-8490-4BBB-861E-D0415FBC28C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<sst xmlns="http://schemas.openxmlformats.org/spreadsheetml/2006/main" count="1068" uniqueCount="243">
  <si>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</si>
  <si>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</si>
  <si>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</si>
  <si>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</si>
  <si>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</si>
  <si>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</si>
  <si>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</si>
  <si>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</si>
  <si>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</si>
  <si>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</si>
  <si>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</si>
  <si>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</si>
  <si>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</si>
  <si>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</si>
  <si>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</si>
  <si>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</si>
  <si>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</si>
  <si>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</si>
  <si>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</si>
  <si>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</si>
  <si>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</si>
  <si>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</si>
  <si>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</si>
  <si>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</si>
  <si>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</si>
  <si>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</si>
  <si>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</si>
  <si>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</si>
  <si>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</si>
  <si>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</si>
  <si>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</si>
  <si>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</si>
  <si>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</si>
  <si>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</si>
  <si>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</si>
  <si>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</si>
  <si>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</si>
  <si>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</si>
  <si>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</si>
  <si>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</si>
  <si>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</si>
  <si>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</si>
  <si>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</si>
  <si>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</si>
  <si>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</si>
  <si>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</si>
  <si>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</si>
  <si>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</si>
  <si>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</si>
  <si>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</si>
  <si>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</si>
  <si>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</si>
  <si>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</si>
  <si>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</si>
  <si>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</si>
  <si>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</si>
  <si>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</si>
  <si>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</si>
  <si>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</si>
  <si>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</si>
  <si>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</si>
  <si>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</si>
  <si>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</si>
  <si>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</si>
  <si>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</si>
  <si>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</si>
  <si>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</si>
  <si>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</si>
  <si>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</si>
  <si>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</si>
  <si>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</si>
  <si>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</si>
  <si>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</si>
  <si>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</si>
  <si>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</si>
  <si>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</si>
  <si>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</si>
  <si>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</si>
  <si>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</si>
  <si>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</si>
  <si>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</si>
  <si>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</si>
  <si>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</si>
  <si>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</si>
  <si>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</si>
  <si>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</si>
  <si>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</si>
  <si>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</si>
  <si>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</si>
  <si>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</si>
  <si>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</si>
  <si>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</si>
  <si>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</si>
  <si>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</si>
  <si>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</si>
  <si>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</si>
  <si>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</si>
  <si>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</si>
  <si>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</si>
  <si>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</si>
  <si>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</si>
  <si>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</si>
  <si>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</si>
  <si>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</si>
  <si>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</si>
  <si>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</si>
  <si>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</si>
  <si>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</si>
  <si>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</si>
  <si>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</si>
  <si>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</si>
  <si>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</si>
  <si>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</si>
  <si>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</si>
  <si>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</si>
  <si>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</si>
  <si>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</si>
  <si>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</si>
  <si>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</si>
  <si>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</si>
  <si>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</si>
  <si>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</si>
  <si>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</si>
  <si>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</si>
  <si>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</si>
  <si>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</si>
  <si>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</si>
  <si>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</si>
  <si>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</si>
  <si>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</si>
  <si>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</si>
  <si>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</si>
  <si>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</si>
  <si>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</si>
  <si>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</si>
  <si>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</si>
  <si>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</si>
  <si>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</si>
  <si>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</si>
  <si>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</si>
  <si>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</si>
  <si>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</si>
  <si>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</si>
  <si>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</si>
  <si>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</si>
  <si>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</si>
  <si>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</si>
  <si>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</si>
  <si>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</si>
  <si>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</si>
  <si>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</si>
  <si>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</si>
  <si>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</si>
  <si>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</si>
  <si>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</si>
  <si>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</si>
  <si>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</si>
  <si>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</si>
  <si>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</si>
  <si>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</si>
  <si>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</si>
  <si>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</si>
  <si>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</si>
  <si>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</si>
  <si>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</si>
  <si>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</si>
  <si>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</si>
  <si>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</si>
  <si>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</si>
  <si>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</si>
  <si>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</si>
  <si>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</si>
  <si>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</si>
  <si>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</si>
  <si>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</si>
  <si>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</si>
  <si>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</si>
  <si>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</si>
  <si>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</si>
  <si>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</si>
  <si>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</si>
  <si>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</si>
  <si>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</si>
  <si>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</si>
  <si>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</si>
  <si>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</si>
  <si>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</si>
  <si>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</si>
  <si>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</si>
  <si>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</si>
  <si>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</si>
  <si>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</si>
  <si>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</si>
  <si>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</si>
  <si>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</si>
  <si>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</si>
  <si>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</si>
  <si>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</si>
  <si>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</si>
  <si>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</si>
  <si>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</si>
  <si>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</si>
  <si>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MINOILS1</t>
  </si>
  <si>
    <t>OILS</t>
  </si>
  <si>
    <t>Shale Oil</t>
  </si>
  <si>
    <t>Domestic Supply of Shale Oil Step 1</t>
  </si>
  <si>
    <t>ELCOILS</t>
  </si>
  <si>
    <t>Electricity Plants Shale Oil</t>
  </si>
  <si>
    <t>FTE-ELCOILS</t>
  </si>
  <si>
    <t>Sector Fuel Technology Existing Electricity Plants Shale Oil</t>
  </si>
  <si>
    <t>PJa</t>
  </si>
  <si>
    <t>ELCCO2</t>
  </si>
  <si>
    <t>ELCTNOILS00</t>
  </si>
  <si>
    <t>Power Plants New00 - Shale Oil</t>
  </si>
  <si>
    <t>DPCH</t>
  </si>
  <si>
    <t>DPCHGAS</t>
  </si>
  <si>
    <t>DPCHGAS2</t>
  </si>
  <si>
    <t>LOIL</t>
  </si>
  <si>
    <t>DPCHLOIL</t>
  </si>
  <si>
    <t>Demand PetroChemical Using Gas</t>
  </si>
  <si>
    <t>Demand PetroChemical Using Gas 2</t>
  </si>
  <si>
    <t>Demand PetroChemical Using Fuel Oil</t>
  </si>
  <si>
    <t xml:space="preserve">Demand Of PetroChemical </t>
  </si>
  <si>
    <t>FTE-LOIL</t>
  </si>
  <si>
    <t xml:space="preserve">Petrochemical Oil </t>
  </si>
  <si>
    <t>Sector Fuel Technology Existing Losses to get Petrochemical Oil</t>
  </si>
  <si>
    <t>RNW1</t>
  </si>
  <si>
    <t>DPCHRNW1</t>
  </si>
  <si>
    <t>Demand PetroChemical Using RNW1</t>
  </si>
  <si>
    <t>MINRN1_1</t>
  </si>
  <si>
    <t>Domestic Supply of Renewable Energies Step 1 from RNW1</t>
  </si>
  <si>
    <t>Renewable Energies 1</t>
  </si>
  <si>
    <t>H2</t>
  </si>
  <si>
    <t>DPCH_H2</t>
  </si>
  <si>
    <t>Demand PetroChemical Using H2</t>
  </si>
  <si>
    <t>FTE-GASTOH2</t>
  </si>
  <si>
    <t>Hydrogen</t>
  </si>
  <si>
    <t>Sector Fuel Technology Existing Gas converting to Hydrogen</t>
  </si>
  <si>
    <t>FTE-GASTOH2_CCS</t>
  </si>
  <si>
    <t>ENV_ACT~ELCCO2</t>
  </si>
  <si>
    <t>Sector Fuel Technology Existing Gas converting to Hydrogen + CCS</t>
  </si>
  <si>
    <t>FTE-ELCTOH2</t>
  </si>
  <si>
    <t>Sector Fuel Technology Existing ELC TO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</si>
</sst>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33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5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5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5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4" fontId="4" fillId="16" borderId="0" xfId="10" applyNumberFormat="1" applyFill="1"/>
    <xf numFmtId="164" fontId="4" fillId="16" borderId="2" xfId="10" applyNumberFormat="1" applyFill="1" applyBorder="1"/>
    <xf numFmtId="166" fontId="0" fillId="16" borderId="0" xfId="0" applyNumberFormat="1" applyFill="1" applyBorder="1"/>
    <xf numFmtId="166" fontId="0" fillId="16" borderId="0" xfId="0" applyNumberFormat="1" applyFill="1"/>
    <xf numFmtId="166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1" fillId="3" borderId="3" xfId="1" applyNumberFormat="1" applyFont="1" applyBorder="1" applyAlignment="1">
      <alignment horizontal="left" wrapText="1"/>
    </xf>
    <xf numFmtId="167" fontId="4" fillId="0" borderId="0" xfId="0" applyNumberFormat="1" applyFont="1" applyFill="1"/>
    <xf numFmtId="167" fontId="0" fillId="0" borderId="0" xfId="0" applyNumberFormat="1" applyFill="1"/>
    <xf numFmtId="167" fontId="0" fillId="0" borderId="0" xfId="0" applyNumberFormat="1"/>
    <xf numFmtId="167" fontId="21" fillId="3" borderId="3" xfId="1" applyNumberFormat="1" applyFont="1" applyBorder="1" applyAlignment="1">
      <alignment horizontal="center" wrapText="1"/>
    </xf>
    <xf numFmtId="167" fontId="0" fillId="0" borderId="0" xfId="0" applyNumberFormat="1" applyFill="1" applyAlignment="1">
      <alignment wrapText="1"/>
    </xf>
    <xf numFmtId="167" fontId="0" fillId="0" borderId="0" xfId="0" applyNumberFormat="1" applyFill="1" applyAlignment="1"/>
    <xf numFmtId="167" fontId="4" fillId="0" borderId="0" xfId="10" applyNumberFormat="1" applyFont="1"/>
    <xf numFmtId="167" fontId="4" fillId="0" borderId="0" xfId="10" applyNumberFormat="1"/>
    <xf numFmtId="167" fontId="5" fillId="0" borderId="0" xfId="10" applyNumberFormat="1" applyFont="1"/>
    <xf numFmtId="167" fontId="3" fillId="2" borderId="1" xfId="10" applyNumberFormat="1" applyFont="1" applyFill="1" applyBorder="1" applyAlignment="1">
      <alignment horizontal="left"/>
    </xf>
    <xf numFmtId="167" fontId="3" fillId="2" borderId="4" xfId="10" applyNumberFormat="1" applyFont="1" applyFill="1" applyBorder="1" applyAlignment="1">
      <alignment horizontal="left"/>
    </xf>
    <xf numFmtId="167" fontId="4" fillId="0" borderId="0" xfId="10" applyNumberFormat="1" applyFont="1" applyFill="1"/>
    <xf numFmtId="167" fontId="4" fillId="0" borderId="0" xfId="10" applyNumberFormat="1" applyFill="1"/>
    <xf numFmtId="167" fontId="4" fillId="0" borderId="0" xfId="10" applyNumberFormat="1" applyFill="1" applyAlignment="1"/>
    <xf numFmtId="0" fontId="1" fillId="0" borderId="0" xfId="0" applyFont="1" applyFill="1"/>
    <xf numFmtId="0" fontId="21" fillId="3" borderId="3" xfId="1" applyFont="1" applyBorder="1" applyAlignment="1">
      <alignment horizontal="center" vertical="center" wrapText="1"/>
    </xf>
    <xf numFmtId="2" fontId="1" fillId="16" borderId="0" xfId="0" applyNumberFormat="1" applyFont="1" applyFill="1" applyBorder="1"/>
    <xf numFmtId="0" fontId="1" fillId="0" borderId="0" xfId="0" applyFont="1"/>
    <xf numFmtId="167" fontId="1" fillId="0" borderId="0" xfId="0" applyNumberFormat="1" applyFont="1" applyFill="1"/>
    <xf numFmtId="167" fontId="1" fillId="0" borderId="0" xfId="0" applyNumberFormat="1" applyFont="1" applyFill="1" applyAlignment="1">
      <alignment wrapText="1"/>
    </xf>
    <xf numFmtId="0" fontId="1" fillId="0" borderId="0" xfId="10" applyFont="1"/>
    <xf numFmtId="0" fontId="0" fillId="0" borderId="0" xfId="0" applyFont="1" applyFill="1" applyBorder="1"/>
    <xf numFmtId="0" fontId="1" fillId="0" borderId="0" xfId="0" applyFont="1" applyFill="1" applyBorder="1"/>
    <xf numFmtId="0" fontId="3" fillId="2" borderId="0" xfId="12" applyFont="1" applyFill="1" applyBorder="1" applyAlignment="1">
      <alignment horizontal="center" vertical="center" wrapText="1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1" fillId="0" borderId="0" xfId="10" applyFont="1" applyBorder="1"/>
    <xf numFmtId="167" fontId="1" fillId="0" borderId="0" xfId="10" applyNumberFormat="1" applyFont="1" applyFill="1" applyAlignment="1"/>
    <xf numFmtId="0" fontId="1" fillId="0" borderId="0" xfId="10" applyFont="1" applyFill="1"/>
    <xf numFmtId="167" fontId="1" fillId="0" borderId="0" xfId="10" applyNumberFormat="1" applyFont="1" applyFill="1"/>
    <xf numFmtId="2" fontId="1" fillId="16" borderId="0" xfId="9" applyNumberFormat="1" applyFont="1" applyFill="1"/>
    <xf numFmtId="0" fontId="1" fillId="16" borderId="0" xfId="9" applyFont="1" applyFill="1"/>
    <xf numFmtId="0" fontId="1" fillId="0" borderId="0" xfId="10" applyFont="1" applyFill="1" applyAlignment="1">
      <alignment wrapText="1"/>
    </xf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61985</xdr:colOff>
      <xdr:row>16</xdr:row>
      <xdr:rowOff>162365</xdr:rowOff>
    </xdr:from>
    <xdr:to>
      <xdr:col>18</xdr:col>
      <xdr:colOff>127592</xdr:colOff>
      <xdr:row>21</xdr:row>
      <xdr:rowOff>160460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F1A68B-2261-4D28-9774-7B4EAE289549}"/>
            </a:ext>
          </a:extLst>
        </xdr:cNvPr>
        <xdr:cNvSpPr txBox="1"/>
      </xdr:nvSpPr>
      <xdr:spPr>
        <a:xfrm>
          <a:off x="8033677" y="3374488"/>
          <a:ext cx="6308146" cy="84801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14</xdr:col>
      <xdr:colOff>0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79863</xdr:colOff>
      <xdr:row>17</xdr:row>
      <xdr:rowOff>9525</xdr:rowOff>
    </xdr:from>
    <xdr:to>
      <xdr:col>13</xdr:col>
      <xdr:colOff>2765853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7213355" y="3168894"/>
          <a:ext cx="4843036" cy="10961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19961</xdr:colOff>
      <xdr:row>33</xdr:row>
      <xdr:rowOff>151572</xdr:rowOff>
    </xdr:from>
    <xdr:to>
      <xdr:col>12</xdr:col>
      <xdr:colOff>4300496</xdr:colOff>
      <xdr:row>39</xdr:row>
      <xdr:rowOff>161097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4996152" y="4909102"/>
          <a:ext cx="6626170" cy="10034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91649</xdr:colOff>
      <xdr:row>25</xdr:row>
      <xdr:rowOff>88054</xdr:rowOff>
    </xdr:from>
    <xdr:to>
      <xdr:col>25</xdr:col>
      <xdr:colOff>105812</xdr:colOff>
      <xdr:row>31</xdr:row>
      <xdr:rowOff>88932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571516" y="5108787"/>
          <a:ext cx="7414029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opLeftCell="A3" zoomScale="115" zoomScaleNormal="115" workbookViewId="0">
      <selection activeCell="F4" sqref="F4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2.6640625" customWidth="1"/>
    <col min="6" max="6" width="13.6640625" bestFit="1" customWidth="1"/>
    <col min="7" max="11" width="12.6640625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 x14ac:dyDescent="0.25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6" x14ac:dyDescent="0.3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50000000000003" customHeight="1" x14ac:dyDescent="0.25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4" x14ac:dyDescent="0.3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4" x14ac:dyDescent="0.3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4" x14ac:dyDescent="0.3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4" x14ac:dyDescent="0.3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5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5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4" x14ac:dyDescent="0.3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5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5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4" x14ac:dyDescent="0.3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5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4" x14ac:dyDescent="0.3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5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5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5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4" x14ac:dyDescent="0.3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5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5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5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4" x14ac:dyDescent="0.3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.4" x14ac:dyDescent="0.25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4" x14ac:dyDescent="0.3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4" x14ac:dyDescent="0.3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x14ac:dyDescent="0.25">
      <c r="A46" s="9"/>
      <c r="C46" s="106" t="s">
        <v>138</v>
      </c>
      <c r="D46" s="108" t="s">
        <v>139</v>
      </c>
      <c r="E46" s="107" t="s">
        <v>140</v>
      </c>
    </row>
    <row r="47" spans="1:14" x14ac:dyDescent="0.25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5">
      <c r="A48" s="9"/>
      <c r="B48" s="72" t="s">
        <v>79</v>
      </c>
      <c r="C48" s="103">
        <v>1</v>
      </c>
      <c r="D48" s="103"/>
      <c r="E48" s="103"/>
    </row>
    <row r="49" spans="1:5" x14ac:dyDescent="0.25">
      <c r="A49" s="9"/>
      <c r="B49" s="72" t="s">
        <v>87</v>
      </c>
      <c r="C49" s="103">
        <v>1</v>
      </c>
      <c r="D49" s="103"/>
      <c r="E49" s="103"/>
    </row>
    <row r="50" spans="1:5" x14ac:dyDescent="0.25">
      <c r="A50" s="9"/>
      <c r="B50" s="72" t="s">
        <v>89</v>
      </c>
      <c r="C50" s="103">
        <v>1</v>
      </c>
      <c r="D50" s="103"/>
      <c r="E50" s="103"/>
    </row>
    <row r="51" spans="1:5" x14ac:dyDescent="0.25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2C70-1D39-420C-A1CE-B1A75A3064CA}">
  <dimension ref="B1:U28"/>
  <sheetViews>
    <sheetView zoomScale="130" zoomScaleNormal="130" workbookViewId="0">
      <selection activeCell="C16" sqref="C16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1" width="8.109375" style="48" customWidth="1"/>
    <col min="12" max="12" width="2.6640625" style="48" customWidth="1"/>
    <col min="13" max="13" width="12.6640625" style="48" bestFit="1" customWidth="1"/>
    <col min="14" max="14" width="7.109375" style="48" customWidth="1"/>
    <col min="15" max="15" width="11.44140625" style="48" bestFit="1" customWidth="1"/>
    <col min="16" max="16" width="41.5546875" style="48" bestFit="1" customWidth="1"/>
    <col min="17" max="17" width="6.5546875" style="48" customWidth="1"/>
    <col min="18" max="18" width="11.6640625" style="48" customWidth="1"/>
    <col min="19" max="19" width="13" style="48" customWidth="1"/>
    <col min="20" max="20" width="13.6640625" style="48" bestFit="1" customWidth="1"/>
    <col min="21" max="21" width="8.44140625" style="48" customWidth="1"/>
    <col min="22" max="16384" width="8.88671875" style="48"/>
  </cols>
  <sheetData>
    <row r="1" spans="2:21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1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M2" s="208" t="s">
        <v>14</v>
      </c>
      <c r="N2" s="208"/>
      <c r="O2" s="206"/>
      <c r="P2" s="206"/>
      <c r="Q2" s="206"/>
      <c r="R2" s="206"/>
      <c r="S2" s="206"/>
      <c r="T2" s="206"/>
      <c r="U2" s="206"/>
    </row>
    <row r="3" spans="2:21" x14ac:dyDescent="0.25">
      <c r="G3" s="50"/>
      <c r="M3" s="209" t="s">
        <v>7</v>
      </c>
      <c r="N3" s="210" t="s">
        <v>30</v>
      </c>
      <c r="O3" s="209" t="s">
        <v>0</v>
      </c>
      <c r="P3" s="209" t="s">
        <v>3</v>
      </c>
      <c r="Q3" s="209" t="s">
        <v>4</v>
      </c>
      <c r="R3" s="209" t="s">
        <v>8</v>
      </c>
      <c r="S3" s="209" t="s">
        <v>9</v>
      </c>
      <c r="T3" s="209" t="s">
        <v>10</v>
      </c>
      <c r="U3" s="209" t="s">
        <v>12</v>
      </c>
    </row>
    <row r="4" spans="2:21" s="50" customFormat="1" ht="22.2" thickBot="1" x14ac:dyDescent="0.35">
      <c r="B4" s="17"/>
      <c r="C4" s="17"/>
      <c r="D4" s="17"/>
      <c r="E4" s="17"/>
      <c r="F4" s="17"/>
      <c r="M4" s="199" t="s">
        <v>40</v>
      </c>
      <c r="N4" s="199" t="s">
        <v>31</v>
      </c>
      <c r="O4" s="199" t="s">
        <v>26</v>
      </c>
      <c r="P4" s="199" t="s">
        <v>27</v>
      </c>
      <c r="Q4" s="199" t="s">
        <v>4</v>
      </c>
      <c r="R4" s="199" t="s">
        <v>43</v>
      </c>
      <c r="S4" s="199" t="s">
        <v>44</v>
      </c>
      <c r="T4" s="199" t="s">
        <v>28</v>
      </c>
      <c r="U4" s="199" t="s">
        <v>29</v>
      </c>
    </row>
    <row r="5" spans="2:21" s="50" customFormat="1" ht="15.6" x14ac:dyDescent="0.3">
      <c r="B5" s="17"/>
      <c r="C5" s="17"/>
      <c r="D5" s="17"/>
      <c r="E5" s="17"/>
      <c r="F5" s="17"/>
      <c r="M5" s="211" t="s">
        <v>105</v>
      </c>
      <c r="N5" s="212"/>
      <c r="O5" s="211" t="str">
        <f>+D12</f>
        <v>DPCH</v>
      </c>
      <c r="P5" s="229" t="s">
        <v>222</v>
      </c>
      <c r="Q5" s="211" t="str">
        <f>$E$2</f>
        <v>PJ</v>
      </c>
      <c r="R5" s="211"/>
      <c r="S5" s="211"/>
      <c r="T5" s="211"/>
      <c r="U5" s="211"/>
    </row>
    <row r="8" spans="2:21" x14ac:dyDescent="0.25">
      <c r="D8" s="7" t="s">
        <v>13</v>
      </c>
      <c r="E8" s="7"/>
      <c r="F8" s="7"/>
      <c r="H8" s="7"/>
      <c r="I8" s="8"/>
      <c r="J8" s="6"/>
      <c r="K8" s="6"/>
      <c r="M8" s="208" t="s">
        <v>15</v>
      </c>
      <c r="N8" s="208"/>
      <c r="O8" s="207"/>
      <c r="P8" s="207"/>
      <c r="Q8" s="207"/>
      <c r="R8" s="207"/>
      <c r="S8" s="207"/>
      <c r="T8" s="207"/>
      <c r="U8" s="207"/>
    </row>
    <row r="9" spans="2:21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223" t="s">
        <v>187</v>
      </c>
      <c r="M9" s="209" t="s">
        <v>11</v>
      </c>
      <c r="N9" s="210" t="s">
        <v>30</v>
      </c>
      <c r="O9" s="209" t="s">
        <v>1</v>
      </c>
      <c r="P9" s="209" t="s">
        <v>2</v>
      </c>
      <c r="Q9" s="209" t="s">
        <v>16</v>
      </c>
      <c r="R9" s="209" t="s">
        <v>17</v>
      </c>
      <c r="S9" s="209" t="s">
        <v>18</v>
      </c>
      <c r="T9" s="209" t="s">
        <v>19</v>
      </c>
      <c r="U9" s="209" t="s">
        <v>20</v>
      </c>
    </row>
    <row r="10" spans="2:21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24"/>
      <c r="M10" s="199" t="s">
        <v>41</v>
      </c>
      <c r="N10" s="199" t="s">
        <v>31</v>
      </c>
      <c r="O10" s="199" t="s">
        <v>21</v>
      </c>
      <c r="P10" s="199" t="s">
        <v>22</v>
      </c>
      <c r="Q10" s="199" t="s">
        <v>23</v>
      </c>
      <c r="R10" s="199" t="s">
        <v>24</v>
      </c>
      <c r="S10" s="199" t="s">
        <v>46</v>
      </c>
      <c r="T10" s="199" t="s">
        <v>45</v>
      </c>
      <c r="U10" s="199" t="s">
        <v>25</v>
      </c>
    </row>
    <row r="11" spans="2:21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25"/>
      <c r="M11" s="199" t="s">
        <v>103</v>
      </c>
      <c r="N11" s="199"/>
      <c r="O11" s="199"/>
      <c r="P11" s="199"/>
      <c r="Q11" s="199"/>
      <c r="R11" s="199"/>
      <c r="S11" s="199"/>
      <c r="T11" s="199"/>
      <c r="U11" s="199"/>
    </row>
    <row r="12" spans="2:21" x14ac:dyDescent="0.25">
      <c r="B12" s="220" t="s">
        <v>215</v>
      </c>
      <c r="C12" s="220" t="str">
        <f>+Pri_GAS!M5</f>
        <v>GAS</v>
      </c>
      <c r="D12" s="48" t="str">
        <f>+Demands!$C$13</f>
        <v>DPCH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K12" s="119">
        <v>2010</v>
      </c>
      <c r="M12" s="211" t="s">
        <v>123</v>
      </c>
      <c r="N12" s="212"/>
      <c r="O12" s="212" t="str">
        <f>+B12</f>
        <v>DPCHGAS</v>
      </c>
      <c r="P12" s="227" t="s">
        <v>219</v>
      </c>
      <c r="Q12" s="212" t="str">
        <f>$E$2</f>
        <v>PJ</v>
      </c>
      <c r="R12" s="212" t="str">
        <f>$E$2&amp;"a"</f>
        <v>PJa</v>
      </c>
      <c r="S12" s="212"/>
      <c r="T12" s="212"/>
      <c r="U12" s="212"/>
    </row>
    <row r="13" spans="2:21" x14ac:dyDescent="0.25">
      <c r="B13" s="220" t="s">
        <v>216</v>
      </c>
      <c r="C13" s="220" t="s">
        <v>48</v>
      </c>
      <c r="D13" s="48" t="str">
        <f>+Demands!$C$13</f>
        <v>DPCH</v>
      </c>
      <c r="E13" s="135"/>
      <c r="F13" s="156">
        <v>1.05</v>
      </c>
      <c r="G13" s="156">
        <v>0.95</v>
      </c>
      <c r="H13" s="50">
        <v>12</v>
      </c>
      <c r="I13" s="156">
        <v>0.18</v>
      </c>
      <c r="J13" s="50">
        <v>20</v>
      </c>
      <c r="K13" s="50">
        <v>2020</v>
      </c>
      <c r="M13" s="154"/>
      <c r="N13" s="50"/>
      <c r="O13" s="212" t="str">
        <f t="shared" ref="O13:O14" si="0">+B13</f>
        <v>DPCHGAS2</v>
      </c>
      <c r="P13" s="227" t="s">
        <v>220</v>
      </c>
      <c r="Q13" s="228" t="s">
        <v>97</v>
      </c>
      <c r="R13" s="212" t="str">
        <f>$E$2&amp;"a"</f>
        <v>PJa</v>
      </c>
      <c r="S13" s="50"/>
      <c r="T13" s="50"/>
      <c r="U13" s="50"/>
    </row>
    <row r="14" spans="2:21" x14ac:dyDescent="0.25">
      <c r="B14" s="226" t="s">
        <v>218</v>
      </c>
      <c r="C14" s="220" t="s">
        <v>217</v>
      </c>
      <c r="D14" s="48" t="str">
        <f>+Demands!$C$13</f>
        <v>DPCH</v>
      </c>
      <c r="E14" s="131"/>
      <c r="F14" s="120">
        <v>1</v>
      </c>
      <c r="G14" s="120">
        <v>0.95</v>
      </c>
      <c r="H14" s="119">
        <v>10</v>
      </c>
      <c r="I14" s="120">
        <f>H14*0.02</f>
        <v>0.2</v>
      </c>
      <c r="J14" s="119">
        <v>20</v>
      </c>
      <c r="K14" s="119">
        <v>2010</v>
      </c>
      <c r="M14" s="50"/>
      <c r="N14" s="50"/>
      <c r="O14" s="212" t="str">
        <f t="shared" si="0"/>
        <v>DPCHLOIL</v>
      </c>
      <c r="P14" s="227" t="s">
        <v>221</v>
      </c>
      <c r="Q14" s="228" t="s">
        <v>97</v>
      </c>
      <c r="R14" s="212" t="str">
        <f>$E$2&amp;"a"</f>
        <v>PJa</v>
      </c>
      <c r="S14" s="50"/>
      <c r="T14" s="50"/>
      <c r="U14" s="50"/>
    </row>
    <row r="15" spans="2:21" x14ac:dyDescent="0.25">
      <c r="B15" s="226" t="s">
        <v>227</v>
      </c>
      <c r="C15" s="220" t="s">
        <v>226</v>
      </c>
      <c r="D15" s="48" t="str">
        <f>+Demands!$C$13</f>
        <v>DPCH</v>
      </c>
      <c r="E15" s="131"/>
      <c r="F15" s="156">
        <v>1.05</v>
      </c>
      <c r="G15" s="156">
        <v>0.95</v>
      </c>
      <c r="H15" s="50">
        <v>15</v>
      </c>
      <c r="I15" s="156">
        <v>0.2</v>
      </c>
      <c r="J15" s="50">
        <v>20</v>
      </c>
      <c r="K15" s="50">
        <v>2020</v>
      </c>
      <c r="M15" s="50"/>
      <c r="N15" s="50"/>
      <c r="O15" s="50" t="str">
        <f>+B15</f>
        <v>DPCHRNW1</v>
      </c>
      <c r="P15" s="232" t="s">
        <v>228</v>
      </c>
      <c r="Q15" s="228" t="s">
        <v>97</v>
      </c>
      <c r="R15" s="228" t="s">
        <v>210</v>
      </c>
      <c r="S15" s="50"/>
      <c r="T15" s="50"/>
      <c r="U15" s="50"/>
    </row>
    <row r="16" spans="2:21" x14ac:dyDescent="0.25">
      <c r="B16" s="220" t="s">
        <v>233</v>
      </c>
      <c r="C16" s="220" t="s">
        <v>232</v>
      </c>
      <c r="D16" s="48" t="str">
        <f>+Demands!$C$13</f>
        <v>DPCH</v>
      </c>
      <c r="F16" s="156">
        <v>1.1000000000000001</v>
      </c>
      <c r="G16" s="156">
        <v>0.95</v>
      </c>
      <c r="H16" s="50">
        <v>16</v>
      </c>
      <c r="I16" s="156">
        <v>0.2</v>
      </c>
      <c r="J16" s="50">
        <v>20</v>
      </c>
      <c r="K16" s="50">
        <v>2020</v>
      </c>
      <c r="M16" s="50"/>
      <c r="N16" s="50"/>
      <c r="O16" s="50" t="str">
        <f>+B16</f>
        <v>DPCH_H2</v>
      </c>
      <c r="P16" s="232" t="s">
        <v>234</v>
      </c>
      <c r="Q16" s="228" t="s">
        <v>97</v>
      </c>
      <c r="R16" s="228" t="s">
        <v>210</v>
      </c>
      <c r="S16" s="50"/>
      <c r="T16" s="50"/>
      <c r="U16" s="50"/>
    </row>
    <row r="17" spans="2:21" x14ac:dyDescent="0.25">
      <c r="F17" s="50"/>
      <c r="G17" s="50"/>
      <c r="H17" s="50"/>
      <c r="I17" s="50"/>
      <c r="J17" s="50"/>
      <c r="K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2:21" x14ac:dyDescent="0.25">
      <c r="I18" s="130"/>
      <c r="M18" s="50"/>
      <c r="N18" s="50"/>
      <c r="O18" s="50"/>
      <c r="P18" s="50"/>
      <c r="Q18" s="50"/>
      <c r="R18" s="50"/>
      <c r="S18" s="50"/>
      <c r="T18" s="50"/>
      <c r="U18" s="50"/>
    </row>
    <row r="19" spans="2:21" x14ac:dyDescent="0.25">
      <c r="I19" s="130"/>
      <c r="M19" s="50"/>
      <c r="N19" s="50"/>
      <c r="O19" s="50"/>
      <c r="P19" s="50"/>
      <c r="Q19" s="50"/>
      <c r="R19" s="50"/>
      <c r="S19" s="50"/>
      <c r="T19" s="50"/>
      <c r="U19" s="50"/>
    </row>
    <row r="20" spans="2:21" x14ac:dyDescent="0.25">
      <c r="M20" s="50"/>
      <c r="N20" s="50"/>
      <c r="O20" s="50"/>
      <c r="P20" s="50"/>
      <c r="Q20" s="50"/>
      <c r="R20" s="50"/>
      <c r="S20" s="50"/>
      <c r="T20" s="50"/>
      <c r="U20" s="50"/>
    </row>
    <row r="21" spans="2:21" x14ac:dyDescent="0.25">
      <c r="M21" s="50"/>
      <c r="N21" s="50"/>
      <c r="O21" s="50"/>
      <c r="P21" s="50"/>
      <c r="Q21" s="50"/>
      <c r="R21" s="50"/>
      <c r="S21" s="50"/>
      <c r="T21" s="50"/>
      <c r="U21" s="50"/>
    </row>
    <row r="22" spans="2:21" x14ac:dyDescent="0.25">
      <c r="M22" s="50"/>
      <c r="N22" s="50"/>
      <c r="O22" s="50"/>
      <c r="P22" s="50"/>
      <c r="Q22" s="50"/>
      <c r="R22" s="50"/>
      <c r="S22" s="50"/>
      <c r="T22" s="50"/>
      <c r="U22" s="50"/>
    </row>
    <row r="23" spans="2:21" x14ac:dyDescent="0.25">
      <c r="B23" s="119"/>
      <c r="C23" s="49" t="s">
        <v>181</v>
      </c>
    </row>
    <row r="24" spans="2:21" x14ac:dyDescent="0.25">
      <c r="B24" s="159"/>
      <c r="C24" s="49" t="s">
        <v>182</v>
      </c>
    </row>
    <row r="25" spans="2:21" x14ac:dyDescent="0.25">
      <c r="L25" s="49"/>
    </row>
    <row r="26" spans="2:21" x14ac:dyDescent="0.25">
      <c r="L26" s="49"/>
    </row>
    <row r="27" spans="2:21" x14ac:dyDescent="0.25">
      <c r="L27" s="49"/>
    </row>
    <row r="28" spans="2:21" x14ac:dyDescent="0.25">
      <c r="L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C12" sqref="C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5546875" style="48" customWidth="1"/>
    <col min="17" max="17" width="11.6640625" style="48" customWidth="1"/>
    <col min="18" max="18" width="13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2.33203125" style="48" customWidth="1"/>
    <col min="6" max="6" width="12.109375" style="48" bestFit="1" customWidth="1"/>
    <col min="7" max="7" width="7.5546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44140625" style="48" customWidth="1"/>
    <col min="17" max="17" width="11.6640625" style="48" customWidth="1"/>
    <col min="18" max="18" width="14.33203125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2" x14ac:dyDescent="0.3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115" zoomScaleNormal="115" workbookViewId="0">
      <selection activeCell="F12" sqref="F12"/>
    </sheetView>
  </sheetViews>
  <sheetFormatPr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6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2" x14ac:dyDescent="0.3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A2" zoomScale="130" zoomScaleNormal="130" workbookViewId="0">
      <selection activeCell="D8" sqref="D8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2" x14ac:dyDescent="0.3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zoomScale="145" zoomScaleNormal="145" workbookViewId="0">
      <selection activeCell="G13" sqref="G13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9" width="11.33203125" customWidth="1"/>
    <col min="10" max="10" width="2" bestFit="1" customWidth="1"/>
    <col min="11" max="11" width="12.44140625" customWidth="1"/>
    <col min="12" max="12" width="11.44140625" bestFit="1" customWidth="1"/>
  </cols>
  <sheetData>
    <row r="1" spans="2:11" ht="14.4" x14ac:dyDescent="0.3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6" x14ac:dyDescent="0.3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5">
      <c r="C5" s="5" t="s">
        <v>13</v>
      </c>
      <c r="D5" s="5"/>
      <c r="E5" s="1"/>
    </row>
    <row r="6" spans="2:11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1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8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3" spans="2:11" x14ac:dyDescent="0.25">
      <c r="B13" s="221" t="s">
        <v>35</v>
      </c>
      <c r="C13" s="217" t="s">
        <v>214</v>
      </c>
      <c r="D13" s="222" t="s">
        <v>97</v>
      </c>
      <c r="E13">
        <v>0</v>
      </c>
      <c r="F13">
        <v>0</v>
      </c>
      <c r="G13">
        <v>1000</v>
      </c>
      <c r="H13">
        <v>1100</v>
      </c>
      <c r="I13">
        <v>1200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opLeftCell="A33" zoomScale="115" zoomScaleNormal="115" workbookViewId="0">
      <selection activeCell="J53" sqref="J5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1" max="21" width="5.44140625" customWidth="1"/>
  </cols>
  <sheetData>
    <row r="2" spans="2:15" ht="17.399999999999999" x14ac:dyDescent="0.3">
      <c r="B2" s="126" t="s">
        <v>200</v>
      </c>
      <c r="K2" s="126"/>
    </row>
    <row r="3" spans="2:15" ht="17.399999999999999" x14ac:dyDescent="0.3">
      <c r="K3" s="126"/>
    </row>
    <row r="4" spans="2:15" ht="17.399999999999999" x14ac:dyDescent="0.3">
      <c r="B4" s="126" t="s">
        <v>183</v>
      </c>
    </row>
    <row r="6" spans="2:15" x14ac:dyDescent="0.25">
      <c r="B6" s="46" t="s">
        <v>197</v>
      </c>
    </row>
    <row r="11" spans="2:15" x14ac:dyDescent="0.25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7.399999999999999" x14ac:dyDescent="0.3">
      <c r="B15" s="126" t="s">
        <v>201</v>
      </c>
      <c r="M15" s="9"/>
      <c r="N15" s="9"/>
      <c r="O15" s="9"/>
    </row>
    <row r="17" spans="4:23" x14ac:dyDescent="0.25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abSelected="1" zoomScaleNormal="100" workbookViewId="0">
      <selection activeCell="H11" sqref="H11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7.66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14.4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.6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10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10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9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10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10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D11" sqref="D11:D16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7.55468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topLeftCell="A4" zoomScale="115" zoomScaleNormal="115" workbookViewId="0">
      <selection activeCell="D19" sqref="D19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7.554687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5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6" x14ac:dyDescent="0.3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K6" s="217" t="s">
        <v>93</v>
      </c>
      <c r="M6" s="217" t="s">
        <v>203</v>
      </c>
      <c r="N6" s="217" t="s">
        <v>204</v>
      </c>
      <c r="O6" s="217" t="s">
        <v>97</v>
      </c>
      <c r="U6" s="9"/>
      <c r="V6" s="9"/>
      <c r="W6" s="9"/>
      <c r="X6" s="9"/>
      <c r="Y6" s="9"/>
    </row>
    <row r="7" spans="1:25" x14ac:dyDescent="0.25">
      <c r="K7" s="217"/>
      <c r="M7" s="217"/>
      <c r="N7" s="217"/>
      <c r="O7" s="217"/>
      <c r="U7" s="9"/>
      <c r="V7" s="9"/>
      <c r="W7" s="9"/>
      <c r="X7" s="9"/>
      <c r="Y7" s="9"/>
    </row>
    <row r="8" spans="1:25" x14ac:dyDescent="0.25">
      <c r="F8" s="7" t="s">
        <v>13</v>
      </c>
      <c r="H8" s="7"/>
      <c r="K8" s="195" t="s">
        <v>15</v>
      </c>
      <c r="L8" s="195"/>
      <c r="M8" s="202"/>
      <c r="N8" s="202"/>
      <c r="O8" s="202"/>
      <c r="P8" s="202"/>
      <c r="Q8" s="202"/>
      <c r="R8" s="202"/>
      <c r="S8" s="202"/>
      <c r="X8" s="9"/>
      <c r="Y8" s="9"/>
    </row>
    <row r="9" spans="1:25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1:25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15" t="s">
        <v>39</v>
      </c>
      <c r="H10" s="215" t="s">
        <v>117</v>
      </c>
      <c r="I10" s="215" t="s">
        <v>116</v>
      </c>
      <c r="J10" s="9"/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1:25" s="9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/>
      <c r="X11"/>
      <c r="Y11"/>
    </row>
    <row r="12" spans="1:25" s="9" customFormat="1" x14ac:dyDescent="0.25">
      <c r="B12" s="15" t="str">
        <f>M12</f>
        <v>MINOIL1</v>
      </c>
      <c r="C12" s="15"/>
      <c r="D12" s="15" t="str">
        <f>$M$5</f>
        <v>OIL</v>
      </c>
      <c r="E12">
        <v>2005</v>
      </c>
      <c r="F12" s="15"/>
      <c r="G12" s="113">
        <v>24000</v>
      </c>
      <c r="H12" s="115">
        <v>7</v>
      </c>
      <c r="I12" s="109">
        <f>EnergyBalance!$F$5*EnergyBalance!F37</f>
        <v>4302.8095999999996</v>
      </c>
      <c r="K12" s="200" t="str">
        <f>EnergyBalance!$B$5</f>
        <v>MIN</v>
      </c>
      <c r="L12" s="201"/>
      <c r="M12" s="201" t="str">
        <f>$K$12&amp;$C$2&amp;1</f>
        <v>MINOIL1</v>
      </c>
      <c r="N12" s="205" t="str">
        <f>"Domestic Supply of "&amp;$D$2&amp; " Step "&amp;RIGHT(M12,1)</f>
        <v>Domestic Supply of Crude Oil Step 1</v>
      </c>
      <c r="O12" s="201" t="str">
        <f>$E$2</f>
        <v>PJ</v>
      </c>
      <c r="P12" s="201"/>
      <c r="Q12" s="201"/>
      <c r="R12" s="201"/>
      <c r="S12" s="201"/>
    </row>
    <row r="13" spans="1:25" s="9" customFormat="1" x14ac:dyDescent="0.25">
      <c r="B13" s="15"/>
      <c r="C13" s="15"/>
      <c r="D13" s="15"/>
      <c r="E13" s="9">
        <v>0</v>
      </c>
      <c r="F13" s="15"/>
      <c r="G13" s="20"/>
      <c r="H13" s="44"/>
      <c r="I13" s="177">
        <v>5</v>
      </c>
      <c r="K13" s="201"/>
      <c r="L13" s="201"/>
      <c r="M13" s="201" t="str">
        <f>$K$12&amp;$C$2&amp;2</f>
        <v>MINOIL2</v>
      </c>
      <c r="N13" s="205" t="str">
        <f>"Domestic Supply of "&amp;$D$2&amp; " Step "&amp;RIGHT(M13,1)</f>
        <v>Domestic Supply of Crude Oil Step 2</v>
      </c>
      <c r="O13" s="201" t="str">
        <f>$E$2</f>
        <v>PJ</v>
      </c>
      <c r="P13" s="201"/>
      <c r="Q13" s="201"/>
      <c r="R13" s="201"/>
      <c r="S13" s="201"/>
    </row>
    <row r="14" spans="1:25" x14ac:dyDescent="0.25">
      <c r="A14" s="9"/>
      <c r="B14" s="15" t="str">
        <f>M13</f>
        <v>MINOIL2</v>
      </c>
      <c r="C14" s="15"/>
      <c r="D14" s="15" t="str">
        <f>$M$5</f>
        <v>OIL</v>
      </c>
      <c r="E14">
        <v>2005</v>
      </c>
      <c r="F14" s="15"/>
      <c r="G14" s="113">
        <v>6000</v>
      </c>
      <c r="H14" s="115">
        <v>7.3599999999999994</v>
      </c>
      <c r="I14" s="109">
        <f>EnergyBalance!$F$5*EnergyBalance!F38</f>
        <v>1075.7023999999999</v>
      </c>
      <c r="J14" s="9"/>
      <c r="K14" s="201"/>
      <c r="L14" s="201"/>
      <c r="M14" s="201" t="str">
        <f>$K$12&amp;$C$2&amp;3</f>
        <v>MINOIL3</v>
      </c>
      <c r="N14" s="205" t="str">
        <f>"Domestic Supply of "&amp;$D$2&amp; " Step "&amp;RIGHT(M14,1)</f>
        <v>Domestic Supply of Crude Oil Step 3</v>
      </c>
      <c r="O14" s="201" t="str">
        <f>$E$2</f>
        <v>PJ</v>
      </c>
      <c r="P14" s="201"/>
      <c r="Q14" s="201"/>
      <c r="R14" s="201"/>
      <c r="S14" s="201"/>
      <c r="T14" s="9"/>
      <c r="U14" s="9"/>
      <c r="V14" s="9"/>
      <c r="W14" s="9"/>
      <c r="X14" s="9"/>
      <c r="Y14" s="9"/>
    </row>
    <row r="15" spans="1:25" x14ac:dyDescent="0.25">
      <c r="A15" s="9"/>
      <c r="B15" s="15"/>
      <c r="C15" s="15"/>
      <c r="D15" s="15"/>
      <c r="E15" s="9">
        <v>0</v>
      </c>
      <c r="F15" s="15"/>
      <c r="G15" s="20"/>
      <c r="H15" s="44"/>
      <c r="I15" s="177">
        <v>5</v>
      </c>
      <c r="J15" s="9"/>
      <c r="K15" s="201" t="str">
        <f>EnergyBalance!$B$6</f>
        <v>IMP</v>
      </c>
      <c r="L15" s="201"/>
      <c r="M15" s="201" t="str">
        <f>$K$15&amp;$C$2&amp;1</f>
        <v>IMPOIL1</v>
      </c>
      <c r="N15" s="205" t="str">
        <f>"Import of "&amp;$D$2&amp; " Step "&amp;RIGHT(M15,1)</f>
        <v>Import of Crude Oil Step 1</v>
      </c>
      <c r="O15" s="201" t="str">
        <f>$E$2</f>
        <v>PJ</v>
      </c>
      <c r="P15" s="201"/>
      <c r="Q15" s="201"/>
      <c r="R15" s="201"/>
      <c r="S15" s="201"/>
      <c r="U15" s="9"/>
      <c r="V15" s="9"/>
      <c r="W15" s="9"/>
      <c r="X15" s="9"/>
      <c r="Y15" s="9"/>
    </row>
    <row r="16" spans="1:25" x14ac:dyDescent="0.25">
      <c r="B16" s="15" t="str">
        <f>M14</f>
        <v>MINOIL3</v>
      </c>
      <c r="C16" s="15"/>
      <c r="D16" s="15" t="str">
        <f>$M$5</f>
        <v>OIL</v>
      </c>
      <c r="E16" s="15"/>
      <c r="F16" s="15"/>
      <c r="G16" s="113">
        <v>40000</v>
      </c>
      <c r="H16" s="115">
        <v>9.6000000000000014</v>
      </c>
      <c r="I16" s="177"/>
      <c r="K16" s="201" t="str">
        <f>EnergyBalance!B7</f>
        <v>EXP</v>
      </c>
      <c r="L16" s="201"/>
      <c r="M16" s="201" t="str">
        <f>$K$16&amp;$C$2&amp;1</f>
        <v>EXPOIL1</v>
      </c>
      <c r="N16" s="205" t="str">
        <f>"Export of "&amp;$D$2&amp; " Step "&amp;RIGHT(M16,1)</f>
        <v>Export of Crude Oil Step 1</v>
      </c>
      <c r="O16" s="201" t="str">
        <f>$E$2</f>
        <v>PJ</v>
      </c>
      <c r="P16" s="201"/>
      <c r="Q16" s="201"/>
      <c r="R16" s="201"/>
      <c r="S16" s="201"/>
      <c r="X16" s="9"/>
      <c r="Y16" s="9"/>
    </row>
    <row r="17" spans="1:25" s="9" customFormat="1" x14ac:dyDescent="0.25">
      <c r="A17"/>
      <c r="B17" s="15" t="str">
        <f>M15</f>
        <v>IMPOIL1</v>
      </c>
      <c r="C17" s="15"/>
      <c r="D17" s="15" t="str">
        <f>$M$5</f>
        <v>OIL</v>
      </c>
      <c r="E17" s="15"/>
      <c r="F17" s="15"/>
      <c r="G17" s="14"/>
      <c r="H17" s="115">
        <v>8</v>
      </c>
      <c r="J17"/>
      <c r="K17" s="214" t="s">
        <v>63</v>
      </c>
      <c r="M17" s="214" t="s">
        <v>202</v>
      </c>
      <c r="N17" s="214" t="s">
        <v>205</v>
      </c>
      <c r="O17" s="214" t="s">
        <v>97</v>
      </c>
      <c r="T17"/>
      <c r="V17"/>
      <c r="W17"/>
      <c r="X17"/>
      <c r="Y17"/>
    </row>
    <row r="18" spans="1:25" s="9" customFormat="1" x14ac:dyDescent="0.25">
      <c r="A18"/>
      <c r="B18" s="15" t="str">
        <f>M16</f>
        <v>EXPOIL1</v>
      </c>
      <c r="C18" s="15" t="str">
        <f>$M$5</f>
        <v>OIL</v>
      </c>
      <c r="D18" s="15"/>
      <c r="E18">
        <v>2005</v>
      </c>
      <c r="F18" s="214" t="s">
        <v>191</v>
      </c>
      <c r="H18" s="115">
        <v>8</v>
      </c>
      <c r="I18" s="110">
        <f>-EnergyBalance!F7</f>
        <v>14830.662</v>
      </c>
      <c r="J18"/>
      <c r="U18"/>
      <c r="V18"/>
      <c r="W18"/>
      <c r="X18"/>
      <c r="Y18"/>
    </row>
    <row r="19" spans="1:25" s="9" customFormat="1" x14ac:dyDescent="0.25">
      <c r="E19" s="9">
        <v>0</v>
      </c>
      <c r="F19" s="214" t="s">
        <v>191</v>
      </c>
      <c r="G19" s="20"/>
      <c r="H19" s="44"/>
      <c r="I19" s="177">
        <v>5</v>
      </c>
      <c r="U19"/>
      <c r="V19" s="1"/>
      <c r="W19" s="1"/>
      <c r="X19"/>
      <c r="Y19"/>
    </row>
    <row r="20" spans="1:25" s="9" customFormat="1" x14ac:dyDescent="0.25">
      <c r="B20" s="214" t="s">
        <v>202</v>
      </c>
      <c r="D20" s="214" t="s">
        <v>203</v>
      </c>
      <c r="E20" s="9">
        <v>2005</v>
      </c>
      <c r="G20" s="9">
        <v>20000</v>
      </c>
      <c r="H20" s="216">
        <v>8.5</v>
      </c>
      <c r="I20" s="9">
        <v>1000</v>
      </c>
      <c r="U20" s="1"/>
      <c r="V20"/>
      <c r="W20"/>
      <c r="X20" s="1"/>
      <c r="Y20" s="1"/>
    </row>
    <row r="21" spans="1:25" s="9" customFormat="1" x14ac:dyDescent="0.25">
      <c r="B21"/>
      <c r="C21"/>
      <c r="D21"/>
      <c r="E21" s="9">
        <v>0</v>
      </c>
      <c r="G21"/>
      <c r="H21"/>
      <c r="I21" s="9">
        <v>5</v>
      </c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U22"/>
      <c r="V22"/>
      <c r="W22"/>
      <c r="X22"/>
      <c r="Y22"/>
    </row>
    <row r="23" spans="1:25" s="9" customFormat="1" x14ac:dyDescent="0.25"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U23"/>
      <c r="V23"/>
      <c r="W23"/>
      <c r="X23"/>
      <c r="Y23"/>
    </row>
    <row r="24" spans="1:25" x14ac:dyDescent="0.25">
      <c r="A24" s="9"/>
      <c r="T24" s="9"/>
    </row>
    <row r="25" spans="1:25" x14ac:dyDescent="0.25">
      <c r="A25" s="9"/>
      <c r="B25" s="113"/>
      <c r="C25" s="1" t="s">
        <v>181</v>
      </c>
    </row>
    <row r="26" spans="1:25" x14ac:dyDescent="0.25">
      <c r="B26" s="111"/>
      <c r="C26" s="1" t="s">
        <v>182</v>
      </c>
    </row>
    <row r="27" spans="1:25" x14ac:dyDescent="0.25">
      <c r="J27" s="1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9"/>
  <sheetViews>
    <sheetView zoomScale="115" zoomScaleNormal="115" workbookViewId="0">
      <selection activeCell="D13" sqref="D13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20.6640625" bestFit="1" customWidth="1"/>
    <col min="5" max="5" width="7.554687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8" customWidth="1"/>
    <col min="10" max="10" width="2.5546875" style="48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6" spans="2:20" x14ac:dyDescent="0.25">
      <c r="K6" s="200"/>
      <c r="L6" s="201"/>
      <c r="M6" s="200" t="str">
        <f>+D13</f>
        <v>RNW1</v>
      </c>
      <c r="N6" s="218" t="s">
        <v>231</v>
      </c>
      <c r="O6" s="218" t="s">
        <v>97</v>
      </c>
      <c r="P6" s="200"/>
      <c r="Q6" s="200"/>
      <c r="R6" s="200"/>
      <c r="S6" s="200"/>
    </row>
    <row r="8" spans="2:20" x14ac:dyDescent="0.25">
      <c r="F8" s="7" t="s">
        <v>13</v>
      </c>
      <c r="H8" s="7"/>
      <c r="I8"/>
      <c r="K8" s="195" t="s">
        <v>15</v>
      </c>
      <c r="L8" s="195"/>
      <c r="M8" s="202"/>
      <c r="N8" s="202"/>
      <c r="O8" s="202"/>
      <c r="P8" s="202"/>
      <c r="Q8" s="202"/>
      <c r="R8" s="202"/>
      <c r="S8" s="202"/>
    </row>
    <row r="9" spans="2:20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2:20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5" t="s">
        <v>39</v>
      </c>
      <c r="H10" s="25" t="s">
        <v>117</v>
      </c>
      <c r="I10" s="25" t="s">
        <v>116</v>
      </c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2:20" s="50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J11" s="48"/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 s="48"/>
    </row>
    <row r="12" spans="2:20" s="50" customFormat="1" x14ac:dyDescent="0.25">
      <c r="B12" s="15" t="str">
        <f>M12</f>
        <v>MINRNW1</v>
      </c>
      <c r="C12" s="15"/>
      <c r="D12" s="15" t="str">
        <f>$M$5</f>
        <v>RNW</v>
      </c>
      <c r="E12" s="15"/>
      <c r="F12" s="15"/>
      <c r="G12" s="20"/>
      <c r="H12" s="44"/>
      <c r="I12" s="9"/>
      <c r="K12" s="200" t="str">
        <f>EnergyBalance!$B$5</f>
        <v>MIN</v>
      </c>
      <c r="L12" s="201"/>
      <c r="M12" s="201" t="str">
        <f>$K$12&amp;$C$2&amp;1</f>
        <v>MINRNW1</v>
      </c>
      <c r="N12" s="204" t="str">
        <f>"Domestic Supply of "&amp;$D$2&amp; " Step "&amp;RIGHT(M12,1)</f>
        <v>Domestic Supply of Renewable Energies Step 1</v>
      </c>
      <c r="O12" s="201" t="str">
        <f>$E$2</f>
        <v>PJ</v>
      </c>
      <c r="P12" s="201"/>
      <c r="Q12" s="201"/>
      <c r="R12" s="201"/>
      <c r="S12" s="201"/>
    </row>
    <row r="13" spans="2:20" s="50" customFormat="1" ht="26.4" x14ac:dyDescent="0.25">
      <c r="B13" s="214" t="s">
        <v>229</v>
      </c>
      <c r="C13" s="15"/>
      <c r="D13" s="214" t="s">
        <v>226</v>
      </c>
      <c r="E13" s="15"/>
      <c r="F13" s="15"/>
      <c r="G13" s="20"/>
      <c r="H13" s="44"/>
      <c r="I13" s="9"/>
      <c r="K13" s="9"/>
      <c r="L13" s="9"/>
      <c r="M13" s="9" t="str">
        <f>+B13</f>
        <v>MINRN1_1</v>
      </c>
      <c r="N13" s="219" t="s">
        <v>230</v>
      </c>
      <c r="O13" s="214" t="s">
        <v>97</v>
      </c>
      <c r="P13" s="9"/>
      <c r="Q13" s="9"/>
      <c r="R13" s="9"/>
      <c r="S13" s="9"/>
    </row>
    <row r="14" spans="2:20" x14ac:dyDescent="0.25">
      <c r="B14" s="15"/>
      <c r="C14" s="15"/>
      <c r="D14" s="15"/>
      <c r="E14" s="15"/>
      <c r="F14" s="15"/>
      <c r="G14" s="20"/>
      <c r="H14" s="44"/>
      <c r="I14" s="9"/>
      <c r="J14" s="50"/>
      <c r="K14" s="9"/>
      <c r="L14" s="9"/>
      <c r="M14" s="9"/>
      <c r="N14" s="34"/>
      <c r="O14" s="9"/>
      <c r="P14" s="9"/>
      <c r="Q14" s="9"/>
      <c r="R14" s="9"/>
      <c r="S14" s="9"/>
      <c r="T14" s="50"/>
    </row>
    <row r="15" spans="2:20" x14ac:dyDescent="0.25">
      <c r="B15" s="15"/>
      <c r="C15" s="15"/>
      <c r="D15" s="15"/>
      <c r="E15" s="15"/>
      <c r="F15" s="15"/>
      <c r="G15" s="14"/>
      <c r="H15" s="44"/>
      <c r="I15" s="9"/>
      <c r="K15" s="9"/>
      <c r="L15" s="9"/>
      <c r="M15" s="9"/>
      <c r="N15" s="34"/>
      <c r="O15" s="9"/>
      <c r="P15" s="9"/>
      <c r="Q15" s="9"/>
      <c r="R15" s="9"/>
      <c r="S15" s="9"/>
    </row>
    <row r="16" spans="2:20" x14ac:dyDescent="0.25">
      <c r="B16" s="15"/>
      <c r="C16" s="15"/>
      <c r="D16" s="15"/>
      <c r="E16" s="15"/>
      <c r="F16" s="15"/>
      <c r="G16" s="14"/>
      <c r="H16" s="44"/>
      <c r="I16" s="22"/>
      <c r="K16" s="9"/>
      <c r="L16" s="9"/>
      <c r="M16" s="9"/>
      <c r="N16" s="34"/>
      <c r="O16" s="9"/>
      <c r="P16" s="9"/>
      <c r="Q16" s="9"/>
      <c r="R16" s="9"/>
      <c r="S16" s="9"/>
    </row>
    <row r="17" spans="2:20" s="50" customFormat="1" x14ac:dyDescent="0.25">
      <c r="B17" s="15"/>
      <c r="C17" s="15"/>
      <c r="D17" s="9"/>
      <c r="E17" s="9"/>
      <c r="F17" s="15"/>
      <c r="G17" s="14"/>
      <c r="H17" s="14"/>
      <c r="I17" s="48"/>
      <c r="J17" s="48"/>
      <c r="K17" s="9"/>
      <c r="L17" s="9"/>
      <c r="M17" s="9"/>
      <c r="N17" s="9"/>
      <c r="O17" s="9"/>
      <c r="P17" s="9"/>
      <c r="Q17" s="9"/>
      <c r="R17" s="9"/>
      <c r="S17" s="9"/>
      <c r="T17" s="48"/>
    </row>
    <row r="18" spans="2:20" s="50" customFormat="1" x14ac:dyDescent="0.25">
      <c r="B18" s="9"/>
      <c r="C18" s="9"/>
      <c r="D18" s="9"/>
      <c r="E18" s="9"/>
      <c r="F18" s="9"/>
      <c r="G18" s="9"/>
      <c r="H18" s="9"/>
      <c r="K18" s="9"/>
      <c r="L18" s="9"/>
      <c r="M18" s="9"/>
      <c r="N18" s="9"/>
      <c r="O18" s="9"/>
      <c r="P18" s="9"/>
      <c r="Q18" s="9"/>
      <c r="R18" s="9"/>
      <c r="S18" s="9"/>
    </row>
    <row r="19" spans="2:20" x14ac:dyDescent="0.25">
      <c r="B19" s="9"/>
      <c r="C19" s="9"/>
      <c r="D19" s="9"/>
      <c r="E19" s="9"/>
      <c r="F19" s="9"/>
      <c r="G19" s="9"/>
      <c r="H19" s="9"/>
      <c r="I19" s="50"/>
      <c r="J19" s="50"/>
      <c r="K19" s="9"/>
      <c r="L19" s="9"/>
      <c r="M19" s="9"/>
      <c r="N19" s="9"/>
      <c r="O19" s="9"/>
      <c r="P19" s="9"/>
      <c r="Q19" s="9"/>
      <c r="R19" s="9"/>
      <c r="S19" s="9"/>
      <c r="T19" s="50"/>
    </row>
    <row r="20" spans="2:20" x14ac:dyDescent="0.25">
      <c r="B20" s="9"/>
      <c r="C20" s="9"/>
      <c r="D20" s="9"/>
      <c r="E20" s="9"/>
      <c r="F20" s="9"/>
      <c r="G20" s="9"/>
      <c r="H20" s="9"/>
      <c r="K20" s="9"/>
      <c r="L20" s="9"/>
      <c r="M20" s="9"/>
      <c r="N20" s="9"/>
      <c r="O20" s="9"/>
      <c r="P20" s="9"/>
      <c r="Q20" s="9"/>
      <c r="R20" s="9"/>
      <c r="S20" s="9"/>
    </row>
    <row r="21" spans="2:20" s="49" customFormat="1" ht="19.5" customHeight="1" x14ac:dyDescent="0.25">
      <c r="B21" s="9"/>
      <c r="C21" s="9"/>
      <c r="D21" s="9"/>
      <c r="E21" s="9"/>
      <c r="F21" s="9"/>
      <c r="G21" s="9"/>
      <c r="H21" s="9"/>
      <c r="I21" s="48"/>
      <c r="J21" s="48"/>
      <c r="K21" s="9"/>
      <c r="L21" s="9"/>
      <c r="M21" s="9"/>
      <c r="N21" s="9"/>
      <c r="O21" s="9"/>
      <c r="P21" s="9"/>
      <c r="Q21" s="9"/>
      <c r="R21" s="9"/>
      <c r="S21" s="9"/>
      <c r="T21" s="48"/>
    </row>
    <row r="22" spans="2:20" x14ac:dyDescent="0.25">
      <c r="B22" s="9"/>
      <c r="C22" s="9"/>
      <c r="D22" s="9"/>
      <c r="E22" s="9"/>
      <c r="F22" s="9"/>
      <c r="G22" s="9"/>
      <c r="H22" s="9"/>
      <c r="I22" s="49"/>
      <c r="J22" s="49"/>
      <c r="K22" s="9"/>
      <c r="L22" s="9"/>
      <c r="M22" s="9"/>
      <c r="N22" s="9"/>
      <c r="O22" s="9"/>
      <c r="P22" s="9"/>
      <c r="Q22" s="9"/>
      <c r="R22" s="9"/>
      <c r="S22" s="9"/>
      <c r="T22" s="49"/>
    </row>
    <row r="23" spans="2:20" x14ac:dyDescent="0.25">
      <c r="K23" s="9"/>
      <c r="L23" s="9"/>
      <c r="M23" s="9"/>
      <c r="N23" s="9"/>
      <c r="O23" s="9"/>
      <c r="P23" s="9"/>
      <c r="Q23" s="9"/>
      <c r="R23" s="9"/>
      <c r="S23" s="9"/>
    </row>
    <row r="24" spans="2:20" s="50" customFormat="1" x14ac:dyDescent="0.25">
      <c r="B24" s="76"/>
      <c r="C24" s="1" t="s">
        <v>181</v>
      </c>
      <c r="D24"/>
      <c r="E24"/>
      <c r="F24"/>
      <c r="G24"/>
      <c r="H24"/>
      <c r="I24" s="48"/>
      <c r="J24" s="48"/>
      <c r="K24"/>
      <c r="L24"/>
      <c r="M24"/>
      <c r="N24"/>
      <c r="O24"/>
      <c r="P24"/>
      <c r="Q24"/>
      <c r="R24"/>
      <c r="S24"/>
      <c r="T24" s="48"/>
    </row>
    <row r="25" spans="2:20" s="50" customFormat="1" x14ac:dyDescent="0.25">
      <c r="B25" s="111"/>
      <c r="C25" s="1" t="s">
        <v>182</v>
      </c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s="50" customFormat="1" x14ac:dyDescent="0.25">
      <c r="B26"/>
      <c r="C26"/>
      <c r="D26"/>
      <c r="E26"/>
      <c r="F26"/>
      <c r="G26"/>
      <c r="H26"/>
      <c r="K26"/>
      <c r="L26"/>
      <c r="M26"/>
      <c r="N26"/>
      <c r="O26"/>
      <c r="P26"/>
      <c r="Q26"/>
      <c r="R26"/>
      <c r="S26"/>
    </row>
    <row r="27" spans="2:20" x14ac:dyDescent="0.25">
      <c r="I27" s="50"/>
      <c r="J27" s="50"/>
      <c r="T27" s="50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  <row r="39" spans="9:10" x14ac:dyDescent="0.25">
      <c r="I39" s="51"/>
      <c r="J39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16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88671875" customWidth="1"/>
    <col min="10" max="10" width="2" style="48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5"/>
  <sheetViews>
    <sheetView topLeftCell="B16" zoomScale="130" zoomScaleNormal="130" workbookViewId="0">
      <selection activeCell="B22" sqref="B22:G22"/>
    </sheetView>
  </sheetViews>
  <sheetFormatPr defaultRowHeight="13.2" x14ac:dyDescent="0.25"/>
  <cols>
    <col min="1" max="1" width="3" customWidth="1"/>
    <col min="2" max="2" width="18.21875" customWidth="1"/>
    <col min="3" max="3" width="12.33203125" customWidth="1"/>
    <col min="4" max="4" width="11.88671875" bestFit="1" customWidth="1"/>
    <col min="5" max="5" width="12.88671875" customWidth="1"/>
    <col min="6" max="6" width="8.88671875" bestFit="1" customWidth="1"/>
    <col min="7" max="7" width="7.88671875" bestFit="1" customWidth="1"/>
    <col min="8" max="8" width="10.5546875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4.44140625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  <c r="H1" s="16"/>
    </row>
    <row r="2" spans="2:18" ht="15.6" x14ac:dyDescent="0.3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H2" s="19"/>
      <c r="J2" s="195" t="s">
        <v>14</v>
      </c>
      <c r="K2" s="195"/>
      <c r="L2" s="196"/>
      <c r="M2" s="196"/>
      <c r="N2" s="196"/>
      <c r="O2" s="196"/>
      <c r="P2" s="196"/>
      <c r="Q2" s="196"/>
      <c r="R2" s="196"/>
    </row>
    <row r="3" spans="2:18" x14ac:dyDescent="0.25">
      <c r="J3" s="197" t="s">
        <v>7</v>
      </c>
      <c r="K3" s="198" t="s">
        <v>30</v>
      </c>
      <c r="L3" s="197" t="s">
        <v>0</v>
      </c>
      <c r="M3" s="197" t="s">
        <v>3</v>
      </c>
      <c r="N3" s="197" t="s">
        <v>4</v>
      </c>
      <c r="O3" s="197" t="s">
        <v>8</v>
      </c>
      <c r="P3" s="197" t="s">
        <v>9</v>
      </c>
      <c r="Q3" s="197" t="s">
        <v>10</v>
      </c>
      <c r="R3" s="197" t="s">
        <v>12</v>
      </c>
    </row>
    <row r="4" spans="2:18" s="9" customFormat="1" ht="22.2" thickBot="1" x14ac:dyDescent="0.35">
      <c r="B4" s="17"/>
      <c r="C4" s="17"/>
      <c r="D4" s="17"/>
      <c r="E4" s="17"/>
      <c r="G4"/>
      <c r="H4"/>
      <c r="J4" s="199" t="s">
        <v>40</v>
      </c>
      <c r="K4" s="199" t="s">
        <v>31</v>
      </c>
      <c r="L4" s="199" t="s">
        <v>26</v>
      </c>
      <c r="M4" s="199" t="s">
        <v>27</v>
      </c>
      <c r="N4" s="199" t="s">
        <v>4</v>
      </c>
      <c r="O4" s="199" t="s">
        <v>43</v>
      </c>
      <c r="P4" s="199" t="s">
        <v>44</v>
      </c>
      <c r="Q4" s="199" t="s">
        <v>28</v>
      </c>
      <c r="R4" s="199" t="s">
        <v>29</v>
      </c>
    </row>
    <row r="5" spans="2:18" x14ac:dyDescent="0.25">
      <c r="B5" s="11"/>
      <c r="C5" s="11"/>
      <c r="D5" s="11"/>
      <c r="E5" s="21"/>
      <c r="F5" s="21"/>
      <c r="J5" s="201" t="s">
        <v>93</v>
      </c>
      <c r="K5" s="201"/>
      <c r="L5" s="201" t="str">
        <f>EnergyBalance!$B$16&amp;EnergyBalance!$E$2</f>
        <v>RSDGAS</v>
      </c>
      <c r="M5" s="204" t="str">
        <f>EnergyBalance!$C$16&amp;" "&amp;EnergyBalance!$E$3</f>
        <v>Residential Natural Gas</v>
      </c>
      <c r="N5" s="201" t="str">
        <f t="shared" ref="N5:N11" si="0">$E$2</f>
        <v>PJ</v>
      </c>
      <c r="O5" s="201"/>
      <c r="P5" s="201"/>
      <c r="Q5" s="201"/>
      <c r="R5" s="201"/>
    </row>
    <row r="6" spans="2:18" x14ac:dyDescent="0.25">
      <c r="B6" s="11"/>
      <c r="C6" s="11"/>
      <c r="D6" s="11"/>
      <c r="E6" s="21"/>
      <c r="F6" s="21"/>
      <c r="J6" s="202"/>
      <c r="K6" s="202"/>
      <c r="L6" s="202" t="str">
        <f>EnergyBalance!$B$20&amp;EnergyBalance!$F$2</f>
        <v>TRAOIL</v>
      </c>
      <c r="M6" s="202" t="str">
        <f>EnergyBalance!$C$20&amp;" "&amp;EnergyBalance!$F$3</f>
        <v>Transport Crude Oil</v>
      </c>
      <c r="N6" s="202" t="str">
        <f t="shared" si="0"/>
        <v>PJ</v>
      </c>
      <c r="O6" s="201"/>
      <c r="P6" s="201"/>
      <c r="Q6" s="201"/>
      <c r="R6" s="201"/>
    </row>
    <row r="7" spans="2:18" x14ac:dyDescent="0.25">
      <c r="B7" s="11"/>
      <c r="C7" s="11"/>
      <c r="D7" s="11"/>
      <c r="E7" s="21"/>
      <c r="F7" s="21"/>
      <c r="J7" s="201"/>
      <c r="K7" s="201"/>
      <c r="L7" s="201" t="str">
        <f>Con_ELC!$B$2&amp;EnergyBalance!$D$2</f>
        <v>ELCCOA</v>
      </c>
      <c r="M7" s="204" t="str">
        <f>Con_ELC!$C$2&amp;" "&amp;EnergyBalance!$D$3</f>
        <v>Electricity Plants Solid Fuels</v>
      </c>
      <c r="N7" s="201" t="str">
        <f t="shared" si="0"/>
        <v>PJ</v>
      </c>
      <c r="O7" s="201"/>
      <c r="P7" s="201"/>
      <c r="Q7" s="201"/>
      <c r="R7" s="201"/>
    </row>
    <row r="8" spans="2:18" x14ac:dyDescent="0.25">
      <c r="B8" s="11"/>
      <c r="C8" s="11"/>
      <c r="D8" s="11"/>
      <c r="E8" s="21"/>
      <c r="F8" s="21"/>
      <c r="J8" s="201"/>
      <c r="K8" s="201"/>
      <c r="L8" s="201" t="str">
        <f>Con_ELC!$B$2&amp;EnergyBalance!$E$2</f>
        <v>ELCGAS</v>
      </c>
      <c r="M8" s="204" t="str">
        <f>Con_ELC!$C$2&amp;" "&amp;EnergyBalance!$E$3</f>
        <v>Electricity Plants Natural Gas</v>
      </c>
      <c r="N8" s="201" t="str">
        <f t="shared" si="0"/>
        <v>PJ</v>
      </c>
      <c r="O8" s="201"/>
      <c r="P8" s="201"/>
      <c r="Q8" s="201"/>
      <c r="R8" s="201"/>
    </row>
    <row r="9" spans="2:18" x14ac:dyDescent="0.25">
      <c r="B9" s="11"/>
      <c r="C9" s="11"/>
      <c r="D9" s="11"/>
      <c r="E9" s="21"/>
      <c r="F9" s="21"/>
      <c r="J9" s="201"/>
      <c r="K9" s="201"/>
      <c r="L9" s="201" t="str">
        <f>Con_ELC!$B$2&amp;EnergyBalance!$F$2</f>
        <v>ELCOIL</v>
      </c>
      <c r="M9" s="204" t="str">
        <f>Con_ELC!$C$2&amp;" "&amp;EnergyBalance!$F$3</f>
        <v>Electricity Plants Crude Oil</v>
      </c>
      <c r="N9" s="201" t="str">
        <f t="shared" si="0"/>
        <v>PJ</v>
      </c>
      <c r="O9" s="201"/>
      <c r="P9" s="201"/>
      <c r="Q9" s="201"/>
      <c r="R9" s="201"/>
    </row>
    <row r="10" spans="2:18" x14ac:dyDescent="0.25">
      <c r="B10" s="11"/>
      <c r="C10" s="11"/>
      <c r="D10" s="11"/>
      <c r="E10" s="21"/>
      <c r="F10" s="21"/>
      <c r="J10" s="201"/>
      <c r="K10" s="201"/>
      <c r="L10" s="201" t="str">
        <f>Con_ELC!$B$2&amp;EnergyBalance!$H$2</f>
        <v>ELCRNW</v>
      </c>
      <c r="M10" s="204" t="str">
        <f>Con_ELC!$C$2&amp;" "&amp;EnergyBalance!$H$3</f>
        <v>Electricity Plants Renewable Energies</v>
      </c>
      <c r="N10" s="201" t="str">
        <f t="shared" si="0"/>
        <v>PJ</v>
      </c>
      <c r="O10" s="201"/>
      <c r="P10" s="201"/>
      <c r="Q10" s="201"/>
      <c r="R10" s="201"/>
    </row>
    <row r="11" spans="2:18" x14ac:dyDescent="0.25">
      <c r="B11" s="11"/>
      <c r="C11" s="11"/>
      <c r="D11" s="11"/>
      <c r="E11" s="21"/>
      <c r="F11" s="21"/>
      <c r="J11" s="201"/>
      <c r="K11" s="201"/>
      <c r="L11" s="201" t="str">
        <f>Con_ELC!$B$2&amp;EnergyBalance!$G$2</f>
        <v>ELCNUC</v>
      </c>
      <c r="M11" s="204" t="str">
        <f>Con_ELC!$C$2&amp;" "&amp;EnergyBalance!$G$3</f>
        <v>Electricity Plants Nuclear Energy</v>
      </c>
      <c r="N11" s="201" t="str">
        <f t="shared" si="0"/>
        <v>PJ</v>
      </c>
      <c r="O11" s="201"/>
      <c r="P11" s="201"/>
      <c r="Q11" s="201"/>
      <c r="R11" s="201"/>
    </row>
    <row r="12" spans="2:18" x14ac:dyDescent="0.25">
      <c r="B12" s="11"/>
      <c r="C12" s="11"/>
      <c r="D12" s="11"/>
      <c r="E12" s="21"/>
      <c r="F12" s="21"/>
      <c r="J12" s="201"/>
      <c r="K12" s="201"/>
      <c r="L12" s="218" t="str">
        <f>D27</f>
        <v>ELCOILS</v>
      </c>
      <c r="M12" s="219" t="s">
        <v>207</v>
      </c>
      <c r="N12" s="218" t="s">
        <v>97</v>
      </c>
      <c r="O12" s="201"/>
      <c r="P12" s="201"/>
      <c r="Q12" s="201"/>
      <c r="R12" s="201"/>
    </row>
    <row r="13" spans="2:18" x14ac:dyDescent="0.25">
      <c r="B13" s="11"/>
      <c r="C13" s="11"/>
      <c r="D13" s="11"/>
      <c r="E13" s="21"/>
      <c r="F13" s="21"/>
      <c r="J13" s="201"/>
      <c r="K13" s="201"/>
      <c r="L13" s="218" t="str">
        <f>+D28</f>
        <v>LOIL</v>
      </c>
      <c r="M13" s="219" t="s">
        <v>224</v>
      </c>
      <c r="N13" s="218" t="s">
        <v>97</v>
      </c>
      <c r="O13" s="201"/>
      <c r="P13" s="201"/>
      <c r="Q13" s="201"/>
      <c r="R13" s="201"/>
    </row>
    <row r="14" spans="2:18" x14ac:dyDescent="0.25">
      <c r="B14" s="11"/>
      <c r="C14" s="11"/>
      <c r="D14" s="11"/>
      <c r="E14" s="21"/>
      <c r="F14" s="21"/>
      <c r="J14" s="201"/>
      <c r="K14" s="201"/>
      <c r="L14" s="218" t="str">
        <f>+D29</f>
        <v>H2</v>
      </c>
      <c r="M14" s="219" t="s">
        <v>236</v>
      </c>
      <c r="N14" s="218" t="s">
        <v>97</v>
      </c>
      <c r="O14" s="201"/>
      <c r="P14" s="201"/>
      <c r="Q14" s="201"/>
      <c r="R14" s="201"/>
    </row>
    <row r="15" spans="2:18" x14ac:dyDescent="0.25">
      <c r="L15" s="51"/>
      <c r="M15" s="53"/>
    </row>
    <row r="16" spans="2:18" x14ac:dyDescent="0.25">
      <c r="D16" s="7" t="s">
        <v>13</v>
      </c>
      <c r="E16" s="7"/>
      <c r="F16" s="7"/>
      <c r="J16" s="195" t="s">
        <v>15</v>
      </c>
      <c r="K16" s="195"/>
      <c r="L16" s="202"/>
      <c r="M16" s="202"/>
      <c r="N16" s="202"/>
      <c r="O16" s="202"/>
      <c r="P16" s="202"/>
      <c r="Q16" s="202"/>
      <c r="R16" s="202"/>
    </row>
    <row r="17" spans="2:18" ht="26.4" x14ac:dyDescent="0.25">
      <c r="B17" s="28" t="s">
        <v>1</v>
      </c>
      <c r="C17" s="28" t="s">
        <v>5</v>
      </c>
      <c r="D17" s="28" t="s">
        <v>6</v>
      </c>
      <c r="E17" s="143" t="s">
        <v>189</v>
      </c>
      <c r="F17" s="143" t="s">
        <v>108</v>
      </c>
      <c r="G17" s="143" t="s">
        <v>101</v>
      </c>
      <c r="H17" s="145" t="s">
        <v>239</v>
      </c>
      <c r="J17" s="197" t="s">
        <v>11</v>
      </c>
      <c r="K17" s="198" t="s">
        <v>30</v>
      </c>
      <c r="L17" s="197" t="s">
        <v>1</v>
      </c>
      <c r="M17" s="197" t="s">
        <v>2</v>
      </c>
      <c r="N17" s="197" t="s">
        <v>16</v>
      </c>
      <c r="O17" s="197" t="s">
        <v>17</v>
      </c>
      <c r="P17" s="197" t="s">
        <v>18</v>
      </c>
      <c r="Q17" s="197" t="s">
        <v>19</v>
      </c>
      <c r="R17" s="197" t="s">
        <v>20</v>
      </c>
    </row>
    <row r="18" spans="2:18" ht="21.6" thickBot="1" x14ac:dyDescent="0.3">
      <c r="B18" s="26" t="s">
        <v>42</v>
      </c>
      <c r="C18" s="26" t="s">
        <v>32</v>
      </c>
      <c r="D18" s="26" t="s">
        <v>33</v>
      </c>
      <c r="E18" s="26" t="s">
        <v>34</v>
      </c>
      <c r="F18" s="26" t="s">
        <v>113</v>
      </c>
      <c r="G18" s="26" t="s">
        <v>195</v>
      </c>
      <c r="H18" s="224"/>
      <c r="J18" s="199" t="s">
        <v>41</v>
      </c>
      <c r="K18" s="199" t="s">
        <v>31</v>
      </c>
      <c r="L18" s="199" t="s">
        <v>21</v>
      </c>
      <c r="M18" s="199" t="s">
        <v>22</v>
      </c>
      <c r="N18" s="199" t="s">
        <v>23</v>
      </c>
      <c r="O18" s="199" t="s">
        <v>24</v>
      </c>
      <c r="P18" s="199" t="s">
        <v>46</v>
      </c>
      <c r="Q18" s="199" t="s">
        <v>45</v>
      </c>
      <c r="R18" s="199" t="s">
        <v>25</v>
      </c>
    </row>
    <row r="19" spans="2:18" ht="13.8" thickBot="1" x14ac:dyDescent="0.3">
      <c r="B19" s="25" t="s">
        <v>114</v>
      </c>
      <c r="C19" s="25"/>
      <c r="D19" s="25"/>
      <c r="E19" s="23" t="str">
        <f>E2&amp;"a"</f>
        <v>PJa</v>
      </c>
      <c r="F19" s="23"/>
      <c r="G19" s="23" t="s">
        <v>115</v>
      </c>
      <c r="H19" s="225"/>
      <c r="J19" s="199" t="s">
        <v>103</v>
      </c>
      <c r="K19" s="203"/>
      <c r="L19" s="203"/>
      <c r="M19" s="203"/>
      <c r="N19" s="203"/>
      <c r="O19" s="203"/>
      <c r="P19" s="203"/>
      <c r="Q19" s="203"/>
      <c r="R19" s="203"/>
    </row>
    <row r="20" spans="2:18" x14ac:dyDescent="0.25">
      <c r="B20" t="str">
        <f t="shared" ref="B20:B26" si="1">L20</f>
        <v>FTE-RSDGAS</v>
      </c>
      <c r="C20" t="str">
        <f t="shared" ref="C20:C26" si="2">RIGHT(D20,3)</f>
        <v>GAS</v>
      </c>
      <c r="D20" t="str">
        <f>$L$5</f>
        <v>RSDGAS</v>
      </c>
      <c r="E20" s="22"/>
      <c r="F20" s="112">
        <v>1</v>
      </c>
      <c r="G20" s="113">
        <v>30</v>
      </c>
      <c r="H20" s="113"/>
      <c r="J20" s="200" t="s">
        <v>144</v>
      </c>
      <c r="K20" s="201"/>
      <c r="L20" s="201" t="str">
        <f t="shared" ref="L20:L26" si="3">"FT"&amp;$G$2&amp;"-"&amp;L5</f>
        <v>FTE-RSDGAS</v>
      </c>
      <c r="M20" s="204" t="str">
        <f>$D$2&amp;" "&amp;$G$1&amp;" "&amp;EnergyBalance!$C$16&amp; " Sector- "&amp;EnergyBalance!$E$3</f>
        <v>Sector Fuel Existing Residential Sector- Natural Gas</v>
      </c>
      <c r="N20" s="201" t="str">
        <f t="shared" ref="N20:N26" si="4">$E$2</f>
        <v>PJ</v>
      </c>
      <c r="O20" s="201" t="str">
        <f t="shared" ref="O20:O26" si="5">$E$2&amp;"a"</f>
        <v>PJa</v>
      </c>
      <c r="P20" s="201"/>
      <c r="Q20" s="201"/>
      <c r="R20" s="201"/>
    </row>
    <row r="21" spans="2:18" x14ac:dyDescent="0.25">
      <c r="B21" t="str">
        <f t="shared" si="1"/>
        <v>FTE-TRAOIL</v>
      </c>
      <c r="C21" t="str">
        <f t="shared" si="2"/>
        <v>OIL</v>
      </c>
      <c r="D21" t="str">
        <f>$L$6</f>
        <v>TRAOIL</v>
      </c>
      <c r="E21" s="182"/>
      <c r="F21" s="112">
        <v>1</v>
      </c>
      <c r="G21" s="113">
        <v>30</v>
      </c>
      <c r="H21" s="113"/>
      <c r="J21" s="201"/>
      <c r="K21" s="201"/>
      <c r="L21" s="201" t="str">
        <f t="shared" si="3"/>
        <v>FTE-TRAOIL</v>
      </c>
      <c r="M21" s="204" t="str">
        <f>$D$2&amp;" "&amp;$G$1&amp;" "&amp;EnergyBalance!$C$20&amp; " Sector- "&amp;EnergyBalance!$F$3</f>
        <v>Sector Fuel Existing Transport Sector- Crude Oil</v>
      </c>
      <c r="N21" s="201" t="str">
        <f t="shared" si="4"/>
        <v>PJ</v>
      </c>
      <c r="O21" s="201" t="str">
        <f t="shared" si="5"/>
        <v>PJa</v>
      </c>
      <c r="P21" s="201"/>
      <c r="Q21" s="201"/>
      <c r="R21" s="201"/>
    </row>
    <row r="22" spans="2:18" x14ac:dyDescent="0.25">
      <c r="B22" t="str">
        <f t="shared" si="1"/>
        <v>FTE-ELCCOA</v>
      </c>
      <c r="C22" t="str">
        <f t="shared" si="2"/>
        <v>COA</v>
      </c>
      <c r="D22" s="48" t="str">
        <f>L7</f>
        <v>ELCCOA</v>
      </c>
      <c r="E22" s="21"/>
      <c r="F22" s="112">
        <v>1</v>
      </c>
      <c r="G22" s="113">
        <v>30</v>
      </c>
      <c r="H22" s="113"/>
      <c r="J22" s="201"/>
      <c r="K22" s="201"/>
      <c r="L22" s="201" t="str">
        <f t="shared" si="3"/>
        <v>FTE-ELCCOA</v>
      </c>
      <c r="M22" s="204" t="str">
        <f>$D$2&amp;" Technology"&amp;" "&amp;$G$1&amp;" "&amp;M7</f>
        <v>Sector Fuel Technology Existing Electricity Plants Solid Fuels</v>
      </c>
      <c r="N22" s="201" t="str">
        <f t="shared" si="4"/>
        <v>PJ</v>
      </c>
      <c r="O22" s="201" t="str">
        <f t="shared" si="5"/>
        <v>PJa</v>
      </c>
      <c r="P22" s="201"/>
      <c r="Q22" s="201"/>
      <c r="R22" s="201"/>
    </row>
    <row r="23" spans="2:18" x14ac:dyDescent="0.25">
      <c r="B23" t="str">
        <f t="shared" si="1"/>
        <v>FTE-ELCGAS</v>
      </c>
      <c r="C23" t="str">
        <f t="shared" si="2"/>
        <v>GAS</v>
      </c>
      <c r="D23" s="48" t="str">
        <f>L8</f>
        <v>ELCGAS</v>
      </c>
      <c r="E23" s="21"/>
      <c r="F23" s="112">
        <v>1</v>
      </c>
      <c r="G23" s="113">
        <v>30</v>
      </c>
      <c r="H23" s="113"/>
      <c r="J23" s="201"/>
      <c r="K23" s="201"/>
      <c r="L23" s="201" t="str">
        <f t="shared" si="3"/>
        <v>FTE-ELCGAS</v>
      </c>
      <c r="M23" s="204" t="str">
        <f>$D$2&amp;" Technology"&amp;" "&amp;$G$1&amp;" "&amp;M8</f>
        <v>Sector Fuel Technology Existing Electricity Plants Natural Gas</v>
      </c>
      <c r="N23" s="201" t="str">
        <f t="shared" si="4"/>
        <v>PJ</v>
      </c>
      <c r="O23" s="201" t="str">
        <f t="shared" si="5"/>
        <v>PJa</v>
      </c>
      <c r="P23" s="201"/>
      <c r="Q23" s="201"/>
      <c r="R23" s="201"/>
    </row>
    <row r="24" spans="2:18" x14ac:dyDescent="0.25">
      <c r="B24" t="str">
        <f t="shared" si="1"/>
        <v>FTE-ELCOIL</v>
      </c>
      <c r="C24" t="str">
        <f t="shared" si="2"/>
        <v>OIL</v>
      </c>
      <c r="D24" s="48" t="str">
        <f>L9</f>
        <v>ELCOIL</v>
      </c>
      <c r="E24" s="21"/>
      <c r="F24" s="112">
        <v>1</v>
      </c>
      <c r="G24" s="113">
        <v>30</v>
      </c>
      <c r="H24" s="113"/>
      <c r="J24" s="201"/>
      <c r="K24" s="201"/>
      <c r="L24" s="201" t="str">
        <f t="shared" si="3"/>
        <v>FTE-ELCOIL</v>
      </c>
      <c r="M24" s="205" t="str">
        <f>$D$2&amp;" Technology"&amp;" "&amp;$G$1&amp;" "&amp;M9</f>
        <v>Sector Fuel Technology Existing Electricity Plants Crude Oil</v>
      </c>
      <c r="N24" s="201" t="str">
        <f t="shared" si="4"/>
        <v>PJ</v>
      </c>
      <c r="O24" s="201" t="str">
        <f t="shared" si="5"/>
        <v>PJa</v>
      </c>
      <c r="P24" s="201"/>
      <c r="Q24" s="201"/>
      <c r="R24" s="201"/>
    </row>
    <row r="25" spans="2:18" x14ac:dyDescent="0.25">
      <c r="B25" t="str">
        <f t="shared" si="1"/>
        <v>FTE-ELCRNW</v>
      </c>
      <c r="C25" t="str">
        <f t="shared" si="2"/>
        <v>RNW</v>
      </c>
      <c r="D25" s="48" t="str">
        <f>L10</f>
        <v>ELCRNW</v>
      </c>
      <c r="E25" s="21"/>
      <c r="F25" s="112">
        <v>1</v>
      </c>
      <c r="G25" s="113">
        <v>30</v>
      </c>
      <c r="H25" s="113"/>
      <c r="J25" s="201"/>
      <c r="K25" s="201"/>
      <c r="L25" s="201" t="str">
        <f t="shared" si="3"/>
        <v>FTE-ELCRNW</v>
      </c>
      <c r="M25" s="204" t="str">
        <f>$D$2&amp;" Technology"&amp;" "&amp;$G$1&amp;" "&amp;M10</f>
        <v>Sector Fuel Technology Existing Electricity Plants Renewable Energies</v>
      </c>
      <c r="N25" s="201" t="str">
        <f t="shared" si="4"/>
        <v>PJ</v>
      </c>
      <c r="O25" s="201" t="str">
        <f t="shared" si="5"/>
        <v>PJa</v>
      </c>
      <c r="P25" s="201"/>
      <c r="Q25" s="201"/>
      <c r="R25" s="201"/>
    </row>
    <row r="26" spans="2:18" x14ac:dyDescent="0.25">
      <c r="B26" t="str">
        <f t="shared" si="1"/>
        <v>FTE-ELCNUC</v>
      </c>
      <c r="C26" t="str">
        <f t="shared" si="2"/>
        <v>NUC</v>
      </c>
      <c r="D26" s="48" t="str">
        <f>L11</f>
        <v>ELCNUC</v>
      </c>
      <c r="E26" s="21"/>
      <c r="F26" s="112">
        <v>1</v>
      </c>
      <c r="G26" s="113">
        <v>30</v>
      </c>
      <c r="H26" s="113"/>
      <c r="J26" s="206"/>
      <c r="K26" s="207"/>
      <c r="L26" s="201" t="str">
        <f t="shared" si="3"/>
        <v>FTE-ELCNUC</v>
      </c>
      <c r="M26" s="204" t="str">
        <f>$D$2&amp;" Technology"&amp;" "&amp;$G$1&amp;" "&amp;M11</f>
        <v>Sector Fuel Technology Existing Electricity Plants Nuclear Energy</v>
      </c>
      <c r="N26" s="201" t="str">
        <f t="shared" si="4"/>
        <v>PJ</v>
      </c>
      <c r="O26" s="201" t="str">
        <f t="shared" si="5"/>
        <v>PJa</v>
      </c>
      <c r="P26" s="201"/>
      <c r="Q26" s="201"/>
      <c r="R26" s="201"/>
    </row>
    <row r="27" spans="2:18" x14ac:dyDescent="0.25">
      <c r="B27" s="217" t="s">
        <v>208</v>
      </c>
      <c r="C27" s="217" t="s">
        <v>203</v>
      </c>
      <c r="D27" s="217" t="s">
        <v>206</v>
      </c>
      <c r="F27">
        <v>1</v>
      </c>
      <c r="G27">
        <v>30</v>
      </c>
      <c r="J27" s="49"/>
      <c r="K27" s="48"/>
      <c r="L27" s="201" t="str">
        <f>+B27</f>
        <v>FTE-ELCOILS</v>
      </c>
      <c r="M27" s="217" t="s">
        <v>209</v>
      </c>
      <c r="N27" s="217" t="s">
        <v>97</v>
      </c>
      <c r="O27" s="217" t="s">
        <v>210</v>
      </c>
      <c r="P27" s="9"/>
      <c r="Q27" s="9"/>
      <c r="R27" s="9"/>
    </row>
    <row r="28" spans="2:18" x14ac:dyDescent="0.25">
      <c r="B28" s="217" t="s">
        <v>223</v>
      </c>
      <c r="C28" s="217" t="s">
        <v>49</v>
      </c>
      <c r="D28" s="217" t="s">
        <v>217</v>
      </c>
      <c r="F28" s="230">
        <v>0.9</v>
      </c>
      <c r="G28" s="231">
        <v>30</v>
      </c>
      <c r="H28" s="231"/>
      <c r="J28" s="49"/>
      <c r="K28" s="48"/>
      <c r="L28" s="201" t="str">
        <f>+B28</f>
        <v>FTE-LOIL</v>
      </c>
      <c r="M28" s="217" t="s">
        <v>225</v>
      </c>
      <c r="N28" s="217" t="s">
        <v>97</v>
      </c>
      <c r="O28" s="217" t="s">
        <v>210</v>
      </c>
      <c r="P28" s="9"/>
      <c r="Q28" s="9"/>
      <c r="R28" s="9"/>
    </row>
    <row r="29" spans="2:18" x14ac:dyDescent="0.25">
      <c r="B29" s="217" t="s">
        <v>235</v>
      </c>
      <c r="C29" s="217" t="s">
        <v>48</v>
      </c>
      <c r="D29" s="217" t="s">
        <v>232</v>
      </c>
      <c r="F29" s="230">
        <v>0.75</v>
      </c>
      <c r="G29" s="231">
        <v>30</v>
      </c>
      <c r="H29" s="231">
        <v>50</v>
      </c>
      <c r="J29" s="49"/>
      <c r="K29" s="48"/>
      <c r="L29" s="201" t="str">
        <f>+B29</f>
        <v>FTE-GASTOH2</v>
      </c>
      <c r="M29" s="217" t="s">
        <v>237</v>
      </c>
      <c r="N29" s="217" t="s">
        <v>97</v>
      </c>
      <c r="O29" s="217" t="s">
        <v>210</v>
      </c>
      <c r="P29" s="9"/>
      <c r="Q29" s="9"/>
      <c r="R29" s="9"/>
    </row>
    <row r="30" spans="2:18" x14ac:dyDescent="0.25">
      <c r="B30" s="217" t="s">
        <v>238</v>
      </c>
      <c r="C30" s="217" t="s">
        <v>48</v>
      </c>
      <c r="D30" s="217" t="s">
        <v>232</v>
      </c>
      <c r="F30" s="230">
        <v>0.65</v>
      </c>
      <c r="G30" s="231">
        <v>30</v>
      </c>
      <c r="H30" s="231">
        <v>5</v>
      </c>
      <c r="J30" s="49"/>
      <c r="K30" s="48"/>
      <c r="L30" s="201" t="str">
        <f>+B30</f>
        <v>FTE-GASTOH2_CCS</v>
      </c>
      <c r="M30" s="217" t="s">
        <v>240</v>
      </c>
      <c r="N30" s="217" t="s">
        <v>97</v>
      </c>
      <c r="O30" s="217" t="s">
        <v>210</v>
      </c>
      <c r="P30" s="9"/>
      <c r="Q30" s="9"/>
      <c r="R30" s="9"/>
    </row>
    <row r="31" spans="2:18" x14ac:dyDescent="0.25">
      <c r="B31" s="217" t="s">
        <v>241</v>
      </c>
      <c r="C31" s="217" t="str">
        <f>Con_ELC!D16</f>
        <v>ELC</v>
      </c>
      <c r="D31" s="217" t="s">
        <v>232</v>
      </c>
      <c r="F31" s="230">
        <v>0.9</v>
      </c>
      <c r="G31" s="231"/>
      <c r="H31" s="231">
        <v>0</v>
      </c>
      <c r="J31" s="49"/>
      <c r="K31" s="48"/>
      <c r="L31" s="201" t="str">
        <f>+B31</f>
        <v>FTE-ELCTOH2</v>
      </c>
      <c r="M31" s="217" t="s">
        <v>242</v>
      </c>
      <c r="N31" s="217" t="s">
        <v>97</v>
      </c>
      <c r="O31" s="217" t="s">
        <v>210</v>
      </c>
      <c r="P31" s="9"/>
      <c r="Q31" s="9"/>
      <c r="R31" s="9"/>
    </row>
    <row r="32" spans="2:18" x14ac:dyDescent="0.25">
      <c r="J32" s="48"/>
      <c r="K32" s="48"/>
      <c r="P32" s="9"/>
      <c r="Q32" s="9"/>
      <c r="R32" s="9"/>
    </row>
    <row r="33" spans="2:18" x14ac:dyDescent="0.25">
      <c r="B33" s="76"/>
      <c r="C33" s="1" t="s">
        <v>181</v>
      </c>
      <c r="J33" s="55"/>
      <c r="K33" s="52"/>
      <c r="P33" s="9"/>
      <c r="Q33" s="9"/>
      <c r="R33" s="9"/>
    </row>
    <row r="34" spans="2:18" x14ac:dyDescent="0.25">
      <c r="B34" s="111"/>
      <c r="C34" s="1" t="s">
        <v>182</v>
      </c>
      <c r="J34" s="56"/>
      <c r="K34" s="56"/>
      <c r="P34" s="56"/>
      <c r="Q34" s="56"/>
      <c r="R34" s="9"/>
    </row>
    <row r="35" spans="2:18" x14ac:dyDescent="0.25">
      <c r="J35" s="9"/>
      <c r="K35" s="9"/>
      <c r="L35" s="9"/>
      <c r="M35" s="9"/>
      <c r="N35" s="9"/>
      <c r="O35" s="9"/>
      <c r="P35" s="9"/>
      <c r="Q35" s="9"/>
      <c r="R35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topLeftCell="B7" zoomScale="115" zoomScaleNormal="115" workbookViewId="0">
      <selection activeCell="D27" sqref="D27"/>
    </sheetView>
  </sheetViews>
  <sheetFormatPr defaultColWidth="8.88671875" defaultRowHeight="13.2" x14ac:dyDescent="0.25"/>
  <cols>
    <col min="1" max="1" width="3" style="48" customWidth="1"/>
    <col min="2" max="2" width="16.44140625" style="48" customWidth="1"/>
    <col min="3" max="3" width="12.109375" style="48" bestFit="1" customWidth="1"/>
    <col min="4" max="4" width="11.33203125" style="48" bestFit="1" customWidth="1"/>
    <col min="5" max="5" width="12" style="48" bestFit="1" customWidth="1"/>
    <col min="6" max="6" width="13.109375" style="48" customWidth="1"/>
    <col min="7" max="7" width="10" style="48" customWidth="1"/>
    <col min="8" max="8" width="8.109375" style="48" customWidth="1"/>
    <col min="9" max="9" width="9.6640625" style="48" customWidth="1"/>
    <col min="10" max="10" width="7.109375" style="48" bestFit="1" customWidth="1"/>
    <col min="11" max="11" width="9.33203125" style="48" customWidth="1"/>
    <col min="12" max="12" width="7.88671875" style="48" customWidth="1"/>
    <col min="13" max="13" width="7" style="48" bestFit="1" customWidth="1"/>
    <col min="14" max="14" width="9.5546875" style="48" customWidth="1"/>
    <col min="15" max="15" width="15.109375" style="48" customWidth="1"/>
    <col min="16" max="16" width="2" style="51" customWidth="1"/>
    <col min="17" max="17" width="13.5546875" style="51" bestFit="1" customWidth="1"/>
    <col min="18" max="18" width="2" style="51" customWidth="1"/>
    <col min="19" max="19" width="12.6640625" bestFit="1" customWidth="1"/>
    <col min="20" max="20" width="7.44140625" bestFit="1" customWidth="1"/>
    <col min="21" max="21" width="14.109375" customWidth="1"/>
    <col min="22" max="22" width="55" bestFit="1" customWidth="1"/>
    <col min="23" max="23" width="6.33203125" customWidth="1"/>
    <col min="24" max="24" width="11.44140625" bestFit="1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48"/>
  </cols>
  <sheetData>
    <row r="1" spans="2:27" ht="28.8" x14ac:dyDescent="0.3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2" x14ac:dyDescent="0.3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5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.2" thickBot="1" x14ac:dyDescent="0.35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6" x14ac:dyDescent="0.3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5">
      <c r="S7" s="2"/>
      <c r="T7" s="2"/>
    </row>
    <row r="8" spans="2:27" x14ac:dyDescent="0.25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.6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$B$2&amp;RIGHT(Sector_Fuels!$L$7,3)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$B$2&amp;$C$5&amp;$I$2&amp;RIGHT(Sector_Fuels!$L$7,3)&amp;"00"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$B$2&amp;$C$5&amp;$I$2&amp;RIGHT(Sector_Fuels!$L$8,3)&amp;"00"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$B$2&amp;RIGHT(Sector_Fuels!$L$8,3)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$B$2&amp;$C$5&amp;$I$2&amp;RIGHT(Sector_Fuels!$L$9,3)&amp;"00"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$B$2&amp;$E$5&amp;$I$2&amp;RIGHT(Sector_Fuels!$L$10,3)&amp;"00"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$B$2&amp;RIGHT(Sector_Fuels!$L$9,3)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$B$2&amp;$C$5&amp;$I$2&amp;RIGHT(Sector_Fuels!$L$11,3)&amp;"00"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$B$2&amp;$C$5&amp;$J$2&amp;RIGHT(Sector_Fuels!$L$7,3)&amp;"00"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$B$2&amp;RIGHT(Sector_Fuels!$L$10,3)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$B$2&amp;$C$5&amp;$J$2&amp;RIGHT(Sector_Fuels!$L$8,3)&amp;"00"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$B$2&amp;RIGHT(Sector_Fuels!$L$11,3)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$B$2&amp;$C$5&amp;$J$2&amp;RIGHT(Sector_Fuels!$L$9,3)&amp;"00"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$B$2&amp;RIGHT(Sector_Fuels!$L$7,3)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 t="str">
        <f>+B26</f>
        <v>ELCTNOILS00</v>
      </c>
      <c r="V20" s="214" t="s">
        <v>213</v>
      </c>
      <c r="W20" s="214" t="s">
        <v>97</v>
      </c>
      <c r="X20" s="214" t="s">
        <v>155</v>
      </c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$B$2&amp;RIGHT(Sector_Fuels!$L$8,3)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$B$2&amp;RIGHT(Sector_Fuels!$L$9,3)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B26" s="220" t="s">
        <v>212</v>
      </c>
      <c r="C26" s="48" t="str">
        <f>+Sector_Fuels!D27</f>
        <v>ELCOILS</v>
      </c>
      <c r="D26" s="220" t="s">
        <v>54</v>
      </c>
      <c r="G26" s="48">
        <v>0.3</v>
      </c>
      <c r="H26" s="48">
        <v>0.85</v>
      </c>
      <c r="I26" s="48">
        <v>250</v>
      </c>
      <c r="J26" s="48">
        <v>15</v>
      </c>
      <c r="K26" s="48">
        <v>0.2</v>
      </c>
      <c r="L26" s="48">
        <v>40</v>
      </c>
      <c r="M26" s="48">
        <v>2006</v>
      </c>
      <c r="N26" s="54"/>
      <c r="O26" s="48">
        <v>31.536000000000001</v>
      </c>
      <c r="Q26" s="192"/>
    </row>
    <row r="27" spans="2:27" x14ac:dyDescent="0.25">
      <c r="D27" s="220" t="s">
        <v>211</v>
      </c>
      <c r="N27" s="48">
        <v>254.66666666666669</v>
      </c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DemTechs_PCH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2004-11-16T14:57:57Z</cp:lastPrinted>
  <dcterms:created xsi:type="dcterms:W3CDTF">2000-12-13T15:53:11Z</dcterms:created>
  <dcterms:modified xsi:type="dcterms:W3CDTF">2022-02-17T18:15:18Z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