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i.box.com/wopi/files/926338975657/WOPIServiceId_TP_BOX_2/WOPIUserId_-/"/>
    </mc:Choice>
  </mc:AlternateContent>
  <xr:revisionPtr revIDLastSave="840" documentId="13_ncr:1_{F6CDCEA4-D917-614E-8012-C84D611BF34A}" xr6:coauthVersionLast="47" xr6:coauthVersionMax="47" xr10:uidLastSave="{BACC1689-F43D-AF42-AA49-DF220465EE47}"/>
  <bookViews>
    <workbookView xWindow="0" yWindow="500" windowWidth="51200" windowHeight="21100" xr2:uid="{00000000-000D-0000-FFFF-FFFF00000000}"/>
  </bookViews>
  <sheets>
    <sheet name="GSL_Landsat" sheetId="1" r:id="rId1"/>
    <sheet name="Landsat_CulledPts" sheetId="3" r:id="rId2"/>
    <sheet name="DayDistAnal" sheetId="5" r:id="rId3"/>
  </sheets>
  <definedNames>
    <definedName name="_xlnm._FilterDatabase" localSheetId="2" hidden="1">DayDistAnal!$A$1:$X$103</definedName>
    <definedName name="_xlnm._FilterDatabase" localSheetId="0" hidden="1">GSL_Landsat!$A$1:$X$155</definedName>
    <definedName name="_xlnm._FilterDatabase" localSheetId="1" hidden="1">Landsat_CulledPts!$A$1:$T$53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54" i="3" l="1"/>
  <c r="W54" i="3"/>
  <c r="V54" i="3"/>
  <c r="U54" i="3"/>
  <c r="T39" i="3"/>
  <c r="M39" i="3"/>
  <c r="K39" i="3"/>
  <c r="T77" i="1"/>
  <c r="T145" i="1"/>
  <c r="T126" i="1"/>
  <c r="T148" i="1"/>
  <c r="T146" i="1"/>
  <c r="T41" i="1"/>
  <c r="T30" i="1"/>
  <c r="T149" i="1"/>
  <c r="T36" i="1"/>
  <c r="T47" i="1"/>
  <c r="T115" i="1"/>
  <c r="T40" i="1"/>
  <c r="T147" i="1"/>
  <c r="T129" i="1"/>
  <c r="T117" i="1"/>
  <c r="T128" i="1"/>
  <c r="T80" i="1"/>
  <c r="T151" i="1"/>
  <c r="T130" i="1"/>
  <c r="T96" i="1"/>
  <c r="T150" i="1"/>
  <c r="T4" i="1"/>
  <c r="T113" i="1"/>
  <c r="T127" i="1"/>
  <c r="T13" i="1"/>
  <c r="T71" i="1"/>
  <c r="T124" i="1"/>
  <c r="T121" i="1"/>
  <c r="T116" i="1"/>
  <c r="T125" i="1"/>
  <c r="T111" i="1"/>
  <c r="T109" i="1"/>
  <c r="T20" i="1"/>
  <c r="T48" i="1"/>
  <c r="T33" i="1"/>
  <c r="T112" i="1"/>
  <c r="T52" i="1"/>
  <c r="T95" i="1"/>
  <c r="T70" i="1"/>
  <c r="T131" i="1"/>
  <c r="T135" i="1"/>
  <c r="T14" i="1"/>
  <c r="T133" i="1"/>
  <c r="T120" i="1"/>
  <c r="T83" i="1"/>
  <c r="T23" i="1"/>
  <c r="T74" i="1"/>
  <c r="T110" i="1"/>
  <c r="T17" i="1"/>
  <c r="T49" i="1"/>
  <c r="T67" i="1"/>
  <c r="T114" i="1"/>
  <c r="T82" i="1"/>
  <c r="T79" i="1"/>
  <c r="T26" i="1"/>
  <c r="T24" i="1"/>
  <c r="T15" i="1"/>
  <c r="T119" i="1"/>
  <c r="T118" i="1"/>
  <c r="T134" i="1"/>
  <c r="T84" i="1"/>
  <c r="T32" i="1"/>
  <c r="T86" i="1"/>
  <c r="T85" i="1"/>
  <c r="T55" i="1"/>
  <c r="T45" i="1"/>
  <c r="T43" i="1"/>
  <c r="T38" i="1"/>
  <c r="T39" i="1"/>
  <c r="T107" i="1"/>
  <c r="T53" i="1"/>
  <c r="T46" i="1"/>
  <c r="T81" i="1"/>
  <c r="T73" i="1"/>
  <c r="T132" i="1"/>
  <c r="T142" i="1"/>
  <c r="T90" i="1"/>
  <c r="T93" i="1"/>
  <c r="T97" i="1"/>
  <c r="T72" i="1"/>
  <c r="T99" i="1"/>
  <c r="T137" i="1"/>
  <c r="T102" i="1"/>
  <c r="T144" i="1"/>
  <c r="T98" i="1"/>
  <c r="T61" i="1"/>
  <c r="T141" i="1"/>
  <c r="T63" i="1"/>
  <c r="T105" i="1"/>
  <c r="T92" i="1"/>
  <c r="T140" i="1"/>
  <c r="T76" i="1"/>
  <c r="T106" i="1"/>
  <c r="T138" i="1"/>
  <c r="T136" i="1"/>
  <c r="T62" i="1"/>
  <c r="T139" i="1"/>
  <c r="T87" i="1"/>
  <c r="AI15" i="5" a="1"/>
  <c r="AI15" i="5" s="1"/>
  <c r="AI16" i="5" a="1"/>
  <c r="AI16" i="5" s="1"/>
  <c r="AI17" i="5" a="1"/>
  <c r="AI17" i="5" s="1"/>
  <c r="AI18" i="5" a="1"/>
  <c r="AI18" i="5" s="1"/>
  <c r="AI19" i="5" a="1"/>
  <c r="AI19" i="5" s="1"/>
  <c r="AI20" i="5" a="1"/>
  <c r="AI20" i="5" s="1"/>
  <c r="AI21" i="5" a="1"/>
  <c r="AI21" i="5" s="1"/>
  <c r="AI22" i="5" a="1"/>
  <c r="AI22" i="5" s="1"/>
  <c r="AI14" i="5" a="1"/>
  <c r="AI14" i="5" s="1"/>
  <c r="X30" i="5"/>
  <c r="W30" i="5"/>
  <c r="V30" i="5"/>
  <c r="U30" i="5"/>
  <c r="T30" i="5"/>
  <c r="M30" i="5"/>
  <c r="J30" i="5"/>
  <c r="X53" i="5"/>
  <c r="W53" i="5"/>
  <c r="V53" i="5"/>
  <c r="U53" i="5"/>
  <c r="T53" i="5"/>
  <c r="M53" i="5"/>
  <c r="J53" i="5"/>
  <c r="X13" i="5"/>
  <c r="W13" i="5"/>
  <c r="V13" i="5"/>
  <c r="U13" i="5"/>
  <c r="T13" i="5"/>
  <c r="M13" i="5"/>
  <c r="K13" i="5"/>
  <c r="X34" i="5"/>
  <c r="W34" i="5"/>
  <c r="V34" i="5"/>
  <c r="U34" i="5"/>
  <c r="T34" i="5"/>
  <c r="M34" i="5"/>
  <c r="K34" i="5"/>
  <c r="X40" i="5"/>
  <c r="W40" i="5"/>
  <c r="V40" i="5"/>
  <c r="U40" i="5"/>
  <c r="T40" i="5"/>
  <c r="M40" i="5"/>
  <c r="K40" i="5"/>
  <c r="X41" i="5"/>
  <c r="W41" i="5"/>
  <c r="V41" i="5"/>
  <c r="U41" i="5"/>
  <c r="T41" i="5"/>
  <c r="M41" i="5"/>
  <c r="K41" i="5"/>
  <c r="X2" i="5"/>
  <c r="W2" i="5"/>
  <c r="V2" i="5"/>
  <c r="U2" i="5"/>
  <c r="T2" i="5"/>
  <c r="M2" i="5"/>
  <c r="K2" i="5"/>
  <c r="X57" i="5"/>
  <c r="W57" i="5"/>
  <c r="V57" i="5"/>
  <c r="U57" i="5"/>
  <c r="T57" i="5"/>
  <c r="M57" i="5"/>
  <c r="K57" i="5"/>
  <c r="X20" i="5"/>
  <c r="W20" i="5"/>
  <c r="V20" i="5"/>
  <c r="U20" i="5"/>
  <c r="T20" i="5"/>
  <c r="M20" i="5"/>
  <c r="K20" i="5"/>
  <c r="X98" i="5"/>
  <c r="W98" i="5"/>
  <c r="V98" i="5"/>
  <c r="U98" i="5"/>
  <c r="T98" i="5"/>
  <c r="M98" i="5"/>
  <c r="K98" i="5"/>
  <c r="X18" i="5"/>
  <c r="W18" i="5"/>
  <c r="V18" i="5"/>
  <c r="U18" i="5"/>
  <c r="T18" i="5"/>
  <c r="M18" i="5"/>
  <c r="K18" i="5"/>
  <c r="X55" i="5"/>
  <c r="W55" i="5"/>
  <c r="V55" i="5"/>
  <c r="U55" i="5"/>
  <c r="T55" i="5"/>
  <c r="M55" i="5"/>
  <c r="K55" i="5"/>
  <c r="X9" i="5"/>
  <c r="W9" i="5"/>
  <c r="V9" i="5"/>
  <c r="U9" i="5"/>
  <c r="T9" i="5"/>
  <c r="M9" i="5"/>
  <c r="K9" i="5"/>
  <c r="X61" i="5"/>
  <c r="W61" i="5"/>
  <c r="V61" i="5"/>
  <c r="U61" i="5"/>
  <c r="T61" i="5"/>
  <c r="M61" i="5"/>
  <c r="K61" i="5"/>
  <c r="X15" i="5"/>
  <c r="W15" i="5"/>
  <c r="V15" i="5"/>
  <c r="U15" i="5"/>
  <c r="T15" i="5"/>
  <c r="M15" i="5"/>
  <c r="K15" i="5"/>
  <c r="X89" i="5"/>
  <c r="W89" i="5"/>
  <c r="V89" i="5"/>
  <c r="U89" i="5"/>
  <c r="T89" i="5"/>
  <c r="M89" i="5"/>
  <c r="K89" i="5"/>
  <c r="X37" i="5"/>
  <c r="W37" i="5"/>
  <c r="V37" i="5"/>
  <c r="U37" i="5"/>
  <c r="T37" i="5"/>
  <c r="M37" i="5"/>
  <c r="K37" i="5"/>
  <c r="X17" i="5"/>
  <c r="W17" i="5"/>
  <c r="V17" i="5"/>
  <c r="U17" i="5"/>
  <c r="T17" i="5"/>
  <c r="M17" i="5"/>
  <c r="K17" i="5"/>
  <c r="X76" i="5"/>
  <c r="W76" i="5"/>
  <c r="V76" i="5"/>
  <c r="U76" i="5"/>
  <c r="T76" i="5"/>
  <c r="M76" i="5"/>
  <c r="K76" i="5"/>
  <c r="X60" i="5"/>
  <c r="W60" i="5"/>
  <c r="V60" i="5"/>
  <c r="U60" i="5"/>
  <c r="T60" i="5"/>
  <c r="M60" i="5"/>
  <c r="K60" i="5"/>
  <c r="X96" i="5"/>
  <c r="W96" i="5"/>
  <c r="V96" i="5"/>
  <c r="U96" i="5"/>
  <c r="T96" i="5"/>
  <c r="M96" i="5"/>
  <c r="K96" i="5"/>
  <c r="X19" i="5"/>
  <c r="W19" i="5"/>
  <c r="V19" i="5"/>
  <c r="U19" i="5"/>
  <c r="T19" i="5"/>
  <c r="M19" i="5"/>
  <c r="K19" i="5"/>
  <c r="X3" i="5"/>
  <c r="W3" i="5"/>
  <c r="V3" i="5"/>
  <c r="U3" i="5"/>
  <c r="T3" i="5"/>
  <c r="M3" i="5"/>
  <c r="K3" i="5"/>
  <c r="X54" i="5"/>
  <c r="W54" i="5"/>
  <c r="V54" i="5"/>
  <c r="U54" i="5"/>
  <c r="T54" i="5"/>
  <c r="M54" i="5"/>
  <c r="K54" i="5"/>
  <c r="X5" i="5"/>
  <c r="W5" i="5"/>
  <c r="V5" i="5"/>
  <c r="U5" i="5"/>
  <c r="T5" i="5"/>
  <c r="M5" i="5"/>
  <c r="K5" i="5"/>
  <c r="X70" i="5"/>
  <c r="W70" i="5"/>
  <c r="V70" i="5"/>
  <c r="U70" i="5"/>
  <c r="T70" i="5"/>
  <c r="M70" i="5"/>
  <c r="K70" i="5"/>
  <c r="X47" i="5"/>
  <c r="W47" i="5"/>
  <c r="V47" i="5"/>
  <c r="U47" i="5"/>
  <c r="T47" i="5"/>
  <c r="M47" i="5"/>
  <c r="K47" i="5"/>
  <c r="X75" i="5"/>
  <c r="W75" i="5"/>
  <c r="V75" i="5"/>
  <c r="U75" i="5"/>
  <c r="T75" i="5"/>
  <c r="M75" i="5"/>
  <c r="K75" i="5"/>
  <c r="X42" i="5"/>
  <c r="W42" i="5"/>
  <c r="V42" i="5"/>
  <c r="U42" i="5"/>
  <c r="T42" i="5"/>
  <c r="M42" i="5"/>
  <c r="K42" i="5"/>
  <c r="X33" i="5"/>
  <c r="W33" i="5"/>
  <c r="V33" i="5"/>
  <c r="U33" i="5"/>
  <c r="T33" i="5"/>
  <c r="M33" i="5"/>
  <c r="K33" i="5"/>
  <c r="X63" i="5"/>
  <c r="W63" i="5"/>
  <c r="V63" i="5"/>
  <c r="U63" i="5"/>
  <c r="T63" i="5"/>
  <c r="M63" i="5"/>
  <c r="K63" i="5"/>
  <c r="X92" i="5"/>
  <c r="W92" i="5"/>
  <c r="V92" i="5"/>
  <c r="U92" i="5"/>
  <c r="T92" i="5"/>
  <c r="M92" i="5"/>
  <c r="K92" i="5"/>
  <c r="X25" i="5"/>
  <c r="W25" i="5"/>
  <c r="V25" i="5"/>
  <c r="U25" i="5"/>
  <c r="T25" i="5"/>
  <c r="M25" i="5"/>
  <c r="K25" i="5"/>
  <c r="X28" i="5"/>
  <c r="W28" i="5"/>
  <c r="V28" i="5"/>
  <c r="U28" i="5"/>
  <c r="T28" i="5"/>
  <c r="M28" i="5"/>
  <c r="K28" i="5"/>
  <c r="X6" i="5"/>
  <c r="W6" i="5"/>
  <c r="V6" i="5"/>
  <c r="U6" i="5"/>
  <c r="T6" i="5"/>
  <c r="M6" i="5"/>
  <c r="K6" i="5"/>
  <c r="X85" i="5"/>
  <c r="W85" i="5"/>
  <c r="V85" i="5"/>
  <c r="U85" i="5"/>
  <c r="T85" i="5"/>
  <c r="M85" i="5"/>
  <c r="K85" i="5"/>
  <c r="X97" i="5"/>
  <c r="W97" i="5"/>
  <c r="V97" i="5"/>
  <c r="U97" i="5"/>
  <c r="T97" i="5"/>
  <c r="M97" i="5"/>
  <c r="K97" i="5"/>
  <c r="X38" i="5"/>
  <c r="W38" i="5"/>
  <c r="V38" i="5"/>
  <c r="U38" i="5"/>
  <c r="T38" i="5"/>
  <c r="M38" i="5"/>
  <c r="K38" i="5"/>
  <c r="X7" i="5"/>
  <c r="W7" i="5"/>
  <c r="V7" i="5"/>
  <c r="U7" i="5"/>
  <c r="T7" i="5"/>
  <c r="M7" i="5"/>
  <c r="K7" i="5"/>
  <c r="X35" i="5"/>
  <c r="W35" i="5"/>
  <c r="V35" i="5"/>
  <c r="U35" i="5"/>
  <c r="T35" i="5"/>
  <c r="M35" i="5"/>
  <c r="K35" i="5"/>
  <c r="X32" i="5"/>
  <c r="W32" i="5"/>
  <c r="V32" i="5"/>
  <c r="U32" i="5"/>
  <c r="T32" i="5"/>
  <c r="M32" i="5"/>
  <c r="K32" i="5"/>
  <c r="X86" i="5"/>
  <c r="W86" i="5"/>
  <c r="V86" i="5"/>
  <c r="U86" i="5"/>
  <c r="T86" i="5"/>
  <c r="M86" i="5"/>
  <c r="K86" i="5"/>
  <c r="X52" i="5"/>
  <c r="W52" i="5"/>
  <c r="V52" i="5"/>
  <c r="U52" i="5"/>
  <c r="T52" i="5"/>
  <c r="M52" i="5"/>
  <c r="K52" i="5"/>
  <c r="X26" i="5"/>
  <c r="W26" i="5"/>
  <c r="V26" i="5"/>
  <c r="U26" i="5"/>
  <c r="T26" i="5"/>
  <c r="M26" i="5"/>
  <c r="K26" i="5"/>
  <c r="X93" i="5"/>
  <c r="W93" i="5"/>
  <c r="V93" i="5"/>
  <c r="U93" i="5"/>
  <c r="T93" i="5"/>
  <c r="M93" i="5"/>
  <c r="K93" i="5"/>
  <c r="X84" i="5"/>
  <c r="W84" i="5"/>
  <c r="V84" i="5"/>
  <c r="U84" i="5"/>
  <c r="T84" i="5"/>
  <c r="M84" i="5"/>
  <c r="K84" i="5"/>
  <c r="X91" i="5"/>
  <c r="W91" i="5"/>
  <c r="V91" i="5"/>
  <c r="U91" i="5"/>
  <c r="T91" i="5"/>
  <c r="M91" i="5"/>
  <c r="K91" i="5"/>
  <c r="X29" i="5"/>
  <c r="W29" i="5"/>
  <c r="V29" i="5"/>
  <c r="U29" i="5"/>
  <c r="T29" i="5"/>
  <c r="M29" i="5"/>
  <c r="K29" i="5"/>
  <c r="X31" i="5"/>
  <c r="W31" i="5"/>
  <c r="V31" i="5"/>
  <c r="U31" i="5"/>
  <c r="T31" i="5"/>
  <c r="M31" i="5"/>
  <c r="K31" i="5"/>
  <c r="X14" i="5"/>
  <c r="W14" i="5"/>
  <c r="V14" i="5"/>
  <c r="U14" i="5"/>
  <c r="T14" i="5"/>
  <c r="M14" i="5"/>
  <c r="K14" i="5"/>
  <c r="X27" i="5"/>
  <c r="W27" i="5"/>
  <c r="V27" i="5"/>
  <c r="U27" i="5"/>
  <c r="T27" i="5"/>
  <c r="M27" i="5"/>
  <c r="K27" i="5"/>
  <c r="X87" i="5"/>
  <c r="W87" i="5"/>
  <c r="V87" i="5"/>
  <c r="U87" i="5"/>
  <c r="T87" i="5"/>
  <c r="M87" i="5"/>
  <c r="K87" i="5"/>
  <c r="X51" i="5"/>
  <c r="W51" i="5"/>
  <c r="V51" i="5"/>
  <c r="U51" i="5"/>
  <c r="T51" i="5"/>
  <c r="M51" i="5"/>
  <c r="K51" i="5"/>
  <c r="X45" i="5"/>
  <c r="W45" i="5"/>
  <c r="V45" i="5"/>
  <c r="U45" i="5"/>
  <c r="T45" i="5"/>
  <c r="M45" i="5"/>
  <c r="K45" i="5"/>
  <c r="X12" i="5"/>
  <c r="W12" i="5"/>
  <c r="V12" i="5"/>
  <c r="U12" i="5"/>
  <c r="T12" i="5"/>
  <c r="M12" i="5"/>
  <c r="K12" i="5"/>
  <c r="X23" i="5"/>
  <c r="W23" i="5"/>
  <c r="V23" i="5"/>
  <c r="U23" i="5"/>
  <c r="T23" i="5"/>
  <c r="M23" i="5"/>
  <c r="K23" i="5"/>
  <c r="X46" i="5"/>
  <c r="W46" i="5"/>
  <c r="V46" i="5"/>
  <c r="U46" i="5"/>
  <c r="T46" i="5"/>
  <c r="M46" i="5"/>
  <c r="K46" i="5"/>
  <c r="X81" i="5"/>
  <c r="W81" i="5"/>
  <c r="V81" i="5"/>
  <c r="U81" i="5"/>
  <c r="T81" i="5"/>
  <c r="M81" i="5"/>
  <c r="K81" i="5"/>
  <c r="X99" i="5"/>
  <c r="W99" i="5"/>
  <c r="V99" i="5"/>
  <c r="U99" i="5"/>
  <c r="T99" i="5"/>
  <c r="M99" i="5"/>
  <c r="K99" i="5"/>
  <c r="X10" i="5"/>
  <c r="W10" i="5"/>
  <c r="V10" i="5"/>
  <c r="U10" i="5"/>
  <c r="T10" i="5"/>
  <c r="M10" i="5"/>
  <c r="K10" i="5"/>
  <c r="X59" i="5"/>
  <c r="W59" i="5"/>
  <c r="V59" i="5"/>
  <c r="U59" i="5"/>
  <c r="T59" i="5"/>
  <c r="M59" i="5"/>
  <c r="K59" i="5"/>
  <c r="X44" i="5"/>
  <c r="W44" i="5"/>
  <c r="V44" i="5"/>
  <c r="U44" i="5"/>
  <c r="T44" i="5"/>
  <c r="M44" i="5"/>
  <c r="K44" i="5"/>
  <c r="X56" i="5"/>
  <c r="W56" i="5"/>
  <c r="V56" i="5"/>
  <c r="U56" i="5"/>
  <c r="T56" i="5"/>
  <c r="M56" i="5"/>
  <c r="K56" i="5"/>
  <c r="X66" i="5"/>
  <c r="W66" i="5"/>
  <c r="V66" i="5"/>
  <c r="U66" i="5"/>
  <c r="T66" i="5"/>
  <c r="M66" i="5"/>
  <c r="K66" i="5"/>
  <c r="X36" i="5"/>
  <c r="W36" i="5"/>
  <c r="V36" i="5"/>
  <c r="U36" i="5"/>
  <c r="T36" i="5"/>
  <c r="M36" i="5"/>
  <c r="K36" i="5"/>
  <c r="X48" i="5"/>
  <c r="W48" i="5"/>
  <c r="V48" i="5"/>
  <c r="U48" i="5"/>
  <c r="T48" i="5"/>
  <c r="M48" i="5"/>
  <c r="K48" i="5"/>
  <c r="X94" i="5"/>
  <c r="W94" i="5"/>
  <c r="V94" i="5"/>
  <c r="U94" i="5"/>
  <c r="T94" i="5"/>
  <c r="M94" i="5"/>
  <c r="K94" i="5"/>
  <c r="X100" i="5"/>
  <c r="W100" i="5"/>
  <c r="V100" i="5"/>
  <c r="U100" i="5"/>
  <c r="T100" i="5"/>
  <c r="M100" i="5"/>
  <c r="K100" i="5"/>
  <c r="X74" i="5"/>
  <c r="W74" i="5"/>
  <c r="V74" i="5"/>
  <c r="U74" i="5"/>
  <c r="T74" i="5"/>
  <c r="M74" i="5"/>
  <c r="K74" i="5"/>
  <c r="X73" i="5"/>
  <c r="W73" i="5"/>
  <c r="V73" i="5"/>
  <c r="U73" i="5"/>
  <c r="T73" i="5"/>
  <c r="M73" i="5"/>
  <c r="K73" i="5"/>
  <c r="X39" i="5"/>
  <c r="W39" i="5"/>
  <c r="V39" i="5"/>
  <c r="U39" i="5"/>
  <c r="T39" i="5"/>
  <c r="M39" i="5"/>
  <c r="K39" i="5"/>
  <c r="X43" i="5"/>
  <c r="W43" i="5"/>
  <c r="V43" i="5"/>
  <c r="U43" i="5"/>
  <c r="T43" i="5"/>
  <c r="M43" i="5"/>
  <c r="K43" i="5"/>
  <c r="X88" i="5"/>
  <c r="W88" i="5"/>
  <c r="V88" i="5"/>
  <c r="U88" i="5"/>
  <c r="T88" i="5"/>
  <c r="M88" i="5"/>
  <c r="K88" i="5"/>
  <c r="X24" i="5"/>
  <c r="W24" i="5"/>
  <c r="V24" i="5"/>
  <c r="U24" i="5"/>
  <c r="T24" i="5"/>
  <c r="M24" i="5"/>
  <c r="K24" i="5"/>
  <c r="X16" i="5"/>
  <c r="W16" i="5"/>
  <c r="V16" i="5"/>
  <c r="U16" i="5"/>
  <c r="T16" i="5"/>
  <c r="M16" i="5"/>
  <c r="K16" i="5"/>
  <c r="X22" i="5"/>
  <c r="W22" i="5"/>
  <c r="V22" i="5"/>
  <c r="U22" i="5"/>
  <c r="T22" i="5"/>
  <c r="M22" i="5"/>
  <c r="K22" i="5"/>
  <c r="X65" i="5"/>
  <c r="W65" i="5"/>
  <c r="V65" i="5"/>
  <c r="U65" i="5"/>
  <c r="T65" i="5"/>
  <c r="M65" i="5"/>
  <c r="K65" i="5"/>
  <c r="X83" i="5"/>
  <c r="W83" i="5"/>
  <c r="V83" i="5"/>
  <c r="U83" i="5"/>
  <c r="T83" i="5"/>
  <c r="M83" i="5"/>
  <c r="K83" i="5"/>
  <c r="X21" i="5"/>
  <c r="W21" i="5"/>
  <c r="V21" i="5"/>
  <c r="U21" i="5"/>
  <c r="T21" i="5"/>
  <c r="M21" i="5"/>
  <c r="K21" i="5"/>
  <c r="X77" i="5"/>
  <c r="W77" i="5"/>
  <c r="V77" i="5"/>
  <c r="U77" i="5"/>
  <c r="T77" i="5"/>
  <c r="M77" i="5"/>
  <c r="K77" i="5"/>
  <c r="X8" i="5"/>
  <c r="W8" i="5"/>
  <c r="V8" i="5"/>
  <c r="U8" i="5"/>
  <c r="T8" i="5"/>
  <c r="M8" i="5"/>
  <c r="K8" i="5"/>
  <c r="AT19" i="5"/>
  <c r="X68" i="5"/>
  <c r="W68" i="5"/>
  <c r="V68" i="5"/>
  <c r="U68" i="5"/>
  <c r="T68" i="5"/>
  <c r="M68" i="5"/>
  <c r="K68" i="5"/>
  <c r="X64" i="5"/>
  <c r="W64" i="5"/>
  <c r="V64" i="5"/>
  <c r="U64" i="5"/>
  <c r="T64" i="5"/>
  <c r="M64" i="5"/>
  <c r="K64" i="5"/>
  <c r="X90" i="5"/>
  <c r="W90" i="5"/>
  <c r="V90" i="5"/>
  <c r="U90" i="5"/>
  <c r="T90" i="5"/>
  <c r="M90" i="5"/>
  <c r="K90" i="5"/>
  <c r="X69" i="5"/>
  <c r="W69" i="5"/>
  <c r="V69" i="5"/>
  <c r="U69" i="5"/>
  <c r="T69" i="5"/>
  <c r="M69" i="5"/>
  <c r="K69" i="5"/>
  <c r="X95" i="5"/>
  <c r="W95" i="5"/>
  <c r="V95" i="5"/>
  <c r="U95" i="5"/>
  <c r="T95" i="5"/>
  <c r="M95" i="5"/>
  <c r="K95" i="5"/>
  <c r="X82" i="5"/>
  <c r="W82" i="5"/>
  <c r="V82" i="5"/>
  <c r="U82" i="5"/>
  <c r="T82" i="5"/>
  <c r="M82" i="5"/>
  <c r="K82" i="5"/>
  <c r="X71" i="5"/>
  <c r="W71" i="5"/>
  <c r="V71" i="5"/>
  <c r="U71" i="5"/>
  <c r="T71" i="5"/>
  <c r="M71" i="5"/>
  <c r="K71" i="5"/>
  <c r="AM12" i="5"/>
  <c r="AL12" i="5"/>
  <c r="AK12" i="5"/>
  <c r="AE12" i="5"/>
  <c r="AD12" i="5"/>
  <c r="AC12" i="5"/>
  <c r="X50" i="5"/>
  <c r="W50" i="5"/>
  <c r="V50" i="5"/>
  <c r="U50" i="5"/>
  <c r="T50" i="5"/>
  <c r="M50" i="5"/>
  <c r="K50" i="5"/>
  <c r="X80" i="5"/>
  <c r="W80" i="5"/>
  <c r="V80" i="5"/>
  <c r="U80" i="5"/>
  <c r="T80" i="5"/>
  <c r="M80" i="5"/>
  <c r="K80" i="5"/>
  <c r="X72" i="5"/>
  <c r="W72" i="5"/>
  <c r="V72" i="5"/>
  <c r="U72" i="5"/>
  <c r="T72" i="5"/>
  <c r="M72" i="5"/>
  <c r="K72" i="5"/>
  <c r="X78" i="5"/>
  <c r="W78" i="5"/>
  <c r="V78" i="5"/>
  <c r="U78" i="5"/>
  <c r="T78" i="5"/>
  <c r="M78" i="5"/>
  <c r="K78" i="5"/>
  <c r="X4" i="5"/>
  <c r="W4" i="5"/>
  <c r="V4" i="5"/>
  <c r="U4" i="5"/>
  <c r="T4" i="5"/>
  <c r="M4" i="5"/>
  <c r="K4" i="5"/>
  <c r="X79" i="5"/>
  <c r="W79" i="5"/>
  <c r="V79" i="5"/>
  <c r="U79" i="5"/>
  <c r="T79" i="5"/>
  <c r="M79" i="5"/>
  <c r="K79" i="5"/>
  <c r="X67" i="5"/>
  <c r="W67" i="5"/>
  <c r="V67" i="5"/>
  <c r="U67" i="5"/>
  <c r="T67" i="5"/>
  <c r="M67" i="5"/>
  <c r="K67" i="5"/>
  <c r="X49" i="5"/>
  <c r="W49" i="5"/>
  <c r="V49" i="5"/>
  <c r="U49" i="5"/>
  <c r="T49" i="5"/>
  <c r="M49" i="5"/>
  <c r="K49" i="5"/>
  <c r="X58" i="5"/>
  <c r="W58" i="5"/>
  <c r="V58" i="5"/>
  <c r="U58" i="5"/>
  <c r="T58" i="5"/>
  <c r="M58" i="5"/>
  <c r="K58" i="5"/>
  <c r="X11" i="5"/>
  <c r="W11" i="5"/>
  <c r="V11" i="5"/>
  <c r="U11" i="5"/>
  <c r="T11" i="5"/>
  <c r="M11" i="5"/>
  <c r="K11" i="5"/>
  <c r="X62" i="5"/>
  <c r="W62" i="5"/>
  <c r="V62" i="5"/>
  <c r="U62" i="5"/>
  <c r="T62" i="5"/>
  <c r="M62" i="5"/>
  <c r="K62" i="5"/>
  <c r="AM11" i="1"/>
  <c r="AL11" i="1"/>
  <c r="AK11" i="1"/>
  <c r="T10" i="3"/>
  <c r="T19" i="3"/>
  <c r="T26" i="3"/>
  <c r="T20" i="3"/>
  <c r="T40" i="3"/>
  <c r="T6" i="3"/>
  <c r="T33" i="3"/>
  <c r="T37" i="3"/>
  <c r="T29" i="3"/>
  <c r="T45" i="3"/>
  <c r="T18" i="3"/>
  <c r="T22" i="3"/>
  <c r="T17" i="3"/>
  <c r="T36" i="3"/>
  <c r="T34" i="3"/>
  <c r="T9" i="3"/>
  <c r="T30" i="3"/>
  <c r="T38" i="3"/>
  <c r="T32" i="3"/>
  <c r="T13" i="3"/>
  <c r="T25" i="3"/>
  <c r="T42" i="3"/>
  <c r="T27" i="3"/>
  <c r="T21" i="3"/>
  <c r="T50" i="3"/>
  <c r="T23" i="3"/>
  <c r="T28" i="3"/>
  <c r="T44" i="3"/>
  <c r="T43" i="3"/>
  <c r="T5" i="3"/>
  <c r="T47" i="3"/>
  <c r="T4" i="3"/>
  <c r="T15" i="3"/>
  <c r="T3" i="3"/>
  <c r="T31" i="3"/>
  <c r="T24" i="3"/>
  <c r="M24" i="3"/>
  <c r="M31" i="3"/>
  <c r="M3" i="3"/>
  <c r="M15" i="3"/>
  <c r="M4" i="3"/>
  <c r="M47" i="3"/>
  <c r="M5" i="3"/>
  <c r="M43" i="3"/>
  <c r="M44" i="3"/>
  <c r="M28" i="3"/>
  <c r="M23" i="3"/>
  <c r="M50" i="3"/>
  <c r="M21" i="3"/>
  <c r="M27" i="3"/>
  <c r="M42" i="3"/>
  <c r="M25" i="3"/>
  <c r="M13" i="3"/>
  <c r="M32" i="3"/>
  <c r="M38" i="3"/>
  <c r="M30" i="3"/>
  <c r="M9" i="3"/>
  <c r="M34" i="3"/>
  <c r="M36" i="3"/>
  <c r="M17" i="3"/>
  <c r="M22" i="3"/>
  <c r="M18" i="3"/>
  <c r="M45" i="3"/>
  <c r="M29" i="3"/>
  <c r="M37" i="3"/>
  <c r="M33" i="3"/>
  <c r="M6" i="3"/>
  <c r="M40" i="3"/>
  <c r="M20" i="3"/>
  <c r="M26" i="3"/>
  <c r="M19" i="3"/>
  <c r="M10" i="3"/>
  <c r="M51" i="3"/>
  <c r="K10" i="3"/>
  <c r="K19" i="3"/>
  <c r="K26" i="3"/>
  <c r="K20" i="3"/>
  <c r="J40" i="3"/>
  <c r="K6" i="3"/>
  <c r="K33" i="3"/>
  <c r="K37" i="3"/>
  <c r="K29" i="3"/>
  <c r="K45" i="3"/>
  <c r="K18" i="3"/>
  <c r="K22" i="3"/>
  <c r="J17" i="3"/>
  <c r="K36" i="3"/>
  <c r="K34" i="3"/>
  <c r="K9" i="3"/>
  <c r="K30" i="3"/>
  <c r="K38" i="3"/>
  <c r="K32" i="3"/>
  <c r="J13" i="3"/>
  <c r="X94" i="1"/>
  <c r="X122" i="1"/>
  <c r="X11" i="1"/>
  <c r="X50" i="1"/>
  <c r="X152" i="1"/>
  <c r="X16" i="1"/>
  <c r="X27" i="1"/>
  <c r="X108" i="1"/>
  <c r="X75" i="1"/>
  <c r="X143" i="1"/>
  <c r="X69" i="1"/>
  <c r="X29" i="1"/>
  <c r="X103" i="1"/>
  <c r="X2" i="1"/>
  <c r="X64" i="1"/>
  <c r="X6" i="1"/>
  <c r="X58" i="1"/>
  <c r="X21" i="1"/>
  <c r="X42" i="1"/>
  <c r="X35" i="1"/>
  <c r="X22" i="1"/>
  <c r="X8" i="1"/>
  <c r="X9" i="1"/>
  <c r="X51" i="1"/>
  <c r="X18" i="1"/>
  <c r="X153" i="1"/>
  <c r="X123" i="1"/>
  <c r="X59" i="1"/>
  <c r="X10" i="1"/>
  <c r="X155" i="1"/>
  <c r="X48" i="1"/>
  <c r="X91" i="1"/>
  <c r="X139" i="1"/>
  <c r="X73" i="1"/>
  <c r="X74" i="1"/>
  <c r="X46" i="1"/>
  <c r="X62" i="1"/>
  <c r="X125" i="1"/>
  <c r="X72" i="1"/>
  <c r="X52" i="1"/>
  <c r="X55" i="1"/>
  <c r="X126" i="1"/>
  <c r="X77" i="1"/>
  <c r="X63" i="1"/>
  <c r="X150" i="1"/>
  <c r="X49" i="1"/>
  <c r="X28" i="1"/>
  <c r="X71" i="1"/>
  <c r="X39" i="1"/>
  <c r="X79" i="1"/>
  <c r="X135" i="1"/>
  <c r="X53" i="1"/>
  <c r="X17" i="1"/>
  <c r="X151" i="1"/>
  <c r="X43" i="1"/>
  <c r="X132" i="1"/>
  <c r="X118" i="1"/>
  <c r="X92" i="1"/>
  <c r="X142" i="1"/>
  <c r="X114" i="1"/>
  <c r="X147" i="1"/>
  <c r="X136" i="1"/>
  <c r="X102" i="1"/>
  <c r="X45" i="1"/>
  <c r="X93" i="1"/>
  <c r="X111" i="1"/>
  <c r="X137" i="1"/>
  <c r="X32" i="1"/>
  <c r="X99" i="1"/>
  <c r="X67" i="1"/>
  <c r="X107" i="1"/>
  <c r="X84" i="1"/>
  <c r="X87" i="1"/>
  <c r="X82" i="1"/>
  <c r="X83" i="1"/>
  <c r="X70" i="1"/>
  <c r="X81" i="1"/>
  <c r="X141" i="1"/>
  <c r="X90" i="1"/>
  <c r="X133" i="1"/>
  <c r="X98" i="1"/>
  <c r="X127" i="1"/>
  <c r="X110" i="1"/>
  <c r="X119" i="1"/>
  <c r="X121" i="1"/>
  <c r="X106" i="1"/>
  <c r="X120" i="1"/>
  <c r="X15" i="1"/>
  <c r="X112" i="1"/>
  <c r="X36" i="1"/>
  <c r="X124" i="1"/>
  <c r="X140" i="1"/>
  <c r="X148" i="1"/>
  <c r="X149" i="1"/>
  <c r="X66" i="1"/>
  <c r="X60" i="1"/>
  <c r="X113" i="1"/>
  <c r="X128" i="1"/>
  <c r="X40" i="1"/>
  <c r="X146" i="1"/>
  <c r="X14" i="1"/>
  <c r="X144" i="1"/>
  <c r="X134" i="1"/>
  <c r="X117" i="1"/>
  <c r="X97" i="1"/>
  <c r="X85" i="1"/>
  <c r="X138" i="1"/>
  <c r="X26" i="1"/>
  <c r="X105" i="1"/>
  <c r="X116" i="1"/>
  <c r="X47" i="1"/>
  <c r="X23" i="1"/>
  <c r="X95" i="1"/>
  <c r="X34" i="1"/>
  <c r="X78" i="1"/>
  <c r="X145" i="1"/>
  <c r="X80" i="1"/>
  <c r="X96" i="1"/>
  <c r="X3" i="1"/>
  <c r="X129" i="1"/>
  <c r="X13" i="1"/>
  <c r="X115" i="1"/>
  <c r="X24" i="1"/>
  <c r="X4" i="1"/>
  <c r="X20" i="1"/>
  <c r="X130" i="1"/>
  <c r="X38" i="1"/>
  <c r="X131" i="1"/>
  <c r="X41" i="1"/>
  <c r="X86" i="1"/>
  <c r="X30" i="1"/>
  <c r="X109" i="1"/>
  <c r="X33" i="1"/>
  <c r="X54" i="1"/>
  <c r="X56" i="1"/>
  <c r="X19" i="1"/>
  <c r="X31" i="1"/>
  <c r="X5" i="1"/>
  <c r="X76" i="1"/>
  <c r="X65" i="1"/>
  <c r="X61" i="1"/>
  <c r="X57" i="1"/>
  <c r="X7" i="1"/>
  <c r="X37" i="1"/>
  <c r="X44" i="1"/>
  <c r="X104" i="1"/>
  <c r="X89" i="1"/>
  <c r="X100" i="1"/>
  <c r="X101" i="1"/>
  <c r="X68" i="1"/>
  <c r="X25" i="1"/>
  <c r="X88" i="1"/>
  <c r="X12" i="1"/>
  <c r="J68" i="1"/>
  <c r="J44" i="1"/>
  <c r="J61" i="1"/>
  <c r="J76" i="1"/>
  <c r="J5" i="1"/>
  <c r="J19" i="1"/>
  <c r="M62" i="1"/>
  <c r="W62" i="1"/>
  <c r="W54" i="1"/>
  <c r="W10" i="1"/>
  <c r="W92" i="1"/>
  <c r="W139" i="1"/>
  <c r="W2" i="1"/>
  <c r="W21" i="1"/>
  <c r="W95" i="1"/>
  <c r="W3" i="1"/>
  <c r="W137" i="1"/>
  <c r="W144" i="1"/>
  <c r="W56" i="1"/>
  <c r="W138" i="1"/>
  <c r="W6" i="1"/>
  <c r="W105" i="1"/>
  <c r="W140" i="1"/>
  <c r="W136" i="1"/>
  <c r="W87" i="1"/>
  <c r="W107" i="1"/>
  <c r="W19" i="1"/>
  <c r="W42" i="1"/>
  <c r="W142" i="1"/>
  <c r="W31" i="1"/>
  <c r="W69" i="1"/>
  <c r="W5" i="1"/>
  <c r="W141" i="1"/>
  <c r="W76" i="1"/>
  <c r="W96" i="1"/>
  <c r="W93" i="1"/>
  <c r="W35" i="1"/>
  <c r="W22" i="1"/>
  <c r="W34" i="1"/>
  <c r="W97" i="1"/>
  <c r="W8" i="1"/>
  <c r="W78" i="1"/>
  <c r="W66" i="1"/>
  <c r="W98" i="1"/>
  <c r="W73" i="1"/>
  <c r="W32" i="1"/>
  <c r="W60" i="1"/>
  <c r="W28" i="1"/>
  <c r="W70" i="1"/>
  <c r="W90" i="1"/>
  <c r="W65" i="1"/>
  <c r="W50" i="1"/>
  <c r="W102" i="1"/>
  <c r="W155" i="1"/>
  <c r="W9" i="1"/>
  <c r="W61" i="1"/>
  <c r="W51" i="1"/>
  <c r="W23" i="1"/>
  <c r="W57" i="1"/>
  <c r="W18" i="1"/>
  <c r="W99" i="1"/>
  <c r="W94" i="1"/>
  <c r="W48" i="1"/>
  <c r="W20" i="1"/>
  <c r="W7" i="1"/>
  <c r="W26" i="1"/>
  <c r="W106" i="1"/>
  <c r="W14" i="1"/>
  <c r="W37" i="1"/>
  <c r="W49" i="1"/>
  <c r="W13" i="1"/>
  <c r="W52" i="1"/>
  <c r="W153" i="1"/>
  <c r="W15" i="1"/>
  <c r="W77" i="1"/>
  <c r="W133" i="1"/>
  <c r="W132" i="1"/>
  <c r="W17" i="1"/>
  <c r="W67" i="1"/>
  <c r="W152" i="1"/>
  <c r="W44" i="1"/>
  <c r="W130" i="1"/>
  <c r="W127" i="1"/>
  <c r="W115" i="1"/>
  <c r="W134" i="1"/>
  <c r="W110" i="1"/>
  <c r="W74" i="1"/>
  <c r="W135" i="1"/>
  <c r="W123" i="1"/>
  <c r="W33" i="1"/>
  <c r="W12" i="1"/>
  <c r="W131" i="1"/>
  <c r="W86" i="1"/>
  <c r="W119" i="1"/>
  <c r="W85" i="1"/>
  <c r="W124" i="1"/>
  <c r="W121" i="1"/>
  <c r="W111" i="1"/>
  <c r="W112" i="1"/>
  <c r="W64" i="1"/>
  <c r="W116" i="1"/>
  <c r="W47" i="1"/>
  <c r="W4" i="1"/>
  <c r="W84" i="1"/>
  <c r="W80" i="1"/>
  <c r="W113" i="1"/>
  <c r="W114" i="1"/>
  <c r="W72" i="1"/>
  <c r="W109" i="1"/>
  <c r="W82" i="1"/>
  <c r="W104" i="1"/>
  <c r="W91" i="1"/>
  <c r="W83" i="1"/>
  <c r="W89" i="1"/>
  <c r="W128" i="1"/>
  <c r="W11" i="1"/>
  <c r="W30" i="1"/>
  <c r="W129" i="1"/>
  <c r="W79" i="1"/>
  <c r="W36" i="1"/>
  <c r="W38" i="1"/>
  <c r="W16" i="1"/>
  <c r="W100" i="1"/>
  <c r="W101" i="1"/>
  <c r="W108" i="1"/>
  <c r="W63" i="1"/>
  <c r="W117" i="1"/>
  <c r="W75" i="1"/>
  <c r="W40" i="1"/>
  <c r="W41" i="1"/>
  <c r="W81" i="1"/>
  <c r="W120" i="1"/>
  <c r="W118" i="1"/>
  <c r="W151" i="1"/>
  <c r="W68" i="1"/>
  <c r="W25" i="1"/>
  <c r="W88" i="1"/>
  <c r="W147" i="1"/>
  <c r="W146" i="1"/>
  <c r="W148" i="1"/>
  <c r="W145" i="1"/>
  <c r="W39" i="1"/>
  <c r="W53" i="1"/>
  <c r="W46" i="1"/>
  <c r="W149" i="1"/>
  <c r="W24" i="1"/>
  <c r="W45" i="1"/>
  <c r="W43" i="1"/>
  <c r="W59" i="1"/>
  <c r="W150" i="1"/>
  <c r="W55" i="1"/>
  <c r="W27" i="1"/>
  <c r="W122" i="1"/>
  <c r="W125" i="1"/>
  <c r="W126" i="1"/>
  <c r="W29" i="1"/>
  <c r="W143" i="1"/>
  <c r="W71" i="1"/>
  <c r="W103" i="1"/>
  <c r="W58" i="1"/>
  <c r="V62" i="1"/>
  <c r="V54" i="1"/>
  <c r="V10" i="1"/>
  <c r="V92" i="1"/>
  <c r="V139" i="1"/>
  <c r="V2" i="1"/>
  <c r="V21" i="1"/>
  <c r="V95" i="1"/>
  <c r="V3" i="1"/>
  <c r="V137" i="1"/>
  <c r="V144" i="1"/>
  <c r="V56" i="1"/>
  <c r="V138" i="1"/>
  <c r="V6" i="1"/>
  <c r="V105" i="1"/>
  <c r="V140" i="1"/>
  <c r="V136" i="1"/>
  <c r="V87" i="1"/>
  <c r="V107" i="1"/>
  <c r="V19" i="1"/>
  <c r="V42" i="1"/>
  <c r="V142" i="1"/>
  <c r="V31" i="1"/>
  <c r="V69" i="1"/>
  <c r="V5" i="1"/>
  <c r="V141" i="1"/>
  <c r="V76" i="1"/>
  <c r="V96" i="1"/>
  <c r="V93" i="1"/>
  <c r="V35" i="1"/>
  <c r="V22" i="1"/>
  <c r="V34" i="1"/>
  <c r="V97" i="1"/>
  <c r="V8" i="1"/>
  <c r="V78" i="1"/>
  <c r="V66" i="1"/>
  <c r="V98" i="1"/>
  <c r="V73" i="1"/>
  <c r="V32" i="1"/>
  <c r="V60" i="1"/>
  <c r="V28" i="1"/>
  <c r="V70" i="1"/>
  <c r="V90" i="1"/>
  <c r="V65" i="1"/>
  <c r="V50" i="1"/>
  <c r="V102" i="1"/>
  <c r="V155" i="1"/>
  <c r="V9" i="1"/>
  <c r="V61" i="1"/>
  <c r="V51" i="1"/>
  <c r="V23" i="1"/>
  <c r="V57" i="1"/>
  <c r="V18" i="1"/>
  <c r="V99" i="1"/>
  <c r="V94" i="1"/>
  <c r="V48" i="1"/>
  <c r="V20" i="1"/>
  <c r="V7" i="1"/>
  <c r="V26" i="1"/>
  <c r="V106" i="1"/>
  <c r="V14" i="1"/>
  <c r="V37" i="1"/>
  <c r="V49" i="1"/>
  <c r="V13" i="1"/>
  <c r="V52" i="1"/>
  <c r="V153" i="1"/>
  <c r="V15" i="1"/>
  <c r="V77" i="1"/>
  <c r="V133" i="1"/>
  <c r="V132" i="1"/>
  <c r="V17" i="1"/>
  <c r="V67" i="1"/>
  <c r="V152" i="1"/>
  <c r="V44" i="1"/>
  <c r="V130" i="1"/>
  <c r="V127" i="1"/>
  <c r="V115" i="1"/>
  <c r="V134" i="1"/>
  <c r="V110" i="1"/>
  <c r="V74" i="1"/>
  <c r="V135" i="1"/>
  <c r="V123" i="1"/>
  <c r="V33" i="1"/>
  <c r="V12" i="1"/>
  <c r="V131" i="1"/>
  <c r="V86" i="1"/>
  <c r="V119" i="1"/>
  <c r="V85" i="1"/>
  <c r="V124" i="1"/>
  <c r="V121" i="1"/>
  <c r="V111" i="1"/>
  <c r="V112" i="1"/>
  <c r="V64" i="1"/>
  <c r="V116" i="1"/>
  <c r="V47" i="1"/>
  <c r="V4" i="1"/>
  <c r="V84" i="1"/>
  <c r="V80" i="1"/>
  <c r="V113" i="1"/>
  <c r="V114" i="1"/>
  <c r="V72" i="1"/>
  <c r="V109" i="1"/>
  <c r="V82" i="1"/>
  <c r="V104" i="1"/>
  <c r="V91" i="1"/>
  <c r="V83" i="1"/>
  <c r="V89" i="1"/>
  <c r="V128" i="1"/>
  <c r="V11" i="1"/>
  <c r="V30" i="1"/>
  <c r="V129" i="1"/>
  <c r="V79" i="1"/>
  <c r="V36" i="1"/>
  <c r="V38" i="1"/>
  <c r="V16" i="1"/>
  <c r="V100" i="1"/>
  <c r="V101" i="1"/>
  <c r="V108" i="1"/>
  <c r="V63" i="1"/>
  <c r="V117" i="1"/>
  <c r="V75" i="1"/>
  <c r="V40" i="1"/>
  <c r="V41" i="1"/>
  <c r="V81" i="1"/>
  <c r="V120" i="1"/>
  <c r="V118" i="1"/>
  <c r="V151" i="1"/>
  <c r="V68" i="1"/>
  <c r="V25" i="1"/>
  <c r="V88" i="1"/>
  <c r="V147" i="1"/>
  <c r="V146" i="1"/>
  <c r="V148" i="1"/>
  <c r="V145" i="1"/>
  <c r="V39" i="1"/>
  <c r="V53" i="1"/>
  <c r="V46" i="1"/>
  <c r="V149" i="1"/>
  <c r="V24" i="1"/>
  <c r="V45" i="1"/>
  <c r="V43" i="1"/>
  <c r="V59" i="1"/>
  <c r="V150" i="1"/>
  <c r="V55" i="1"/>
  <c r="V27" i="1"/>
  <c r="V122" i="1"/>
  <c r="V125" i="1"/>
  <c r="V126" i="1"/>
  <c r="V29" i="1"/>
  <c r="V143" i="1"/>
  <c r="V71" i="1"/>
  <c r="V103" i="1"/>
  <c r="V58" i="1"/>
  <c r="U62" i="1"/>
  <c r="U54" i="1"/>
  <c r="U10" i="1"/>
  <c r="U92" i="1"/>
  <c r="U139" i="1"/>
  <c r="U2" i="1"/>
  <c r="U21" i="1"/>
  <c r="U95" i="1"/>
  <c r="U3" i="1"/>
  <c r="U137" i="1"/>
  <c r="U144" i="1"/>
  <c r="U56" i="1"/>
  <c r="U138" i="1"/>
  <c r="U6" i="1"/>
  <c r="U105" i="1"/>
  <c r="U140" i="1"/>
  <c r="U136" i="1"/>
  <c r="U87" i="1"/>
  <c r="U107" i="1"/>
  <c r="U19" i="1"/>
  <c r="U42" i="1"/>
  <c r="U142" i="1"/>
  <c r="U31" i="1"/>
  <c r="U69" i="1"/>
  <c r="U5" i="1"/>
  <c r="U141" i="1"/>
  <c r="U76" i="1"/>
  <c r="U96" i="1"/>
  <c r="U93" i="1"/>
  <c r="U35" i="1"/>
  <c r="U22" i="1"/>
  <c r="U34" i="1"/>
  <c r="U97" i="1"/>
  <c r="U8" i="1"/>
  <c r="U78" i="1"/>
  <c r="U66" i="1"/>
  <c r="U98" i="1"/>
  <c r="U73" i="1"/>
  <c r="U32" i="1"/>
  <c r="U60" i="1"/>
  <c r="U28" i="1"/>
  <c r="U70" i="1"/>
  <c r="U90" i="1"/>
  <c r="U65" i="1"/>
  <c r="U50" i="1"/>
  <c r="U102" i="1"/>
  <c r="U155" i="1"/>
  <c r="U9" i="1"/>
  <c r="U61" i="1"/>
  <c r="U51" i="1"/>
  <c r="U23" i="1"/>
  <c r="U57" i="1"/>
  <c r="U18" i="1"/>
  <c r="U99" i="1"/>
  <c r="U94" i="1"/>
  <c r="U48" i="1"/>
  <c r="U20" i="1"/>
  <c r="U7" i="1"/>
  <c r="U26" i="1"/>
  <c r="U106" i="1"/>
  <c r="U14" i="1"/>
  <c r="U37" i="1"/>
  <c r="U49" i="1"/>
  <c r="U13" i="1"/>
  <c r="U52" i="1"/>
  <c r="U153" i="1"/>
  <c r="U15" i="1"/>
  <c r="U77" i="1"/>
  <c r="U133" i="1"/>
  <c r="U132" i="1"/>
  <c r="U17" i="1"/>
  <c r="U67" i="1"/>
  <c r="U152" i="1"/>
  <c r="U44" i="1"/>
  <c r="U130" i="1"/>
  <c r="U127" i="1"/>
  <c r="U115" i="1"/>
  <c r="U134" i="1"/>
  <c r="U110" i="1"/>
  <c r="U74" i="1"/>
  <c r="U135" i="1"/>
  <c r="U123" i="1"/>
  <c r="U33" i="1"/>
  <c r="U12" i="1"/>
  <c r="U131" i="1"/>
  <c r="U86" i="1"/>
  <c r="U119" i="1"/>
  <c r="U85" i="1"/>
  <c r="U124" i="1"/>
  <c r="U121" i="1"/>
  <c r="U111" i="1"/>
  <c r="U112" i="1"/>
  <c r="U64" i="1"/>
  <c r="U116" i="1"/>
  <c r="U47" i="1"/>
  <c r="U4" i="1"/>
  <c r="U84" i="1"/>
  <c r="U80" i="1"/>
  <c r="U113" i="1"/>
  <c r="U114" i="1"/>
  <c r="U72" i="1"/>
  <c r="U109" i="1"/>
  <c r="U82" i="1"/>
  <c r="U104" i="1"/>
  <c r="U91" i="1"/>
  <c r="U83" i="1"/>
  <c r="U89" i="1"/>
  <c r="U128" i="1"/>
  <c r="U11" i="1"/>
  <c r="U30" i="1"/>
  <c r="U129" i="1"/>
  <c r="U79" i="1"/>
  <c r="U36" i="1"/>
  <c r="U38" i="1"/>
  <c r="U16" i="1"/>
  <c r="U100" i="1"/>
  <c r="U101" i="1"/>
  <c r="U108" i="1"/>
  <c r="U63" i="1"/>
  <c r="U117" i="1"/>
  <c r="U75" i="1"/>
  <c r="U40" i="1"/>
  <c r="U41" i="1"/>
  <c r="U81" i="1"/>
  <c r="U120" i="1"/>
  <c r="U118" i="1"/>
  <c r="U151" i="1"/>
  <c r="U68" i="1"/>
  <c r="U25" i="1"/>
  <c r="U88" i="1"/>
  <c r="U147" i="1"/>
  <c r="U146" i="1"/>
  <c r="U148" i="1"/>
  <c r="U145" i="1"/>
  <c r="U39" i="1"/>
  <c r="U53" i="1"/>
  <c r="U46" i="1"/>
  <c r="U149" i="1"/>
  <c r="U24" i="1"/>
  <c r="U45" i="1"/>
  <c r="U43" i="1"/>
  <c r="U59" i="1"/>
  <c r="U150" i="1"/>
  <c r="U55" i="1"/>
  <c r="U27" i="1"/>
  <c r="U122" i="1"/>
  <c r="U125" i="1"/>
  <c r="U126" i="1"/>
  <c r="U29" i="1"/>
  <c r="U143" i="1"/>
  <c r="U71" i="1"/>
  <c r="U103" i="1"/>
  <c r="U58" i="1"/>
  <c r="AE11" i="1"/>
  <c r="AD11" i="1"/>
  <c r="AC11" i="1"/>
  <c r="K42" i="3"/>
  <c r="K27" i="3"/>
  <c r="K23" i="3"/>
  <c r="K28" i="3"/>
  <c r="K44" i="3"/>
  <c r="K5" i="3"/>
  <c r="K47" i="3"/>
  <c r="K24" i="3"/>
  <c r="K71" i="1"/>
  <c r="K46" i="1"/>
  <c r="K43" i="1"/>
  <c r="K45" i="1"/>
  <c r="K85" i="1"/>
  <c r="K86" i="1"/>
  <c r="K119" i="1"/>
  <c r="K84" i="1"/>
  <c r="K120" i="1"/>
  <c r="K124" i="1"/>
  <c r="K121" i="1"/>
  <c r="K133" i="1"/>
  <c r="K135" i="1"/>
  <c r="K24" i="1"/>
  <c r="K134" i="1"/>
  <c r="K38" i="1"/>
  <c r="K39" i="1"/>
  <c r="K53" i="1"/>
  <c r="K132" i="1"/>
  <c r="K23" i="1"/>
  <c r="K40" i="1"/>
  <c r="K14" i="1"/>
  <c r="K15" i="1"/>
  <c r="K17" i="1"/>
  <c r="K13" i="1"/>
  <c r="K20" i="1"/>
  <c r="K41" i="1"/>
  <c r="K26" i="1"/>
  <c r="K149" i="1"/>
  <c r="K150" i="1"/>
  <c r="K147" i="1"/>
  <c r="K32" i="1"/>
  <c r="K145" i="1"/>
  <c r="K30" i="1"/>
  <c r="K146" i="1"/>
  <c r="K36" i="1"/>
  <c r="K148" i="1"/>
  <c r="K33" i="1"/>
  <c r="K151" i="1"/>
  <c r="K125" i="1"/>
  <c r="K49" i="1"/>
  <c r="K126" i="1"/>
  <c r="K52" i="1"/>
  <c r="K48" i="1"/>
  <c r="K153" i="1"/>
  <c r="K55" i="1"/>
  <c r="K103" i="1"/>
  <c r="K143" i="1"/>
  <c r="K118" i="1"/>
  <c r="K131" i="1"/>
  <c r="K47" i="1"/>
  <c r="K117" i="1"/>
  <c r="K127" i="1"/>
  <c r="K128" i="1"/>
  <c r="K129" i="1"/>
  <c r="K130" i="1"/>
  <c r="K4" i="1"/>
  <c r="K110" i="1"/>
  <c r="K63" i="1"/>
  <c r="K114" i="1"/>
  <c r="K111" i="1"/>
  <c r="K116" i="1"/>
  <c r="K109" i="1"/>
  <c r="K113" i="1"/>
  <c r="K112" i="1"/>
  <c r="K80" i="1"/>
  <c r="K115" i="1"/>
  <c r="K79" i="1"/>
  <c r="K72" i="1"/>
  <c r="K77" i="1"/>
  <c r="K74" i="1"/>
  <c r="K73" i="1"/>
  <c r="K27" i="1"/>
  <c r="K59" i="1"/>
  <c r="K29" i="1"/>
  <c r="K108" i="1"/>
  <c r="K152" i="1"/>
  <c r="K69" i="1"/>
  <c r="K64" i="1"/>
  <c r="K82" i="1"/>
  <c r="K67" i="1"/>
  <c r="K90" i="1"/>
  <c r="K70" i="1"/>
  <c r="K81" i="1"/>
  <c r="K102" i="1"/>
  <c r="K105" i="1"/>
  <c r="K107" i="1"/>
  <c r="K97" i="1"/>
  <c r="K92" i="1"/>
  <c r="K93" i="1"/>
  <c r="K83" i="1"/>
  <c r="K98" i="1"/>
  <c r="K106" i="1"/>
  <c r="K99" i="1"/>
  <c r="K2" i="1"/>
  <c r="K6" i="1"/>
  <c r="K12" i="1"/>
  <c r="K50" i="1"/>
  <c r="K11" i="1"/>
  <c r="K91" i="1"/>
  <c r="K16" i="1"/>
  <c r="K28" i="1"/>
  <c r="K87" i="1"/>
  <c r="K155" i="1"/>
  <c r="K10" i="1"/>
  <c r="K140" i="1"/>
  <c r="K142" i="1"/>
  <c r="K139" i="1"/>
  <c r="K138" i="1"/>
  <c r="K144" i="1"/>
  <c r="K137" i="1"/>
  <c r="K141" i="1"/>
  <c r="K136" i="1"/>
  <c r="K75" i="1"/>
  <c r="K94" i="1"/>
  <c r="K122" i="1"/>
  <c r="K62" i="1"/>
  <c r="K96" i="1"/>
  <c r="K95" i="1"/>
  <c r="T8" i="1"/>
  <c r="M54" i="3"/>
  <c r="M53" i="3"/>
  <c r="K53" i="3"/>
  <c r="M52" i="3"/>
  <c r="K52" i="3"/>
  <c r="T16" i="3"/>
  <c r="K16" i="3"/>
  <c r="T11" i="3"/>
  <c r="K11" i="3"/>
  <c r="T46" i="3"/>
  <c r="K46" i="3"/>
  <c r="T41" i="3"/>
  <c r="K41" i="3"/>
  <c r="T2" i="3"/>
  <c r="K2" i="3"/>
  <c r="T49" i="3"/>
  <c r="K49" i="3"/>
  <c r="T48" i="3"/>
  <c r="K48" i="3"/>
  <c r="T7" i="3"/>
  <c r="K7" i="3"/>
  <c r="T8" i="3"/>
  <c r="K8" i="3"/>
  <c r="T12" i="3"/>
  <c r="K12" i="3"/>
  <c r="T14" i="3"/>
  <c r="K14" i="3"/>
  <c r="T35" i="3"/>
  <c r="K35" i="3"/>
  <c r="T16" i="1"/>
  <c r="T11" i="1"/>
  <c r="T88" i="1"/>
  <c r="T122" i="1"/>
  <c r="T44" i="1"/>
  <c r="T94" i="1"/>
  <c r="T50" i="1"/>
  <c r="T12" i="1"/>
  <c r="T10" i="1"/>
  <c r="T6" i="1"/>
  <c r="T155" i="1"/>
  <c r="T152" i="1"/>
  <c r="T2" i="1"/>
  <c r="T68" i="1"/>
  <c r="T75" i="1"/>
  <c r="T31" i="1"/>
  <c r="T28" i="1"/>
  <c r="T37" i="1"/>
  <c r="T104" i="1"/>
  <c r="T29" i="1"/>
  <c r="T64" i="1"/>
  <c r="T25" i="1"/>
  <c r="T27" i="1"/>
  <c r="T5" i="1"/>
  <c r="T89" i="1"/>
  <c r="T103" i="1"/>
  <c r="T91" i="1"/>
  <c r="T42" i="1"/>
  <c r="T59" i="1"/>
  <c r="T69" i="1"/>
  <c r="T56" i="1"/>
  <c r="T7" i="1"/>
  <c r="T21" i="1"/>
  <c r="T100" i="1"/>
  <c r="T143" i="1"/>
  <c r="T19" i="1"/>
  <c r="T101" i="1"/>
  <c r="T108" i="1"/>
  <c r="T54" i="1"/>
  <c r="T57" i="1"/>
  <c r="T35" i="1"/>
  <c r="T153" i="1"/>
  <c r="T78" i="1"/>
  <c r="T66" i="1"/>
  <c r="T51" i="1"/>
  <c r="T65" i="1"/>
  <c r="T60" i="1"/>
  <c r="T18" i="1"/>
  <c r="T9" i="1"/>
  <c r="T58" i="1"/>
  <c r="T123" i="1"/>
  <c r="T3" i="1"/>
  <c r="T34" i="1"/>
  <c r="T22" i="1"/>
  <c r="M11" i="1"/>
  <c r="M88" i="1"/>
  <c r="M122" i="1"/>
  <c r="M44" i="1"/>
  <c r="M94" i="1"/>
  <c r="M50" i="1"/>
  <c r="M76" i="1"/>
  <c r="M12" i="1"/>
  <c r="M10" i="1"/>
  <c r="M6" i="1"/>
  <c r="M155" i="1"/>
  <c r="M152" i="1"/>
  <c r="M2" i="1"/>
  <c r="M68" i="1"/>
  <c r="M52" i="1"/>
  <c r="M77" i="1"/>
  <c r="M75" i="1"/>
  <c r="M126" i="1"/>
  <c r="M49" i="1"/>
  <c r="M132" i="1"/>
  <c r="M48" i="1"/>
  <c r="M31" i="1"/>
  <c r="M28" i="1"/>
  <c r="M87" i="1"/>
  <c r="M37" i="1"/>
  <c r="M104" i="1"/>
  <c r="M135" i="1"/>
  <c r="M29" i="1"/>
  <c r="M64" i="1"/>
  <c r="M74" i="1"/>
  <c r="M61" i="1"/>
  <c r="M30" i="1"/>
  <c r="M26" i="1"/>
  <c r="M25" i="1"/>
  <c r="M41" i="1"/>
  <c r="M145" i="1"/>
  <c r="M139" i="1"/>
  <c r="M27" i="1"/>
  <c r="M5" i="1"/>
  <c r="M89" i="1"/>
  <c r="M53" i="1"/>
  <c r="M134" i="1"/>
  <c r="M46" i="1"/>
  <c r="M103" i="1"/>
  <c r="M91" i="1"/>
  <c r="M85" i="1"/>
  <c r="M42" i="1"/>
  <c r="M45" i="1"/>
  <c r="M59" i="1"/>
  <c r="M84" i="1"/>
  <c r="M124" i="1"/>
  <c r="M38" i="1"/>
  <c r="M133" i="1"/>
  <c r="M69" i="1"/>
  <c r="M24" i="1"/>
  <c r="M121" i="1"/>
  <c r="M56" i="1"/>
  <c r="M7" i="1"/>
  <c r="M136" i="1"/>
  <c r="M141" i="1"/>
  <c r="M137" i="1"/>
  <c r="M21" i="1"/>
  <c r="M100" i="1"/>
  <c r="M144" i="1"/>
  <c r="M143" i="1"/>
  <c r="M151" i="1"/>
  <c r="M55" i="1"/>
  <c r="M19" i="1"/>
  <c r="M73" i="1"/>
  <c r="M125" i="1"/>
  <c r="M43" i="1"/>
  <c r="M138" i="1"/>
  <c r="M39" i="1"/>
  <c r="M101" i="1"/>
  <c r="M150" i="1"/>
  <c r="M142" i="1"/>
  <c r="M119" i="1"/>
  <c r="M120" i="1"/>
  <c r="M146" i="1"/>
  <c r="M86" i="1"/>
  <c r="M148" i="1"/>
  <c r="M36" i="1"/>
  <c r="M140" i="1"/>
  <c r="M33" i="1"/>
  <c r="M108" i="1"/>
  <c r="M147" i="1"/>
  <c r="M95" i="1"/>
  <c r="M54" i="1"/>
  <c r="M149" i="1"/>
  <c r="M32" i="1"/>
  <c r="M96" i="1"/>
  <c r="M57" i="1"/>
  <c r="M35" i="1"/>
  <c r="M23" i="1"/>
  <c r="M17" i="1"/>
  <c r="M153" i="1"/>
  <c r="M15" i="1"/>
  <c r="M13" i="1"/>
  <c r="M71" i="1"/>
  <c r="M20" i="1"/>
  <c r="M14" i="1"/>
  <c r="M40" i="1"/>
  <c r="M8" i="1"/>
  <c r="M78" i="1"/>
  <c r="M118" i="1"/>
  <c r="M66" i="1"/>
  <c r="M51" i="1"/>
  <c r="M47" i="1"/>
  <c r="M130" i="1"/>
  <c r="M65" i="1"/>
  <c r="M131" i="1"/>
  <c r="M99" i="1"/>
  <c r="M4" i="1"/>
  <c r="M106" i="1"/>
  <c r="M115" i="1"/>
  <c r="M116" i="1"/>
  <c r="M98" i="1"/>
  <c r="M83" i="1"/>
  <c r="M93" i="1"/>
  <c r="M60" i="1"/>
  <c r="M92" i="1"/>
  <c r="M18" i="1"/>
  <c r="M97" i="1"/>
  <c r="M107" i="1"/>
  <c r="M105" i="1"/>
  <c r="M102" i="1"/>
  <c r="M127" i="1"/>
  <c r="M117" i="1"/>
  <c r="M63" i="1"/>
  <c r="M80" i="1"/>
  <c r="M81" i="1"/>
  <c r="M9" i="1"/>
  <c r="M58" i="1"/>
  <c r="M123" i="1"/>
  <c r="M70" i="1"/>
  <c r="M114" i="1"/>
  <c r="M90" i="1"/>
  <c r="M67" i="1"/>
  <c r="M82" i="1"/>
  <c r="M128" i="1"/>
  <c r="M3" i="1"/>
  <c r="M34" i="1"/>
  <c r="M22" i="1"/>
  <c r="M129" i="1"/>
  <c r="M110" i="1"/>
  <c r="M79" i="1"/>
  <c r="M111" i="1"/>
  <c r="M72" i="1"/>
  <c r="M109" i="1"/>
  <c r="M113" i="1"/>
  <c r="M112" i="1"/>
  <c r="M16" i="1"/>
  <c r="AT18" i="1"/>
  <c r="AI25" i="1" l="1" a="1"/>
  <c r="AI25" i="1" s="1"/>
  <c r="AI14" i="1" a="1"/>
  <c r="AI14" i="1" s="1"/>
  <c r="AA56" i="5" a="1"/>
  <c r="AA56" i="5" s="1"/>
  <c r="AA20" i="5" a="1"/>
  <c r="AA20" i="5" s="1"/>
  <c r="AD14" i="5" a="1"/>
  <c r="AD14" i="5" s="1"/>
  <c r="AA14" i="5" a="1"/>
  <c r="AA14" i="5" s="1"/>
  <c r="AA18" i="5" a="1"/>
  <c r="AA18" i="5" s="1"/>
  <c r="AA21" i="5" a="1"/>
  <c r="AA21" i="5" s="1"/>
  <c r="AB14" i="5" a="1"/>
  <c r="AB14" i="5" s="1"/>
  <c r="AA26" i="5" a="1"/>
  <c r="AA26" i="5" s="1"/>
  <c r="AE17" i="5" a="1"/>
  <c r="AE17" i="5" s="1"/>
  <c r="AB24" i="5" a="1"/>
  <c r="AB24" i="5" s="1"/>
  <c r="AD30" i="5" a="1"/>
  <c r="AD30" i="5" s="1"/>
  <c r="AA37" i="5" a="1"/>
  <c r="AA37" i="5" s="1"/>
  <c r="AC43" i="5" a="1"/>
  <c r="AC43" i="5" s="1"/>
  <c r="AE49" i="5" a="1"/>
  <c r="AE49" i="5" s="1"/>
  <c r="AB56" i="5" a="1"/>
  <c r="AB56" i="5" s="1"/>
  <c r="AD62" i="5" a="1"/>
  <c r="AD62" i="5" s="1"/>
  <c r="AA69" i="5" a="1"/>
  <c r="AA69" i="5" s="1"/>
  <c r="AC24" i="5" a="1"/>
  <c r="AC24" i="5" s="1"/>
  <c r="AE30" i="5" a="1"/>
  <c r="AE30" i="5" s="1"/>
  <c r="AB37" i="5" a="1"/>
  <c r="AB37" i="5" s="1"/>
  <c r="AD43" i="5" a="1"/>
  <c r="AD43" i="5" s="1"/>
  <c r="AA50" i="5" a="1"/>
  <c r="AA50" i="5" s="1"/>
  <c r="AC56" i="5" a="1"/>
  <c r="AC56" i="5" s="1"/>
  <c r="AE62" i="5" a="1"/>
  <c r="AE62" i="5" s="1"/>
  <c r="AB69" i="5" a="1"/>
  <c r="AB69" i="5" s="1"/>
  <c r="AB18" i="5" a="1"/>
  <c r="AB18" i="5" s="1"/>
  <c r="AD24" i="5" a="1"/>
  <c r="AD24" i="5" s="1"/>
  <c r="AA31" i="5" a="1"/>
  <c r="AA31" i="5" s="1"/>
  <c r="AC37" i="5" a="1"/>
  <c r="AC37" i="5" s="1"/>
  <c r="AE43" i="5" a="1"/>
  <c r="AE43" i="5" s="1"/>
  <c r="AB50" i="5" a="1"/>
  <c r="AB50" i="5" s="1"/>
  <c r="AD56" i="5" a="1"/>
  <c r="AD56" i="5" s="1"/>
  <c r="AA63" i="5" a="1"/>
  <c r="AA63" i="5" s="1"/>
  <c r="AC69" i="5" a="1"/>
  <c r="AC69" i="5" s="1"/>
  <c r="AC18" i="5" a="1"/>
  <c r="AC18" i="5" s="1"/>
  <c r="AE24" i="5" a="1"/>
  <c r="AE24" i="5" s="1"/>
  <c r="AB31" i="5" a="1"/>
  <c r="AB31" i="5" s="1"/>
  <c r="AD37" i="5" a="1"/>
  <c r="AD37" i="5" s="1"/>
  <c r="AA44" i="5" a="1"/>
  <c r="AA44" i="5" s="1"/>
  <c r="AC50" i="5" a="1"/>
  <c r="AC50" i="5" s="1"/>
  <c r="AE56" i="5" a="1"/>
  <c r="AE56" i="5" s="1"/>
  <c r="AB63" i="5" a="1"/>
  <c r="AB63" i="5" s="1"/>
  <c r="AD69" i="5" a="1"/>
  <c r="AD69" i="5" s="1"/>
  <c r="AD18" i="5" a="1"/>
  <c r="AD18" i="5" s="1"/>
  <c r="AA25" i="5" a="1"/>
  <c r="AA25" i="5" s="1"/>
  <c r="AC31" i="5" a="1"/>
  <c r="AC31" i="5" s="1"/>
  <c r="AE37" i="5" a="1"/>
  <c r="AE37" i="5" s="1"/>
  <c r="AB44" i="5" a="1"/>
  <c r="AB44" i="5" s="1"/>
  <c r="AD50" i="5" a="1"/>
  <c r="AD50" i="5" s="1"/>
  <c r="AA57" i="5" a="1"/>
  <c r="AA57" i="5" s="1"/>
  <c r="AC63" i="5" a="1"/>
  <c r="AC63" i="5" s="1"/>
  <c r="AE69" i="5" a="1"/>
  <c r="AE69" i="5" s="1"/>
  <c r="AE18" i="5" a="1"/>
  <c r="AE18" i="5" s="1"/>
  <c r="AB25" i="5" a="1"/>
  <c r="AB25" i="5" s="1"/>
  <c r="AD31" i="5" a="1"/>
  <c r="AD31" i="5" s="1"/>
  <c r="AA38" i="5" a="1"/>
  <c r="AA38" i="5" s="1"/>
  <c r="AC44" i="5" a="1"/>
  <c r="AC44" i="5" s="1"/>
  <c r="AE50" i="5" a="1"/>
  <c r="AE50" i="5" s="1"/>
  <c r="AB57" i="5" a="1"/>
  <c r="AB57" i="5" s="1"/>
  <c r="AD63" i="5" a="1"/>
  <c r="AD63" i="5" s="1"/>
  <c r="AA70" i="5" a="1"/>
  <c r="AA70" i="5" s="1"/>
  <c r="AA19" i="5" a="1"/>
  <c r="AA19" i="5" s="1"/>
  <c r="AC25" i="5" a="1"/>
  <c r="AC25" i="5" s="1"/>
  <c r="AE31" i="5" a="1"/>
  <c r="AE31" i="5" s="1"/>
  <c r="AB38" i="5" a="1"/>
  <c r="AB38" i="5" s="1"/>
  <c r="AD44" i="5" a="1"/>
  <c r="AD44" i="5" s="1"/>
  <c r="AA51" i="5" a="1"/>
  <c r="AA51" i="5" s="1"/>
  <c r="AC57" i="5" a="1"/>
  <c r="AC57" i="5" s="1"/>
  <c r="AE63" i="5" a="1"/>
  <c r="AE63" i="5" s="1"/>
  <c r="AB70" i="5" a="1"/>
  <c r="AB70" i="5" s="1"/>
  <c r="AB19" i="5" a="1"/>
  <c r="AB19" i="5" s="1"/>
  <c r="AD25" i="5" a="1"/>
  <c r="AD25" i="5" s="1"/>
  <c r="AA32" i="5" a="1"/>
  <c r="AA32" i="5" s="1"/>
  <c r="AC38" i="5" a="1"/>
  <c r="AC38" i="5" s="1"/>
  <c r="AE44" i="5" a="1"/>
  <c r="AE44" i="5" s="1"/>
  <c r="AB51" i="5" a="1"/>
  <c r="AB51" i="5" s="1"/>
  <c r="AD57" i="5" a="1"/>
  <c r="AD57" i="5" s="1"/>
  <c r="AA64" i="5" a="1"/>
  <c r="AA64" i="5" s="1"/>
  <c r="AC70" i="5" a="1"/>
  <c r="AC70" i="5" s="1"/>
  <c r="AC19" i="5" a="1"/>
  <c r="AC19" i="5" s="1"/>
  <c r="AE25" i="5" a="1"/>
  <c r="AE25" i="5" s="1"/>
  <c r="AB32" i="5" a="1"/>
  <c r="AB32" i="5" s="1"/>
  <c r="AD38" i="5" a="1"/>
  <c r="AD38" i="5" s="1"/>
  <c r="AA45" i="5" a="1"/>
  <c r="AA45" i="5" s="1"/>
  <c r="AC51" i="5" a="1"/>
  <c r="AC51" i="5" s="1"/>
  <c r="AE57" i="5" a="1"/>
  <c r="AE57" i="5" s="1"/>
  <c r="AB64" i="5" a="1"/>
  <c r="AB64" i="5" s="1"/>
  <c r="AD70" i="5" a="1"/>
  <c r="AD70" i="5" s="1"/>
  <c r="AC32" i="5" a="1"/>
  <c r="AC32" i="5" s="1"/>
  <c r="AE38" i="5" a="1"/>
  <c r="AE38" i="5" s="1"/>
  <c r="AB45" i="5" a="1"/>
  <c r="AB45" i="5" s="1"/>
  <c r="AD51" i="5" a="1"/>
  <c r="AD51" i="5" s="1"/>
  <c r="AA58" i="5" a="1"/>
  <c r="AA58" i="5" s="1"/>
  <c r="AC64" i="5" a="1"/>
  <c r="AC64" i="5" s="1"/>
  <c r="AE70" i="5" a="1"/>
  <c r="AE70" i="5" s="1"/>
  <c r="AD19" i="5" a="1"/>
  <c r="AD19" i="5" s="1"/>
  <c r="AE19" i="5" a="1"/>
  <c r="AE19" i="5" s="1"/>
  <c r="AB26" i="5" a="1"/>
  <c r="AB26" i="5" s="1"/>
  <c r="AD32" i="5" a="1"/>
  <c r="AD32" i="5" s="1"/>
  <c r="AA39" i="5" a="1"/>
  <c r="AA39" i="5" s="1"/>
  <c r="AC45" i="5" a="1"/>
  <c r="AC45" i="5" s="1"/>
  <c r="AE51" i="5" a="1"/>
  <c r="AE51" i="5" s="1"/>
  <c r="AB58" i="5" a="1"/>
  <c r="AB58" i="5" s="1"/>
  <c r="AD64" i="5" a="1"/>
  <c r="AD64" i="5" s="1"/>
  <c r="AA71" i="5" a="1"/>
  <c r="AA71" i="5" s="1"/>
  <c r="AC26" i="5" a="1"/>
  <c r="AC26" i="5" s="1"/>
  <c r="AE32" i="5" a="1"/>
  <c r="AE32" i="5" s="1"/>
  <c r="AB39" i="5" a="1"/>
  <c r="AB39" i="5" s="1"/>
  <c r="AD45" i="5" a="1"/>
  <c r="AD45" i="5" s="1"/>
  <c r="AA52" i="5" a="1"/>
  <c r="AA52" i="5" s="1"/>
  <c r="AC58" i="5" a="1"/>
  <c r="AC58" i="5" s="1"/>
  <c r="AE64" i="5" a="1"/>
  <c r="AE64" i="5" s="1"/>
  <c r="AB71" i="5" a="1"/>
  <c r="AB71" i="5" s="1"/>
  <c r="AB20" i="5" a="1"/>
  <c r="AB20" i="5" s="1"/>
  <c r="AD26" i="5" a="1"/>
  <c r="AD26" i="5" s="1"/>
  <c r="AA33" i="5" a="1"/>
  <c r="AA33" i="5" s="1"/>
  <c r="AC39" i="5" a="1"/>
  <c r="AC39" i="5" s="1"/>
  <c r="AE45" i="5" a="1"/>
  <c r="AE45" i="5" s="1"/>
  <c r="AB52" i="5" a="1"/>
  <c r="AB52" i="5" s="1"/>
  <c r="AD58" i="5" a="1"/>
  <c r="AD58" i="5" s="1"/>
  <c r="AA65" i="5" a="1"/>
  <c r="AA65" i="5" s="1"/>
  <c r="AC71" i="5" a="1"/>
  <c r="AC71" i="5" s="1"/>
  <c r="AC20" i="5" a="1"/>
  <c r="AC20" i="5" s="1"/>
  <c r="AE26" i="5" a="1"/>
  <c r="AE26" i="5" s="1"/>
  <c r="AB33" i="5" a="1"/>
  <c r="AB33" i="5" s="1"/>
  <c r="AD39" i="5" a="1"/>
  <c r="AD39" i="5" s="1"/>
  <c r="AA46" i="5" a="1"/>
  <c r="AA46" i="5" s="1"/>
  <c r="AC52" i="5" a="1"/>
  <c r="AC52" i="5" s="1"/>
  <c r="AE58" i="5" a="1"/>
  <c r="AE58" i="5" s="1"/>
  <c r="AB65" i="5" a="1"/>
  <c r="AB65" i="5" s="1"/>
  <c r="AD71" i="5" a="1"/>
  <c r="AD71" i="5" s="1"/>
  <c r="AD20" i="5" a="1"/>
  <c r="AD20" i="5" s="1"/>
  <c r="AA27" i="5" a="1"/>
  <c r="AA27" i="5" s="1"/>
  <c r="AC33" i="5" a="1"/>
  <c r="AC33" i="5" s="1"/>
  <c r="AE39" i="5" a="1"/>
  <c r="AE39" i="5" s="1"/>
  <c r="AB46" i="5" a="1"/>
  <c r="AB46" i="5" s="1"/>
  <c r="AD52" i="5" a="1"/>
  <c r="AD52" i="5" s="1"/>
  <c r="AA59" i="5" a="1"/>
  <c r="AA59" i="5" s="1"/>
  <c r="AC65" i="5" a="1"/>
  <c r="AC65" i="5" s="1"/>
  <c r="AE71" i="5" a="1"/>
  <c r="AE71" i="5" s="1"/>
  <c r="AC14" i="5" a="1"/>
  <c r="AC14" i="5" s="1"/>
  <c r="AE20" i="5" a="1"/>
  <c r="AE20" i="5" s="1"/>
  <c r="AB27" i="5" a="1"/>
  <c r="AB27" i="5" s="1"/>
  <c r="AD33" i="5" a="1"/>
  <c r="AD33" i="5" s="1"/>
  <c r="AA40" i="5" a="1"/>
  <c r="AA40" i="5" s="1"/>
  <c r="AC46" i="5" a="1"/>
  <c r="AC46" i="5" s="1"/>
  <c r="AE52" i="5" a="1"/>
  <c r="AE52" i="5" s="1"/>
  <c r="AB59" i="5" a="1"/>
  <c r="AB59" i="5" s="1"/>
  <c r="AD65" i="5" a="1"/>
  <c r="AD65" i="5" s="1"/>
  <c r="AA72" i="5" a="1"/>
  <c r="AA72" i="5" s="1"/>
  <c r="AC27" i="5" a="1"/>
  <c r="AC27" i="5" s="1"/>
  <c r="AE33" i="5" a="1"/>
  <c r="AE33" i="5" s="1"/>
  <c r="AB40" i="5" a="1"/>
  <c r="AB40" i="5" s="1"/>
  <c r="AD46" i="5" a="1"/>
  <c r="AD46" i="5" s="1"/>
  <c r="AA53" i="5" a="1"/>
  <c r="AA53" i="5" s="1"/>
  <c r="AC59" i="5" a="1"/>
  <c r="AC59" i="5" s="1"/>
  <c r="AE65" i="5" a="1"/>
  <c r="AE65" i="5" s="1"/>
  <c r="AB72" i="5" a="1"/>
  <c r="AB72" i="5" s="1"/>
  <c r="AB21" i="5" a="1"/>
  <c r="AB21" i="5" s="1"/>
  <c r="AD27" i="5" a="1"/>
  <c r="AD27" i="5" s="1"/>
  <c r="AA34" i="5" a="1"/>
  <c r="AA34" i="5" s="1"/>
  <c r="AC40" i="5" a="1"/>
  <c r="AC40" i="5" s="1"/>
  <c r="AE46" i="5" a="1"/>
  <c r="AE46" i="5" s="1"/>
  <c r="AB53" i="5" a="1"/>
  <c r="AB53" i="5" s="1"/>
  <c r="AD59" i="5" a="1"/>
  <c r="AD59" i="5" s="1"/>
  <c r="AA66" i="5" a="1"/>
  <c r="AA66" i="5" s="1"/>
  <c r="AC72" i="5" a="1"/>
  <c r="AC72" i="5" s="1"/>
  <c r="AA15" i="5" a="1"/>
  <c r="AA15" i="5" s="1"/>
  <c r="AC21" i="5" a="1"/>
  <c r="AC21" i="5" s="1"/>
  <c r="AE27" i="5" a="1"/>
  <c r="AE27" i="5" s="1"/>
  <c r="AB34" i="5" a="1"/>
  <c r="AB34" i="5" s="1"/>
  <c r="AD40" i="5" a="1"/>
  <c r="AD40" i="5" s="1"/>
  <c r="AA47" i="5" a="1"/>
  <c r="AA47" i="5" s="1"/>
  <c r="AC53" i="5" a="1"/>
  <c r="AC53" i="5" s="1"/>
  <c r="AE59" i="5" a="1"/>
  <c r="AE59" i="5" s="1"/>
  <c r="AB66" i="5" a="1"/>
  <c r="AB66" i="5" s="1"/>
  <c r="AD72" i="5" a="1"/>
  <c r="AD72" i="5" s="1"/>
  <c r="AB15" i="5" a="1"/>
  <c r="AB15" i="5" s="1"/>
  <c r="AD21" i="5" a="1"/>
  <c r="AD21" i="5" s="1"/>
  <c r="AA28" i="5" a="1"/>
  <c r="AA28" i="5" s="1"/>
  <c r="AC34" i="5" a="1"/>
  <c r="AC34" i="5" s="1"/>
  <c r="AE40" i="5" a="1"/>
  <c r="AE40" i="5" s="1"/>
  <c r="AB47" i="5" a="1"/>
  <c r="AB47" i="5" s="1"/>
  <c r="AD53" i="5" a="1"/>
  <c r="AD53" i="5" s="1"/>
  <c r="AA60" i="5" a="1"/>
  <c r="AA60" i="5" s="1"/>
  <c r="AC66" i="5" a="1"/>
  <c r="AC66" i="5" s="1"/>
  <c r="AE72" i="5" a="1"/>
  <c r="AE72" i="5" s="1"/>
  <c r="AE21" i="5" a="1"/>
  <c r="AE21" i="5" s="1"/>
  <c r="AB28" i="5" a="1"/>
  <c r="AB28" i="5" s="1"/>
  <c r="AD34" i="5" a="1"/>
  <c r="AD34" i="5" s="1"/>
  <c r="AA41" i="5" a="1"/>
  <c r="AA41" i="5" s="1"/>
  <c r="AC47" i="5" a="1"/>
  <c r="AC47" i="5" s="1"/>
  <c r="AE53" i="5" a="1"/>
  <c r="AE53" i="5" s="1"/>
  <c r="AB60" i="5" a="1"/>
  <c r="AB60" i="5" s="1"/>
  <c r="AD66" i="5" a="1"/>
  <c r="AD66" i="5" s="1"/>
  <c r="AA73" i="5" a="1"/>
  <c r="AA73" i="5" s="1"/>
  <c r="AD15" i="5" a="1"/>
  <c r="AD15" i="5" s="1"/>
  <c r="AC28" i="5" a="1"/>
  <c r="AC28" i="5" s="1"/>
  <c r="AE34" i="5" a="1"/>
  <c r="AE34" i="5" s="1"/>
  <c r="AB41" i="5" a="1"/>
  <c r="AB41" i="5" s="1"/>
  <c r="AD47" i="5" a="1"/>
  <c r="AD47" i="5" s="1"/>
  <c r="AA54" i="5" a="1"/>
  <c r="AA54" i="5" s="1"/>
  <c r="AC60" i="5" a="1"/>
  <c r="AC60" i="5" s="1"/>
  <c r="AE66" i="5" a="1"/>
  <c r="AE66" i="5" s="1"/>
  <c r="AB73" i="5" a="1"/>
  <c r="AB73" i="5" s="1"/>
  <c r="AC15" i="5" a="1"/>
  <c r="AC15" i="5" s="1"/>
  <c r="AA22" i="5" a="1"/>
  <c r="AA22" i="5" s="1"/>
  <c r="AE15" i="5" a="1"/>
  <c r="AE15" i="5" s="1"/>
  <c r="AB22" i="5" a="1"/>
  <c r="AB22" i="5" s="1"/>
  <c r="AD28" i="5" a="1"/>
  <c r="AD28" i="5" s="1"/>
  <c r="AA35" i="5" a="1"/>
  <c r="AA35" i="5" s="1"/>
  <c r="AC41" i="5" a="1"/>
  <c r="AC41" i="5" s="1"/>
  <c r="AE47" i="5" a="1"/>
  <c r="AE47" i="5" s="1"/>
  <c r="AB54" i="5" a="1"/>
  <c r="AB54" i="5" s="1"/>
  <c r="AD60" i="5" a="1"/>
  <c r="AD60" i="5" s="1"/>
  <c r="AA67" i="5" a="1"/>
  <c r="AA67" i="5" s="1"/>
  <c r="AC73" i="5" a="1"/>
  <c r="AC73" i="5" s="1"/>
  <c r="AA16" i="5" a="1"/>
  <c r="AA16" i="5" s="1"/>
  <c r="AC22" i="5" a="1"/>
  <c r="AC22" i="5" s="1"/>
  <c r="AE28" i="5" a="1"/>
  <c r="AE28" i="5" s="1"/>
  <c r="AB35" i="5" a="1"/>
  <c r="AB35" i="5" s="1"/>
  <c r="AD41" i="5" a="1"/>
  <c r="AD41" i="5" s="1"/>
  <c r="AA48" i="5" a="1"/>
  <c r="AA48" i="5" s="1"/>
  <c r="AC54" i="5" a="1"/>
  <c r="AC54" i="5" s="1"/>
  <c r="AE60" i="5" a="1"/>
  <c r="AE60" i="5" s="1"/>
  <c r="AB67" i="5" a="1"/>
  <c r="AB67" i="5" s="1"/>
  <c r="AD73" i="5" a="1"/>
  <c r="AD73" i="5" s="1"/>
  <c r="AB16" i="5" a="1"/>
  <c r="AB16" i="5" s="1"/>
  <c r="AD22" i="5" a="1"/>
  <c r="AD22" i="5" s="1"/>
  <c r="AA29" i="5" a="1"/>
  <c r="AA29" i="5" s="1"/>
  <c r="AC35" i="5" a="1"/>
  <c r="AC35" i="5" s="1"/>
  <c r="AE41" i="5" a="1"/>
  <c r="AE41" i="5" s="1"/>
  <c r="AB48" i="5" a="1"/>
  <c r="AB48" i="5" s="1"/>
  <c r="AD54" i="5" a="1"/>
  <c r="AD54" i="5" s="1"/>
  <c r="AA61" i="5" a="1"/>
  <c r="AA61" i="5" s="1"/>
  <c r="AC67" i="5" a="1"/>
  <c r="AC67" i="5" s="1"/>
  <c r="AE73" i="5" a="1"/>
  <c r="AE73" i="5" s="1"/>
  <c r="AC16" i="5" a="1"/>
  <c r="AC16" i="5" s="1"/>
  <c r="AE22" i="5" a="1"/>
  <c r="AE22" i="5" s="1"/>
  <c r="AB29" i="5" a="1"/>
  <c r="AB29" i="5" s="1"/>
  <c r="AD35" i="5" a="1"/>
  <c r="AD35" i="5" s="1"/>
  <c r="AA42" i="5" a="1"/>
  <c r="AA42" i="5" s="1"/>
  <c r="AC48" i="5" a="1"/>
  <c r="AC48" i="5" s="1"/>
  <c r="AE54" i="5" a="1"/>
  <c r="AE54" i="5" s="1"/>
  <c r="AB61" i="5" a="1"/>
  <c r="AB61" i="5" s="1"/>
  <c r="AD67" i="5" a="1"/>
  <c r="AD67" i="5" s="1"/>
  <c r="AA74" i="5" a="1"/>
  <c r="AA74" i="5" s="1"/>
  <c r="AE14" i="5" a="1"/>
  <c r="AE14" i="5" s="1"/>
  <c r="AD16" i="5" a="1"/>
  <c r="AD16" i="5" s="1"/>
  <c r="AA23" i="5" a="1"/>
  <c r="AA23" i="5" s="1"/>
  <c r="AC29" i="5" a="1"/>
  <c r="AC29" i="5" s="1"/>
  <c r="AE35" i="5" a="1"/>
  <c r="AE35" i="5" s="1"/>
  <c r="AB42" i="5" a="1"/>
  <c r="AB42" i="5" s="1"/>
  <c r="AD48" i="5" a="1"/>
  <c r="AD48" i="5" s="1"/>
  <c r="AA55" i="5" a="1"/>
  <c r="AA55" i="5" s="1"/>
  <c r="AC61" i="5" a="1"/>
  <c r="AC61" i="5" s="1"/>
  <c r="AE67" i="5" a="1"/>
  <c r="AE67" i="5" s="1"/>
  <c r="AB74" i="5" a="1"/>
  <c r="AB74" i="5" s="1"/>
  <c r="AE16" i="5" a="1"/>
  <c r="AE16" i="5" s="1"/>
  <c r="AB23" i="5" a="1"/>
  <c r="AB23" i="5" s="1"/>
  <c r="AD29" i="5" a="1"/>
  <c r="AD29" i="5" s="1"/>
  <c r="AA36" i="5" a="1"/>
  <c r="AA36" i="5" s="1"/>
  <c r="AC42" i="5" a="1"/>
  <c r="AC42" i="5" s="1"/>
  <c r="AE48" i="5" a="1"/>
  <c r="AE48" i="5" s="1"/>
  <c r="AB55" i="5" a="1"/>
  <c r="AB55" i="5" s="1"/>
  <c r="AD61" i="5" a="1"/>
  <c r="AD61" i="5" s="1"/>
  <c r="AA68" i="5" a="1"/>
  <c r="AA68" i="5" s="1"/>
  <c r="AC74" i="5" a="1"/>
  <c r="AC74" i="5" s="1"/>
  <c r="AA17" i="5" a="1"/>
  <c r="AA17" i="5" s="1"/>
  <c r="AC23" i="5" a="1"/>
  <c r="AC23" i="5" s="1"/>
  <c r="AE29" i="5" a="1"/>
  <c r="AE29" i="5" s="1"/>
  <c r="AB36" i="5" a="1"/>
  <c r="AB36" i="5" s="1"/>
  <c r="AD42" i="5" a="1"/>
  <c r="AD42" i="5" s="1"/>
  <c r="AA49" i="5" a="1"/>
  <c r="AA49" i="5" s="1"/>
  <c r="AC55" i="5" a="1"/>
  <c r="AC55" i="5" s="1"/>
  <c r="AE61" i="5" a="1"/>
  <c r="AE61" i="5" s="1"/>
  <c r="AB68" i="5" a="1"/>
  <c r="AB68" i="5" s="1"/>
  <c r="AD74" i="5" a="1"/>
  <c r="AD74" i="5" s="1"/>
  <c r="AB17" i="5" a="1"/>
  <c r="AB17" i="5" s="1"/>
  <c r="AD23" i="5" a="1"/>
  <c r="AD23" i="5" s="1"/>
  <c r="AA30" i="5" a="1"/>
  <c r="AA30" i="5" s="1"/>
  <c r="AC36" i="5" a="1"/>
  <c r="AC36" i="5" s="1"/>
  <c r="AE42" i="5" a="1"/>
  <c r="AE42" i="5" s="1"/>
  <c r="AB49" i="5" a="1"/>
  <c r="AB49" i="5" s="1"/>
  <c r="AD55" i="5" a="1"/>
  <c r="AD55" i="5" s="1"/>
  <c r="AA62" i="5" a="1"/>
  <c r="AA62" i="5" s="1"/>
  <c r="AC68" i="5" a="1"/>
  <c r="AC68" i="5" s="1"/>
  <c r="AE74" i="5" a="1"/>
  <c r="AE74" i="5" s="1"/>
  <c r="AC17" i="5" a="1"/>
  <c r="AC17" i="5" s="1"/>
  <c r="AE23" i="5" a="1"/>
  <c r="AE23" i="5" s="1"/>
  <c r="AB30" i="5" a="1"/>
  <c r="AB30" i="5" s="1"/>
  <c r="AD36" i="5" a="1"/>
  <c r="AD36" i="5" s="1"/>
  <c r="AA43" i="5" a="1"/>
  <c r="AA43" i="5" s="1"/>
  <c r="AC49" i="5" a="1"/>
  <c r="AC49" i="5" s="1"/>
  <c r="AE55" i="5" a="1"/>
  <c r="AE55" i="5" s="1"/>
  <c r="AB62" i="5" a="1"/>
  <c r="AB62" i="5" s="1"/>
  <c r="AD68" i="5" a="1"/>
  <c r="AD68" i="5" s="1"/>
  <c r="AA75" i="5" a="1"/>
  <c r="AA75" i="5" s="1"/>
  <c r="AD17" i="5" a="1"/>
  <c r="AD17" i="5" s="1"/>
  <c r="AA24" i="5" a="1"/>
  <c r="AA24" i="5" s="1"/>
  <c r="AC30" i="5" a="1"/>
  <c r="AC30" i="5" s="1"/>
  <c r="AE36" i="5" a="1"/>
  <c r="AE36" i="5" s="1"/>
  <c r="AB43" i="5" a="1"/>
  <c r="AB43" i="5" s="1"/>
  <c r="AD49" i="5" a="1"/>
  <c r="AD49" i="5" s="1"/>
  <c r="AC62" i="5" a="1"/>
  <c r="AC62" i="5" s="1"/>
  <c r="AE68" i="5" a="1"/>
  <c r="AE68" i="5" s="1"/>
  <c r="AJ15" i="5" a="1"/>
  <c r="AJ15" i="5" s="1"/>
  <c r="AJ18" i="5" a="1"/>
  <c r="AJ18" i="5" s="1"/>
  <c r="AK22" i="5" a="1"/>
  <c r="AK22" i="5" s="1"/>
  <c r="AL22" i="5" a="1"/>
  <c r="AL22" i="5" s="1"/>
  <c r="AM22" i="5" a="1"/>
  <c r="AM22" i="5" s="1"/>
  <c r="AJ17" i="5" a="1"/>
  <c r="AJ17" i="5" s="1"/>
  <c r="AJ16" i="5" a="1"/>
  <c r="AJ16" i="5" s="1"/>
  <c r="AL14" i="5" a="1"/>
  <c r="AL14" i="5" s="1"/>
  <c r="AL16" i="5" a="1"/>
  <c r="AL16" i="5" s="1"/>
  <c r="AK14" i="5" a="1"/>
  <c r="AK14" i="5" s="1"/>
  <c r="AK21" i="5" a="1"/>
  <c r="AK21" i="5" s="1"/>
  <c r="AK20" i="5" a="1"/>
  <c r="AK20" i="5" s="1"/>
  <c r="AK19" i="5" a="1"/>
  <c r="AK19" i="5" s="1"/>
  <c r="AK18" i="5" a="1"/>
  <c r="AK18" i="5" s="1"/>
  <c r="AK17" i="5" a="1"/>
  <c r="AK17" i="5" s="1"/>
  <c r="AK16" i="5" a="1"/>
  <c r="AK16" i="5" s="1"/>
  <c r="AK15" i="5" a="1"/>
  <c r="AK15" i="5" s="1"/>
  <c r="AL21" i="5" a="1"/>
  <c r="AL21" i="5" s="1"/>
  <c r="AL20" i="5" a="1"/>
  <c r="AL20" i="5" s="1"/>
  <c r="AL19" i="5" a="1"/>
  <c r="AL19" i="5" s="1"/>
  <c r="AL18" i="5" a="1"/>
  <c r="AL18" i="5" s="1"/>
  <c r="AL17" i="5" a="1"/>
  <c r="AL17" i="5" s="1"/>
  <c r="AL15" i="5" a="1"/>
  <c r="AL15" i="5" s="1"/>
  <c r="AM14" i="5" a="1"/>
  <c r="AM14" i="5" s="1"/>
  <c r="AM21" i="5" a="1"/>
  <c r="AM21" i="5" s="1"/>
  <c r="AM20" i="5" a="1"/>
  <c r="AM20" i="5" s="1"/>
  <c r="AM19" i="5" a="1"/>
  <c r="AM19" i="5" s="1"/>
  <c r="AM18" i="5" a="1"/>
  <c r="AM18" i="5" s="1"/>
  <c r="AM17" i="5" a="1"/>
  <c r="AM17" i="5" s="1"/>
  <c r="AM16" i="5" a="1"/>
  <c r="AM16" i="5" s="1"/>
  <c r="AM15" i="5" a="1"/>
  <c r="AM15" i="5" s="1"/>
  <c r="AJ14" i="5" a="1"/>
  <c r="AJ14" i="5" s="1"/>
  <c r="AJ21" i="5" a="1"/>
  <c r="AJ21" i="5" s="1"/>
  <c r="AJ20" i="5" a="1"/>
  <c r="AJ20" i="5" s="1"/>
  <c r="AJ19" i="5" a="1"/>
  <c r="AJ19" i="5" s="1"/>
  <c r="AJ22" i="5" a="1"/>
  <c r="AJ22" i="5" s="1"/>
  <c r="AI29" i="1" a="1"/>
  <c r="AI29" i="1" s="1"/>
  <c r="AI28" i="1" a="1"/>
  <c r="AI28" i="1" s="1"/>
  <c r="AI27" i="1" a="1"/>
  <c r="AI27" i="1" s="1"/>
  <c r="AI26" i="1" a="1"/>
  <c r="AI26" i="1" s="1"/>
  <c r="AI24" i="1" a="1"/>
  <c r="AI24" i="1" s="1"/>
  <c r="AI23" i="1" a="1"/>
  <c r="AI23" i="1" s="1"/>
  <c r="AI22" i="1" a="1"/>
  <c r="AI22" i="1" s="1"/>
  <c r="AI21" i="1" a="1"/>
  <c r="AI21" i="1" s="1"/>
  <c r="AI20" i="1" a="1"/>
  <c r="AI20" i="1" s="1"/>
  <c r="AI19" i="1" a="1"/>
  <c r="AI19" i="1" s="1"/>
  <c r="AI18" i="1" a="1"/>
  <c r="AI18" i="1" s="1"/>
  <c r="AI17" i="1" a="1"/>
  <c r="AI17" i="1" s="1"/>
  <c r="AI16" i="1" a="1"/>
  <c r="AI16" i="1" s="1"/>
  <c r="AI15" i="1" a="1"/>
  <c r="AI15" i="1" s="1"/>
  <c r="AJ17" i="1" a="1"/>
  <c r="AJ17" i="1" s="1"/>
  <c r="AJ16" i="1" a="1"/>
  <c r="AJ16" i="1" s="1"/>
  <c r="AJ15" i="1" a="1"/>
  <c r="AJ15" i="1" s="1"/>
  <c r="AJ20" i="1" a="1"/>
  <c r="AJ20" i="1" s="1"/>
  <c r="AJ21" i="1" a="1"/>
  <c r="AJ21" i="1" s="1"/>
  <c r="AJ22" i="1" a="1"/>
  <c r="AJ22" i="1" s="1"/>
  <c r="AJ23" i="1" a="1"/>
  <c r="AJ23" i="1" s="1"/>
  <c r="AJ24" i="1" a="1"/>
  <c r="AJ24" i="1" s="1"/>
  <c r="AJ28" i="1" a="1"/>
  <c r="AJ28" i="1" s="1"/>
  <c r="AI13" i="1" a="1"/>
  <c r="AI13" i="1" s="1"/>
  <c r="AJ19" i="1" a="1"/>
  <c r="AJ19" i="1" s="1"/>
  <c r="AJ18" i="1" a="1"/>
  <c r="AJ18" i="1" s="1"/>
  <c r="AJ13" i="1" a="1"/>
  <c r="AJ13" i="1" s="1"/>
  <c r="AJ14" i="1" a="1"/>
  <c r="AJ14" i="1" s="1"/>
  <c r="AJ29" i="1" a="1"/>
  <c r="AJ29" i="1" s="1"/>
  <c r="AJ27" i="1" a="1"/>
  <c r="AJ27" i="1" s="1"/>
  <c r="AJ26" i="1" a="1"/>
  <c r="AJ26" i="1" s="1"/>
  <c r="AJ25" i="1" a="1"/>
  <c r="AJ25" i="1" s="1"/>
  <c r="AL16" i="1" a="1"/>
  <c r="AL16" i="1" s="1"/>
  <c r="AL27" i="1" a="1"/>
  <c r="AL27" i="1" s="1"/>
  <c r="AL26" i="1" a="1"/>
  <c r="AL26" i="1" s="1"/>
  <c r="AL25" i="1" a="1"/>
  <c r="AL25" i="1" s="1"/>
  <c r="AL24" i="1" a="1"/>
  <c r="AL24" i="1" s="1"/>
  <c r="AL23" i="1" a="1"/>
  <c r="AL23" i="1" s="1"/>
  <c r="AL22" i="1" a="1"/>
  <c r="AL22" i="1" s="1"/>
  <c r="AL21" i="1" a="1"/>
  <c r="AL21" i="1" s="1"/>
  <c r="AL20" i="1" a="1"/>
  <c r="AL20" i="1" s="1"/>
  <c r="AL19" i="1" a="1"/>
  <c r="AL19" i="1" s="1"/>
  <c r="AL18" i="1" a="1"/>
  <c r="AL18" i="1" s="1"/>
  <c r="AL17" i="1" a="1"/>
  <c r="AL17" i="1" s="1"/>
  <c r="AK13" i="1" a="1"/>
  <c r="AK13" i="1" s="1"/>
  <c r="AK29" i="1" a="1"/>
  <c r="AK29" i="1" s="1"/>
  <c r="AL15" i="1" a="1"/>
  <c r="AL15" i="1" s="1"/>
  <c r="AK28" i="1" a="1"/>
  <c r="AK28" i="1" s="1"/>
  <c r="AL14" i="1" a="1"/>
  <c r="AL14" i="1" s="1"/>
  <c r="AK27" i="1" a="1"/>
  <c r="AK27" i="1" s="1"/>
  <c r="AM13" i="1" a="1"/>
  <c r="AM13" i="1" s="1"/>
  <c r="AK26" i="1" a="1"/>
  <c r="AK26" i="1" s="1"/>
  <c r="AM29" i="1" a="1"/>
  <c r="AM29" i="1" s="1"/>
  <c r="AK25" i="1" a="1"/>
  <c r="AK25" i="1" s="1"/>
  <c r="AM28" i="1" a="1"/>
  <c r="AM28" i="1" s="1"/>
  <c r="AK24" i="1" a="1"/>
  <c r="AK24" i="1" s="1"/>
  <c r="AM27" i="1" a="1"/>
  <c r="AM27" i="1" s="1"/>
  <c r="AK23" i="1" a="1"/>
  <c r="AK23" i="1" s="1"/>
  <c r="AM26" i="1" a="1"/>
  <c r="AM26" i="1" s="1"/>
  <c r="AK22" i="1" a="1"/>
  <c r="AK22" i="1" s="1"/>
  <c r="AM25" i="1" a="1"/>
  <c r="AM25" i="1" s="1"/>
  <c r="AK21" i="1" a="1"/>
  <c r="AK21" i="1" s="1"/>
  <c r="AM24" i="1" a="1"/>
  <c r="AM24" i="1" s="1"/>
  <c r="AK20" i="1" a="1"/>
  <c r="AK20" i="1" s="1"/>
  <c r="AM23" i="1" a="1"/>
  <c r="AM23" i="1" s="1"/>
  <c r="AK19" i="1" a="1"/>
  <c r="AK19" i="1" s="1"/>
  <c r="AM22" i="1" a="1"/>
  <c r="AM22" i="1" s="1"/>
  <c r="AK18" i="1" a="1"/>
  <c r="AK18" i="1" s="1"/>
  <c r="AM21" i="1" a="1"/>
  <c r="AM21" i="1" s="1"/>
  <c r="AK17" i="1" a="1"/>
  <c r="AK17" i="1" s="1"/>
  <c r="AM20" i="1" a="1"/>
  <c r="AM20" i="1" s="1"/>
  <c r="AK16" i="1" a="1"/>
  <c r="AK16" i="1" s="1"/>
  <c r="AM19" i="1" a="1"/>
  <c r="AM19" i="1" s="1"/>
  <c r="AK15" i="1" a="1"/>
  <c r="AK15" i="1" s="1"/>
  <c r="AM18" i="1" a="1"/>
  <c r="AM18" i="1" s="1"/>
  <c r="AK14" i="1" a="1"/>
  <c r="AK14" i="1" s="1"/>
  <c r="AM17" i="1" a="1"/>
  <c r="AM17" i="1" s="1"/>
  <c r="AL13" i="1" a="1"/>
  <c r="AL13" i="1" s="1"/>
  <c r="AM16" i="1" a="1"/>
  <c r="AM16" i="1" s="1"/>
  <c r="AL29" i="1" a="1"/>
  <c r="AL29" i="1" s="1"/>
  <c r="AM15" i="1" a="1"/>
  <c r="AM15" i="1" s="1"/>
  <c r="AL28" i="1" a="1"/>
  <c r="AL28" i="1" s="1"/>
  <c r="AM14" i="1" a="1"/>
  <c r="AM14" i="1" s="1"/>
  <c r="AJ71" i="1" a="1"/>
  <c r="AJ71" i="1" s="1"/>
  <c r="AJ84" i="1" a="1"/>
  <c r="AJ84" i="1" s="1"/>
  <c r="AJ83" i="1" a="1"/>
  <c r="AJ83" i="1" s="1"/>
  <c r="AJ82" i="1" a="1"/>
  <c r="AJ82" i="1" s="1"/>
  <c r="AJ72" i="1" a="1"/>
  <c r="AJ72" i="1" s="1"/>
  <c r="AJ81" i="1" a="1"/>
  <c r="AJ81" i="1" s="1"/>
  <c r="AJ80" i="1" a="1"/>
  <c r="AJ80" i="1" s="1"/>
  <c r="AJ74" i="1" a="1"/>
  <c r="AJ74" i="1" s="1"/>
  <c r="AK82" i="1" a="1"/>
  <c r="AK82" i="1" s="1"/>
  <c r="AL82" i="1" a="1"/>
  <c r="AL82" i="1" s="1"/>
  <c r="AM82" i="1" a="1"/>
  <c r="AM82" i="1" s="1"/>
  <c r="AA61" i="1" a="1"/>
  <c r="AA61" i="1" s="1"/>
  <c r="AK83" i="1" a="1"/>
  <c r="AK83" i="1" s="1"/>
  <c r="AL83" i="1" a="1"/>
  <c r="AL83" i="1" s="1"/>
  <c r="AM83" i="1" a="1"/>
  <c r="AM83" i="1" s="1"/>
  <c r="AK71" i="1" a="1"/>
  <c r="AK71" i="1" s="1"/>
  <c r="AL71" i="1" a="1"/>
  <c r="AL71" i="1" s="1"/>
  <c r="AK84" i="1" a="1"/>
  <c r="AK84" i="1" s="1"/>
  <c r="AM71" i="1" a="1"/>
  <c r="AM71" i="1" s="1"/>
  <c r="AL84" i="1" a="1"/>
  <c r="AL84" i="1" s="1"/>
  <c r="AM84" i="1" a="1"/>
  <c r="AM84" i="1" s="1"/>
  <c r="AK72" i="1" a="1"/>
  <c r="AK72" i="1" s="1"/>
  <c r="AL72" i="1" a="1"/>
  <c r="AL72" i="1" s="1"/>
  <c r="AM72" i="1" a="1"/>
  <c r="AM72" i="1" s="1"/>
  <c r="AK80" i="1" a="1"/>
  <c r="AK80" i="1" s="1"/>
  <c r="AL80" i="1" a="1"/>
  <c r="AL80" i="1" s="1"/>
  <c r="AK74" i="1" a="1"/>
  <c r="AK74" i="1" s="1"/>
  <c r="AM80" i="1" a="1"/>
  <c r="AM80" i="1" s="1"/>
  <c r="AL74" i="1" a="1"/>
  <c r="AL74" i="1" s="1"/>
  <c r="AM74" i="1" a="1"/>
  <c r="AM74" i="1" s="1"/>
  <c r="AK81" i="1" a="1"/>
  <c r="AK81" i="1" s="1"/>
  <c r="AL81" i="1" a="1"/>
  <c r="AL81" i="1" s="1"/>
  <c r="AM81" i="1" a="1"/>
  <c r="AM81" i="1" s="1"/>
  <c r="AA33" i="1" a="1"/>
  <c r="AA33" i="1" s="1"/>
  <c r="AA82" i="1" a="1"/>
  <c r="AA82" i="1" s="1"/>
  <c r="AA83" i="1" a="1"/>
  <c r="AA83" i="1" s="1"/>
  <c r="AA86" i="1" a="1"/>
  <c r="AA86" i="1" s="1"/>
  <c r="AA90" i="1" a="1"/>
  <c r="AA90" i="1" s="1"/>
  <c r="AA81" i="1" a="1"/>
  <c r="AA81" i="1" s="1"/>
  <c r="AA80" i="1" a="1"/>
  <c r="AA80" i="1" s="1"/>
  <c r="AA53" i="1" a="1"/>
  <c r="AA53" i="1" s="1"/>
  <c r="AA37" i="1" a="1"/>
  <c r="AA37" i="1" s="1"/>
  <c r="AA35" i="1" a="1"/>
  <c r="AA35" i="1" s="1"/>
  <c r="AA77" i="1" a="1"/>
  <c r="AA77" i="1" s="1"/>
  <c r="AA79" i="1" a="1"/>
  <c r="AA79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5" i="1" a="1"/>
  <c r="AA25" i="1" s="1"/>
  <c r="AA30" i="1" a="1"/>
  <c r="AA30" i="1" s="1"/>
  <c r="AA57" i="1" a="1"/>
  <c r="AA57" i="1" s="1"/>
  <c r="AA76" i="1" a="1"/>
  <c r="AA76" i="1" s="1"/>
  <c r="AA85" i="1" a="1"/>
  <c r="AA85" i="1" s="1"/>
  <c r="AA22" i="1" a="1"/>
  <c r="AA22" i="1" s="1"/>
  <c r="AA23" i="1" a="1"/>
  <c r="AA23" i="1" s="1"/>
  <c r="AA24" i="1" a="1"/>
  <c r="AA24" i="1" s="1"/>
  <c r="AA26" i="1" a="1"/>
  <c r="AA26" i="1" s="1"/>
  <c r="AA27" i="1" a="1"/>
  <c r="AA27" i="1" s="1"/>
  <c r="AA29" i="1" a="1"/>
  <c r="AA29" i="1" s="1"/>
  <c r="AA31" i="1" a="1"/>
  <c r="AA31" i="1" s="1"/>
  <c r="AA32" i="1" a="1"/>
  <c r="AA32" i="1" s="1"/>
  <c r="AA34" i="1" a="1"/>
  <c r="AA34" i="1" s="1"/>
  <c r="AA36" i="1" a="1"/>
  <c r="AA36" i="1" s="1"/>
  <c r="AA38" i="1" a="1"/>
  <c r="AA38" i="1" s="1"/>
  <c r="AA39" i="1" a="1"/>
  <c r="AA39" i="1" s="1"/>
  <c r="AA40" i="1" a="1"/>
  <c r="AA40" i="1" s="1"/>
  <c r="AA41" i="1" a="1"/>
  <c r="AA41" i="1" s="1"/>
  <c r="AA44" i="1" a="1"/>
  <c r="AA44" i="1" s="1"/>
  <c r="AA78" i="1" a="1"/>
  <c r="AA78" i="1" s="1"/>
  <c r="AA91" i="1" a="1"/>
  <c r="AA91" i="1" s="1"/>
  <c r="AA42" i="1" a="1"/>
  <c r="AA42" i="1" s="1"/>
  <c r="AA43" i="1" a="1"/>
  <c r="AA43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4" i="1" a="1"/>
  <c r="AA54" i="1" s="1"/>
  <c r="AA55" i="1" a="1"/>
  <c r="AA55" i="1" s="1"/>
  <c r="AA56" i="1" a="1"/>
  <c r="AA56" i="1" s="1"/>
  <c r="AA75" i="1" a="1"/>
  <c r="AA75" i="1" s="1"/>
  <c r="AA58" i="1" a="1"/>
  <c r="AA58" i="1" s="1"/>
  <c r="AA59" i="1" a="1"/>
  <c r="AA59" i="1" s="1"/>
  <c r="AA28" i="1" a="1"/>
  <c r="AA28" i="1" s="1"/>
  <c r="AA60" i="1" a="1"/>
  <c r="AA60" i="1" s="1"/>
  <c r="AA62" i="1" a="1"/>
  <c r="AA62" i="1" s="1"/>
  <c r="AA63" i="1" a="1"/>
  <c r="AA63" i="1" s="1"/>
  <c r="AA74" i="1" a="1"/>
  <c r="AA74" i="1" s="1"/>
  <c r="AA95" i="1" a="1"/>
  <c r="AA95" i="1" s="1"/>
  <c r="AA73" i="1" a="1"/>
  <c r="AA73" i="1" s="1"/>
  <c r="AA66" i="1" a="1"/>
  <c r="AA66" i="1" s="1"/>
  <c r="AA84" i="1" a="1"/>
  <c r="AA84" i="1" s="1"/>
  <c r="AA87" i="1" a="1"/>
  <c r="AA87" i="1" s="1"/>
  <c r="AA88" i="1" a="1"/>
  <c r="AA88" i="1" s="1"/>
  <c r="AA89" i="1" a="1"/>
  <c r="AA89" i="1" s="1"/>
  <c r="AA92" i="1" a="1"/>
  <c r="AA92" i="1" s="1"/>
  <c r="AA93" i="1" a="1"/>
  <c r="AA93" i="1" s="1"/>
  <c r="AA94" i="1" a="1"/>
  <c r="AA94" i="1" s="1"/>
  <c r="AA64" i="1" a="1"/>
  <c r="AA64" i="1" s="1"/>
  <c r="AA65" i="1" a="1"/>
  <c r="AA65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C78" i="1" a="1"/>
  <c r="AC78" i="1" s="1"/>
  <c r="AC18" i="1" a="1"/>
  <c r="AC18" i="1" s="1"/>
  <c r="AC79" i="1" a="1"/>
  <c r="AC79" i="1" s="1"/>
  <c r="AC19" i="1" a="1"/>
  <c r="AC19" i="1" s="1"/>
  <c r="AC80" i="1" a="1"/>
  <c r="AC80" i="1" s="1"/>
  <c r="AC20" i="1" a="1"/>
  <c r="AC20" i="1" s="1"/>
  <c r="AC81" i="1" a="1"/>
  <c r="AC81" i="1" s="1"/>
  <c r="AC23" i="1" a="1"/>
  <c r="AC23" i="1" s="1"/>
  <c r="AC83" i="1" a="1"/>
  <c r="AC83" i="1" s="1"/>
  <c r="AC29" i="1" a="1"/>
  <c r="AC29" i="1" s="1"/>
  <c r="AC84" i="1" a="1"/>
  <c r="AC84" i="1" s="1"/>
  <c r="AC31" i="1" a="1"/>
  <c r="AC31" i="1" s="1"/>
  <c r="AC87" i="1" a="1"/>
  <c r="AC87" i="1" s="1"/>
  <c r="AC32" i="1" a="1"/>
  <c r="AC32" i="1" s="1"/>
  <c r="AC88" i="1" a="1"/>
  <c r="AC88" i="1" s="1"/>
  <c r="AC36" i="1" a="1"/>
  <c r="AC36" i="1" s="1"/>
  <c r="AC89" i="1" a="1"/>
  <c r="AC89" i="1" s="1"/>
  <c r="AC37" i="1" a="1"/>
  <c r="AC37" i="1" s="1"/>
  <c r="AC90" i="1" a="1"/>
  <c r="AC90" i="1" s="1"/>
  <c r="AC39" i="1" a="1"/>
  <c r="AC39" i="1" s="1"/>
  <c r="AC91" i="1" a="1"/>
  <c r="AC91" i="1" s="1"/>
  <c r="AC40" i="1" a="1"/>
  <c r="AC40" i="1" s="1"/>
  <c r="AC92" i="1" a="1"/>
  <c r="AC92" i="1" s="1"/>
  <c r="AC41" i="1" a="1"/>
  <c r="AC41" i="1" s="1"/>
  <c r="AC93" i="1" a="1"/>
  <c r="AC93" i="1" s="1"/>
  <c r="AC42" i="1" a="1"/>
  <c r="AC42" i="1" s="1"/>
  <c r="AC43" i="1" a="1"/>
  <c r="AC43" i="1" s="1"/>
  <c r="AC44" i="1" a="1"/>
  <c r="AC44" i="1" s="1"/>
  <c r="AC46" i="1" a="1"/>
  <c r="AC46" i="1" s="1"/>
  <c r="AC47" i="1" a="1"/>
  <c r="AC47" i="1" s="1"/>
  <c r="AC50" i="1" a="1"/>
  <c r="AC50" i="1" s="1"/>
  <c r="AC56" i="1" a="1"/>
  <c r="AC56" i="1" s="1"/>
  <c r="AC59" i="1" a="1"/>
  <c r="AC59" i="1" s="1"/>
  <c r="AC61" i="1" a="1"/>
  <c r="AC61" i="1" s="1"/>
  <c r="AC63" i="1" a="1"/>
  <c r="AC63" i="1" s="1"/>
  <c r="AC64" i="1" a="1"/>
  <c r="AC64" i="1" s="1"/>
  <c r="AC66" i="1" a="1"/>
  <c r="AC66" i="1" s="1"/>
  <c r="AC70" i="1" a="1"/>
  <c r="AC70" i="1" s="1"/>
  <c r="AC71" i="1" a="1"/>
  <c r="AC71" i="1" s="1"/>
  <c r="AC73" i="1" a="1"/>
  <c r="AC73" i="1" s="1"/>
  <c r="AC74" i="1" a="1"/>
  <c r="AC74" i="1" s="1"/>
  <c r="AC75" i="1" a="1"/>
  <c r="AC75" i="1" s="1"/>
  <c r="AC14" i="1" a="1"/>
  <c r="AC14" i="1" s="1"/>
  <c r="AC16" i="1" a="1"/>
  <c r="AC16" i="1" s="1"/>
  <c r="AC77" i="1" a="1"/>
  <c r="AC77" i="1" s="1"/>
  <c r="AC17" i="1" a="1"/>
  <c r="AC17" i="1" s="1"/>
  <c r="AE14" i="1" a="1"/>
  <c r="AE14" i="1" s="1"/>
  <c r="AB71" i="1" a="1"/>
  <c r="AB71" i="1" s="1"/>
  <c r="AD73" i="1" a="1"/>
  <c r="AD73" i="1" s="1"/>
  <c r="AE47" i="1" a="1"/>
  <c r="AE47" i="1" s="1"/>
  <c r="AE46" i="1" a="1"/>
  <c r="AE46" i="1" s="1"/>
  <c r="AE45" i="1" a="1"/>
  <c r="AE45" i="1" s="1"/>
  <c r="AB70" i="1" a="1"/>
  <c r="AB70" i="1" s="1"/>
  <c r="AB39" i="1" a="1"/>
  <c r="AB39" i="1" s="1"/>
  <c r="AC68" i="1" a="1"/>
  <c r="AC68" i="1" s="1"/>
  <c r="AB45" i="1" a="1"/>
  <c r="AB45" i="1" s="1"/>
  <c r="AC38" i="1" a="1"/>
  <c r="AC38" i="1" s="1"/>
  <c r="AD43" i="1" a="1"/>
  <c r="AD43" i="1" s="1"/>
  <c r="AE79" i="1" a="1"/>
  <c r="AE79" i="1" s="1"/>
  <c r="AE48" i="1" a="1"/>
  <c r="AE48" i="1" s="1"/>
  <c r="AD40" i="1" a="1"/>
  <c r="AD40" i="1" s="1"/>
  <c r="AD69" i="1" a="1"/>
  <c r="AD69" i="1" s="1"/>
  <c r="AC65" i="1" a="1"/>
  <c r="AC65" i="1" s="1"/>
  <c r="AD68" i="1" a="1"/>
  <c r="AD68" i="1" s="1"/>
  <c r="AD38" i="1" a="1"/>
  <c r="AD38" i="1" s="1"/>
  <c r="AE71" i="1" a="1"/>
  <c r="AE71" i="1" s="1"/>
  <c r="AE40" i="1" a="1"/>
  <c r="AE40" i="1" s="1"/>
  <c r="AD74" i="1" a="1"/>
  <c r="AD74" i="1" s="1"/>
  <c r="AC67" i="1" a="1"/>
  <c r="AC67" i="1" s="1"/>
  <c r="AB62" i="1" a="1"/>
  <c r="AB62" i="1" s="1"/>
  <c r="AB91" i="1" a="1"/>
  <c r="AB91" i="1" s="1"/>
  <c r="AB61" i="1" a="1"/>
  <c r="AB61" i="1" s="1"/>
  <c r="AB31" i="1" a="1"/>
  <c r="AB31" i="1" s="1"/>
  <c r="AC34" i="1" a="1"/>
  <c r="AC34" i="1" s="1"/>
  <c r="AD67" i="1" a="1"/>
  <c r="AD67" i="1" s="1"/>
  <c r="AD37" i="1" a="1"/>
  <c r="AD37" i="1" s="1"/>
  <c r="AE70" i="1" a="1"/>
  <c r="AE70" i="1" s="1"/>
  <c r="AD70" i="1" a="1"/>
  <c r="AD70" i="1" s="1"/>
  <c r="AB93" i="1" a="1"/>
  <c r="AB93" i="1" s="1"/>
  <c r="AE72" i="1" a="1"/>
  <c r="AE72" i="1" s="1"/>
  <c r="AC35" i="1" a="1"/>
  <c r="AC35" i="1" s="1"/>
  <c r="AB90" i="1" a="1"/>
  <c r="AB90" i="1" s="1"/>
  <c r="AB60" i="1" a="1"/>
  <c r="AB60" i="1" s="1"/>
  <c r="AB30" i="1" a="1"/>
  <c r="AB30" i="1" s="1"/>
  <c r="AC13" i="1" a="1"/>
  <c r="AC13" i="1" s="1"/>
  <c r="AC33" i="1" a="1"/>
  <c r="AC33" i="1" s="1"/>
  <c r="AD66" i="1" a="1"/>
  <c r="AD66" i="1" s="1"/>
  <c r="AD36" i="1" a="1"/>
  <c r="AD36" i="1" s="1"/>
  <c r="AE69" i="1" a="1"/>
  <c r="AE69" i="1" s="1"/>
  <c r="AE39" i="1" a="1"/>
  <c r="AE39" i="1" s="1"/>
  <c r="AB38" i="1" a="1"/>
  <c r="AB38" i="1" s="1"/>
  <c r="AB34" i="1" a="1"/>
  <c r="AB34" i="1" s="1"/>
  <c r="AD39" i="1" a="1"/>
  <c r="AD39" i="1" s="1"/>
  <c r="AB89" i="1" a="1"/>
  <c r="AB89" i="1" s="1"/>
  <c r="AB59" i="1" a="1"/>
  <c r="AB59" i="1" s="1"/>
  <c r="AB29" i="1" a="1"/>
  <c r="AB29" i="1" s="1"/>
  <c r="AC94" i="1" a="1"/>
  <c r="AC94" i="1" s="1"/>
  <c r="AC62" i="1" a="1"/>
  <c r="AC62" i="1" s="1"/>
  <c r="AD65" i="1" a="1"/>
  <c r="AD65" i="1" s="1"/>
  <c r="AD35" i="1" a="1"/>
  <c r="AD35" i="1" s="1"/>
  <c r="AE68" i="1" a="1"/>
  <c r="AE68" i="1" s="1"/>
  <c r="AE38" i="1" a="1"/>
  <c r="AE38" i="1" s="1"/>
  <c r="AD75" i="1" a="1"/>
  <c r="AD75" i="1" s="1"/>
  <c r="AB33" i="1" a="1"/>
  <c r="AB33" i="1" s="1"/>
  <c r="AB32" i="1" a="1"/>
  <c r="AB32" i="1" s="1"/>
  <c r="AB88" i="1" a="1"/>
  <c r="AB88" i="1" s="1"/>
  <c r="AB58" i="1" a="1"/>
  <c r="AB58" i="1" s="1"/>
  <c r="AB28" i="1" a="1"/>
  <c r="AB28" i="1" s="1"/>
  <c r="AD64" i="1" a="1"/>
  <c r="AD64" i="1" s="1"/>
  <c r="AD34" i="1" a="1"/>
  <c r="AD34" i="1" s="1"/>
  <c r="AE67" i="1" a="1"/>
  <c r="AE67" i="1" s="1"/>
  <c r="AE37" i="1" a="1"/>
  <c r="AE37" i="1" s="1"/>
  <c r="AD45" i="1" a="1"/>
  <c r="AD45" i="1" s="1"/>
  <c r="AB64" i="1" a="1"/>
  <c r="AB64" i="1" s="1"/>
  <c r="AE73" i="1" a="1"/>
  <c r="AE73" i="1" s="1"/>
  <c r="AB92" i="1" a="1"/>
  <c r="AB92" i="1" s="1"/>
  <c r="AB87" i="1" a="1"/>
  <c r="AB87" i="1" s="1"/>
  <c r="AB57" i="1" a="1"/>
  <c r="AB57" i="1" s="1"/>
  <c r="AB27" i="1" a="1"/>
  <c r="AB27" i="1" s="1"/>
  <c r="AC60" i="1" a="1"/>
  <c r="AC60" i="1" s="1"/>
  <c r="AC30" i="1" a="1"/>
  <c r="AC30" i="1" s="1"/>
  <c r="AD13" i="1" a="1"/>
  <c r="AD13" i="1" s="1"/>
  <c r="AD63" i="1" a="1"/>
  <c r="AD63" i="1" s="1"/>
  <c r="AD33" i="1" a="1"/>
  <c r="AD33" i="1" s="1"/>
  <c r="AE66" i="1" a="1"/>
  <c r="AE66" i="1" s="1"/>
  <c r="AE36" i="1" a="1"/>
  <c r="AE36" i="1" s="1"/>
  <c r="AD15" i="1" a="1"/>
  <c r="AD15" i="1" s="1"/>
  <c r="AD44" i="1" a="1"/>
  <c r="AD44" i="1" s="1"/>
  <c r="AB94" i="1" a="1"/>
  <c r="AB94" i="1" s="1"/>
  <c r="AE42" i="1" a="1"/>
  <c r="AE42" i="1" s="1"/>
  <c r="AB63" i="1" a="1"/>
  <c r="AB63" i="1" s="1"/>
  <c r="AE41" i="1" a="1"/>
  <c r="AE41" i="1" s="1"/>
  <c r="AB56" i="1" a="1"/>
  <c r="AB56" i="1" s="1"/>
  <c r="AB26" i="1" a="1"/>
  <c r="AB26" i="1" s="1"/>
  <c r="AD94" i="1" a="1"/>
  <c r="AD94" i="1" s="1"/>
  <c r="AD62" i="1" a="1"/>
  <c r="AD62" i="1" s="1"/>
  <c r="AD32" i="1" a="1"/>
  <c r="AD32" i="1" s="1"/>
  <c r="AE65" i="1" a="1"/>
  <c r="AE65" i="1" s="1"/>
  <c r="AE35" i="1" a="1"/>
  <c r="AE35" i="1" s="1"/>
  <c r="AB65" i="1" a="1"/>
  <c r="AB65" i="1" s="1"/>
  <c r="AB86" i="1" a="1"/>
  <c r="AB86" i="1" s="1"/>
  <c r="AB55" i="1" a="1"/>
  <c r="AB55" i="1" s="1"/>
  <c r="AB25" i="1" a="1"/>
  <c r="AB25" i="1" s="1"/>
  <c r="AC28" i="1" a="1"/>
  <c r="AC28" i="1" s="1"/>
  <c r="AD93" i="1" a="1"/>
  <c r="AD93" i="1" s="1"/>
  <c r="AD61" i="1" a="1"/>
  <c r="AD61" i="1" s="1"/>
  <c r="AD31" i="1" a="1"/>
  <c r="AD31" i="1" s="1"/>
  <c r="AE64" i="1" a="1"/>
  <c r="AE64" i="1" s="1"/>
  <c r="AE34" i="1" a="1"/>
  <c r="AE34" i="1" s="1"/>
  <c r="AD41" i="1" a="1"/>
  <c r="AD41" i="1" s="1"/>
  <c r="AB85" i="1" a="1"/>
  <c r="AB85" i="1" s="1"/>
  <c r="AB24" i="1" a="1"/>
  <c r="AB24" i="1" s="1"/>
  <c r="AC58" i="1" a="1"/>
  <c r="AC58" i="1" s="1"/>
  <c r="AC27" i="1" a="1"/>
  <c r="AC27" i="1" s="1"/>
  <c r="AD92" i="1" a="1"/>
  <c r="AD92" i="1" s="1"/>
  <c r="AD30" i="1" a="1"/>
  <c r="AD30" i="1" s="1"/>
  <c r="AE13" i="1" a="1"/>
  <c r="AE13" i="1" s="1"/>
  <c r="AE63" i="1" a="1"/>
  <c r="AE63" i="1" s="1"/>
  <c r="AE33" i="1" a="1"/>
  <c r="AE33" i="1" s="1"/>
  <c r="AD71" i="1" a="1"/>
  <c r="AD71" i="1" s="1"/>
  <c r="AB84" i="1" a="1"/>
  <c r="AB84" i="1" s="1"/>
  <c r="AB54" i="1" a="1"/>
  <c r="AB54" i="1" s="1"/>
  <c r="AB23" i="1" a="1"/>
  <c r="AB23" i="1" s="1"/>
  <c r="AC57" i="1" a="1"/>
  <c r="AC57" i="1" s="1"/>
  <c r="AD91" i="1" a="1"/>
  <c r="AD91" i="1" s="1"/>
  <c r="AD60" i="1" a="1"/>
  <c r="AD60" i="1" s="1"/>
  <c r="AD29" i="1" a="1"/>
  <c r="AD29" i="1" s="1"/>
  <c r="AE94" i="1" a="1"/>
  <c r="AE94" i="1" s="1"/>
  <c r="AE62" i="1" a="1"/>
  <c r="AE62" i="1" s="1"/>
  <c r="AE32" i="1" a="1"/>
  <c r="AE32" i="1" s="1"/>
  <c r="AB37" i="1" a="1"/>
  <c r="AB37" i="1" s="1"/>
  <c r="AB83" i="1" a="1"/>
  <c r="AB83" i="1" s="1"/>
  <c r="AB53" i="1" a="1"/>
  <c r="AB53" i="1" s="1"/>
  <c r="AC26" i="1" a="1"/>
  <c r="AC26" i="1" s="1"/>
  <c r="AD90" i="1" a="1"/>
  <c r="AD90" i="1" s="1"/>
  <c r="AD59" i="1" a="1"/>
  <c r="AD59" i="1" s="1"/>
  <c r="AE93" i="1" a="1"/>
  <c r="AE93" i="1" s="1"/>
  <c r="AE61" i="1" a="1"/>
  <c r="AE61" i="1" s="1"/>
  <c r="AE31" i="1" a="1"/>
  <c r="AE31" i="1" s="1"/>
  <c r="AB68" i="1" a="1"/>
  <c r="AB68" i="1" s="1"/>
  <c r="AB82" i="1" a="1"/>
  <c r="AB82" i="1" s="1"/>
  <c r="AB22" i="1" a="1"/>
  <c r="AB22" i="1" s="1"/>
  <c r="AC86" i="1" a="1"/>
  <c r="AC86" i="1" s="1"/>
  <c r="AC55" i="1" a="1"/>
  <c r="AC55" i="1" s="1"/>
  <c r="AC25" i="1" a="1"/>
  <c r="AC25" i="1" s="1"/>
  <c r="AD89" i="1" a="1"/>
  <c r="AD89" i="1" s="1"/>
  <c r="AD58" i="1" a="1"/>
  <c r="AD58" i="1" s="1"/>
  <c r="AD28" i="1" a="1"/>
  <c r="AD28" i="1" s="1"/>
  <c r="AE92" i="1" a="1"/>
  <c r="AE92" i="1" s="1"/>
  <c r="AE60" i="1" a="1"/>
  <c r="AE60" i="1" s="1"/>
  <c r="AE30" i="1" a="1"/>
  <c r="AE30" i="1" s="1"/>
  <c r="AC72" i="1" a="1"/>
  <c r="AC72" i="1" s="1"/>
  <c r="AB52" i="1" a="1"/>
  <c r="AB52" i="1" s="1"/>
  <c r="AB81" i="1" a="1"/>
  <c r="AB81" i="1" s="1"/>
  <c r="AB51" i="1" a="1"/>
  <c r="AB51" i="1" s="1"/>
  <c r="AB21" i="1" a="1"/>
  <c r="AB21" i="1" s="1"/>
  <c r="AC85" i="1" a="1"/>
  <c r="AC85" i="1" s="1"/>
  <c r="AC54" i="1" a="1"/>
  <c r="AC54" i="1" s="1"/>
  <c r="AC24" i="1" a="1"/>
  <c r="AC24" i="1" s="1"/>
  <c r="AD88" i="1" a="1"/>
  <c r="AD88" i="1" s="1"/>
  <c r="AD57" i="1" a="1"/>
  <c r="AD57" i="1" s="1"/>
  <c r="AD27" i="1" a="1"/>
  <c r="AD27" i="1" s="1"/>
  <c r="AE91" i="1" a="1"/>
  <c r="AE91" i="1" s="1"/>
  <c r="AE59" i="1" a="1"/>
  <c r="AE59" i="1" s="1"/>
  <c r="AE29" i="1" a="1"/>
  <c r="AE29" i="1" s="1"/>
  <c r="AB80" i="1" a="1"/>
  <c r="AB80" i="1" s="1"/>
  <c r="AB50" i="1" a="1"/>
  <c r="AB50" i="1" s="1"/>
  <c r="AB20" i="1" a="1"/>
  <c r="AB20" i="1" s="1"/>
  <c r="AC53" i="1" a="1"/>
  <c r="AC53" i="1" s="1"/>
  <c r="AD87" i="1" a="1"/>
  <c r="AD87" i="1" s="1"/>
  <c r="AD56" i="1" a="1"/>
  <c r="AD56" i="1" s="1"/>
  <c r="AD26" i="1" a="1"/>
  <c r="AD26" i="1" s="1"/>
  <c r="AE90" i="1" a="1"/>
  <c r="AE90" i="1" s="1"/>
  <c r="AE58" i="1" a="1"/>
  <c r="AE58" i="1" s="1"/>
  <c r="AE28" i="1" a="1"/>
  <c r="AE28" i="1" s="1"/>
  <c r="AB35" i="1" a="1"/>
  <c r="AB35" i="1" s="1"/>
  <c r="AB79" i="1" a="1"/>
  <c r="AB79" i="1" s="1"/>
  <c r="AB49" i="1" a="1"/>
  <c r="AB49" i="1" s="1"/>
  <c r="AB19" i="1" a="1"/>
  <c r="AB19" i="1" s="1"/>
  <c r="AC52" i="1" a="1"/>
  <c r="AC52" i="1" s="1"/>
  <c r="AC22" i="1" a="1"/>
  <c r="AC22" i="1" s="1"/>
  <c r="AD86" i="1" a="1"/>
  <c r="AD86" i="1" s="1"/>
  <c r="AD55" i="1" a="1"/>
  <c r="AD55" i="1" s="1"/>
  <c r="AD25" i="1" a="1"/>
  <c r="AD25" i="1" s="1"/>
  <c r="AE89" i="1" a="1"/>
  <c r="AE89" i="1" s="1"/>
  <c r="AE57" i="1" a="1"/>
  <c r="AE57" i="1" s="1"/>
  <c r="AE27" i="1" a="1"/>
  <c r="AE27" i="1" s="1"/>
  <c r="AE78" i="1" a="1"/>
  <c r="AE78" i="1" s="1"/>
  <c r="AB48" i="1" a="1"/>
  <c r="AB48" i="1" s="1"/>
  <c r="AB18" i="1" a="1"/>
  <c r="AB18" i="1" s="1"/>
  <c r="AC82" i="1" a="1"/>
  <c r="AC82" i="1" s="1"/>
  <c r="AC51" i="1" a="1"/>
  <c r="AC51" i="1" s="1"/>
  <c r="AC21" i="1" a="1"/>
  <c r="AC21" i="1" s="1"/>
  <c r="AD85" i="1" a="1"/>
  <c r="AD85" i="1" s="1"/>
  <c r="AD54" i="1" a="1"/>
  <c r="AD54" i="1" s="1"/>
  <c r="AD24" i="1" a="1"/>
  <c r="AD24" i="1" s="1"/>
  <c r="AE88" i="1" a="1"/>
  <c r="AE88" i="1" s="1"/>
  <c r="AE56" i="1" a="1"/>
  <c r="AE56" i="1" s="1"/>
  <c r="AE26" i="1" a="1"/>
  <c r="AE26" i="1" s="1"/>
  <c r="AD14" i="1" a="1"/>
  <c r="AD14" i="1" s="1"/>
  <c r="AB13" i="1" a="1"/>
  <c r="AB13" i="1" s="1"/>
  <c r="AB77" i="1" a="1"/>
  <c r="AB77" i="1" s="1"/>
  <c r="AB47" i="1" a="1"/>
  <c r="AB47" i="1" s="1"/>
  <c r="AB17" i="1" a="1"/>
  <c r="AB17" i="1" s="1"/>
  <c r="AD84" i="1" a="1"/>
  <c r="AD84" i="1" s="1"/>
  <c r="AD53" i="1" a="1"/>
  <c r="AD53" i="1" s="1"/>
  <c r="AD23" i="1" a="1"/>
  <c r="AD23" i="1" s="1"/>
  <c r="AE87" i="1" a="1"/>
  <c r="AE87" i="1" s="1"/>
  <c r="AE25" i="1" a="1"/>
  <c r="AE25" i="1" s="1"/>
  <c r="AB67" i="1" a="1"/>
  <c r="AB67" i="1" s="1"/>
  <c r="AB16" i="1" a="1"/>
  <c r="AB16" i="1" s="1"/>
  <c r="AC49" i="1" a="1"/>
  <c r="AC49" i="1" s="1"/>
  <c r="AD83" i="1" a="1"/>
  <c r="AD83" i="1" s="1"/>
  <c r="AD52" i="1" a="1"/>
  <c r="AD52" i="1" s="1"/>
  <c r="AD22" i="1" a="1"/>
  <c r="AD22" i="1" s="1"/>
  <c r="AE86" i="1" a="1"/>
  <c r="AE86" i="1" s="1"/>
  <c r="AE55" i="1" a="1"/>
  <c r="AE55" i="1" s="1"/>
  <c r="AE24" i="1" a="1"/>
  <c r="AE24" i="1" s="1"/>
  <c r="AB69" i="1" a="1"/>
  <c r="AB69" i="1" s="1"/>
  <c r="AB75" i="1" a="1"/>
  <c r="AB75" i="1" s="1"/>
  <c r="AB15" i="1" a="1"/>
  <c r="AB15" i="1" s="1"/>
  <c r="AC48" i="1" a="1"/>
  <c r="AC48" i="1" s="1"/>
  <c r="AD82" i="1" a="1"/>
  <c r="AD82" i="1" s="1"/>
  <c r="AD51" i="1" a="1"/>
  <c r="AD51" i="1" s="1"/>
  <c r="AD21" i="1" a="1"/>
  <c r="AD21" i="1" s="1"/>
  <c r="AE85" i="1" a="1"/>
  <c r="AE85" i="1" s="1"/>
  <c r="AE54" i="1" a="1"/>
  <c r="AE54" i="1" s="1"/>
  <c r="AE43" i="1" a="1"/>
  <c r="AE43" i="1" s="1"/>
  <c r="AB46" i="1" a="1"/>
  <c r="AB46" i="1" s="1"/>
  <c r="AB74" i="1" a="1"/>
  <c r="AB74" i="1" s="1"/>
  <c r="AB44" i="1" a="1"/>
  <c r="AB44" i="1" s="1"/>
  <c r="AB14" i="1" a="1"/>
  <c r="AB14" i="1" s="1"/>
  <c r="AD81" i="1" a="1"/>
  <c r="AD81" i="1" s="1"/>
  <c r="AD50" i="1" a="1"/>
  <c r="AD50" i="1" s="1"/>
  <c r="AD20" i="1" a="1"/>
  <c r="AD20" i="1" s="1"/>
  <c r="AE84" i="1" a="1"/>
  <c r="AE84" i="1" s="1"/>
  <c r="AE53" i="1" a="1"/>
  <c r="AE53" i="1" s="1"/>
  <c r="AE23" i="1" a="1"/>
  <c r="AE23" i="1" s="1"/>
  <c r="AE74" i="1" a="1"/>
  <c r="AE74" i="1" s="1"/>
  <c r="AB76" i="1" a="1"/>
  <c r="AB76" i="1" s="1"/>
  <c r="AB73" i="1" a="1"/>
  <c r="AB73" i="1" s="1"/>
  <c r="AB43" i="1" a="1"/>
  <c r="AB43" i="1" s="1"/>
  <c r="AD80" i="1" a="1"/>
  <c r="AD80" i="1" s="1"/>
  <c r="AD49" i="1" a="1"/>
  <c r="AD49" i="1" s="1"/>
  <c r="AD19" i="1" a="1"/>
  <c r="AD19" i="1" s="1"/>
  <c r="AE83" i="1" a="1"/>
  <c r="AE83" i="1" s="1"/>
  <c r="AE52" i="1" a="1"/>
  <c r="AE52" i="1" s="1"/>
  <c r="AE22" i="1" a="1"/>
  <c r="AE22" i="1" s="1"/>
  <c r="AE77" i="1" a="1"/>
  <c r="AE77" i="1" s="1"/>
  <c r="AB72" i="1" a="1"/>
  <c r="AB72" i="1" s="1"/>
  <c r="AB42" i="1" a="1"/>
  <c r="AB42" i="1" s="1"/>
  <c r="AC76" i="1" a="1"/>
  <c r="AC76" i="1" s="1"/>
  <c r="AC45" i="1" a="1"/>
  <c r="AC45" i="1" s="1"/>
  <c r="AC15" i="1" a="1"/>
  <c r="AC15" i="1" s="1"/>
  <c r="AD79" i="1" a="1"/>
  <c r="AD79" i="1" s="1"/>
  <c r="AD48" i="1" a="1"/>
  <c r="AD48" i="1" s="1"/>
  <c r="AD18" i="1" a="1"/>
  <c r="AD18" i="1" s="1"/>
  <c r="AE82" i="1" a="1"/>
  <c r="AE82" i="1" s="1"/>
  <c r="AE51" i="1" a="1"/>
  <c r="AE51" i="1" s="1"/>
  <c r="AE21" i="1" a="1"/>
  <c r="AE21" i="1" s="1"/>
  <c r="AB41" i="1" a="1"/>
  <c r="AB41" i="1" s="1"/>
  <c r="AD78" i="1" a="1"/>
  <c r="AD78" i="1" s="1"/>
  <c r="AD47" i="1" a="1"/>
  <c r="AD47" i="1" s="1"/>
  <c r="AD17" i="1" a="1"/>
  <c r="AD17" i="1" s="1"/>
  <c r="AE81" i="1" a="1"/>
  <c r="AE81" i="1" s="1"/>
  <c r="AE50" i="1" a="1"/>
  <c r="AE50" i="1" s="1"/>
  <c r="AE20" i="1" a="1"/>
  <c r="AE20" i="1" s="1"/>
  <c r="AD76" i="1" a="1"/>
  <c r="AD76" i="1" s="1"/>
  <c r="AB78" i="1" a="1"/>
  <c r="AB78" i="1" s="1"/>
  <c r="AB40" i="1" a="1"/>
  <c r="AB40" i="1" s="1"/>
  <c r="AD77" i="1" a="1"/>
  <c r="AD77" i="1" s="1"/>
  <c r="AD46" i="1" a="1"/>
  <c r="AD46" i="1" s="1"/>
  <c r="AD16" i="1" a="1"/>
  <c r="AD16" i="1" s="1"/>
  <c r="AE80" i="1" a="1"/>
  <c r="AE80" i="1" s="1"/>
  <c r="AE49" i="1" a="1"/>
  <c r="AE49" i="1" s="1"/>
  <c r="AE19" i="1" a="1"/>
  <c r="AE19" i="1" s="1"/>
  <c r="AE18" i="1" a="1"/>
  <c r="AE18" i="1" s="1"/>
  <c r="AE17" i="1" a="1"/>
  <c r="AE17" i="1" s="1"/>
  <c r="AE16" i="1" a="1"/>
  <c r="AE16" i="1" s="1"/>
  <c r="AE15" i="1" a="1"/>
  <c r="AE15" i="1" s="1"/>
  <c r="AE76" i="1" a="1"/>
  <c r="AE76" i="1" s="1"/>
  <c r="AB66" i="1" a="1"/>
  <c r="AB66" i="1" s="1"/>
  <c r="AB36" i="1" a="1"/>
  <c r="AB36" i="1" s="1"/>
  <c r="AC69" i="1" a="1"/>
  <c r="AC69" i="1" s="1"/>
  <c r="AD72" i="1" a="1"/>
  <c r="AD72" i="1" s="1"/>
  <c r="AD42" i="1" a="1"/>
  <c r="AD42" i="1" s="1"/>
  <c r="AE75" i="1" a="1"/>
  <c r="AE75" i="1" s="1"/>
  <c r="AE44" i="1" a="1"/>
  <c r="AE44" i="1" s="1"/>
  <c r="AJ10" i="5" l="1"/>
  <c r="AL10" i="5"/>
  <c r="AK10" i="5"/>
  <c r="AM10" i="5"/>
  <c r="AB10" i="5"/>
  <c r="AD10" i="5"/>
  <c r="AE10" i="5"/>
  <c r="AC10" i="5"/>
  <c r="AJ9" i="1"/>
  <c r="AL9" i="1"/>
  <c r="AK9" i="1"/>
  <c r="AM9" i="1"/>
  <c r="AB9" i="1"/>
  <c r="AC9" i="1" l="1"/>
  <c r="AD9" i="1"/>
  <c r="AE9" i="1"/>
  <c r="AI84" i="1" l="1" a="1"/>
  <c r="AI84" i="1" s="1"/>
  <c r="AI83" i="1" a="1"/>
  <c r="AI83" i="1" s="1"/>
  <c r="AI82" i="1" a="1"/>
  <c r="AI82" i="1" s="1"/>
  <c r="AI81" i="1" a="1"/>
  <c r="AI81" i="1" s="1"/>
  <c r="AI80" i="1" a="1"/>
  <c r="AI80" i="1" s="1"/>
  <c r="AI74" i="1" a="1"/>
  <c r="AI74" i="1" s="1"/>
  <c r="AI72" i="1" a="1"/>
  <c r="AI72" i="1" s="1"/>
  <c r="AI71" i="1" a="1"/>
  <c r="AI7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tc={17D933BD-72B5-8941-A671-96518C326ACA}</author>
  </authors>
  <commentList>
    <comment ref="J60" authorId="0" shapeId="0" xr:uid="{17D933BD-72B5-8941-A671-96518C326AC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Estimated from GSL Bathymetry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7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This entry (59.1) was in a deep brine layer.  Measurement was at same time/location as SynSum SiteID 31
</t>
        </r>
      </text>
    </comment>
    <comment ref="L8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This entry (15.4) was in a deep brine layer.  Measurement was at same time/location as SynSum SiteID 24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<sst xmlns="http://schemas.openxmlformats.org/spreadsheetml/2006/main" count="716" uniqueCount="141">
  <si>
    <t>BRG</t>
  </si>
  <si>
    <t>Blue</t>
  </si>
  <si>
    <t>DOY</t>
  </si>
  <si>
    <t>Green</t>
  </si>
  <si>
    <t>NIR</t>
  </si>
  <si>
    <t>Red</t>
  </si>
  <si>
    <t>SWIR1</t>
  </si>
  <si>
    <t>SWIR2</t>
  </si>
  <si>
    <t>SiteID</t>
  </si>
  <si>
    <t>date</t>
  </si>
  <si>
    <t>dayDist</t>
  </si>
  <si>
    <t>SynSum</t>
  </si>
  <si>
    <t>DataComp</t>
  </si>
  <si>
    <t>CoOp</t>
  </si>
  <si>
    <t>Dataset</t>
  </si>
  <si>
    <t>secchi_m</t>
  </si>
  <si>
    <t>depth_m</t>
  </si>
  <si>
    <t>chla_ugL</t>
  </si>
  <si>
    <t xml:space="preserve">x = </t>
  </si>
  <si>
    <t xml:space="preserve">y = </t>
  </si>
  <si>
    <t>Log10(CHLA)</t>
  </si>
  <si>
    <t>Diff_m</t>
  </si>
  <si>
    <t>Station</t>
  </si>
  <si>
    <t>Longitude</t>
  </si>
  <si>
    <t>Latitude</t>
  </si>
  <si>
    <t>RBG</t>
  </si>
  <si>
    <t>(NIR-R) / (B+G)</t>
  </si>
  <si>
    <t>Green/Blue</t>
  </si>
  <si>
    <t>(G-B) / (B+G)</t>
  </si>
  <si>
    <t>CoOp_2</t>
  </si>
  <si>
    <t>Close to Shore</t>
  </si>
  <si>
    <t>CoOp_3</t>
  </si>
  <si>
    <t>CoOp_4</t>
  </si>
  <si>
    <t>CoOp_6</t>
  </si>
  <si>
    <t>CoOp_7</t>
  </si>
  <si>
    <t>CoOp_8</t>
  </si>
  <si>
    <t>CoOp_9</t>
  </si>
  <si>
    <t>CoOp_10</t>
  </si>
  <si>
    <t>CoOp_11</t>
  </si>
  <si>
    <t>CoOp_12</t>
  </si>
  <si>
    <t>CoOp_14</t>
  </si>
  <si>
    <t>CoOp_15</t>
  </si>
  <si>
    <t>CoOp_16</t>
  </si>
  <si>
    <t>CoOp_17</t>
  </si>
  <si>
    <t>CoOp_18</t>
  </si>
  <si>
    <t>CoOp_1</t>
  </si>
  <si>
    <t>CoOp_5</t>
  </si>
  <si>
    <t>CoOp_13</t>
  </si>
  <si>
    <t>GB14</t>
  </si>
  <si>
    <t>GSL3510</t>
  </si>
  <si>
    <t>FB3</t>
  </si>
  <si>
    <t xml:space="preserve">FB1 </t>
  </si>
  <si>
    <t>FB2</t>
  </si>
  <si>
    <t>BRB2</t>
  </si>
  <si>
    <t>BRB1</t>
  </si>
  <si>
    <t>BRB3</t>
  </si>
  <si>
    <t>MIC</t>
  </si>
  <si>
    <t xml:space="preserve">FB2 </t>
  </si>
  <si>
    <t xml:space="preserve">BRB3 </t>
  </si>
  <si>
    <t xml:space="preserve">GSL MIC </t>
  </si>
  <si>
    <t>GUB</t>
  </si>
  <si>
    <t>FB1</t>
  </si>
  <si>
    <t>GSL4</t>
  </si>
  <si>
    <t>GSL5</t>
  </si>
  <si>
    <t>GSL10</t>
  </si>
  <si>
    <t>GSL6</t>
  </si>
  <si>
    <t>GSL8</t>
  </si>
  <si>
    <t>GSL7</t>
  </si>
  <si>
    <t>GSL2</t>
  </si>
  <si>
    <t>GSL3</t>
  </si>
  <si>
    <t>GSL1</t>
  </si>
  <si>
    <t>GSL9</t>
  </si>
  <si>
    <t>GSL2267</t>
  </si>
  <si>
    <t>GSL2565</t>
  </si>
  <si>
    <t>GSL2767</t>
  </si>
  <si>
    <t>GSL2820</t>
  </si>
  <si>
    <t>GSLN1018</t>
  </si>
  <si>
    <t>GB14 (rep)</t>
  </si>
  <si>
    <t>GSL 4069</t>
  </si>
  <si>
    <t>GSL 2021 16</t>
  </si>
  <si>
    <t>GSL 2021 9</t>
  </si>
  <si>
    <t>GSL 2021 5</t>
  </si>
  <si>
    <t>GSL 2021 8</t>
  </si>
  <si>
    <t>GSL 2021 14</t>
  </si>
  <si>
    <t>GSL 2021 13</t>
  </si>
  <si>
    <t>GSL 2021 12</t>
  </si>
  <si>
    <t>GSL 2021 7</t>
  </si>
  <si>
    <t>GSL 2021 4</t>
  </si>
  <si>
    <t>GSL 2021 6</t>
  </si>
  <si>
    <t>GSL 2021 10</t>
  </si>
  <si>
    <t>GSL 2021 3</t>
  </si>
  <si>
    <t>GSL 2021 1</t>
  </si>
  <si>
    <t>GSL 2021 11</t>
  </si>
  <si>
    <t>GSL 2021 15</t>
  </si>
  <si>
    <t>GSL 2021 2</t>
  </si>
  <si>
    <t xml:space="preserve">FB3 </t>
  </si>
  <si>
    <t xml:space="preserve">GSL GUB </t>
  </si>
  <si>
    <t>SYN_24</t>
  </si>
  <si>
    <t>SYN_25</t>
  </si>
  <si>
    <t>SYN_26</t>
  </si>
  <si>
    <t>SYN_27</t>
  </si>
  <si>
    <t>SYN_28</t>
  </si>
  <si>
    <t>SYN_29</t>
  </si>
  <si>
    <t>SYN_30</t>
  </si>
  <si>
    <t>SYN_32</t>
  </si>
  <si>
    <t>SYN_1</t>
  </si>
  <si>
    <t>SYN_2</t>
  </si>
  <si>
    <t>SYN_3</t>
  </si>
  <si>
    <t>SYN_14</t>
  </si>
  <si>
    <t>SYN_15</t>
  </si>
  <si>
    <t>SYN_16</t>
  </si>
  <si>
    <t>SYN_17</t>
  </si>
  <si>
    <t>SYN_18</t>
  </si>
  <si>
    <t>SYN_19</t>
  </si>
  <si>
    <t>SYN_20</t>
  </si>
  <si>
    <t>SYN_21</t>
  </si>
  <si>
    <t>SYN_4</t>
  </si>
  <si>
    <t>SYN_5</t>
  </si>
  <si>
    <t>SYN_6</t>
  </si>
  <si>
    <t>SYN_8</t>
  </si>
  <si>
    <t>SYN_9</t>
  </si>
  <si>
    <t>SYN_10</t>
  </si>
  <si>
    <t>SYN_11</t>
  </si>
  <si>
    <t>SYN_12</t>
  </si>
  <si>
    <t>SYN_23</t>
  </si>
  <si>
    <t>BRBBridge</t>
  </si>
  <si>
    <t>SYN_31</t>
  </si>
  <si>
    <t>SYN_13</t>
  </si>
  <si>
    <t>SYN_7</t>
  </si>
  <si>
    <t>BRB-bridge</t>
  </si>
  <si>
    <r>
      <t>R</t>
    </r>
    <r>
      <rPr>
        <b/>
        <vertAlign val="superscript"/>
        <sz val="12"/>
        <color rgb="FFFF0000"/>
        <rFont val="Times New Roman"/>
        <family val="1"/>
      </rPr>
      <t>2</t>
    </r>
    <r>
      <rPr>
        <b/>
        <sz val="12"/>
        <color rgb="FFFF0000"/>
        <rFont val="Times New Roman"/>
        <family val="1"/>
      </rPr>
      <t xml:space="preserve"> Filtered by Increasing Water Depth</t>
    </r>
  </si>
  <si>
    <t>Water Depth</t>
  </si>
  <si>
    <t>Coeff. Of Determination</t>
  </si>
  <si>
    <t>GTE</t>
  </si>
  <si>
    <t>Sample Size</t>
  </si>
  <si>
    <t>R2</t>
  </si>
  <si>
    <t>NDWBI</t>
  </si>
  <si>
    <t>Log10_Chla</t>
  </si>
  <si>
    <t>LTE</t>
  </si>
  <si>
    <t>DayDist</t>
  </si>
  <si>
    <r>
      <t>R</t>
    </r>
    <r>
      <rPr>
        <b/>
        <vertAlign val="superscript"/>
        <sz val="12"/>
        <color rgb="FFFF0000"/>
        <rFont val="Times New Roman"/>
        <family val="1"/>
      </rPr>
      <t>2</t>
    </r>
    <r>
      <rPr>
        <b/>
        <sz val="12"/>
        <color rgb="FFFF0000"/>
        <rFont val="Times New Roman"/>
        <family val="1"/>
      </rPr>
      <t xml:space="preserve"> Filtered by Increasing Day Distance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</si>
</sst>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b/>
      <vertAlign val="superscript"/>
      <sz val="12"/>
      <color rgb="FFFF0000"/>
      <name val="Times New Roman"/>
      <family val="1"/>
    </font>
    <font>
      <b/>
      <sz val="18"/>
      <color rgb="FFFF0000"/>
      <name val="Calibri"/>
      <family val="2"/>
      <scheme val="minor"/>
    </font>
    <font>
      <b/>
      <sz val="12"/>
      <color rgb="FF202124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0" fontId="0" fillId="33" borderId="0" xfId="0" applyFill="1" applyAlignment="1">
      <alignment horizontal="center" vertical="center"/>
    </xf>
    <xf numFmtId="2" fontId="16" fillId="3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42" applyNumberFormat="1" applyFont="1" applyFill="1"/>
    <xf numFmtId="10" fontId="0" fillId="0" borderId="10" xfId="42" applyNumberFormat="1" applyFont="1" applyFill="1" applyBorder="1"/>
    <xf numFmtId="10" fontId="0" fillId="0" borderId="0" xfId="42" applyNumberFormat="1" applyFont="1" applyFill="1" applyBorder="1"/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" fontId="14" fillId="34" borderId="0" xfId="0" applyNumberFormat="1" applyFont="1" applyFill="1"/>
    <xf numFmtId="2" fontId="0" fillId="35" borderId="0" xfId="0" applyNumberFormat="1" applyFill="1"/>
    <xf numFmtId="0" fontId="21" fillId="0" borderId="0" xfId="0" applyFont="1"/>
    <xf numFmtId="10" fontId="0" fillId="0" borderId="0" xfId="42" applyNumberFormat="1" applyFont="1" applyFill="1" applyAlignment="1">
      <alignment horizontal="center" vertical="center"/>
    </xf>
    <xf numFmtId="2" fontId="0" fillId="0" borderId="10" xfId="0" applyNumberFormat="1" applyBorder="1"/>
    <xf numFmtId="2" fontId="0" fillId="34" borderId="0" xfId="0" applyNumberFormat="1" applyFill="1"/>
    <xf numFmtId="2" fontId="0" fillId="35" borderId="10" xfId="0" applyNumberFormat="1" applyFill="1" applyBorder="1"/>
    <xf numFmtId="0" fontId="22" fillId="0" borderId="0" xfId="0" applyFont="1"/>
    <xf numFmtId="0" fontId="16" fillId="3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164" fontId="16" fillId="0" borderId="10" xfId="0" applyNumberFormat="1" applyFont="1" applyBorder="1"/>
    <xf numFmtId="2" fontId="23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6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64" fontId="27" fillId="0" borderId="0" xfId="0" applyNumberFormat="1" applyFont="1"/>
    <xf numFmtId="164" fontId="0" fillId="0" borderId="0" xfId="0" applyNumberFormat="1" applyAlignment="1">
      <alignment horizontal="center" vertical="center"/>
    </xf>
    <xf numFmtId="10" fontId="16" fillId="33" borderId="0" xfId="42" applyNumberFormat="1" applyFont="1" applyFill="1" applyAlignment="1">
      <alignment horizontal="center" vertical="center"/>
    </xf>
    <xf numFmtId="10" fontId="0" fillId="0" borderId="0" xfId="42" applyNumberFormat="1" applyFont="1"/>
    <xf numFmtId="165" fontId="16" fillId="33" borderId="0" xfId="0" applyNumberFormat="1" applyFont="1" applyFill="1" applyAlignment="1">
      <alignment horizontal="center" vertical="center"/>
    </xf>
    <xf numFmtId="165" fontId="0" fillId="0" borderId="0" xfId="0" applyNumberFormat="1"/>
    <xf numFmtId="0" fontId="0" fillId="36" borderId="0" xfId="0" applyFill="1"/>
    <xf numFmtId="2" fontId="0" fillId="0" borderId="11" xfId="0" applyNumberFormat="1" applyBorder="1"/>
    <xf numFmtId="2" fontId="0" fillId="35" borderId="11" xfId="0" applyNumberFormat="1" applyFill="1" applyBorder="1"/>
    <xf numFmtId="2" fontId="0" fillId="0" borderId="12" xfId="0" applyNumberFormat="1" applyBorder="1"/>
    <xf numFmtId="2" fontId="0" fillId="35" borderId="12" xfId="0" applyNumberFormat="1" applyFill="1" applyBorder="1"/>
    <xf numFmtId="2" fontId="0" fillId="0" borderId="13" xfId="0" applyNumberFormat="1" applyBorder="1"/>
    <xf numFmtId="2" fontId="0" fillId="35" borderId="13" xfId="0" applyNumberFormat="1" applyFill="1" applyBorder="1"/>
    <xf numFmtId="10" fontId="0" fillId="33" borderId="0" xfId="42" applyNumberFormat="1" applyFont="1" applyFill="1" applyBorder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2" fontId="0" fillId="36" borderId="0" xfId="0" applyNumberFormat="1" applyFill="1"/>
    <xf numFmtId="0" fontId="24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16" fillId="0" borderId="0" xfId="0" applyNumberFormat="1" applyFont="1"/>
    <xf numFmtId="2" fontId="14" fillId="0" borderId="0" xfId="0" applyNumberFormat="1" applyFont="1"/>
    <xf numFmtId="2" fontId="14" fillId="0" borderId="11" xfId="0" applyNumberFormat="1" applyFont="1" applyBorder="1"/>
    <xf numFmtId="2" fontId="14" fillId="0" borderId="13" xfId="0" applyNumberFormat="1" applyFont="1" applyBorder="1"/>
    <xf numFmtId="2" fontId="14" fillId="0" borderId="12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CB-974F-A46E-413548F26B8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CB-974F-A46E-413548F26B8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CB-974F-A46E-413548F26B8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CB-974F-A46E-413548F26B8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CB-974F-A46E-413548F26B8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CB-974F-A46E-413548F26B8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CB-974F-A46E-413548F26B8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1CB-974F-A46E-413548F26B8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1CB-974F-A46E-413548F26B8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GSL_Landsat!$N$2:$S$2</c:f>
              <c:numCache>
                <c:formatCode>0.00%</c:formatCode>
                <c:ptCount val="6"/>
                <c:pt idx="0">
                  <c:v>1.07599999999999E-2</c:v>
                </c:pt>
                <c:pt idx="1">
                  <c:v>8.1710000000000005E-2</c:v>
                </c:pt>
                <c:pt idx="2">
                  <c:v>6.411E-2</c:v>
                </c:pt>
                <c:pt idx="3">
                  <c:v>-1.01000000000001E-3</c:v>
                </c:pt>
                <c:pt idx="4">
                  <c:v>-8.4500000000001197E-4</c:v>
                </c:pt>
                <c:pt idx="5">
                  <c:v>1.4375E-3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1CB-974F-A46E-413548F26B8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1CB-974F-A46E-413548F26B8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GSL_Landsat!$N$3:$S$3</c:f>
              <c:numCache>
                <c:formatCode>0.00%</c:formatCode>
                <c:ptCount val="6"/>
                <c:pt idx="0">
                  <c:v>1.2024999999999999E-2</c:v>
                </c:pt>
                <c:pt idx="1">
                  <c:v>7.2414999999999993E-2</c:v>
                </c:pt>
                <c:pt idx="2">
                  <c:v>4.9122499999999902E-2</c:v>
                </c:pt>
                <c:pt idx="3">
                  <c:v>-7.0324999999999901E-3</c:v>
                </c:pt>
                <c:pt idx="4">
                  <c:v>4.7375000000000004E-3</c:v>
                </c:pt>
                <c:pt idx="5">
                  <c:v>7.9275000000000005E-3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1CB-974F-A46E-413548F26B8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GSL_Landsat!$N$4:$S$4</c:f>
              <c:numCache>
                <c:formatCode>0.00%</c:formatCode>
                <c:ptCount val="6"/>
                <c:pt idx="0">
                  <c:v>6.0232500000000001E-2</c:v>
                </c:pt>
                <c:pt idx="1">
                  <c:v>6.6172499999999995E-2</c:v>
                </c:pt>
                <c:pt idx="2">
                  <c:v>3.6802499999999898E-2</c:v>
                </c:pt>
                <c:pt idx="3">
                  <c:v>2.15124999999999E-2</c:v>
                </c:pt>
                <c:pt idx="4">
                  <c:v>2.0879999999999999E-2</c:v>
                </c:pt>
                <c:pt idx="5">
                  <c:v>1.88174999999999E-2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1CB-974F-A46E-413548F26B8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GSL_Landsat!$N$5:$S$5</c:f>
              <c:numCache>
                <c:formatCode>0.00%</c:formatCode>
                <c:ptCount val="6"/>
                <c:pt idx="0">
                  <c:v>1.9367499999999999E-2</c:v>
                </c:pt>
                <c:pt idx="1">
                  <c:v>5.7372499999999903E-2</c:v>
                </c:pt>
                <c:pt idx="2">
                  <c:v>4.6784999999999903E-2</c:v>
                </c:pt>
                <c:pt idx="3">
                  <c:v>2.1799999999999801E-3</c:v>
                </c:pt>
                <c:pt idx="4">
                  <c:v>1.3549999999999899E-3</c:v>
                </c:pt>
                <c:pt idx="5">
                  <c:v>2.5099999999999801E-3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1CB-974F-A46E-413548F26B8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GSL_Landsat!$N$6:$S$6</c:f>
              <c:numCache>
                <c:formatCode>0.00%</c:formatCode>
                <c:ptCount val="6"/>
                <c:pt idx="0">
                  <c:v>1.47199999999999E-2</c:v>
                </c:pt>
                <c:pt idx="1">
                  <c:v>5.7180000000000002E-2</c:v>
                </c:pt>
                <c:pt idx="2">
                  <c:v>3.7819999999999902E-2</c:v>
                </c:pt>
                <c:pt idx="3">
                  <c:v>-2.5499999999999902E-3</c:v>
                </c:pt>
                <c:pt idx="4">
                  <c:v>-1.8075000000000101E-3</c:v>
                </c:pt>
                <c:pt idx="5">
                  <c:v>6.6749999999998701E-4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1CB-974F-A46E-413548F26B8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GSL_Landsat!$N$7:$S$7</c:f>
              <c:numCache>
                <c:formatCode>0.00%</c:formatCode>
                <c:ptCount val="6"/>
                <c:pt idx="0">
                  <c:v>3.5895000000000003E-2</c:v>
                </c:pt>
                <c:pt idx="1">
                  <c:v>0.13791999999999999</c:v>
                </c:pt>
                <c:pt idx="2">
                  <c:v>0.12749749999999899</c:v>
                </c:pt>
                <c:pt idx="3">
                  <c:v>3.2814999999999997E-2</c:v>
                </c:pt>
                <c:pt idx="4">
                  <c:v>6.2499999999993103E-5</c:v>
                </c:pt>
                <c:pt idx="5">
                  <c:v>2.5924999999999902E-3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1CB-974F-A46E-413548F26B8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GSL_Landsat!$N$8:$S$8</c:f>
              <c:numCache>
                <c:formatCode>0.00%</c:formatCode>
                <c:ptCount val="6"/>
                <c:pt idx="0">
                  <c:v>2.5637500000000001E-2</c:v>
                </c:pt>
                <c:pt idx="1">
                  <c:v>7.4312500000000004E-2</c:v>
                </c:pt>
                <c:pt idx="2">
                  <c:v>6.2570000000000001E-2</c:v>
                </c:pt>
                <c:pt idx="3">
                  <c:v>1.3839999999999899E-2</c:v>
                </c:pt>
                <c:pt idx="4">
                  <c:v>1.0897499999999999E-2</c:v>
                </c:pt>
                <c:pt idx="5">
                  <c:v>1.3454999999999899E-2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1CB-974F-A46E-413548F26B80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GSL_Landsat!$N$9:$S$9</c:f>
              <c:numCache>
                <c:formatCode>0.00%</c:formatCode>
                <c:ptCount val="6"/>
                <c:pt idx="0">
                  <c:v>3.1357500000000003E-2</c:v>
                </c:pt>
                <c:pt idx="1">
                  <c:v>7.8575000000000006E-2</c:v>
                </c:pt>
                <c:pt idx="2">
                  <c:v>4.4282500000000002E-2</c:v>
                </c:pt>
                <c:pt idx="3">
                  <c:v>-8.3799999999999899E-3</c:v>
                </c:pt>
                <c:pt idx="4">
                  <c:v>3.6374999999999802E-3</c:v>
                </c:pt>
                <c:pt idx="5">
                  <c:v>6.4424999999999899E-3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1CB-974F-A46E-413548F26B80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GSL_Landsat!$N$10:$S$10</c:f>
              <c:numCache>
                <c:formatCode>0.00%</c:formatCode>
                <c:ptCount val="6"/>
                <c:pt idx="0">
                  <c:v>9.1649999999999995E-3</c:v>
                </c:pt>
                <c:pt idx="1">
                  <c:v>5.0524999999999903E-2</c:v>
                </c:pt>
                <c:pt idx="2">
                  <c:v>3.1E-2</c:v>
                </c:pt>
                <c:pt idx="3">
                  <c:v>3.4724999999999799E-3</c:v>
                </c:pt>
                <c:pt idx="4">
                  <c:v>2.5649999999999801E-3</c:v>
                </c:pt>
                <c:pt idx="5">
                  <c:v>2.75749999999999E-3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1CB-974F-A46E-413548F26B80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GSL_Landsat!$N$11:$S$11</c:f>
              <c:numCache>
                <c:formatCode>0.00%</c:formatCode>
                <c:ptCount val="6"/>
                <c:pt idx="0">
                  <c:v>6.6447499999999896E-2</c:v>
                </c:pt>
                <c:pt idx="1">
                  <c:v>0.16121249999999901</c:v>
                </c:pt>
                <c:pt idx="2">
                  <c:v>0.143612499999999</c:v>
                </c:pt>
                <c:pt idx="3">
                  <c:v>4.2137499999999897E-2</c:v>
                </c:pt>
                <c:pt idx="4">
                  <c:v>-6.5249999999999998E-4</c:v>
                </c:pt>
                <c:pt idx="5">
                  <c:v>1.5199999999999899E-3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1CB-974F-A46E-413548F26B80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GSL_Landsat!$N$12:$S$12</c:f>
              <c:numCache>
                <c:formatCode>0.00%</c:formatCode>
                <c:ptCount val="6"/>
                <c:pt idx="0">
                  <c:v>5.46499999999999E-2</c:v>
                </c:pt>
                <c:pt idx="1">
                  <c:v>0.17028749999999901</c:v>
                </c:pt>
                <c:pt idx="2">
                  <c:v>0.15414499999999901</c:v>
                </c:pt>
                <c:pt idx="3">
                  <c:v>6.2294999999999899E-2</c:v>
                </c:pt>
                <c:pt idx="4">
                  <c:v>-5.7000000000001396E-4</c:v>
                </c:pt>
                <c:pt idx="5">
                  <c:v>1.6025E-3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1CB-974F-A46E-413548F26B80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GSL_Landsat!$N$13:$S$13</c:f>
              <c:numCache>
                <c:formatCode>0.00%</c:formatCode>
                <c:ptCount val="6"/>
                <c:pt idx="0">
                  <c:v>3.9387499999999902E-2</c:v>
                </c:pt>
                <c:pt idx="1">
                  <c:v>6.5237500000000004E-2</c:v>
                </c:pt>
                <c:pt idx="2">
                  <c:v>2.67374999999999E-2</c:v>
                </c:pt>
                <c:pt idx="3">
                  <c:v>1.37849999999999E-2</c:v>
                </c:pt>
                <c:pt idx="4">
                  <c:v>2.4824999999999899E-3</c:v>
                </c:pt>
                <c:pt idx="5">
                  <c:v>1.5475E-3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1CB-974F-A46E-413548F26B80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GSL_Landsat!$N$14:$S$14</c:f>
              <c:numCache>
                <c:formatCode>0.00%</c:formatCode>
                <c:ptCount val="6"/>
                <c:pt idx="0">
                  <c:v>3.8314999999999898E-2</c:v>
                </c:pt>
                <c:pt idx="1">
                  <c:v>6.9197499999999995E-2</c:v>
                </c:pt>
                <c:pt idx="2">
                  <c:v>2.7205E-2</c:v>
                </c:pt>
                <c:pt idx="3">
                  <c:v>1.0869999999999901E-2</c:v>
                </c:pt>
                <c:pt idx="4">
                  <c:v>4.9299999999999899E-3</c:v>
                </c:pt>
                <c:pt idx="5">
                  <c:v>4.8199999999999901E-3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1CB-974F-A46E-413548F26B80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GSL_Landsat!$N$15:$S$15</c:f>
              <c:numCache>
                <c:formatCode>0.00%</c:formatCode>
                <c:ptCount val="6"/>
                <c:pt idx="0">
                  <c:v>4.0322499999999997E-2</c:v>
                </c:pt>
                <c:pt idx="1">
                  <c:v>7.2717499999999893E-2</c:v>
                </c:pt>
                <c:pt idx="2">
                  <c:v>2.9790000000000001E-2</c:v>
                </c:pt>
                <c:pt idx="3">
                  <c:v>7.1024999999999804E-3</c:v>
                </c:pt>
                <c:pt idx="4">
                  <c:v>4.7375000000000004E-3</c:v>
                </c:pt>
                <c:pt idx="5">
                  <c:v>-1.67E-3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1CB-974F-A46E-413548F26B80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GSL_Landsat!$N$16:$S$16</c:f>
              <c:numCache>
                <c:formatCode>0.00%</c:formatCode>
                <c:ptCount val="6"/>
                <c:pt idx="0">
                  <c:v>7.0654999999999996E-2</c:v>
                </c:pt>
                <c:pt idx="1">
                  <c:v>0.13230999999999901</c:v>
                </c:pt>
                <c:pt idx="2">
                  <c:v>0.117294999999999</c:v>
                </c:pt>
                <c:pt idx="3">
                  <c:v>4.2852499999999898E-2</c:v>
                </c:pt>
                <c:pt idx="4">
                  <c:v>2.1524999999999999E-3</c:v>
                </c:pt>
                <c:pt idx="5">
                  <c:v>2.0699999999999798E-3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1CB-974F-A46E-413548F26B80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GSL_Landsat!$N$17:$S$17</c:f>
              <c:numCache>
                <c:formatCode>0.00%</c:formatCode>
                <c:ptCount val="6"/>
                <c:pt idx="0">
                  <c:v>4.7747499999999998E-2</c:v>
                </c:pt>
                <c:pt idx="1">
                  <c:v>7.5714999999999893E-2</c:v>
                </c:pt>
                <c:pt idx="2">
                  <c:v>3.80399999999999E-2</c:v>
                </c:pt>
                <c:pt idx="3">
                  <c:v>1.6892500000000001E-2</c:v>
                </c:pt>
                <c:pt idx="4">
                  <c:v>4.6825E-3</c:v>
                </c:pt>
                <c:pt idx="5">
                  <c:v>4.7375000000000004E-3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1CB-974F-A46E-413548F26B80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GSL_Landsat!$N$18:$S$18</c:f>
              <c:numCache>
                <c:formatCode>0.00%</c:formatCode>
                <c:ptCount val="6"/>
                <c:pt idx="0">
                  <c:v>3.3007499999999898E-2</c:v>
                </c:pt>
                <c:pt idx="1">
                  <c:v>7.0985000000000006E-2</c:v>
                </c:pt>
                <c:pt idx="2">
                  <c:v>3.2567499999999999E-2</c:v>
                </c:pt>
                <c:pt idx="3">
                  <c:v>-4.4749999999999998E-3</c:v>
                </c:pt>
                <c:pt idx="4">
                  <c:v>9.2200000000000008E-3</c:v>
                </c:pt>
                <c:pt idx="5">
                  <c:v>1.0897499999999999E-2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1CB-974F-A46E-413548F26B80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GSL_Landsat!$N$19:$S$19</c:f>
              <c:numCache>
                <c:formatCode>0.00%</c:formatCode>
                <c:ptCount val="6"/>
                <c:pt idx="0">
                  <c:v>1.7112499999999999E-2</c:v>
                </c:pt>
                <c:pt idx="1">
                  <c:v>6.9032499999999997E-2</c:v>
                </c:pt>
                <c:pt idx="2">
                  <c:v>3.2952499999999899E-2</c:v>
                </c:pt>
                <c:pt idx="3">
                  <c:v>3.41749999999999E-3</c:v>
                </c:pt>
                <c:pt idx="4">
                  <c:v>1.6947500000000001E-2</c:v>
                </c:pt>
                <c:pt idx="5">
                  <c:v>1.8652499999999898E-2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1CB-974F-A46E-413548F26B80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GSL_Landsat!$N$20:$S$20</c:f>
              <c:numCache>
                <c:formatCode>0.00%</c:formatCode>
                <c:ptCount val="6"/>
                <c:pt idx="0">
                  <c:v>3.4547500000000002E-2</c:v>
                </c:pt>
                <c:pt idx="1">
                  <c:v>6.1937499999999902E-2</c:v>
                </c:pt>
                <c:pt idx="2">
                  <c:v>2.7012499999999901E-2</c:v>
                </c:pt>
                <c:pt idx="3">
                  <c:v>1.39775E-2</c:v>
                </c:pt>
                <c:pt idx="4">
                  <c:v>4.8475000000000002E-3</c:v>
                </c:pt>
                <c:pt idx="5">
                  <c:v>4.7924999999999999E-3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1CB-974F-A46E-413548F26B80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GSL_Landsat!$N$21:$S$21</c:f>
              <c:numCache>
                <c:formatCode>0.00%</c:formatCode>
                <c:ptCount val="6"/>
                <c:pt idx="0">
                  <c:v>1.0869999999999901E-2</c:v>
                </c:pt>
                <c:pt idx="1">
                  <c:v>5.8499999999999899E-2</c:v>
                </c:pt>
                <c:pt idx="2">
                  <c:v>2.0219999999999901E-2</c:v>
                </c:pt>
                <c:pt idx="3">
                  <c:v>-3.04499999999999E-3</c:v>
                </c:pt>
                <c:pt idx="4">
                  <c:v>5.4249999999999802E-3</c:v>
                </c:pt>
                <c:pt idx="5">
                  <c:v>7.9549999999999899E-3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1CB-974F-A46E-413548F26B80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GSL_Landsat!$N$22:$S$22</c:f>
              <c:numCache>
                <c:formatCode>0.00%</c:formatCode>
                <c:ptCount val="6"/>
                <c:pt idx="0">
                  <c:v>2.4344999999999999E-2</c:v>
                </c:pt>
                <c:pt idx="1">
                  <c:v>5.7867500000000002E-2</c:v>
                </c:pt>
                <c:pt idx="2">
                  <c:v>1.7964999999999998E-2</c:v>
                </c:pt>
                <c:pt idx="3">
                  <c:v>-9.2324999999999994E-3</c:v>
                </c:pt>
                <c:pt idx="4">
                  <c:v>8.4774999999999903E-3</c:v>
                </c:pt>
                <c:pt idx="5">
                  <c:v>9.1924999999999906E-3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1CB-974F-A46E-413548F26B80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GSL_Landsat!$N$23:$S$23</c:f>
              <c:numCache>
                <c:formatCode>0.00%</c:formatCode>
                <c:ptCount val="6"/>
                <c:pt idx="0">
                  <c:v>3.1962499999999998E-2</c:v>
                </c:pt>
                <c:pt idx="1">
                  <c:v>6.5072499999999894E-2</c:v>
                </c:pt>
                <c:pt idx="2">
                  <c:v>2.63799999999999E-2</c:v>
                </c:pt>
                <c:pt idx="3">
                  <c:v>1.0072499999999899E-2</c:v>
                </c:pt>
                <c:pt idx="4">
                  <c:v>-2.19250000000001E-3</c:v>
                </c:pt>
                <c:pt idx="5">
                  <c:v>-1.69749999999999E-3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1CB-974F-A46E-413548F26B80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GSL_Landsat!$N$24:$S$24</c:f>
              <c:numCache>
                <c:formatCode>0.00%</c:formatCode>
                <c:ptCount val="6"/>
                <c:pt idx="0">
                  <c:v>0.100602499999999</c:v>
                </c:pt>
                <c:pt idx="1">
                  <c:v>0.111464999999999</c:v>
                </c:pt>
                <c:pt idx="2">
                  <c:v>9.2434999999999906E-2</c:v>
                </c:pt>
                <c:pt idx="3">
                  <c:v>5.0250000000000003E-2</c:v>
                </c:pt>
                <c:pt idx="4">
                  <c:v>1.21074999999999E-2</c:v>
                </c:pt>
                <c:pt idx="5">
                  <c:v>4.2424999999999798E-3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1CB-974F-A46E-413548F26B80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GSL_Landsat!$N$25:$S$25</c:f>
              <c:numCache>
                <c:formatCode>0.00%</c:formatCode>
                <c:ptCount val="6"/>
                <c:pt idx="0">
                  <c:v>8.5752499999999995E-2</c:v>
                </c:pt>
                <c:pt idx="1">
                  <c:v>0.10090499999999999</c:v>
                </c:pt>
                <c:pt idx="2">
                  <c:v>7.8575000000000006E-2</c:v>
                </c:pt>
                <c:pt idx="3">
                  <c:v>1.74425E-2</c:v>
                </c:pt>
                <c:pt idx="4">
                  <c:v>-2.3575000000000102E-3</c:v>
                </c:pt>
                <c:pt idx="5">
                  <c:v>-2E-3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1CB-974F-A46E-413548F26B80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GSL_Landsat!$N$26:$S$26</c:f>
              <c:numCache>
                <c:formatCode>0.00%</c:formatCode>
                <c:ptCount val="6"/>
                <c:pt idx="0">
                  <c:v>3.65274999999999E-2</c:v>
                </c:pt>
                <c:pt idx="1">
                  <c:v>7.8987499999999905E-2</c:v>
                </c:pt>
                <c:pt idx="2">
                  <c:v>3.16875E-2</c:v>
                </c:pt>
                <c:pt idx="3">
                  <c:v>9.6600000000000002E-3</c:v>
                </c:pt>
                <c:pt idx="4">
                  <c:v>2.2074999999999998E-3</c:v>
                </c:pt>
                <c:pt idx="5">
                  <c:v>1.4375E-3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1CB-974F-A46E-413548F26B80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GSL_Landsat!$N$27:$S$27</c:f>
              <c:numCache>
                <c:formatCode>0.00%</c:formatCode>
                <c:ptCount val="6"/>
                <c:pt idx="0">
                  <c:v>0.118174999999999</c:v>
                </c:pt>
                <c:pt idx="1">
                  <c:v>0.16456749999999901</c:v>
                </c:pt>
                <c:pt idx="2">
                  <c:v>0.14498749999999999</c:v>
                </c:pt>
                <c:pt idx="3">
                  <c:v>5.3797499999999998E-2</c:v>
                </c:pt>
                <c:pt idx="4">
                  <c:v>5.7549999999999797E-3</c:v>
                </c:pt>
                <c:pt idx="5">
                  <c:v>8.4774999999999903E-3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1CB-974F-A46E-413548F26B80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GSL_Landsat!$N$28:$S$28</c:f>
              <c:numCache>
                <c:formatCode>0.00%</c:formatCode>
                <c:ptCount val="6"/>
                <c:pt idx="0">
                  <c:v>2.90475E-2</c:v>
                </c:pt>
                <c:pt idx="1">
                  <c:v>0.108935</c:v>
                </c:pt>
                <c:pt idx="2">
                  <c:v>4.1972499999999899E-2</c:v>
                </c:pt>
                <c:pt idx="3">
                  <c:v>-2.4399999999999899E-3</c:v>
                </c:pt>
                <c:pt idx="4">
                  <c:v>5.5749999999998802E-4</c:v>
                </c:pt>
                <c:pt idx="5">
                  <c:v>1.79499999999999E-3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1CB-974F-A46E-413548F26B80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GSL_Landsat!$N$29:$S$29</c:f>
              <c:numCache>
                <c:formatCode>0.00%</c:formatCode>
                <c:ptCount val="6"/>
                <c:pt idx="0">
                  <c:v>0.12224499999999899</c:v>
                </c:pt>
                <c:pt idx="1">
                  <c:v>0.1684725</c:v>
                </c:pt>
                <c:pt idx="2">
                  <c:v>0.15826999999999999</c:v>
                </c:pt>
                <c:pt idx="3">
                  <c:v>6.4824999999999994E-2</c:v>
                </c:pt>
                <c:pt idx="4">
                  <c:v>9.0000000000006701E-5</c:v>
                </c:pt>
                <c:pt idx="5">
                  <c:v>5.9750000000000003E-3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1CB-974F-A46E-413548F26B80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GSL_Landsat!$N$30:$S$30</c:f>
              <c:numCache>
                <c:formatCode>0.00%</c:formatCode>
                <c:ptCount val="6"/>
                <c:pt idx="0">
                  <c:v>6.6695000000000004E-2</c:v>
                </c:pt>
                <c:pt idx="1">
                  <c:v>9.7659999999999997E-2</c:v>
                </c:pt>
                <c:pt idx="2">
                  <c:v>6.0865000000000002E-2</c:v>
                </c:pt>
                <c:pt idx="3">
                  <c:v>5.0634999999999902E-2</c:v>
                </c:pt>
                <c:pt idx="4">
                  <c:v>4.4062499999999998E-2</c:v>
                </c:pt>
                <c:pt idx="5">
                  <c:v>3.5262500000000002E-2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1CB-974F-A46E-413548F26B80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GSL_Landsat!$N$31:$S$31</c:f>
              <c:numCache>
                <c:formatCode>0.00%</c:formatCode>
                <c:ptCount val="6"/>
                <c:pt idx="0">
                  <c:v>1.7579999999999901E-2</c:v>
                </c:pt>
                <c:pt idx="1">
                  <c:v>5.9545000000000001E-2</c:v>
                </c:pt>
                <c:pt idx="2">
                  <c:v>2.6324999999999901E-2</c:v>
                </c:pt>
                <c:pt idx="3">
                  <c:v>1.7125E-3</c:v>
                </c:pt>
                <c:pt idx="4">
                  <c:v>1.03199999999999E-2</c:v>
                </c:pt>
                <c:pt idx="5">
                  <c:v>1.0264999999999899E-2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1CB-974F-A46E-413548F26B80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GSL_Landsat!$N$32:$S$32</c:f>
              <c:numCache>
                <c:formatCode>0.00%</c:formatCode>
                <c:ptCount val="6"/>
                <c:pt idx="0">
                  <c:v>2.7425000000000001E-2</c:v>
                </c:pt>
                <c:pt idx="1">
                  <c:v>6.3807500000000003E-2</c:v>
                </c:pt>
                <c:pt idx="2">
                  <c:v>2.44824999999999E-2</c:v>
                </c:pt>
                <c:pt idx="3">
                  <c:v>4.9299999999999899E-3</c:v>
                </c:pt>
                <c:pt idx="4">
                  <c:v>1.73999999999999E-3</c:v>
                </c:pt>
                <c:pt idx="5">
                  <c:v>-1.9725000000000098E-3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1CB-974F-A46E-413548F26B80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GSL_Landsat!$N$33:$S$33</c:f>
              <c:numCache>
                <c:formatCode>0.00%</c:formatCode>
                <c:ptCount val="6"/>
                <c:pt idx="0">
                  <c:v>5.4594999999999998E-2</c:v>
                </c:pt>
                <c:pt idx="1">
                  <c:v>9.2160000000000006E-2</c:v>
                </c:pt>
                <c:pt idx="2">
                  <c:v>5.3495000000000001E-2</c:v>
                </c:pt>
                <c:pt idx="3">
                  <c:v>3.3392499999999901E-2</c:v>
                </c:pt>
                <c:pt idx="4">
                  <c:v>2.4510000000000001E-2</c:v>
                </c:pt>
                <c:pt idx="5">
                  <c:v>2.198E-2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1CB-974F-A46E-413548F26B80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GSL_Landsat!$N$34:$S$34</c:f>
              <c:numCache>
                <c:formatCode>0.00%</c:formatCode>
                <c:ptCount val="6"/>
                <c:pt idx="0">
                  <c:v>2.5197499999999901E-2</c:v>
                </c:pt>
                <c:pt idx="1">
                  <c:v>6.4192499999999902E-2</c:v>
                </c:pt>
                <c:pt idx="2">
                  <c:v>2.2447499999999999E-2</c:v>
                </c:pt>
                <c:pt idx="3">
                  <c:v>-5.3275000000000102E-3</c:v>
                </c:pt>
                <c:pt idx="4">
                  <c:v>8.9999999999999993E-3</c:v>
                </c:pt>
                <c:pt idx="5">
                  <c:v>1.07599999999999E-2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1CB-974F-A46E-413548F26B80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GSL_Landsat!$N$35:$S$35</c:f>
              <c:numCache>
                <c:formatCode>0.00%</c:formatCode>
                <c:ptCount val="6"/>
                <c:pt idx="0">
                  <c:v>2.3574999999999902E-2</c:v>
                </c:pt>
                <c:pt idx="1">
                  <c:v>7.5412499999999993E-2</c:v>
                </c:pt>
                <c:pt idx="2">
                  <c:v>2.6159999999999899E-2</c:v>
                </c:pt>
                <c:pt idx="3">
                  <c:v>-4.4200000000000003E-3</c:v>
                </c:pt>
                <c:pt idx="4">
                  <c:v>1.04575E-2</c:v>
                </c:pt>
                <c:pt idx="5">
                  <c:v>1.29874999999999E-2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1CB-974F-A46E-413548F26B80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GSL_Landsat!$N$36:$S$36</c:f>
              <c:numCache>
                <c:formatCode>0.00%</c:formatCode>
                <c:ptCount val="6"/>
                <c:pt idx="0">
                  <c:v>6.9279999999999994E-2</c:v>
                </c:pt>
                <c:pt idx="1">
                  <c:v>0.1031325</c:v>
                </c:pt>
                <c:pt idx="2">
                  <c:v>6.8372500000000003E-2</c:v>
                </c:pt>
                <c:pt idx="3">
                  <c:v>5.4182500000000001E-2</c:v>
                </c:pt>
                <c:pt idx="4">
                  <c:v>4.7334999999999898E-2</c:v>
                </c:pt>
                <c:pt idx="5">
                  <c:v>3.85625E-2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1CB-974F-A46E-413548F26B80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GSL_Landsat!$N$37:$S$37</c:f>
              <c:numCache>
                <c:formatCode>0.00%</c:formatCode>
                <c:ptCount val="6"/>
                <c:pt idx="0">
                  <c:v>3.8342500000000002E-2</c:v>
                </c:pt>
                <c:pt idx="1">
                  <c:v>8.8007500000000002E-2</c:v>
                </c:pt>
                <c:pt idx="2">
                  <c:v>5.7729999999999997E-2</c:v>
                </c:pt>
                <c:pt idx="3">
                  <c:v>1.9422499999999999E-2</c:v>
                </c:pt>
                <c:pt idx="4">
                  <c:v>1.49124999999999E-2</c:v>
                </c:pt>
                <c:pt idx="5">
                  <c:v>1.16949999999999E-2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1CB-974F-A46E-413548F26B80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GSL_Landsat!$N$38:$S$38</c:f>
              <c:numCache>
                <c:formatCode>0.00%</c:formatCode>
                <c:ptCount val="6"/>
                <c:pt idx="0">
                  <c:v>7.0132499999999903E-2</c:v>
                </c:pt>
                <c:pt idx="1">
                  <c:v>9.8264999999999894E-2</c:v>
                </c:pt>
                <c:pt idx="2">
                  <c:v>7.01875E-2</c:v>
                </c:pt>
                <c:pt idx="3">
                  <c:v>3.1494999999999898E-2</c:v>
                </c:pt>
                <c:pt idx="4">
                  <c:v>7.8174999999999998E-3</c:v>
                </c:pt>
                <c:pt idx="5">
                  <c:v>-2.1375000000000101E-3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1CB-974F-A46E-413548F26B80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GSL_Landsat!$N$39:$S$39</c:f>
              <c:numCache>
                <c:formatCode>0.00%</c:formatCode>
                <c:ptCount val="6"/>
                <c:pt idx="0">
                  <c:v>9.7055000000000002E-2</c:v>
                </c:pt>
                <c:pt idx="1">
                  <c:v>0.14163249999999999</c:v>
                </c:pt>
                <c:pt idx="2">
                  <c:v>9.8897499999999999E-2</c:v>
                </c:pt>
                <c:pt idx="3">
                  <c:v>4.3759999999999903E-2</c:v>
                </c:pt>
                <c:pt idx="4">
                  <c:v>3.3074999999999901E-3</c:v>
                </c:pt>
                <c:pt idx="5">
                  <c:v>1.07049999999999E-2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1CB-974F-A46E-413548F26B80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GSL_Landsat!$N$40:$S$40</c:f>
              <c:numCache>
                <c:formatCode>0.00%</c:formatCode>
                <c:ptCount val="6"/>
                <c:pt idx="0">
                  <c:v>7.8685000000000005E-2</c:v>
                </c:pt>
                <c:pt idx="1">
                  <c:v>0.11867</c:v>
                </c:pt>
                <c:pt idx="2">
                  <c:v>8.7814999999999893E-2</c:v>
                </c:pt>
                <c:pt idx="3">
                  <c:v>6.8097499999999894E-2</c:v>
                </c:pt>
                <c:pt idx="4">
                  <c:v>5.7014999999999899E-2</c:v>
                </c:pt>
                <c:pt idx="5">
                  <c:v>5.5089999999999903E-2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1CB-974F-A46E-413548F26B80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GSL_Landsat!$N$41:$S$41</c:f>
              <c:numCache>
                <c:formatCode>0.00%</c:formatCode>
                <c:ptCount val="6"/>
                <c:pt idx="0">
                  <c:v>7.8712500000000005E-2</c:v>
                </c:pt>
                <c:pt idx="1">
                  <c:v>0.10552499999999899</c:v>
                </c:pt>
                <c:pt idx="2">
                  <c:v>7.8052499999999997E-2</c:v>
                </c:pt>
                <c:pt idx="3">
                  <c:v>6.7904999999999993E-2</c:v>
                </c:pt>
                <c:pt idx="4">
                  <c:v>6.3450000000000006E-2</c:v>
                </c:pt>
                <c:pt idx="5">
                  <c:v>5.8307499999999998E-2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1CB-974F-A46E-413548F26B80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GSL_Landsat!$N$42:$S$42</c:f>
              <c:numCache>
                <c:formatCode>0.00%</c:formatCode>
                <c:ptCount val="6"/>
                <c:pt idx="0">
                  <c:v>1.7139999999999898E-2</c:v>
                </c:pt>
                <c:pt idx="1">
                  <c:v>7.1892499999999998E-2</c:v>
                </c:pt>
                <c:pt idx="2">
                  <c:v>2.9899999999999999E-2</c:v>
                </c:pt>
                <c:pt idx="3">
                  <c:v>4.54499999999999E-3</c:v>
                </c:pt>
                <c:pt idx="4">
                  <c:v>9.3024999999999896E-3</c:v>
                </c:pt>
                <c:pt idx="5">
                  <c:v>1.00174999999999E-2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1CB-974F-A46E-413548F26B80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GSL_Landsat!$N$43:$S$43</c:f>
              <c:numCache>
                <c:formatCode>0.00%</c:formatCode>
                <c:ptCount val="6"/>
                <c:pt idx="0">
                  <c:v>0.101785</c:v>
                </c:pt>
                <c:pt idx="1">
                  <c:v>0.14265</c:v>
                </c:pt>
                <c:pt idx="2">
                  <c:v>0.10544249999999999</c:v>
                </c:pt>
                <c:pt idx="3">
                  <c:v>5.0524999999999903E-2</c:v>
                </c:pt>
                <c:pt idx="4">
                  <c:v>1.2189999999999999E-2</c:v>
                </c:pt>
                <c:pt idx="5">
                  <c:v>-2.1375000000000101E-3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1CB-974F-A46E-413548F26B80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GSL_Landsat!$N$44:$S$44</c:f>
              <c:numCache>
                <c:formatCode>0.00%</c:formatCode>
                <c:ptCount val="6"/>
                <c:pt idx="0">
                  <c:v>5.0360000000000002E-2</c:v>
                </c:pt>
                <c:pt idx="1">
                  <c:v>0.106432499999999</c:v>
                </c:pt>
                <c:pt idx="2">
                  <c:v>9.4332499999999903E-2</c:v>
                </c:pt>
                <c:pt idx="3">
                  <c:v>5.0470000000000001E-2</c:v>
                </c:pt>
                <c:pt idx="4">
                  <c:v>4.9095E-2</c:v>
                </c:pt>
                <c:pt idx="5">
                  <c:v>4.7307500000000002E-2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1CB-974F-A46E-413548F26B80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GSL_Landsat!$N$45:$S$45</c:f>
              <c:numCache>
                <c:formatCode>0.00%</c:formatCode>
                <c:ptCount val="6"/>
                <c:pt idx="0">
                  <c:v>0.101785</c:v>
                </c:pt>
                <c:pt idx="1">
                  <c:v>0.14265</c:v>
                </c:pt>
                <c:pt idx="2">
                  <c:v>0.10544249999999999</c:v>
                </c:pt>
                <c:pt idx="3">
                  <c:v>5.0524999999999903E-2</c:v>
                </c:pt>
                <c:pt idx="4">
                  <c:v>1.2189999999999999E-2</c:v>
                </c:pt>
                <c:pt idx="5">
                  <c:v>-2.1375000000000101E-3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41CB-974F-A46E-413548F26B80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GSL_Landsat!$N$46:$S$46</c:f>
              <c:numCache>
                <c:formatCode>0.00%</c:formatCode>
                <c:ptCount val="6"/>
                <c:pt idx="0">
                  <c:v>9.7439999999999999E-2</c:v>
                </c:pt>
                <c:pt idx="1">
                  <c:v>0.12722249999999999</c:v>
                </c:pt>
                <c:pt idx="2">
                  <c:v>9.9172499999999997E-2</c:v>
                </c:pt>
                <c:pt idx="3">
                  <c:v>4.3897499999999999E-2</c:v>
                </c:pt>
                <c:pt idx="4">
                  <c:v>7.7349999999999901E-3</c:v>
                </c:pt>
                <c:pt idx="5">
                  <c:v>-2.1375000000000101E-3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41CB-974F-A46E-413548F26B80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GSL_Landsat!$N$47:$S$47</c:f>
              <c:numCache>
                <c:formatCode>0.00%</c:formatCode>
                <c:ptCount val="6"/>
                <c:pt idx="0">
                  <c:v>6.0122500000000002E-2</c:v>
                </c:pt>
                <c:pt idx="1">
                  <c:v>6.9940000000000002E-2</c:v>
                </c:pt>
                <c:pt idx="2">
                  <c:v>3.3090000000000001E-2</c:v>
                </c:pt>
                <c:pt idx="3">
                  <c:v>2.0962499999999901E-2</c:v>
                </c:pt>
                <c:pt idx="4">
                  <c:v>1.1749999999999899E-2</c:v>
                </c:pt>
                <c:pt idx="5">
                  <c:v>1.1364999999999899E-2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41CB-974F-A46E-413548F26B80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GSL_Landsat!$N$48:$S$48</c:f>
              <c:numCache>
                <c:formatCode>0.00%</c:formatCode>
                <c:ptCount val="6"/>
                <c:pt idx="0">
                  <c:v>3.4327499999999997E-2</c:v>
                </c:pt>
                <c:pt idx="1">
                  <c:v>5.1047500000000003E-2</c:v>
                </c:pt>
                <c:pt idx="2">
                  <c:v>4.14775E-2</c:v>
                </c:pt>
                <c:pt idx="3">
                  <c:v>2.98174999999999E-2</c:v>
                </c:pt>
                <c:pt idx="4">
                  <c:v>1.03749999999999E-2</c:v>
                </c:pt>
                <c:pt idx="5">
                  <c:v>-1.1199999999999999E-3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41CB-974F-A46E-413548F26B80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GSL_Landsat!$N$49:$S$49</c:f>
              <c:numCache>
                <c:formatCode>0.00%</c:formatCode>
                <c:ptCount val="6"/>
                <c:pt idx="0">
                  <c:v>3.85625E-2</c:v>
                </c:pt>
                <c:pt idx="1">
                  <c:v>8.6220000000000005E-2</c:v>
                </c:pt>
                <c:pt idx="2">
                  <c:v>5.5145E-2</c:v>
                </c:pt>
                <c:pt idx="3">
                  <c:v>3.3392499999999901E-2</c:v>
                </c:pt>
                <c:pt idx="4">
                  <c:v>-2.2749999999999901E-3</c:v>
                </c:pt>
                <c:pt idx="5">
                  <c:v>1.46499999999999E-3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41CB-974F-A46E-413548F26B80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GSL_Landsat!$N$50:$S$50</c:f>
              <c:numCache>
                <c:formatCode>0.00%</c:formatCode>
                <c:ptCount val="6"/>
                <c:pt idx="0">
                  <c:v>3.0669999999999999E-2</c:v>
                </c:pt>
                <c:pt idx="1">
                  <c:v>8.3745E-2</c:v>
                </c:pt>
                <c:pt idx="2">
                  <c:v>6.3890000000000002E-2</c:v>
                </c:pt>
                <c:pt idx="3">
                  <c:v>3.3007499999999898E-2</c:v>
                </c:pt>
                <c:pt idx="4">
                  <c:v>1.2174999999999801E-3</c:v>
                </c:pt>
                <c:pt idx="5">
                  <c:v>1.5199999999999899E-3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41CB-974F-A46E-413548F26B80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GSL_Landsat!$N$51:$S$51</c:f>
              <c:numCache>
                <c:formatCode>0.00%</c:formatCode>
                <c:ptCount val="6"/>
                <c:pt idx="0">
                  <c:v>3.1852499999999999E-2</c:v>
                </c:pt>
                <c:pt idx="1">
                  <c:v>6.4192499999999902E-2</c:v>
                </c:pt>
                <c:pt idx="2">
                  <c:v>3.0752499999999901E-2</c:v>
                </c:pt>
                <c:pt idx="3">
                  <c:v>5.1225000000000003E-3</c:v>
                </c:pt>
                <c:pt idx="4">
                  <c:v>8.5324999999999897E-3</c:v>
                </c:pt>
                <c:pt idx="5">
                  <c:v>9.7699999999999992E-3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41CB-974F-A46E-413548F26B80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GSL_Landsat!$N$52:$S$52</c:f>
              <c:numCache>
                <c:formatCode>0.00%</c:formatCode>
                <c:ptCount val="6"/>
                <c:pt idx="0">
                  <c:v>3.9662499999999899E-2</c:v>
                </c:pt>
                <c:pt idx="1">
                  <c:v>7.6044999999999904E-2</c:v>
                </c:pt>
                <c:pt idx="2">
                  <c:v>4.9974999999999901E-2</c:v>
                </c:pt>
                <c:pt idx="3">
                  <c:v>3.397E-2</c:v>
                </c:pt>
                <c:pt idx="4">
                  <c:v>2.5649999999999801E-3</c:v>
                </c:pt>
                <c:pt idx="5">
                  <c:v>4.7649999999999897E-3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41CB-974F-A46E-413548F26B80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GSL_Landsat!$N$53:$S$53</c:f>
              <c:numCache>
                <c:formatCode>0.00%</c:formatCode>
                <c:ptCount val="6"/>
                <c:pt idx="0">
                  <c:v>9.7439999999999999E-2</c:v>
                </c:pt>
                <c:pt idx="1">
                  <c:v>0.12722249999999999</c:v>
                </c:pt>
                <c:pt idx="2">
                  <c:v>9.9172499999999997E-2</c:v>
                </c:pt>
                <c:pt idx="3">
                  <c:v>4.3897499999999999E-2</c:v>
                </c:pt>
                <c:pt idx="4">
                  <c:v>7.7349999999999901E-3</c:v>
                </c:pt>
                <c:pt idx="5">
                  <c:v>-2.1375000000000101E-3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41CB-974F-A46E-413548F26B80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GSL_Landsat!$N$54:$S$54</c:f>
              <c:numCache>
                <c:formatCode>0.00%</c:formatCode>
                <c:ptCount val="6"/>
                <c:pt idx="0">
                  <c:v>8.6424999999999905E-3</c:v>
                </c:pt>
                <c:pt idx="1">
                  <c:v>4.9534999999999899E-2</c:v>
                </c:pt>
                <c:pt idx="2">
                  <c:v>1.6809999999999901E-2</c:v>
                </c:pt>
                <c:pt idx="3">
                  <c:v>1.8499999999999901E-3</c:v>
                </c:pt>
                <c:pt idx="4">
                  <c:v>1.2795000000000001E-2</c:v>
                </c:pt>
                <c:pt idx="5">
                  <c:v>1.45274999999999E-2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41CB-974F-A46E-413548F26B80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GSL_Landsat!$N$55:$S$55</c:f>
              <c:numCache>
                <c:formatCode>0.00%</c:formatCode>
                <c:ptCount val="6"/>
                <c:pt idx="0">
                  <c:v>0.11759749999999999</c:v>
                </c:pt>
                <c:pt idx="1">
                  <c:v>0.16239500000000001</c:v>
                </c:pt>
                <c:pt idx="2">
                  <c:v>0.1618175</c:v>
                </c:pt>
                <c:pt idx="3">
                  <c:v>9.91449999999999E-2</c:v>
                </c:pt>
                <c:pt idx="4">
                  <c:v>5.7042499999999899E-2</c:v>
                </c:pt>
                <c:pt idx="5">
                  <c:v>4.5190000000000001E-2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41CB-974F-A46E-413548F26B80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GSL_Landsat!$N$56:$S$56</c:f>
              <c:numCache>
                <c:formatCode>0.00%</c:formatCode>
                <c:ptCount val="6"/>
                <c:pt idx="0">
                  <c:v>1.41699999999999E-2</c:v>
                </c:pt>
                <c:pt idx="1">
                  <c:v>5.7592499999999901E-2</c:v>
                </c:pt>
                <c:pt idx="2">
                  <c:v>1.80474999999999E-2</c:v>
                </c:pt>
                <c:pt idx="3">
                  <c:v>-1.8499999999999E-4</c:v>
                </c:pt>
                <c:pt idx="4">
                  <c:v>1.26024999999999E-2</c:v>
                </c:pt>
                <c:pt idx="5">
                  <c:v>1.2162499999999901E-2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41CB-974F-A46E-413548F26B80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GSL_Landsat!$N$57:$S$57</c:f>
              <c:numCache>
                <c:formatCode>0.00%</c:formatCode>
                <c:ptCount val="6"/>
                <c:pt idx="0">
                  <c:v>3.2677499999999998E-2</c:v>
                </c:pt>
                <c:pt idx="1">
                  <c:v>4.8215000000000001E-2</c:v>
                </c:pt>
                <c:pt idx="2">
                  <c:v>1.6424999999999901E-2</c:v>
                </c:pt>
                <c:pt idx="3">
                  <c:v>-4.1174999999999901E-3</c:v>
                </c:pt>
                <c:pt idx="4">
                  <c:v>2.61999999999998E-3</c:v>
                </c:pt>
                <c:pt idx="5">
                  <c:v>4.2424999999999798E-3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41CB-974F-A46E-413548F26B80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GSL_Landsat!$N$58:$S$58</c:f>
              <c:numCache>
                <c:formatCode>0.00%</c:formatCode>
                <c:ptCount val="6"/>
                <c:pt idx="0">
                  <c:v>5.0675E-3</c:v>
                </c:pt>
                <c:pt idx="1">
                  <c:v>3.4877499999999999E-2</c:v>
                </c:pt>
                <c:pt idx="2">
                  <c:v>3.8300000000000001E-3</c:v>
                </c:pt>
                <c:pt idx="3">
                  <c:v>-6.1249999999999898E-3</c:v>
                </c:pt>
                <c:pt idx="4">
                  <c:v>1.1777499999999899E-2</c:v>
                </c:pt>
                <c:pt idx="5">
                  <c:v>1.252E-2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41CB-974F-A46E-413548F26B80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GSL_Landsat!$N$59:$S$59</c:f>
              <c:numCache>
                <c:formatCode>0.00%</c:formatCode>
                <c:ptCount val="6"/>
                <c:pt idx="0">
                  <c:v>0.1136375</c:v>
                </c:pt>
                <c:pt idx="1">
                  <c:v>0.17394499999999999</c:v>
                </c:pt>
                <c:pt idx="2">
                  <c:v>0.1466925</c:v>
                </c:pt>
                <c:pt idx="3">
                  <c:v>7.5082499999999996E-2</c:v>
                </c:pt>
                <c:pt idx="4">
                  <c:v>9.0274999999999904E-3</c:v>
                </c:pt>
                <c:pt idx="5">
                  <c:v>4.6549999999999899E-3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41CB-974F-A46E-413548F26B80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GSL_Landsat!$N$60:$S$60</c:f>
              <c:numCache>
                <c:formatCode>0.00%</c:formatCode>
                <c:ptCount val="6"/>
                <c:pt idx="0">
                  <c:v>2.7535E-2</c:v>
                </c:pt>
                <c:pt idx="1">
                  <c:v>4.9809999999999903E-2</c:v>
                </c:pt>
                <c:pt idx="2">
                  <c:v>1.0044999999999899E-2</c:v>
                </c:pt>
                <c:pt idx="3">
                  <c:v>-9.0674999999999992E-3</c:v>
                </c:pt>
                <c:pt idx="4">
                  <c:v>5.1499999999999801E-3</c:v>
                </c:pt>
                <c:pt idx="5">
                  <c:v>6.6350000000000003E-3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41CB-974F-A46E-413548F26B80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GSL_Landsat!$N$61:$S$61</c:f>
              <c:numCache>
                <c:formatCode>0.00%</c:formatCode>
                <c:ptCount val="6"/>
                <c:pt idx="0">
                  <c:v>3.1824999999999902E-2</c:v>
                </c:pt>
                <c:pt idx="1">
                  <c:v>0.11622250000000001</c:v>
                </c:pt>
                <c:pt idx="2">
                  <c:v>5.0139999999999997E-2</c:v>
                </c:pt>
                <c:pt idx="3">
                  <c:v>5.7274999999999904E-3</c:v>
                </c:pt>
                <c:pt idx="4">
                  <c:v>2.2062499999999902E-2</c:v>
                </c:pt>
                <c:pt idx="5">
                  <c:v>2.3519999999999899E-2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41CB-974F-A46E-413548F26B80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GSL_Landsat!$N$62:$S$62</c:f>
              <c:numCache>
                <c:formatCode>0.00%</c:formatCode>
                <c:ptCount val="6"/>
                <c:pt idx="0">
                  <c:v>6.7174999999999804E-3</c:v>
                </c:pt>
                <c:pt idx="1">
                  <c:v>6.4907500000000007E-2</c:v>
                </c:pt>
                <c:pt idx="2">
                  <c:v>4.0487500000000003E-2</c:v>
                </c:pt>
                <c:pt idx="3">
                  <c:v>1.3069999999999899E-2</c:v>
                </c:pt>
                <c:pt idx="4">
                  <c:v>-2.9500000000001698E-4</c:v>
                </c:pt>
                <c:pt idx="5">
                  <c:v>1.6574999999999999E-3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41CB-974F-A46E-413548F26B80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GSL_Landsat!$N$63:$S$63</c:f>
              <c:numCache>
                <c:formatCode>0.00%</c:formatCode>
                <c:ptCount val="6"/>
                <c:pt idx="0">
                  <c:v>7.6567499999999997E-2</c:v>
                </c:pt>
                <c:pt idx="1">
                  <c:v>0.1036825</c:v>
                </c:pt>
                <c:pt idx="2">
                  <c:v>8.0060000000000006E-2</c:v>
                </c:pt>
                <c:pt idx="3">
                  <c:v>2.4015000000000002E-2</c:v>
                </c:pt>
                <c:pt idx="4">
                  <c:v>1.03749999999999E-2</c:v>
                </c:pt>
                <c:pt idx="5">
                  <c:v>1.09249999999999E-2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41CB-974F-A46E-413548F26B80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GSL_Landsat!$N$64:$S$64</c:f>
              <c:numCache>
                <c:formatCode>0.00%</c:formatCode>
                <c:ptCount val="6"/>
                <c:pt idx="0">
                  <c:v>5.8665000000000002E-2</c:v>
                </c:pt>
                <c:pt idx="1">
                  <c:v>0.10657</c:v>
                </c:pt>
                <c:pt idx="2">
                  <c:v>8.8969999999999994E-2</c:v>
                </c:pt>
                <c:pt idx="3">
                  <c:v>4.8489999999999998E-2</c:v>
                </c:pt>
                <c:pt idx="4">
                  <c:v>3.3282499999999902E-2</c:v>
                </c:pt>
                <c:pt idx="5">
                  <c:v>2.9377500000000001E-2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41CB-974F-A46E-413548F26B80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GSL_Landsat!$N$65:$S$65</c:f>
              <c:numCache>
                <c:formatCode>0.00%</c:formatCode>
                <c:ptCount val="6"/>
                <c:pt idx="0">
                  <c:v>3.0092499999999901E-2</c:v>
                </c:pt>
                <c:pt idx="1">
                  <c:v>5.5172499999999999E-2</c:v>
                </c:pt>
                <c:pt idx="2">
                  <c:v>1.28224999999999E-2</c:v>
                </c:pt>
                <c:pt idx="3">
                  <c:v>-7.8300000000000002E-3</c:v>
                </c:pt>
                <c:pt idx="4">
                  <c:v>-4.32500000000002E-4</c:v>
                </c:pt>
                <c:pt idx="5">
                  <c:v>1.6574999999999999E-3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41CB-974F-A46E-413548F26B80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GSL_Landsat!$N$66:$S$66</c:f>
              <c:numCache>
                <c:formatCode>0.00%</c:formatCode>
                <c:ptCount val="6"/>
                <c:pt idx="0">
                  <c:v>2.6544999999999899E-2</c:v>
                </c:pt>
                <c:pt idx="1">
                  <c:v>5.5089999999999903E-2</c:v>
                </c:pt>
                <c:pt idx="2">
                  <c:v>1.38125E-2</c:v>
                </c:pt>
                <c:pt idx="3">
                  <c:v>-5.8225000000000004E-3</c:v>
                </c:pt>
                <c:pt idx="4">
                  <c:v>2.3724999999999901E-3</c:v>
                </c:pt>
                <c:pt idx="5">
                  <c:v>5.4799999999999797E-3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41CB-974F-A46E-413548F26B80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GSL_Landsat!$N$67:$S$67</c:f>
              <c:numCache>
                <c:formatCode>0.00%</c:formatCode>
                <c:ptCount val="6"/>
                <c:pt idx="0">
                  <c:v>4.8792499999999898E-2</c:v>
                </c:pt>
                <c:pt idx="1">
                  <c:v>7.2414999999999993E-2</c:v>
                </c:pt>
                <c:pt idx="2">
                  <c:v>1.91749999999999E-2</c:v>
                </c:pt>
                <c:pt idx="3">
                  <c:v>-2.3299999999999901E-3</c:v>
                </c:pt>
                <c:pt idx="4">
                  <c:v>1.252E-2</c:v>
                </c:pt>
                <c:pt idx="5">
                  <c:v>1.40325E-2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41CB-974F-A46E-413548F26B80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GSL_Landsat!$N$68:$S$68</c:f>
              <c:numCache>
                <c:formatCode>0.00%</c:formatCode>
                <c:ptCount val="6"/>
                <c:pt idx="0">
                  <c:v>8.3139999999999895E-2</c:v>
                </c:pt>
                <c:pt idx="1">
                  <c:v>0.17790499999999901</c:v>
                </c:pt>
                <c:pt idx="2">
                  <c:v>0.17520999999999901</c:v>
                </c:pt>
                <c:pt idx="3">
                  <c:v>0.11303249999999899</c:v>
                </c:pt>
                <c:pt idx="4">
                  <c:v>2.06874999999999E-2</c:v>
                </c:pt>
                <c:pt idx="5">
                  <c:v>1.0264999999999899E-2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41CB-974F-A46E-413548F26B80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GSL_Landsat!$N$69:$S$69</c:f>
              <c:numCache>
                <c:formatCode>0.00%</c:formatCode>
                <c:ptCount val="6"/>
                <c:pt idx="0">
                  <c:v>1.857E-2</c:v>
                </c:pt>
                <c:pt idx="1">
                  <c:v>4.0487500000000003E-2</c:v>
                </c:pt>
                <c:pt idx="2">
                  <c:v>3.3447499999999901E-2</c:v>
                </c:pt>
                <c:pt idx="3">
                  <c:v>1.95599999999999E-2</c:v>
                </c:pt>
                <c:pt idx="4">
                  <c:v>4.4075E-3</c:v>
                </c:pt>
                <c:pt idx="5">
                  <c:v>4.6825E-3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41CB-974F-A46E-413548F26B80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GSL_Landsat!$N$70:$S$70</c:f>
              <c:numCache>
                <c:formatCode>0.00%</c:formatCode>
                <c:ptCount val="6"/>
                <c:pt idx="0">
                  <c:v>2.94325E-2</c:v>
                </c:pt>
                <c:pt idx="1">
                  <c:v>5.9545000000000001E-2</c:v>
                </c:pt>
                <c:pt idx="2">
                  <c:v>8.6149999999999803E-3</c:v>
                </c:pt>
                <c:pt idx="3">
                  <c:v>-4.0900000000000103E-3</c:v>
                </c:pt>
                <c:pt idx="4">
                  <c:v>1.6837499999999998E-2</c:v>
                </c:pt>
                <c:pt idx="5">
                  <c:v>1.9669999999999899E-2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41CB-974F-A46E-413548F26B80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GSL_Landsat!$N$71:$S$71</c:f>
              <c:numCache>
                <c:formatCode>0.00%</c:formatCode>
                <c:ptCount val="6"/>
                <c:pt idx="0">
                  <c:v>0.16099249999999901</c:v>
                </c:pt>
                <c:pt idx="1">
                  <c:v>0.18843749999999901</c:v>
                </c:pt>
                <c:pt idx="2">
                  <c:v>0.181425</c:v>
                </c:pt>
                <c:pt idx="3">
                  <c:v>0.13725999999999999</c:v>
                </c:pt>
                <c:pt idx="4">
                  <c:v>9.0565000000000007E-2</c:v>
                </c:pt>
                <c:pt idx="5">
                  <c:v>8.5092500000000001E-2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41CB-974F-A46E-413548F26B80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GSL_Landsat!$N$72:$S$72</c:f>
              <c:numCache>
                <c:formatCode>0.00%</c:formatCode>
                <c:ptCount val="6"/>
                <c:pt idx="0">
                  <c:v>6.1717499999999897E-2</c:v>
                </c:pt>
                <c:pt idx="1">
                  <c:v>8.1049999999999997E-2</c:v>
                </c:pt>
                <c:pt idx="2">
                  <c:v>4.9589999999999898E-2</c:v>
                </c:pt>
                <c:pt idx="3">
                  <c:v>9.8250000000000004E-3</c:v>
                </c:pt>
                <c:pt idx="4">
                  <c:v>3.3074999999999901E-3</c:v>
                </c:pt>
                <c:pt idx="5">
                  <c:v>7.5699999999999899E-3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41CB-974F-A46E-413548F26B80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GSL_Landsat!$N$73:$S$73</c:f>
              <c:numCache>
                <c:formatCode>0.00%</c:formatCode>
                <c:ptCount val="6"/>
                <c:pt idx="0">
                  <c:v>2.7287499999999899E-2</c:v>
                </c:pt>
                <c:pt idx="1">
                  <c:v>5.5777499999999897E-2</c:v>
                </c:pt>
                <c:pt idx="2">
                  <c:v>3.9167499999999897E-2</c:v>
                </c:pt>
                <c:pt idx="3">
                  <c:v>1.7827499999999899E-2</c:v>
                </c:pt>
                <c:pt idx="4">
                  <c:v>2.61999999999998E-3</c:v>
                </c:pt>
                <c:pt idx="5">
                  <c:v>-1.67E-3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41CB-974F-A46E-413548F26B80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GSL_Landsat!$N$74:$S$74</c:f>
              <c:numCache>
                <c:formatCode>0.00%</c:formatCode>
                <c:ptCount val="6"/>
                <c:pt idx="0">
                  <c:v>5.4375E-2</c:v>
                </c:pt>
                <c:pt idx="1">
                  <c:v>8.2369999999999999E-2</c:v>
                </c:pt>
                <c:pt idx="2">
                  <c:v>6.6337499999999994E-2</c:v>
                </c:pt>
                <c:pt idx="3">
                  <c:v>4.3237499999999901E-2</c:v>
                </c:pt>
                <c:pt idx="4">
                  <c:v>1.4472499999999999E-2</c:v>
                </c:pt>
                <c:pt idx="5">
                  <c:v>1.0099999999999901E-2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41CB-974F-A46E-413548F26B80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GSL_Landsat!$N$75:$S$75</c:f>
              <c:numCache>
                <c:formatCode>0.00%</c:formatCode>
                <c:ptCount val="6"/>
                <c:pt idx="0">
                  <c:v>7.8575000000000006E-2</c:v>
                </c:pt>
                <c:pt idx="1">
                  <c:v>0.13690249999999901</c:v>
                </c:pt>
                <c:pt idx="2">
                  <c:v>0.1226025</c:v>
                </c:pt>
                <c:pt idx="3">
                  <c:v>7.47525E-2</c:v>
                </c:pt>
                <c:pt idx="4">
                  <c:v>2.1704999999999999E-2</c:v>
                </c:pt>
                <c:pt idx="5">
                  <c:v>1.0429999999999899E-2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41CB-974F-A46E-413548F26B80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GSL_Landsat!$N$76:$S$76</c:f>
              <c:numCache>
                <c:formatCode>0.00%</c:formatCode>
                <c:ptCount val="6"/>
                <c:pt idx="0">
                  <c:v>2.0439999999999899E-2</c:v>
                </c:pt>
                <c:pt idx="1">
                  <c:v>9.5569999999999905E-2</c:v>
                </c:pt>
                <c:pt idx="2">
                  <c:v>3.42724999999999E-2</c:v>
                </c:pt>
                <c:pt idx="3">
                  <c:v>-3.9524999999999899E-3</c:v>
                </c:pt>
                <c:pt idx="4">
                  <c:v>4.5174999999999998E-3</c:v>
                </c:pt>
                <c:pt idx="5">
                  <c:v>6.1124999999999903E-3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41CB-974F-A46E-413548F26B80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GSL_Landsat!$N$77:$S$77</c:f>
              <c:numCache>
                <c:formatCode>0.00%</c:formatCode>
                <c:ptCount val="6"/>
                <c:pt idx="0">
                  <c:v>4.0707500000000001E-2</c:v>
                </c:pt>
                <c:pt idx="1">
                  <c:v>8.3937499999999998E-2</c:v>
                </c:pt>
                <c:pt idx="2">
                  <c:v>5.6520000000000001E-2</c:v>
                </c:pt>
                <c:pt idx="3">
                  <c:v>6.0644999999999998E-2</c:v>
                </c:pt>
                <c:pt idx="4">
                  <c:v>8.2299999999999804E-3</c:v>
                </c:pt>
                <c:pt idx="5">
                  <c:v>2.0425E-3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41CB-974F-A46E-413548F26B80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GSL_Landsat!$N$78:$S$78</c:f>
              <c:numCache>
                <c:formatCode>0.00%</c:formatCode>
                <c:ptCount val="6"/>
                <c:pt idx="0">
                  <c:v>2.6159999999999899E-2</c:v>
                </c:pt>
                <c:pt idx="1">
                  <c:v>5.5199999999999902E-2</c:v>
                </c:pt>
                <c:pt idx="2">
                  <c:v>1.1942499999999899E-2</c:v>
                </c:pt>
                <c:pt idx="3">
                  <c:v>-5.5749999999999897E-3</c:v>
                </c:pt>
                <c:pt idx="4">
                  <c:v>6.1674999999999898E-3</c:v>
                </c:pt>
                <c:pt idx="5">
                  <c:v>8.9449999999999998E-3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41CB-974F-A46E-413548F26B80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GSL_Landsat!$N$79:$S$79</c:f>
              <c:numCache>
                <c:formatCode>0.00%</c:formatCode>
                <c:ptCount val="6"/>
                <c:pt idx="0">
                  <c:v>6.8454999999999905E-2</c:v>
                </c:pt>
                <c:pt idx="1">
                  <c:v>8.2672499999999899E-2</c:v>
                </c:pt>
                <c:pt idx="2">
                  <c:v>4.9369999999999997E-2</c:v>
                </c:pt>
                <c:pt idx="3">
                  <c:v>2.07424999999999E-2</c:v>
                </c:pt>
                <c:pt idx="4">
                  <c:v>9.2200000000000008E-3</c:v>
                </c:pt>
                <c:pt idx="5">
                  <c:v>6.0299999999999998E-3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41CB-974F-A46E-413548F26B80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GSL_Landsat!$N$80:$S$80</c:f>
              <c:numCache>
                <c:formatCode>0.00%</c:formatCode>
                <c:ptCount val="6"/>
                <c:pt idx="0">
                  <c:v>6.1304999999999998E-2</c:v>
                </c:pt>
                <c:pt idx="1">
                  <c:v>6.71625E-2</c:v>
                </c:pt>
                <c:pt idx="2">
                  <c:v>4.2247499999999903E-2</c:v>
                </c:pt>
                <c:pt idx="3">
                  <c:v>2.8084999999999999E-2</c:v>
                </c:pt>
                <c:pt idx="4">
                  <c:v>1.8185E-2</c:v>
                </c:pt>
                <c:pt idx="5">
                  <c:v>8.3125000000000004E-3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41CB-974F-A46E-413548F26B80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GSL_Landsat!$N$81:$S$81</c:f>
              <c:numCache>
                <c:formatCode>0.00%</c:formatCode>
                <c:ptCount val="6"/>
                <c:pt idx="0">
                  <c:v>7.8849999999999906E-2</c:v>
                </c:pt>
                <c:pt idx="1">
                  <c:v>0.108055</c:v>
                </c:pt>
                <c:pt idx="2">
                  <c:v>6.6309999999999897E-2</c:v>
                </c:pt>
                <c:pt idx="3">
                  <c:v>2.0247500000000002E-2</c:v>
                </c:pt>
                <c:pt idx="4">
                  <c:v>8.3949999999999806E-3</c:v>
                </c:pt>
                <c:pt idx="5">
                  <c:v>5.6724999999999901E-3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41CB-974F-A46E-413548F26B80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GSL_Landsat!$N$82:$S$82</c:f>
              <c:numCache>
                <c:formatCode>0.00%</c:formatCode>
                <c:ptCount val="6"/>
                <c:pt idx="0">
                  <c:v>6.2212499999999997E-2</c:v>
                </c:pt>
                <c:pt idx="1">
                  <c:v>7.7859999999999902E-2</c:v>
                </c:pt>
                <c:pt idx="2">
                  <c:v>4.1917499999999899E-2</c:v>
                </c:pt>
                <c:pt idx="3">
                  <c:v>1.6754999999999898E-2</c:v>
                </c:pt>
                <c:pt idx="4">
                  <c:v>8.5324999999999897E-3</c:v>
                </c:pt>
                <c:pt idx="5">
                  <c:v>5.7549999999999797E-3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41CB-974F-A46E-413548F26B80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GSL_Landsat!$N$83:$S$83</c:f>
              <c:numCache>
                <c:formatCode>0.00%</c:formatCode>
                <c:ptCount val="6"/>
                <c:pt idx="0">
                  <c:v>6.4027500000000001E-2</c:v>
                </c:pt>
                <c:pt idx="1">
                  <c:v>8.3415000000000003E-2</c:v>
                </c:pt>
                <c:pt idx="2">
                  <c:v>4.3869999999999902E-2</c:v>
                </c:pt>
                <c:pt idx="3">
                  <c:v>1.9807499999999999E-2</c:v>
                </c:pt>
                <c:pt idx="4">
                  <c:v>1.538E-2</c:v>
                </c:pt>
                <c:pt idx="5">
                  <c:v>9.2474999999999901E-3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41CB-974F-A46E-413548F26B80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GSL_Landsat!$N$84:$S$84</c:f>
              <c:numCache>
                <c:formatCode>0.00%</c:formatCode>
                <c:ptCount val="6"/>
                <c:pt idx="0">
                  <c:v>6.0369999999999903E-2</c:v>
                </c:pt>
                <c:pt idx="1">
                  <c:v>9.6972500000000003E-2</c:v>
                </c:pt>
                <c:pt idx="2">
                  <c:v>5.5640000000000002E-2</c:v>
                </c:pt>
                <c:pt idx="3">
                  <c:v>2.2419999999999898E-2</c:v>
                </c:pt>
                <c:pt idx="4">
                  <c:v>1.2024999999999999E-2</c:v>
                </c:pt>
                <c:pt idx="5">
                  <c:v>1.09525E-2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41CB-974F-A46E-413548F26B80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GSL_Landsat!$N$85:$S$85</c:f>
              <c:numCache>
                <c:formatCode>0.00%</c:formatCode>
                <c:ptCount val="6"/>
                <c:pt idx="0">
                  <c:v>5.6410000000000002E-2</c:v>
                </c:pt>
                <c:pt idx="1">
                  <c:v>9.6889999999999907E-2</c:v>
                </c:pt>
                <c:pt idx="2">
                  <c:v>4.9232499999999901E-2</c:v>
                </c:pt>
                <c:pt idx="3">
                  <c:v>1.52424999999999E-2</c:v>
                </c:pt>
                <c:pt idx="4">
                  <c:v>-2.5775000000000099E-3</c:v>
                </c:pt>
                <c:pt idx="5">
                  <c:v>1.09799999999999E-2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41CB-974F-A46E-413548F26B80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GSL_Landsat!$N$86:$S$86</c:f>
              <c:numCache>
                <c:formatCode>0.00%</c:formatCode>
                <c:ptCount val="6"/>
                <c:pt idx="0">
                  <c:v>5.6189999999999997E-2</c:v>
                </c:pt>
                <c:pt idx="1">
                  <c:v>9.6807499999999894E-2</c:v>
                </c:pt>
                <c:pt idx="2">
                  <c:v>5.5584999999999898E-2</c:v>
                </c:pt>
                <c:pt idx="3">
                  <c:v>2.2447499999999999E-2</c:v>
                </c:pt>
                <c:pt idx="4">
                  <c:v>-2.6049999999999901E-3</c:v>
                </c:pt>
                <c:pt idx="5">
                  <c:v>1.09799999999999E-2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41CB-974F-A46E-413548F26B80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GSL_Landsat!$N$87:$S$87</c:f>
              <c:numCache>
                <c:formatCode>0.00%</c:formatCode>
                <c:ptCount val="6"/>
                <c:pt idx="0">
                  <c:v>1.6397499999999999E-2</c:v>
                </c:pt>
                <c:pt idx="1">
                  <c:v>5.2697500000000001E-2</c:v>
                </c:pt>
                <c:pt idx="2">
                  <c:v>2.1925E-2</c:v>
                </c:pt>
                <c:pt idx="3">
                  <c:v>-5.6025000000000102E-3</c:v>
                </c:pt>
                <c:pt idx="4">
                  <c:v>3.08749999999999E-3</c:v>
                </c:pt>
                <c:pt idx="5">
                  <c:v>3.5274999999999799E-3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41CB-974F-A46E-413548F26B80}"/>
            </c:ext>
          </c:extLst>
        </c:ser>
        <c:ser>
          <c:idx val="96"/>
          <c:order val="96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GSL_Landsat!$N$88:$S$88</c:f>
              <c:numCache>
                <c:formatCode>0.00%</c:formatCode>
                <c:ptCount val="6"/>
                <c:pt idx="0">
                  <c:v>8.6550000000000002E-2</c:v>
                </c:pt>
                <c:pt idx="1">
                  <c:v>0.13701249999999901</c:v>
                </c:pt>
                <c:pt idx="2">
                  <c:v>0.12086999999999901</c:v>
                </c:pt>
                <c:pt idx="3">
                  <c:v>7.8629999999999894E-2</c:v>
                </c:pt>
                <c:pt idx="4">
                  <c:v>9.0824999999999899E-3</c:v>
                </c:pt>
                <c:pt idx="5">
                  <c:v>-1.725E-3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41CB-974F-A46E-413548F26B80}"/>
            </c:ext>
          </c:extLst>
        </c:ser>
        <c:ser>
          <c:idx val="97"/>
          <c:order val="97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GSL_Landsat!$N$89:$S$89</c:f>
              <c:numCache>
                <c:formatCode>0.00%</c:formatCode>
                <c:ptCount val="6"/>
                <c:pt idx="0">
                  <c:v>6.4907500000000007E-2</c:v>
                </c:pt>
                <c:pt idx="1">
                  <c:v>7.7529999999999905E-2</c:v>
                </c:pt>
                <c:pt idx="2">
                  <c:v>4.5217499999999897E-2</c:v>
                </c:pt>
                <c:pt idx="3">
                  <c:v>1.8350000000000002E-2</c:v>
                </c:pt>
                <c:pt idx="4">
                  <c:v>3.41749999999999E-3</c:v>
                </c:pt>
                <c:pt idx="5">
                  <c:v>3.7200000000000002E-3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41CB-974F-A46E-413548F26B80}"/>
            </c:ext>
          </c:extLst>
        </c:ser>
        <c:ser>
          <c:idx val="98"/>
          <c:order val="98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GSL_Landsat!$N$90:$S$90</c:f>
              <c:numCache>
                <c:formatCode>0.00%</c:formatCode>
                <c:ptCount val="6"/>
                <c:pt idx="0">
                  <c:v>2.9982499999999902E-2</c:v>
                </c:pt>
                <c:pt idx="1">
                  <c:v>6.7272499999999999E-2</c:v>
                </c:pt>
                <c:pt idx="2">
                  <c:v>2.198E-2</c:v>
                </c:pt>
                <c:pt idx="3">
                  <c:v>-4.7499999999999999E-3</c:v>
                </c:pt>
                <c:pt idx="4">
                  <c:v>6.2774999999999897E-3</c:v>
                </c:pt>
                <c:pt idx="5">
                  <c:v>8.0099999999999894E-3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41CB-974F-A46E-413548F26B80}"/>
            </c:ext>
          </c:extLst>
        </c:ser>
        <c:ser>
          <c:idx val="99"/>
          <c:order val="99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GSL_Landsat!$N$91:$S$91</c:f>
              <c:numCache>
                <c:formatCode>0.00%</c:formatCode>
                <c:ptCount val="6"/>
                <c:pt idx="0">
                  <c:v>6.3614999999999894E-2</c:v>
                </c:pt>
                <c:pt idx="1">
                  <c:v>0.16910500000000001</c:v>
                </c:pt>
                <c:pt idx="2">
                  <c:v>0.16184499999999999</c:v>
                </c:pt>
                <c:pt idx="3">
                  <c:v>0.120539999999999</c:v>
                </c:pt>
                <c:pt idx="4">
                  <c:v>4.0224999999999801E-3</c:v>
                </c:pt>
                <c:pt idx="5">
                  <c:v>3.9674999999999797E-3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41CB-974F-A46E-413548F26B80}"/>
            </c:ext>
          </c:extLst>
        </c:ser>
        <c:ser>
          <c:idx val="100"/>
          <c:order val="100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GSL_Landsat!$N$92:$S$92</c:f>
              <c:numCache>
                <c:formatCode>0.00%</c:formatCode>
                <c:ptCount val="6"/>
                <c:pt idx="0">
                  <c:v>9.7424999999999803E-3</c:v>
                </c:pt>
                <c:pt idx="1">
                  <c:v>7.1369999999999906E-2</c:v>
                </c:pt>
                <c:pt idx="2">
                  <c:v>2.4015000000000002E-2</c:v>
                </c:pt>
                <c:pt idx="3">
                  <c:v>-2.0275000000000102E-3</c:v>
                </c:pt>
                <c:pt idx="4">
                  <c:v>2.8414999999999899E-2</c:v>
                </c:pt>
                <c:pt idx="5">
                  <c:v>2.94325E-2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41CB-974F-A46E-413548F26B80}"/>
            </c:ext>
          </c:extLst>
        </c:ser>
        <c:ser>
          <c:idx val="101"/>
          <c:order val="101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GSL_Landsat!$N$93:$S$93</c:f>
              <c:numCache>
                <c:formatCode>0.00%</c:formatCode>
                <c:ptCount val="6"/>
                <c:pt idx="0">
                  <c:v>2.18424999999999E-2</c:v>
                </c:pt>
                <c:pt idx="1">
                  <c:v>8.8282499999999903E-2</c:v>
                </c:pt>
                <c:pt idx="2">
                  <c:v>3.5647499999999999E-2</c:v>
                </c:pt>
                <c:pt idx="3">
                  <c:v>5.1499999999999801E-3</c:v>
                </c:pt>
                <c:pt idx="4">
                  <c:v>3.7654999999999897E-2</c:v>
                </c:pt>
                <c:pt idx="5">
                  <c:v>4.0377499999999997E-2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41CB-974F-A46E-413548F26B80}"/>
            </c:ext>
          </c:extLst>
        </c:ser>
        <c:ser>
          <c:idx val="102"/>
          <c:order val="102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GSL_Landsat!$N$94:$S$94</c:f>
              <c:numCache>
                <c:formatCode>0.00%</c:formatCode>
                <c:ptCount val="6"/>
                <c:pt idx="0">
                  <c:v>3.32E-2</c:v>
                </c:pt>
                <c:pt idx="1">
                  <c:v>0.14413500000000001</c:v>
                </c:pt>
                <c:pt idx="2">
                  <c:v>0.13987250000000001</c:v>
                </c:pt>
                <c:pt idx="3">
                  <c:v>0.10890749999999901</c:v>
                </c:pt>
                <c:pt idx="4">
                  <c:v>3.1700000000000001E-3</c:v>
                </c:pt>
                <c:pt idx="5">
                  <c:v>4.1049999999999897E-3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41CB-974F-A46E-413548F26B80}"/>
            </c:ext>
          </c:extLst>
        </c:ser>
        <c:ser>
          <c:idx val="103"/>
          <c:order val="103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GSL_Landsat!$N$95:$S$95</c:f>
              <c:numCache>
                <c:formatCode>0.00%</c:formatCode>
                <c:ptCount val="6"/>
                <c:pt idx="0">
                  <c:v>1.11725E-2</c:v>
                </c:pt>
                <c:pt idx="1">
                  <c:v>6.4577499999999996E-2</c:v>
                </c:pt>
                <c:pt idx="2">
                  <c:v>2.7535E-2</c:v>
                </c:pt>
                <c:pt idx="3">
                  <c:v>1.69199999999999E-2</c:v>
                </c:pt>
                <c:pt idx="4">
                  <c:v>3.6197499999999903E-2</c:v>
                </c:pt>
                <c:pt idx="5">
                  <c:v>3.5922499999999899E-2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41CB-974F-A46E-413548F26B80}"/>
            </c:ext>
          </c:extLst>
        </c:ser>
        <c:ser>
          <c:idx val="104"/>
          <c:order val="104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GSL_Landsat!$N$96:$S$96</c:f>
              <c:numCache>
                <c:formatCode>0.00%</c:formatCode>
                <c:ptCount val="6"/>
                <c:pt idx="0">
                  <c:v>2.1292499999999898E-2</c:v>
                </c:pt>
                <c:pt idx="1">
                  <c:v>7.3514999999999997E-2</c:v>
                </c:pt>
                <c:pt idx="2">
                  <c:v>3.7434999999999899E-2</c:v>
                </c:pt>
                <c:pt idx="3">
                  <c:v>2.6297500000000001E-2</c:v>
                </c:pt>
                <c:pt idx="4">
                  <c:v>4.5382499999999902E-2</c:v>
                </c:pt>
                <c:pt idx="5">
                  <c:v>4.3567500000000002E-2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41CB-974F-A46E-413548F26B80}"/>
            </c:ext>
          </c:extLst>
        </c:ser>
        <c:ser>
          <c:idx val="105"/>
          <c:order val="105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GSL_Landsat!$N$97:$S$97</c:f>
              <c:numCache>
                <c:formatCode>0.00%</c:formatCode>
                <c:ptCount val="6"/>
                <c:pt idx="0">
                  <c:v>2.5417499999999999E-2</c:v>
                </c:pt>
                <c:pt idx="1">
                  <c:v>6.1607499999999898E-2</c:v>
                </c:pt>
                <c:pt idx="2">
                  <c:v>1.7634999999999901E-2</c:v>
                </c:pt>
                <c:pt idx="3">
                  <c:v>-6.5925000000000003E-3</c:v>
                </c:pt>
                <c:pt idx="4">
                  <c:v>6.195E-3</c:v>
                </c:pt>
                <c:pt idx="5">
                  <c:v>5.2049999999999796E-3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41CB-974F-A46E-413548F26B80}"/>
            </c:ext>
          </c:extLst>
        </c:ser>
        <c:ser>
          <c:idx val="106"/>
          <c:order val="106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GSL_Landsat!$N$98:$S$98</c:f>
              <c:numCache>
                <c:formatCode>0.00%</c:formatCode>
                <c:ptCount val="6"/>
                <c:pt idx="0">
                  <c:v>2.6599999999999902E-2</c:v>
                </c:pt>
                <c:pt idx="1">
                  <c:v>6.6557499999999895E-2</c:v>
                </c:pt>
                <c:pt idx="2">
                  <c:v>2.0852499999999899E-2</c:v>
                </c:pt>
                <c:pt idx="3">
                  <c:v>-6.6474999999999998E-3</c:v>
                </c:pt>
                <c:pt idx="4">
                  <c:v>5.0675E-3</c:v>
                </c:pt>
                <c:pt idx="5">
                  <c:v>8.8350000000000095E-3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41CB-974F-A46E-413548F26B80}"/>
            </c:ext>
          </c:extLst>
        </c:ser>
        <c:ser>
          <c:idx val="107"/>
          <c:order val="107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GSL_Landsat!$N$99:$S$99</c:f>
              <c:numCache>
                <c:formatCode>0.00%</c:formatCode>
                <c:ptCount val="6"/>
                <c:pt idx="0">
                  <c:v>3.3035000000000002E-2</c:v>
                </c:pt>
                <c:pt idx="1">
                  <c:v>7.0489999999999997E-2</c:v>
                </c:pt>
                <c:pt idx="2">
                  <c:v>2.7480000000000001E-2</c:v>
                </c:pt>
                <c:pt idx="3">
                  <c:v>-1.36749999999999E-3</c:v>
                </c:pt>
                <c:pt idx="4">
                  <c:v>8.8074999999999907E-3</c:v>
                </c:pt>
                <c:pt idx="5">
                  <c:v>9.8799999999999999E-3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41CB-974F-A46E-413548F26B80}"/>
            </c:ext>
          </c:extLst>
        </c:ser>
        <c:ser>
          <c:idx val="108"/>
          <c:order val="108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GSL_Landsat!$N$100:$S$100</c:f>
              <c:numCache>
                <c:formatCode>0.00%</c:formatCode>
                <c:ptCount val="6"/>
                <c:pt idx="0">
                  <c:v>7.2387499999999994E-2</c:v>
                </c:pt>
                <c:pt idx="1">
                  <c:v>8.1297499999999995E-2</c:v>
                </c:pt>
                <c:pt idx="2">
                  <c:v>4.8682499999999899E-2</c:v>
                </c:pt>
                <c:pt idx="3">
                  <c:v>2.3574999999999902E-2</c:v>
                </c:pt>
                <c:pt idx="4">
                  <c:v>-2.1099999999999999E-3</c:v>
                </c:pt>
                <c:pt idx="5">
                  <c:v>-7.3074999999999902E-3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41CB-974F-A46E-413548F26B80}"/>
            </c:ext>
          </c:extLst>
        </c:ser>
        <c:ser>
          <c:idx val="109"/>
          <c:order val="109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GSL_Landsat!$N$101:$S$101</c:f>
              <c:numCache>
                <c:formatCode>0.00%</c:formatCode>
                <c:ptCount val="6"/>
                <c:pt idx="0">
                  <c:v>7.2387499999999994E-2</c:v>
                </c:pt>
                <c:pt idx="1">
                  <c:v>8.1297499999999995E-2</c:v>
                </c:pt>
                <c:pt idx="2">
                  <c:v>4.8682499999999899E-2</c:v>
                </c:pt>
                <c:pt idx="3">
                  <c:v>2.3574999999999902E-2</c:v>
                </c:pt>
                <c:pt idx="4">
                  <c:v>-2.1099999999999999E-3</c:v>
                </c:pt>
                <c:pt idx="5">
                  <c:v>-7.3074999999999902E-3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41CB-974F-A46E-413548F26B80}"/>
            </c:ext>
          </c:extLst>
        </c:ser>
        <c:ser>
          <c:idx val="110"/>
          <c:order val="11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GSL_Landsat!$N$102:$S$102</c:f>
              <c:numCache>
                <c:formatCode>0.00%</c:formatCode>
                <c:ptCount val="6"/>
                <c:pt idx="0">
                  <c:v>3.0835000000000001E-2</c:v>
                </c:pt>
                <c:pt idx="1">
                  <c:v>7.2084999999999996E-2</c:v>
                </c:pt>
                <c:pt idx="2">
                  <c:v>2.49224999999999E-2</c:v>
                </c:pt>
                <c:pt idx="3">
                  <c:v>-4.4474999999999897E-3</c:v>
                </c:pt>
                <c:pt idx="4">
                  <c:v>1.13925E-2</c:v>
                </c:pt>
                <c:pt idx="5">
                  <c:v>1.1282500000000001E-2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41CB-974F-A46E-413548F26B80}"/>
            </c:ext>
          </c:extLst>
        </c:ser>
        <c:ser>
          <c:idx val="111"/>
          <c:order val="11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GSL_Landsat!$N$103:$S$103</c:f>
              <c:numCache>
                <c:formatCode>0.00%</c:formatCode>
                <c:ptCount val="6"/>
                <c:pt idx="0">
                  <c:v>0.17174499999999901</c:v>
                </c:pt>
                <c:pt idx="1">
                  <c:v>0.22217999999999999</c:v>
                </c:pt>
                <c:pt idx="2">
                  <c:v>0.22647</c:v>
                </c:pt>
                <c:pt idx="3">
                  <c:v>0.1626425</c:v>
                </c:pt>
                <c:pt idx="4">
                  <c:v>5.2669999999999897E-2</c:v>
                </c:pt>
                <c:pt idx="5">
                  <c:v>4.9699999999999897E-2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41CB-974F-A46E-413548F26B80}"/>
            </c:ext>
          </c:extLst>
        </c:ser>
        <c:ser>
          <c:idx val="112"/>
          <c:order val="11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GSL_Landsat!$N$104:$S$104</c:f>
              <c:numCache>
                <c:formatCode>0.00%</c:formatCode>
                <c:ptCount val="6"/>
                <c:pt idx="0">
                  <c:v>6.3257499999999994E-2</c:v>
                </c:pt>
                <c:pt idx="1">
                  <c:v>7.6374999999999998E-2</c:v>
                </c:pt>
                <c:pt idx="2">
                  <c:v>3.9717499999999899E-2</c:v>
                </c:pt>
                <c:pt idx="3">
                  <c:v>1.73599999999999E-2</c:v>
                </c:pt>
                <c:pt idx="4">
                  <c:v>2.4674999999999999E-2</c:v>
                </c:pt>
                <c:pt idx="5">
                  <c:v>3.5274999999999799E-3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41CB-974F-A46E-413548F26B80}"/>
            </c:ext>
          </c:extLst>
        </c:ser>
        <c:ser>
          <c:idx val="113"/>
          <c:order val="11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GSL_Landsat!$N$105:$S$105</c:f>
              <c:numCache>
                <c:formatCode>0.00%</c:formatCode>
                <c:ptCount val="6"/>
                <c:pt idx="0">
                  <c:v>1.538E-2</c:v>
                </c:pt>
                <c:pt idx="1">
                  <c:v>7.8767499999999893E-2</c:v>
                </c:pt>
                <c:pt idx="2">
                  <c:v>2.2392499999999999E-2</c:v>
                </c:pt>
                <c:pt idx="3">
                  <c:v>-7.3350000000000004E-3</c:v>
                </c:pt>
                <c:pt idx="4">
                  <c:v>8.8074999999999907E-3</c:v>
                </c:pt>
                <c:pt idx="5">
                  <c:v>1.39775E-2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41CB-974F-A46E-413548F26B80}"/>
            </c:ext>
          </c:extLst>
        </c:ser>
        <c:ser>
          <c:idx val="114"/>
          <c:order val="114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GSL_Landsat!$N$106:$S$106</c:f>
              <c:numCache>
                <c:formatCode>0.00%</c:formatCode>
                <c:ptCount val="6"/>
                <c:pt idx="0">
                  <c:v>3.8204999999999899E-2</c:v>
                </c:pt>
                <c:pt idx="1">
                  <c:v>8.5119999999999904E-2</c:v>
                </c:pt>
                <c:pt idx="2">
                  <c:v>4.37875E-2</c:v>
                </c:pt>
                <c:pt idx="3">
                  <c:v>3.1150000000000001E-3</c:v>
                </c:pt>
                <c:pt idx="4">
                  <c:v>1.88174999999999E-2</c:v>
                </c:pt>
                <c:pt idx="5">
                  <c:v>1.7139999999999898E-2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41CB-974F-A46E-413548F26B80}"/>
            </c:ext>
          </c:extLst>
        </c:ser>
        <c:ser>
          <c:idx val="115"/>
          <c:order val="115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GSL_Landsat!$N$107:$S$107</c:f>
              <c:numCache>
                <c:formatCode>0.00%</c:formatCode>
                <c:ptCount val="6"/>
                <c:pt idx="0">
                  <c:v>1.70575E-2</c:v>
                </c:pt>
                <c:pt idx="1">
                  <c:v>6.2212499999999997E-2</c:v>
                </c:pt>
                <c:pt idx="2">
                  <c:v>1.9834999999999901E-2</c:v>
                </c:pt>
                <c:pt idx="3">
                  <c:v>8.0500000000000005E-4</c:v>
                </c:pt>
                <c:pt idx="4">
                  <c:v>1.6094999999999901E-2</c:v>
                </c:pt>
                <c:pt idx="5">
                  <c:v>1.81024999999999E-2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41CB-974F-A46E-413548F26B80}"/>
            </c:ext>
          </c:extLst>
        </c:ser>
        <c:ser>
          <c:idx val="116"/>
          <c:order val="116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GSL_Landsat!$N$108:$S$108</c:f>
              <c:numCache>
                <c:formatCode>0.00%</c:formatCode>
                <c:ptCount val="6"/>
                <c:pt idx="0">
                  <c:v>7.3542499999999997E-2</c:v>
                </c:pt>
                <c:pt idx="1">
                  <c:v>7.3349999999999999E-2</c:v>
                </c:pt>
                <c:pt idx="2">
                  <c:v>4.5547499999999901E-2</c:v>
                </c:pt>
                <c:pt idx="3">
                  <c:v>2.33549999999999E-2</c:v>
                </c:pt>
                <c:pt idx="4">
                  <c:v>1.32074999999999E-2</c:v>
                </c:pt>
                <c:pt idx="5">
                  <c:v>9.9899999999999902E-3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41CB-974F-A46E-413548F26B80}"/>
            </c:ext>
          </c:extLst>
        </c:ser>
        <c:ser>
          <c:idx val="117"/>
          <c:order val="117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GSL_Landsat!$N$109:$S$109</c:f>
              <c:numCache>
                <c:formatCode>0.00%</c:formatCode>
                <c:ptCount val="6"/>
                <c:pt idx="0">
                  <c:v>6.191E-2</c:v>
                </c:pt>
                <c:pt idx="1">
                  <c:v>6.3697500000000004E-2</c:v>
                </c:pt>
                <c:pt idx="2">
                  <c:v>3.4382500000000003E-2</c:v>
                </c:pt>
                <c:pt idx="3">
                  <c:v>1.7634999999999901E-2</c:v>
                </c:pt>
                <c:pt idx="4">
                  <c:v>8.4499999999999801E-3</c:v>
                </c:pt>
                <c:pt idx="5">
                  <c:v>-1.1474999999999901E-3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41CB-974F-A46E-413548F26B80}"/>
            </c:ext>
          </c:extLst>
        </c:ser>
        <c:ser>
          <c:idx val="118"/>
          <c:order val="118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GSL_Landsat!$N$110:$S$110</c:f>
              <c:numCache>
                <c:formatCode>0.00%</c:formatCode>
                <c:ptCount val="6"/>
                <c:pt idx="0">
                  <c:v>5.3605E-2</c:v>
                </c:pt>
                <c:pt idx="1">
                  <c:v>6.3697500000000004E-2</c:v>
                </c:pt>
                <c:pt idx="2">
                  <c:v>3.4464999999999898E-2</c:v>
                </c:pt>
                <c:pt idx="3">
                  <c:v>1.44175E-2</c:v>
                </c:pt>
                <c:pt idx="4">
                  <c:v>-6.5249999999999998E-4</c:v>
                </c:pt>
                <c:pt idx="5">
                  <c:v>-1.1199999999999999E-3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41CB-974F-A46E-413548F26B80}"/>
            </c:ext>
          </c:extLst>
        </c:ser>
        <c:ser>
          <c:idx val="119"/>
          <c:order val="119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GSL_Landsat!$N$111:$S$111</c:f>
              <c:numCache>
                <c:formatCode>0.00%</c:formatCode>
                <c:ptCount val="6"/>
                <c:pt idx="0">
                  <c:v>5.7042499999999899E-2</c:v>
                </c:pt>
                <c:pt idx="1">
                  <c:v>7.0737499999999995E-2</c:v>
                </c:pt>
                <c:pt idx="2">
                  <c:v>3.4519999999999898E-2</c:v>
                </c:pt>
                <c:pt idx="3">
                  <c:v>1.7772499999999899E-2</c:v>
                </c:pt>
                <c:pt idx="4">
                  <c:v>6.2224999999999902E-3</c:v>
                </c:pt>
                <c:pt idx="5">
                  <c:v>2.1524999999999999E-3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41CB-974F-A46E-413548F26B80}"/>
            </c:ext>
          </c:extLst>
        </c:ser>
        <c:ser>
          <c:idx val="120"/>
          <c:order val="120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GSL_Landsat!$N$112:$S$112</c:f>
              <c:numCache>
                <c:formatCode>0.00%</c:formatCode>
                <c:ptCount val="6"/>
                <c:pt idx="0">
                  <c:v>5.7784999999999899E-2</c:v>
                </c:pt>
                <c:pt idx="1">
                  <c:v>6.3147499999999995E-2</c:v>
                </c:pt>
                <c:pt idx="2">
                  <c:v>3.3750000000000002E-2</c:v>
                </c:pt>
                <c:pt idx="3">
                  <c:v>1.7112499999999999E-2</c:v>
                </c:pt>
                <c:pt idx="4">
                  <c:v>5.9474999999999901E-3</c:v>
                </c:pt>
                <c:pt idx="5">
                  <c:v>5.2874999999999997E-3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41CB-974F-A46E-413548F26B80}"/>
            </c:ext>
          </c:extLst>
        </c:ser>
        <c:ser>
          <c:idx val="121"/>
          <c:order val="121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GSL_Landsat!$N$113:$S$113</c:f>
              <c:numCache>
                <c:formatCode>0.00%</c:formatCode>
                <c:ptCount val="6"/>
                <c:pt idx="0">
                  <c:v>6.1414999999999997E-2</c:v>
                </c:pt>
                <c:pt idx="1">
                  <c:v>7.0324999999999901E-2</c:v>
                </c:pt>
                <c:pt idx="2">
                  <c:v>3.6775000000000002E-2</c:v>
                </c:pt>
                <c:pt idx="3">
                  <c:v>2.0577499999999999E-2</c:v>
                </c:pt>
                <c:pt idx="4">
                  <c:v>1.05949999999999E-2</c:v>
                </c:pt>
                <c:pt idx="5">
                  <c:v>5.3149999999999803E-3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41CB-974F-A46E-413548F26B80}"/>
            </c:ext>
          </c:extLst>
        </c:ser>
        <c:ser>
          <c:idx val="122"/>
          <c:order val="122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GSL_Landsat!$N$114:$S$114</c:f>
              <c:numCache>
                <c:formatCode>0.00%</c:formatCode>
                <c:ptCount val="6"/>
                <c:pt idx="0">
                  <c:v>6.1580000000000003E-2</c:v>
                </c:pt>
                <c:pt idx="1">
                  <c:v>8.0857499999999999E-2</c:v>
                </c:pt>
                <c:pt idx="2">
                  <c:v>4.26324999999999E-2</c:v>
                </c:pt>
                <c:pt idx="3">
                  <c:v>1.73599999999999E-2</c:v>
                </c:pt>
                <c:pt idx="4">
                  <c:v>6.05749999999999E-3</c:v>
                </c:pt>
                <c:pt idx="5">
                  <c:v>8.5874999999999892E-3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41CB-974F-A46E-413548F26B80}"/>
            </c:ext>
          </c:extLst>
        </c:ser>
        <c:ser>
          <c:idx val="123"/>
          <c:order val="123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GSL_Landsat!$N$115:$S$115</c:f>
              <c:numCache>
                <c:formatCode>0.00%</c:formatCode>
                <c:ptCount val="6"/>
                <c:pt idx="0">
                  <c:v>5.3522499999999897E-2</c:v>
                </c:pt>
                <c:pt idx="1">
                  <c:v>6.3670000000000004E-2</c:v>
                </c:pt>
                <c:pt idx="2">
                  <c:v>2.8799999999999899E-2</c:v>
                </c:pt>
                <c:pt idx="3">
                  <c:v>1.77449999999999E-2</c:v>
                </c:pt>
                <c:pt idx="4">
                  <c:v>6.2224999999999902E-3</c:v>
                </c:pt>
                <c:pt idx="5">
                  <c:v>8.6149999999999803E-3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41CB-974F-A46E-413548F26B80}"/>
            </c:ext>
          </c:extLst>
        </c:ser>
        <c:ser>
          <c:idx val="124"/>
          <c:order val="124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GSL_Landsat!$N$116:$S$116</c:f>
              <c:numCache>
                <c:formatCode>0.00%</c:formatCode>
                <c:ptCount val="6"/>
                <c:pt idx="0">
                  <c:v>5.8665000000000002E-2</c:v>
                </c:pt>
                <c:pt idx="1">
                  <c:v>7.0709999999999995E-2</c:v>
                </c:pt>
                <c:pt idx="2">
                  <c:v>3.4492500000000002E-2</c:v>
                </c:pt>
                <c:pt idx="3">
                  <c:v>1.77449999999999E-2</c:v>
                </c:pt>
                <c:pt idx="4">
                  <c:v>1.07599999999999E-2</c:v>
                </c:pt>
                <c:pt idx="5">
                  <c:v>8.6424999999999905E-3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41CB-974F-A46E-413548F26B80}"/>
            </c:ext>
          </c:extLst>
        </c:ser>
        <c:ser>
          <c:idx val="125"/>
          <c:order val="125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GSL_Landsat!$N$117:$S$117</c:f>
              <c:numCache>
                <c:formatCode>0.00%</c:formatCode>
                <c:ptCount val="6"/>
                <c:pt idx="0">
                  <c:v>7.7777499999999999E-2</c:v>
                </c:pt>
                <c:pt idx="1">
                  <c:v>8.3882499999999999E-2</c:v>
                </c:pt>
                <c:pt idx="2">
                  <c:v>4.37875E-2</c:v>
                </c:pt>
                <c:pt idx="3">
                  <c:v>2.7150000000000001E-2</c:v>
                </c:pt>
                <c:pt idx="4">
                  <c:v>1.6562500000000001E-2</c:v>
                </c:pt>
                <c:pt idx="5">
                  <c:v>1.2355E-2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41CB-974F-A46E-413548F26B80}"/>
            </c:ext>
          </c:extLst>
        </c:ser>
        <c:ser>
          <c:idx val="126"/>
          <c:order val="126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GSL_Landsat!$N$118:$S$118</c:f>
              <c:numCache>
                <c:formatCode>0.00%</c:formatCode>
                <c:ptCount val="6"/>
                <c:pt idx="0">
                  <c:v>8.2644999999999996E-2</c:v>
                </c:pt>
                <c:pt idx="1">
                  <c:v>0.1019225</c:v>
                </c:pt>
                <c:pt idx="2">
                  <c:v>6.6859999999999906E-2</c:v>
                </c:pt>
                <c:pt idx="3">
                  <c:v>2.83325E-2</c:v>
                </c:pt>
                <c:pt idx="4">
                  <c:v>1.6012499999999898E-2</c:v>
                </c:pt>
                <c:pt idx="5">
                  <c:v>1.29874999999999E-2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41CB-974F-A46E-413548F26B80}"/>
            </c:ext>
          </c:extLst>
        </c:ser>
        <c:ser>
          <c:idx val="127"/>
          <c:order val="127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GSL_Landsat!$N$119:$S$119</c:f>
              <c:numCache>
                <c:formatCode>0.00%</c:formatCode>
                <c:ptCount val="6"/>
                <c:pt idx="0">
                  <c:v>5.6354999999999898E-2</c:v>
                </c:pt>
                <c:pt idx="1">
                  <c:v>9.1857499999999898E-2</c:v>
                </c:pt>
                <c:pt idx="2">
                  <c:v>4.5960000000000001E-2</c:v>
                </c:pt>
                <c:pt idx="3">
                  <c:v>1.5022499999999901E-2</c:v>
                </c:pt>
                <c:pt idx="4">
                  <c:v>2.7299999999999798E-3</c:v>
                </c:pt>
                <c:pt idx="5">
                  <c:v>1.39499999999999E-2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41CB-974F-A46E-413548F26B80}"/>
            </c:ext>
          </c:extLst>
        </c:ser>
        <c:ser>
          <c:idx val="128"/>
          <c:order val="128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GSL_Landsat!$N$120:$S$120</c:f>
              <c:numCache>
                <c:formatCode>0.00%</c:formatCode>
                <c:ptCount val="6"/>
                <c:pt idx="0">
                  <c:v>8.0004999999999896E-2</c:v>
                </c:pt>
                <c:pt idx="1">
                  <c:v>0.1127575</c:v>
                </c:pt>
                <c:pt idx="2">
                  <c:v>7.4642500000000001E-2</c:v>
                </c:pt>
                <c:pt idx="3">
                  <c:v>4.4199999999999899E-2</c:v>
                </c:pt>
                <c:pt idx="4">
                  <c:v>2.1760000000000002E-2</c:v>
                </c:pt>
                <c:pt idx="5">
                  <c:v>1.7964999999999998E-2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41CB-974F-A46E-413548F26B80}"/>
            </c:ext>
          </c:extLst>
        </c:ser>
        <c:ser>
          <c:idx val="129"/>
          <c:order val="129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GSL_Landsat!$N$121:$S$121</c:f>
              <c:numCache>
                <c:formatCode>0.00%</c:formatCode>
                <c:ptCount val="6"/>
                <c:pt idx="0">
                  <c:v>5.6932499999999997E-2</c:v>
                </c:pt>
                <c:pt idx="1">
                  <c:v>9.5597500000000002E-2</c:v>
                </c:pt>
                <c:pt idx="2">
                  <c:v>4.904E-2</c:v>
                </c:pt>
                <c:pt idx="3">
                  <c:v>2.9707499999999901E-2</c:v>
                </c:pt>
                <c:pt idx="4">
                  <c:v>1.1915E-2</c:v>
                </c:pt>
                <c:pt idx="5">
                  <c:v>1.0814999999999899E-2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41CB-974F-A46E-413548F26B80}"/>
            </c:ext>
          </c:extLst>
        </c:ser>
        <c:ser>
          <c:idx val="130"/>
          <c:order val="130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GSL_Landsat!$N$122:$S$122</c:f>
              <c:numCache>
                <c:formatCode>0.00%</c:formatCode>
                <c:ptCount val="6"/>
                <c:pt idx="0">
                  <c:v>0.11921999999999899</c:v>
                </c:pt>
                <c:pt idx="1">
                  <c:v>0.19819999999999999</c:v>
                </c:pt>
                <c:pt idx="2">
                  <c:v>0.19652249999999999</c:v>
                </c:pt>
                <c:pt idx="3">
                  <c:v>0.1556575</c:v>
                </c:pt>
                <c:pt idx="4">
                  <c:v>4.2055000000000002E-2</c:v>
                </c:pt>
                <c:pt idx="5">
                  <c:v>3.6307499999999902E-2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41CB-974F-A46E-413548F26B80}"/>
            </c:ext>
          </c:extLst>
        </c:ser>
        <c:ser>
          <c:idx val="131"/>
          <c:order val="131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GSL_Landsat!$N$123:$S$123</c:f>
              <c:numCache>
                <c:formatCode>0.00%</c:formatCode>
                <c:ptCount val="6"/>
                <c:pt idx="0">
                  <c:v>5.4567499999999901E-2</c:v>
                </c:pt>
                <c:pt idx="1">
                  <c:v>0.112262499999999</c:v>
                </c:pt>
                <c:pt idx="2">
                  <c:v>8.2424999999999998E-2</c:v>
                </c:pt>
                <c:pt idx="3">
                  <c:v>6.1194999999999999E-2</c:v>
                </c:pt>
                <c:pt idx="4">
                  <c:v>8.8804999999999995E-2</c:v>
                </c:pt>
                <c:pt idx="5">
                  <c:v>7.9894999999999994E-2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41CB-974F-A46E-413548F26B80}"/>
            </c:ext>
          </c:extLst>
        </c:ser>
        <c:ser>
          <c:idx val="132"/>
          <c:order val="132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GSL_Landsat!$N$124:$S$124</c:f>
              <c:numCache>
                <c:formatCode>0.00%</c:formatCode>
                <c:ptCount val="6"/>
                <c:pt idx="0">
                  <c:v>5.6932499999999997E-2</c:v>
                </c:pt>
                <c:pt idx="1">
                  <c:v>9.5597500000000002E-2</c:v>
                </c:pt>
                <c:pt idx="2">
                  <c:v>4.904E-2</c:v>
                </c:pt>
                <c:pt idx="3">
                  <c:v>2.9707499999999901E-2</c:v>
                </c:pt>
                <c:pt idx="4">
                  <c:v>1.1915E-2</c:v>
                </c:pt>
                <c:pt idx="5">
                  <c:v>1.0814999999999899E-2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41CB-974F-A46E-413548F26B80}"/>
            </c:ext>
          </c:extLst>
        </c:ser>
        <c:ser>
          <c:idx val="133"/>
          <c:order val="133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GSL_Landsat!$N$125:$S$125</c:f>
              <c:numCache>
                <c:formatCode>0.00%</c:formatCode>
                <c:ptCount val="6"/>
                <c:pt idx="0">
                  <c:v>0.11943999999999901</c:v>
                </c:pt>
                <c:pt idx="1">
                  <c:v>0.15562999999999999</c:v>
                </c:pt>
                <c:pt idx="2">
                  <c:v>0.1264525</c:v>
                </c:pt>
                <c:pt idx="3">
                  <c:v>9.0565000000000007E-2</c:v>
                </c:pt>
                <c:pt idx="4">
                  <c:v>7.7035000000000006E-2</c:v>
                </c:pt>
                <c:pt idx="5">
                  <c:v>6.2294999999999899E-2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41CB-974F-A46E-413548F26B80}"/>
            </c:ext>
          </c:extLst>
        </c:ser>
        <c:ser>
          <c:idx val="134"/>
          <c:order val="134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GSL_Landsat!$N$126:$S$126</c:f>
              <c:numCache>
                <c:formatCode>0.00%</c:formatCode>
                <c:ptCount val="6"/>
                <c:pt idx="0">
                  <c:v>0.119935</c:v>
                </c:pt>
                <c:pt idx="1">
                  <c:v>0.16849999999999901</c:v>
                </c:pt>
                <c:pt idx="2">
                  <c:v>0.1594525</c:v>
                </c:pt>
                <c:pt idx="3">
                  <c:v>0.15246749999999901</c:v>
                </c:pt>
                <c:pt idx="4">
                  <c:v>9.4744999999999996E-2</c:v>
                </c:pt>
                <c:pt idx="5">
                  <c:v>8.0884999999999901E-2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41CB-974F-A46E-413548F26B80}"/>
            </c:ext>
          </c:extLst>
        </c:ser>
        <c:ser>
          <c:idx val="135"/>
          <c:order val="135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GSL_Landsat!$N$127:$S$127</c:f>
              <c:numCache>
                <c:formatCode>0.00%</c:formatCode>
                <c:ptCount val="6"/>
                <c:pt idx="0">
                  <c:v>5.1982499999999897E-2</c:v>
                </c:pt>
                <c:pt idx="1">
                  <c:v>6.1304999999999998E-2</c:v>
                </c:pt>
                <c:pt idx="2">
                  <c:v>2.6242499999999998E-2</c:v>
                </c:pt>
                <c:pt idx="3">
                  <c:v>1.2245000000000001E-2</c:v>
                </c:pt>
                <c:pt idx="4">
                  <c:v>5.39749999999999E-3</c:v>
                </c:pt>
                <c:pt idx="5">
                  <c:v>5.0399999999999803E-3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41CB-974F-A46E-413548F26B80}"/>
            </c:ext>
          </c:extLst>
        </c:ser>
        <c:ser>
          <c:idx val="136"/>
          <c:order val="136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GSL_Landsat!$N$128:$S$128</c:f>
              <c:numCache>
                <c:formatCode>0.00%</c:formatCode>
                <c:ptCount val="6"/>
                <c:pt idx="0">
                  <c:v>6.5319999999999906E-2</c:v>
                </c:pt>
                <c:pt idx="1">
                  <c:v>7.2635000000000005E-2</c:v>
                </c:pt>
                <c:pt idx="2">
                  <c:v>4.4117499999999997E-2</c:v>
                </c:pt>
                <c:pt idx="3">
                  <c:v>2.9459999999999899E-2</c:v>
                </c:pt>
                <c:pt idx="4">
                  <c:v>1.92574999999999E-2</c:v>
                </c:pt>
                <c:pt idx="5">
                  <c:v>1.48574999999999E-2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41CB-974F-A46E-413548F26B80}"/>
            </c:ext>
          </c:extLst>
        </c:ser>
        <c:ser>
          <c:idx val="137"/>
          <c:order val="137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GSL_Landsat!$N$129:$S$129</c:f>
              <c:numCache>
                <c:formatCode>0.00%</c:formatCode>
                <c:ptCount val="6"/>
                <c:pt idx="0">
                  <c:v>6.7189999999999903E-2</c:v>
                </c:pt>
                <c:pt idx="1">
                  <c:v>7.6484999999999997E-2</c:v>
                </c:pt>
                <c:pt idx="2">
                  <c:v>4.4722499999999998E-2</c:v>
                </c:pt>
                <c:pt idx="3">
                  <c:v>3.0092499999999901E-2</c:v>
                </c:pt>
                <c:pt idx="4">
                  <c:v>2.1815000000000001E-2</c:v>
                </c:pt>
                <c:pt idx="5">
                  <c:v>2.4647499999999899E-2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41CB-974F-A46E-413548F26B80}"/>
            </c:ext>
          </c:extLst>
        </c:ser>
        <c:ser>
          <c:idx val="138"/>
          <c:order val="138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GSL_Landsat!$N$130:$S$130</c:f>
              <c:numCache>
                <c:formatCode>0.00%</c:formatCode>
                <c:ptCount val="6"/>
                <c:pt idx="0">
                  <c:v>5.1597499999999998E-2</c:v>
                </c:pt>
                <c:pt idx="1">
                  <c:v>6.3450000000000006E-2</c:v>
                </c:pt>
                <c:pt idx="2">
                  <c:v>3.7159999999999999E-2</c:v>
                </c:pt>
                <c:pt idx="3">
                  <c:v>2.4317499999999902E-2</c:v>
                </c:pt>
                <c:pt idx="4">
                  <c:v>1.5325E-2</c:v>
                </c:pt>
                <c:pt idx="5">
                  <c:v>2.1249999999999802E-3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41CB-974F-A46E-413548F26B80}"/>
            </c:ext>
          </c:extLst>
        </c:ser>
        <c:ser>
          <c:idx val="139"/>
          <c:order val="139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GSL_Landsat!$N$131:$S$131</c:f>
              <c:numCache>
                <c:formatCode>0.00%</c:formatCode>
                <c:ptCount val="6"/>
                <c:pt idx="0">
                  <c:v>5.4952500000000001E-2</c:v>
                </c:pt>
                <c:pt idx="1">
                  <c:v>6.3477500000000006E-2</c:v>
                </c:pt>
                <c:pt idx="2">
                  <c:v>3.1412500000000003E-2</c:v>
                </c:pt>
                <c:pt idx="3">
                  <c:v>1.4224999999999899E-2</c:v>
                </c:pt>
                <c:pt idx="4">
                  <c:v>6.1399999999999996E-3</c:v>
                </c:pt>
                <c:pt idx="5">
                  <c:v>5.3699999999999798E-3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41CB-974F-A46E-413548F26B80}"/>
            </c:ext>
          </c:extLst>
        </c:ser>
        <c:ser>
          <c:idx val="140"/>
          <c:order val="140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GSL_Landsat!$N$132:$S$132</c:f>
              <c:numCache>
                <c:formatCode>0.00%</c:formatCode>
                <c:ptCount val="6"/>
                <c:pt idx="0">
                  <c:v>4.3072499999999903E-2</c:v>
                </c:pt>
                <c:pt idx="1">
                  <c:v>8.8942499999999897E-2</c:v>
                </c:pt>
                <c:pt idx="2">
                  <c:v>6.4082499999999903E-2</c:v>
                </c:pt>
                <c:pt idx="3">
                  <c:v>2.9624999999999901E-2</c:v>
                </c:pt>
                <c:pt idx="4">
                  <c:v>4.8475000000000002E-3</c:v>
                </c:pt>
                <c:pt idx="5">
                  <c:v>6.4000000000000103E-4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41CB-974F-A46E-413548F26B80}"/>
            </c:ext>
          </c:extLst>
        </c:ser>
        <c:ser>
          <c:idx val="141"/>
          <c:order val="141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GSL_Landsat!$N$133:$S$133</c:f>
              <c:numCache>
                <c:formatCode>0.00%</c:formatCode>
                <c:ptCount val="6"/>
                <c:pt idx="0">
                  <c:v>4.0789999999999903E-2</c:v>
                </c:pt>
                <c:pt idx="1">
                  <c:v>7.5660000000000005E-2</c:v>
                </c:pt>
                <c:pt idx="2">
                  <c:v>3.2814999999999997E-2</c:v>
                </c:pt>
                <c:pt idx="3">
                  <c:v>1.4444999999999901E-2</c:v>
                </c:pt>
                <c:pt idx="4">
                  <c:v>-2.055E-3</c:v>
                </c:pt>
                <c:pt idx="5">
                  <c:v>-1.09249999999999E-3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41CB-974F-A46E-413548F26B80}"/>
            </c:ext>
          </c:extLst>
        </c:ser>
        <c:ser>
          <c:idx val="142"/>
          <c:order val="142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GSL_Landsat!$N$134:$S$134</c:f>
              <c:numCache>
                <c:formatCode>0.00%</c:formatCode>
                <c:ptCount val="6"/>
                <c:pt idx="0">
                  <c:v>5.3605E-2</c:v>
                </c:pt>
                <c:pt idx="1">
                  <c:v>8.9355000000000004E-2</c:v>
                </c:pt>
                <c:pt idx="2">
                  <c:v>4.4694999999999901E-2</c:v>
                </c:pt>
                <c:pt idx="3">
                  <c:v>1.4582499999999899E-2</c:v>
                </c:pt>
                <c:pt idx="4">
                  <c:v>7.3775000000000004E-3</c:v>
                </c:pt>
                <c:pt idx="5">
                  <c:v>3.8300000000000001E-3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41CB-974F-A46E-413548F26B80}"/>
            </c:ext>
          </c:extLst>
        </c:ser>
        <c:ser>
          <c:idx val="143"/>
          <c:order val="143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GSL_Landsat!$N$135:$S$135</c:f>
              <c:numCache>
                <c:formatCode>0.00%</c:formatCode>
                <c:ptCount val="6"/>
                <c:pt idx="0">
                  <c:v>5.4402499999999999E-2</c:v>
                </c:pt>
                <c:pt idx="1">
                  <c:v>6.9802499999999906E-2</c:v>
                </c:pt>
                <c:pt idx="2">
                  <c:v>3.3227499999999903E-2</c:v>
                </c:pt>
                <c:pt idx="3">
                  <c:v>1.46649999999999E-2</c:v>
                </c:pt>
                <c:pt idx="4">
                  <c:v>-2.0275000000000102E-3</c:v>
                </c:pt>
                <c:pt idx="5">
                  <c:v>8.7249999999999793E-3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41CB-974F-A46E-413548F26B80}"/>
            </c:ext>
          </c:extLst>
        </c:ser>
        <c:ser>
          <c:idx val="144"/>
          <c:order val="144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GSL_Landsat!$N$136:$S$136</c:f>
              <c:numCache>
                <c:formatCode>0.00%</c:formatCode>
                <c:ptCount val="6"/>
                <c:pt idx="0">
                  <c:v>1.5902499999999899E-2</c:v>
                </c:pt>
                <c:pt idx="1">
                  <c:v>7.9152500000000001E-2</c:v>
                </c:pt>
                <c:pt idx="2">
                  <c:v>2.7782499999999901E-2</c:v>
                </c:pt>
                <c:pt idx="3">
                  <c:v>-6.1799999999999902E-3</c:v>
                </c:pt>
                <c:pt idx="4">
                  <c:v>4.7099999999999902E-3</c:v>
                </c:pt>
                <c:pt idx="5">
                  <c:v>5.0675E-3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41CB-974F-A46E-413548F26B80}"/>
            </c:ext>
          </c:extLst>
        </c:ser>
        <c:ser>
          <c:idx val="145"/>
          <c:order val="145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GSL_Landsat!$N$137:$S$137</c:f>
              <c:numCache>
                <c:formatCode>0.00%</c:formatCode>
                <c:ptCount val="6"/>
                <c:pt idx="0">
                  <c:v>1.3702499999999999E-2</c:v>
                </c:pt>
                <c:pt idx="1">
                  <c:v>7.7914999999999998E-2</c:v>
                </c:pt>
                <c:pt idx="2">
                  <c:v>2.90749999999999E-2</c:v>
                </c:pt>
                <c:pt idx="3">
                  <c:v>3.08749999999999E-3</c:v>
                </c:pt>
                <c:pt idx="4">
                  <c:v>6.7999999999999996E-3</c:v>
                </c:pt>
                <c:pt idx="5">
                  <c:v>5.25999999999998E-3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41CB-974F-A46E-413548F26B80}"/>
            </c:ext>
          </c:extLst>
        </c:ser>
        <c:ser>
          <c:idx val="146"/>
          <c:order val="146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GSL_Landsat!$N$138:$S$138</c:f>
              <c:numCache>
                <c:formatCode>0.00%</c:formatCode>
                <c:ptCount val="6"/>
                <c:pt idx="0">
                  <c:v>1.44175E-2</c:v>
                </c:pt>
                <c:pt idx="1">
                  <c:v>8.0500000000000002E-2</c:v>
                </c:pt>
                <c:pt idx="2">
                  <c:v>2.5169999999999901E-2</c:v>
                </c:pt>
                <c:pt idx="3">
                  <c:v>-6.6750000000000099E-3</c:v>
                </c:pt>
                <c:pt idx="4">
                  <c:v>4.8475000000000002E-3</c:v>
                </c:pt>
                <c:pt idx="5">
                  <c:v>5.2874999999999997E-3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41CB-974F-A46E-413548F26B80}"/>
            </c:ext>
          </c:extLst>
        </c:ser>
        <c:ser>
          <c:idx val="147"/>
          <c:order val="147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GSL_Landsat!$N$139:$S$139</c:f>
              <c:numCache>
                <c:formatCode>0.00%</c:formatCode>
                <c:ptCount val="6"/>
                <c:pt idx="0">
                  <c:v>9.7699999999999992E-3</c:v>
                </c:pt>
                <c:pt idx="1">
                  <c:v>6.5017500000000006E-2</c:v>
                </c:pt>
                <c:pt idx="2">
                  <c:v>2.7699999999999999E-2</c:v>
                </c:pt>
                <c:pt idx="3">
                  <c:v>-1.8075000000000101E-3</c:v>
                </c:pt>
                <c:pt idx="4">
                  <c:v>5.8924999999999898E-3</c:v>
                </c:pt>
                <c:pt idx="5">
                  <c:v>5.4799999999999797E-3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41CB-974F-A46E-413548F26B80}"/>
            </c:ext>
          </c:extLst>
        </c:ser>
        <c:ser>
          <c:idx val="148"/>
          <c:order val="148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GSL_Landsat!$N$140:$S$140</c:f>
              <c:numCache>
                <c:formatCode>0.00%</c:formatCode>
                <c:ptCount val="6"/>
                <c:pt idx="0">
                  <c:v>1.58474999999999E-2</c:v>
                </c:pt>
                <c:pt idx="1">
                  <c:v>8.5944999999999994E-2</c:v>
                </c:pt>
                <c:pt idx="2">
                  <c:v>3.19899999999999E-2</c:v>
                </c:pt>
                <c:pt idx="3">
                  <c:v>-1.2849999999999999E-3</c:v>
                </c:pt>
                <c:pt idx="4">
                  <c:v>6.2774999999999897E-3</c:v>
                </c:pt>
                <c:pt idx="5">
                  <c:v>5.6174999999999897E-3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41CB-974F-A46E-413548F26B80}"/>
            </c:ext>
          </c:extLst>
        </c:ser>
        <c:ser>
          <c:idx val="149"/>
          <c:order val="149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GSL_Landsat!$N$141:$S$141</c:f>
              <c:numCache>
                <c:formatCode>0.00%</c:formatCode>
                <c:ptCount val="6"/>
                <c:pt idx="0">
                  <c:v>1.9394999999999898E-2</c:v>
                </c:pt>
                <c:pt idx="1">
                  <c:v>7.9097499999999904E-2</c:v>
                </c:pt>
                <c:pt idx="2">
                  <c:v>2.759E-2</c:v>
                </c:pt>
                <c:pt idx="3">
                  <c:v>-2.6599999999999901E-3</c:v>
                </c:pt>
                <c:pt idx="4">
                  <c:v>6.2774999999999897E-3</c:v>
                </c:pt>
                <c:pt idx="5">
                  <c:v>5.6449999999999799E-3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41CB-974F-A46E-413548F26B80}"/>
            </c:ext>
          </c:extLst>
        </c:ser>
        <c:ser>
          <c:idx val="150"/>
          <c:order val="150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GSL_Landsat!$N$142:$S$142</c:f>
              <c:numCache>
                <c:formatCode>0.00%</c:formatCode>
                <c:ptCount val="6"/>
                <c:pt idx="0">
                  <c:v>1.7414999999999899E-2</c:v>
                </c:pt>
                <c:pt idx="1">
                  <c:v>8.1434999999999896E-2</c:v>
                </c:pt>
                <c:pt idx="2">
                  <c:v>3.50699999999999E-2</c:v>
                </c:pt>
                <c:pt idx="3">
                  <c:v>9.0274999999999904E-3</c:v>
                </c:pt>
                <c:pt idx="4">
                  <c:v>7.8449999999999891E-3</c:v>
                </c:pt>
                <c:pt idx="5">
                  <c:v>5.7824999999999899E-3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41CB-974F-A46E-413548F26B80}"/>
            </c:ext>
          </c:extLst>
        </c:ser>
        <c:ser>
          <c:idx val="151"/>
          <c:order val="151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GSL_Landsat!$N$143:$S$143</c:f>
              <c:numCache>
                <c:formatCode>0.00%</c:formatCode>
                <c:ptCount val="6"/>
                <c:pt idx="0">
                  <c:v>0.1351425</c:v>
                </c:pt>
                <c:pt idx="1">
                  <c:v>0.19236999999999899</c:v>
                </c:pt>
                <c:pt idx="2">
                  <c:v>0.18456</c:v>
                </c:pt>
                <c:pt idx="3">
                  <c:v>0.15606999999999999</c:v>
                </c:pt>
                <c:pt idx="4">
                  <c:v>5.0470000000000001E-2</c:v>
                </c:pt>
                <c:pt idx="5">
                  <c:v>3.9965000000000001E-2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41CB-974F-A46E-413548F26B80}"/>
            </c:ext>
          </c:extLst>
        </c:ser>
        <c:ser>
          <c:idx val="152"/>
          <c:order val="152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GSL_Landsat!$N$144:$S$144</c:f>
              <c:numCache>
                <c:formatCode>0.00%</c:formatCode>
                <c:ptCount val="6"/>
                <c:pt idx="0">
                  <c:v>1.37849999999999E-2</c:v>
                </c:pt>
                <c:pt idx="1">
                  <c:v>7.6457499999999998E-2</c:v>
                </c:pt>
                <c:pt idx="2">
                  <c:v>2.792E-2</c:v>
                </c:pt>
                <c:pt idx="3">
                  <c:v>1.5475E-3</c:v>
                </c:pt>
                <c:pt idx="4">
                  <c:v>7.8174999999999998E-3</c:v>
                </c:pt>
                <c:pt idx="5">
                  <c:v>5.8650000000000004E-3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41CB-974F-A46E-413548F26B80}"/>
            </c:ext>
          </c:extLst>
        </c:ser>
        <c:ser>
          <c:idx val="153"/>
          <c:order val="153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GSL_Landsat!$N$145:$S$145</c:f>
              <c:numCache>
                <c:formatCode>0.00%</c:formatCode>
                <c:ptCount val="6"/>
                <c:pt idx="0">
                  <c:v>9.6752500000000005E-2</c:v>
                </c:pt>
                <c:pt idx="1">
                  <c:v>0.11119</c:v>
                </c:pt>
                <c:pt idx="2">
                  <c:v>7.621E-2</c:v>
                </c:pt>
                <c:pt idx="3">
                  <c:v>7.1177500000000005E-2</c:v>
                </c:pt>
                <c:pt idx="4">
                  <c:v>6.1414999999999997E-2</c:v>
                </c:pt>
                <c:pt idx="5">
                  <c:v>5.2725000000000001E-2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41CB-974F-A46E-413548F26B80}"/>
            </c:ext>
          </c:extLst>
        </c:ser>
        <c:ser>
          <c:idx val="154"/>
          <c:order val="154"/>
          <c:spPr>
            <a:ln w="66675" cap="rnd">
              <a:solidFill>
                <a:schemeClr val="accent5">
                  <a:lumMod val="7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GSL_Landsat!$N$146:$S$146</c:f>
              <c:numCache>
                <c:formatCode>0.00%</c:formatCode>
                <c:ptCount val="6"/>
                <c:pt idx="0">
                  <c:v>9.3974999999999906E-2</c:v>
                </c:pt>
                <c:pt idx="1">
                  <c:v>0.11154749999999999</c:v>
                </c:pt>
                <c:pt idx="2">
                  <c:v>7.9427499999999901E-2</c:v>
                </c:pt>
                <c:pt idx="3">
                  <c:v>6.8207499999999893E-2</c:v>
                </c:pt>
                <c:pt idx="4">
                  <c:v>6.1524999999999899E-2</c:v>
                </c:pt>
                <c:pt idx="5">
                  <c:v>5.2752499999999897E-2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41CB-974F-A46E-413548F26B80}"/>
            </c:ext>
          </c:extLst>
        </c:ser>
        <c:ser>
          <c:idx val="155"/>
          <c:order val="155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GSL_Landsat!$N$147:$S$147</c:f>
              <c:numCache>
                <c:formatCode>0.00%</c:formatCode>
                <c:ptCount val="6"/>
                <c:pt idx="0">
                  <c:v>8.7209999999999996E-2</c:v>
                </c:pt>
                <c:pt idx="1">
                  <c:v>0.13186999999999999</c:v>
                </c:pt>
                <c:pt idx="2">
                  <c:v>9.3287499999999995E-2</c:v>
                </c:pt>
                <c:pt idx="3">
                  <c:v>7.1369999999999906E-2</c:v>
                </c:pt>
                <c:pt idx="4">
                  <c:v>6.1442499999999997E-2</c:v>
                </c:pt>
                <c:pt idx="5">
                  <c:v>5.586E-2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41CB-974F-A46E-413548F26B80}"/>
            </c:ext>
          </c:extLst>
        </c:ser>
        <c:ser>
          <c:idx val="156"/>
          <c:order val="156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GSL_Landsat!$N$148:$S$148</c:f>
              <c:numCache>
                <c:formatCode>0.00%</c:formatCode>
                <c:ptCount val="6"/>
                <c:pt idx="0">
                  <c:v>9.4524999999999998E-2</c:v>
                </c:pt>
                <c:pt idx="1">
                  <c:v>0.1108875</c:v>
                </c:pt>
                <c:pt idx="2">
                  <c:v>8.1462499999999993E-2</c:v>
                </c:pt>
                <c:pt idx="3">
                  <c:v>7.0819999999999994E-2</c:v>
                </c:pt>
                <c:pt idx="4">
                  <c:v>6.3560000000000005E-2</c:v>
                </c:pt>
                <c:pt idx="5">
                  <c:v>5.9104999999999998E-2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41CB-974F-A46E-413548F26B80}"/>
            </c:ext>
          </c:extLst>
        </c:ser>
        <c:ser>
          <c:idx val="157"/>
          <c:order val="157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GSL_Landsat!$N$149:$S$149</c:f>
              <c:numCache>
                <c:formatCode>0.00%</c:formatCode>
                <c:ptCount val="6"/>
                <c:pt idx="0">
                  <c:v>9.7852499999999995E-2</c:v>
                </c:pt>
                <c:pt idx="1">
                  <c:v>0.124665</c:v>
                </c:pt>
                <c:pt idx="2">
                  <c:v>9.2710000000000001E-2</c:v>
                </c:pt>
                <c:pt idx="3">
                  <c:v>7.7419999999999906E-2</c:v>
                </c:pt>
                <c:pt idx="4">
                  <c:v>7.0324999999999901E-2</c:v>
                </c:pt>
                <c:pt idx="5">
                  <c:v>6.2267499999999899E-2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41CB-974F-A46E-413548F26B80}"/>
            </c:ext>
          </c:extLst>
        </c:ser>
        <c:ser>
          <c:idx val="158"/>
          <c:order val="158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GSL_Landsat!$N$150:$S$150</c:f>
              <c:numCache>
                <c:formatCode>0.00%</c:formatCode>
                <c:ptCount val="6"/>
                <c:pt idx="0">
                  <c:v>0.114957499999999</c:v>
                </c:pt>
                <c:pt idx="1">
                  <c:v>0.17259749999999999</c:v>
                </c:pt>
                <c:pt idx="2">
                  <c:v>0.13219999999999901</c:v>
                </c:pt>
                <c:pt idx="3">
                  <c:v>9.7439999999999999E-2</c:v>
                </c:pt>
                <c:pt idx="4">
                  <c:v>7.9317499999999902E-2</c:v>
                </c:pt>
                <c:pt idx="5">
                  <c:v>6.5375000000000003E-2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41CB-974F-A46E-413548F26B80}"/>
            </c:ext>
          </c:extLst>
        </c:ser>
        <c:ser>
          <c:idx val="159"/>
          <c:order val="159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GSL_Landsat!$N$151:$S$151</c:f>
              <c:numCache>
                <c:formatCode>0.00%</c:formatCode>
                <c:ptCount val="6"/>
                <c:pt idx="0">
                  <c:v>8.2782499999999898E-2</c:v>
                </c:pt>
                <c:pt idx="1">
                  <c:v>0.13153999999999999</c:v>
                </c:pt>
                <c:pt idx="2">
                  <c:v>0.10112500000000001</c:v>
                </c:pt>
                <c:pt idx="3">
                  <c:v>7.7337500000000003E-2</c:v>
                </c:pt>
                <c:pt idx="4">
                  <c:v>7.0242499999999902E-2</c:v>
                </c:pt>
                <c:pt idx="5">
                  <c:v>6.5429999999999905E-2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41CB-974F-A46E-413548F26B80}"/>
            </c:ext>
          </c:extLst>
        </c:ser>
        <c:ser>
          <c:idx val="160"/>
          <c:order val="160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GSL_Landsat!$N$152:$S$152</c:f>
              <c:numCache>
                <c:formatCode>0.00%</c:formatCode>
                <c:ptCount val="6"/>
                <c:pt idx="0">
                  <c:v>4.9562500000000002E-2</c:v>
                </c:pt>
                <c:pt idx="1">
                  <c:v>7.6897499999999994E-2</c:v>
                </c:pt>
                <c:pt idx="2">
                  <c:v>7.3019999999999904E-2</c:v>
                </c:pt>
                <c:pt idx="3">
                  <c:v>7.2635000000000005E-2</c:v>
                </c:pt>
                <c:pt idx="4">
                  <c:v>1.45549999999999E-2</c:v>
                </c:pt>
                <c:pt idx="5">
                  <c:v>1.0567500000000001E-2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41CB-974F-A46E-413548F26B80}"/>
            </c:ext>
          </c:extLst>
        </c:ser>
        <c:ser>
          <c:idx val="161"/>
          <c:order val="161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GSL_Landsat!$N$153:$S$153</c:f>
              <c:numCache>
                <c:formatCode>0.00%</c:formatCode>
                <c:ptCount val="6"/>
                <c:pt idx="0">
                  <c:v>4.0322499999999997E-2</c:v>
                </c:pt>
                <c:pt idx="1">
                  <c:v>6.7794999999999994E-2</c:v>
                </c:pt>
                <c:pt idx="2">
                  <c:v>5.2284999999999901E-2</c:v>
                </c:pt>
                <c:pt idx="3">
                  <c:v>5.2312499999999901E-2</c:v>
                </c:pt>
                <c:pt idx="4">
                  <c:v>1.46924999999999E-2</c:v>
                </c:pt>
                <c:pt idx="5">
                  <c:v>-1.20249999999999E-3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41CB-974F-A46E-413548F26B80}"/>
            </c:ext>
          </c:extLst>
        </c:ser>
        <c:ser>
          <c:idx val="162"/>
          <c:order val="16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GSL_Landsat!$N$154:$S$154</c:f>
              <c:numCache>
                <c:formatCode>0.00%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41CB-974F-A46E-413548F26B80}"/>
            </c:ext>
          </c:extLst>
        </c:ser>
        <c:ser>
          <c:idx val="163"/>
          <c:order val="16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41CB-974F-A46E-413548F26B80}"/>
            </c:ext>
          </c:extLst>
        </c:ser>
        <c:ser>
          <c:idx val="164"/>
          <c:order val="164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41CB-974F-A46E-413548F26B80}"/>
            </c:ext>
          </c:extLst>
        </c:ser>
        <c:ser>
          <c:idx val="165"/>
          <c:order val="165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41CB-974F-A46E-413548F26B80}"/>
            </c:ext>
          </c:extLst>
        </c:ser>
        <c:ser>
          <c:idx val="166"/>
          <c:order val="166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41CB-974F-A46E-413548F26B80}"/>
            </c:ext>
          </c:extLst>
        </c:ser>
        <c:ser>
          <c:idx val="167"/>
          <c:order val="167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41CB-974F-A46E-413548F26B80}"/>
            </c:ext>
          </c:extLst>
        </c:ser>
        <c:ser>
          <c:idx val="168"/>
          <c:order val="168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41CB-974F-A46E-413548F26B80}"/>
            </c:ext>
          </c:extLst>
        </c:ser>
        <c:ser>
          <c:idx val="169"/>
          <c:order val="169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41CB-974F-A46E-413548F26B80}"/>
            </c:ext>
          </c:extLst>
        </c:ser>
        <c:ser>
          <c:idx val="170"/>
          <c:order val="170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41CB-974F-A46E-413548F26B80}"/>
            </c:ext>
          </c:extLst>
        </c:ser>
        <c:ser>
          <c:idx val="171"/>
          <c:order val="171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41CB-974F-A46E-413548F26B80}"/>
            </c:ext>
          </c:extLst>
        </c:ser>
        <c:ser>
          <c:idx val="172"/>
          <c:order val="172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41CB-974F-A46E-413548F26B80}"/>
            </c:ext>
          </c:extLst>
        </c:ser>
        <c:ser>
          <c:idx val="173"/>
          <c:order val="173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41CB-974F-A46E-413548F26B80}"/>
            </c:ext>
          </c:extLst>
        </c:ser>
        <c:ser>
          <c:idx val="174"/>
          <c:order val="17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41CB-974F-A46E-413548F26B80}"/>
            </c:ext>
          </c:extLst>
        </c:ser>
        <c:ser>
          <c:idx val="175"/>
          <c:order val="17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41CB-974F-A46E-413548F26B80}"/>
            </c:ext>
          </c:extLst>
        </c:ser>
        <c:ser>
          <c:idx val="176"/>
          <c:order val="17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41CB-974F-A46E-413548F26B80}"/>
            </c:ext>
          </c:extLst>
        </c:ser>
        <c:ser>
          <c:idx val="177"/>
          <c:order val="177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41CB-974F-A46E-413548F26B80}"/>
            </c:ext>
          </c:extLst>
        </c:ser>
        <c:ser>
          <c:idx val="178"/>
          <c:order val="178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41CB-974F-A46E-413548F26B80}"/>
            </c:ext>
          </c:extLst>
        </c:ser>
        <c:ser>
          <c:idx val="179"/>
          <c:order val="179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41CB-974F-A46E-413548F26B80}"/>
            </c:ext>
          </c:extLst>
        </c:ser>
        <c:ser>
          <c:idx val="180"/>
          <c:order val="180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41CB-974F-A46E-413548F26B80}"/>
            </c:ext>
          </c:extLst>
        </c:ser>
        <c:ser>
          <c:idx val="181"/>
          <c:order val="181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41CB-974F-A46E-413548F26B80}"/>
            </c:ext>
          </c:extLst>
        </c:ser>
        <c:ser>
          <c:idx val="182"/>
          <c:order val="182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41CB-974F-A46E-413548F26B80}"/>
            </c:ext>
          </c:extLst>
        </c:ser>
        <c:ser>
          <c:idx val="183"/>
          <c:order val="183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41CB-974F-A46E-413548F26B80}"/>
            </c:ext>
          </c:extLst>
        </c:ser>
        <c:ser>
          <c:idx val="184"/>
          <c:order val="184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41CB-974F-A46E-413548F26B80}"/>
            </c:ext>
          </c:extLst>
        </c:ser>
        <c:ser>
          <c:idx val="185"/>
          <c:order val="185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41CB-974F-A46E-413548F26B80}"/>
            </c:ext>
          </c:extLst>
        </c:ser>
        <c:ser>
          <c:idx val="186"/>
          <c:order val="186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41CB-974F-A46E-413548F26B80}"/>
            </c:ext>
          </c:extLst>
        </c:ser>
        <c:ser>
          <c:idx val="187"/>
          <c:order val="187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41CB-974F-A46E-413548F26B80}"/>
            </c:ext>
          </c:extLst>
        </c:ser>
        <c:ser>
          <c:idx val="188"/>
          <c:order val="188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41CB-974F-A46E-413548F26B80}"/>
            </c:ext>
          </c:extLst>
        </c:ser>
        <c:ser>
          <c:idx val="189"/>
          <c:order val="189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41CB-974F-A46E-413548F26B80}"/>
            </c:ext>
          </c:extLst>
        </c:ser>
        <c:ser>
          <c:idx val="190"/>
          <c:order val="190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Landsat_CulledPts!$N$14:$S$14</c:f>
              <c:numCache>
                <c:formatCode>0.00%</c:formatCode>
                <c:ptCount val="6"/>
                <c:pt idx="0">
                  <c:v>1.65899999999999E-2</c:v>
                </c:pt>
                <c:pt idx="1">
                  <c:v>5.3137499999999997E-2</c:v>
                </c:pt>
                <c:pt idx="2">
                  <c:v>1.9889999999999901E-2</c:v>
                </c:pt>
                <c:pt idx="3">
                  <c:v>9.9899999999999902E-3</c:v>
                </c:pt>
                <c:pt idx="4">
                  <c:v>1.516E-2</c:v>
                </c:pt>
                <c:pt idx="5">
                  <c:v>2.3629999999999901E-2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41CB-974F-A46E-413548F26B80}"/>
            </c:ext>
          </c:extLst>
        </c:ser>
        <c:ser>
          <c:idx val="191"/>
          <c:order val="191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Landsat_CulledPts!$N$15:$S$15</c:f>
              <c:numCache>
                <c:formatCode>0.00%</c:formatCode>
                <c:ptCount val="6"/>
                <c:pt idx="0">
                  <c:v>-2.7602499999999999E-2</c:v>
                </c:pt>
                <c:pt idx="1">
                  <c:v>3.77925E-2</c:v>
                </c:pt>
                <c:pt idx="2">
                  <c:v>-7.6099999999999996E-3</c:v>
                </c:pt>
                <c:pt idx="3">
                  <c:v>-9.9474999999999893E-3</c:v>
                </c:pt>
                <c:pt idx="4">
                  <c:v>3.0697499999999898E-2</c:v>
                </c:pt>
                <c:pt idx="5">
                  <c:v>3.1412500000000003E-2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41CB-974F-A46E-413548F26B80}"/>
            </c:ext>
          </c:extLst>
        </c:ser>
        <c:ser>
          <c:idx val="192"/>
          <c:order val="192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Landsat_CulledPts!$N$16:$S$16</c:f>
              <c:numCache>
                <c:formatCode>0.00%</c:formatCode>
                <c:ptCount val="6"/>
                <c:pt idx="0">
                  <c:v>5.6189999999999997E-2</c:v>
                </c:pt>
                <c:pt idx="1">
                  <c:v>9.6807499999999894E-2</c:v>
                </c:pt>
                <c:pt idx="2">
                  <c:v>5.5584999999999898E-2</c:v>
                </c:pt>
                <c:pt idx="3">
                  <c:v>2.2447499999999999E-2</c:v>
                </c:pt>
                <c:pt idx="4">
                  <c:v>-2.6049999999999901E-3</c:v>
                </c:pt>
                <c:pt idx="5">
                  <c:v>1.09799999999999E-2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41CB-974F-A46E-413548F26B80}"/>
            </c:ext>
          </c:extLst>
        </c:ser>
        <c:ser>
          <c:idx val="193"/>
          <c:order val="193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Landsat_CulledPts!$N$2:$S$2</c:f>
              <c:numCache>
                <c:formatCode>0.00%</c:formatCode>
                <c:ptCount val="6"/>
                <c:pt idx="0">
                  <c:v>9.6752500000000005E-2</c:v>
                </c:pt>
                <c:pt idx="1">
                  <c:v>0.11119</c:v>
                </c:pt>
                <c:pt idx="2">
                  <c:v>7.621E-2</c:v>
                </c:pt>
                <c:pt idx="3">
                  <c:v>7.1177500000000005E-2</c:v>
                </c:pt>
                <c:pt idx="4">
                  <c:v>6.1414999999999997E-2</c:v>
                </c:pt>
                <c:pt idx="5">
                  <c:v>5.2725000000000001E-2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41CB-974F-A46E-413548F26B80}"/>
            </c:ext>
          </c:extLst>
        </c:ser>
        <c:ser>
          <c:idx val="194"/>
          <c:order val="194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Landsat_CulledPts!$N$3:$S$3</c:f>
              <c:numCache>
                <c:formatCode>0.00%</c:formatCode>
                <c:ptCount val="6"/>
                <c:pt idx="0">
                  <c:v>-3.764E-2</c:v>
                </c:pt>
                <c:pt idx="1">
                  <c:v>5.6574999999999903E-2</c:v>
                </c:pt>
                <c:pt idx="2">
                  <c:v>-2.0275000000000102E-3</c:v>
                </c:pt>
                <c:pt idx="3">
                  <c:v>-2.0809999999999901E-2</c:v>
                </c:pt>
                <c:pt idx="4">
                  <c:v>4.4625000000000003E-3</c:v>
                </c:pt>
                <c:pt idx="5">
                  <c:v>5.53499999999998E-3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41CB-974F-A46E-413548F26B80}"/>
            </c:ext>
          </c:extLst>
        </c:ser>
        <c:ser>
          <c:idx val="195"/>
          <c:order val="195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Landsat_CulledPts!$N$4:$S$4</c:f>
              <c:numCache>
                <c:formatCode>0.00%</c:formatCode>
                <c:ptCount val="6"/>
                <c:pt idx="0">
                  <c:v>-2.5045000000000001E-2</c:v>
                </c:pt>
                <c:pt idx="1">
                  <c:v>7.1919999999999901E-2</c:v>
                </c:pt>
                <c:pt idx="2">
                  <c:v>9.3024999999999896E-3</c:v>
                </c:pt>
                <c:pt idx="3">
                  <c:v>-1.839E-2</c:v>
                </c:pt>
                <c:pt idx="4">
                  <c:v>3.8024999999999799E-3</c:v>
                </c:pt>
                <c:pt idx="5">
                  <c:v>5.0124999999999996E-3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41CB-974F-A46E-413548F26B80}"/>
            </c:ext>
          </c:extLst>
        </c:ser>
        <c:ser>
          <c:idx val="196"/>
          <c:order val="196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Landsat_CulledPts!$N$5:$S$5</c:f>
              <c:numCache>
                <c:formatCode>0.00%</c:formatCode>
                <c:ptCount val="6"/>
                <c:pt idx="0">
                  <c:v>-0.15215000000000001</c:v>
                </c:pt>
                <c:pt idx="1">
                  <c:v>1.5270000000000001E-2</c:v>
                </c:pt>
                <c:pt idx="2">
                  <c:v>5.5694999999999897E-2</c:v>
                </c:pt>
                <c:pt idx="3">
                  <c:v>0.160855</c:v>
                </c:pt>
                <c:pt idx="4">
                  <c:v>0.11748749999999999</c:v>
                </c:pt>
                <c:pt idx="5">
                  <c:v>7.4394999999999906E-2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41CB-974F-A46E-413548F26B80}"/>
            </c:ext>
          </c:extLst>
        </c:ser>
        <c:ser>
          <c:idx val="197"/>
          <c:order val="197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Landsat_CulledPts!$N$6:$S$6</c:f>
              <c:numCache>
                <c:formatCode>0.00%</c:formatCode>
                <c:ptCount val="6"/>
                <c:pt idx="0">
                  <c:v>2.27225E-2</c:v>
                </c:pt>
                <c:pt idx="1">
                  <c:v>5.76749999999999E-2</c:v>
                </c:pt>
                <c:pt idx="2">
                  <c:v>5.058E-2</c:v>
                </c:pt>
                <c:pt idx="3">
                  <c:v>6.74374999999999E-2</c:v>
                </c:pt>
                <c:pt idx="4">
                  <c:v>8.0099999999999894E-3</c:v>
                </c:pt>
                <c:pt idx="5">
                  <c:v>6.3049999999999998E-3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41CB-974F-A46E-413548F26B80}"/>
            </c:ext>
          </c:extLst>
        </c:ser>
        <c:ser>
          <c:idx val="198"/>
          <c:order val="198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Landsat_CulledPts!$N$7:$S$7</c:f>
              <c:numCache>
                <c:formatCode>0.00%</c:formatCode>
                <c:ptCount val="6"/>
                <c:pt idx="0">
                  <c:v>5.4952500000000001E-2</c:v>
                </c:pt>
                <c:pt idx="1">
                  <c:v>6.3477500000000006E-2</c:v>
                </c:pt>
                <c:pt idx="2">
                  <c:v>3.1412500000000003E-2</c:v>
                </c:pt>
                <c:pt idx="3">
                  <c:v>1.4224999999999899E-2</c:v>
                </c:pt>
                <c:pt idx="4">
                  <c:v>6.1399999999999996E-3</c:v>
                </c:pt>
                <c:pt idx="5">
                  <c:v>5.3699999999999798E-3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7-41CB-974F-A46E-413548F26B80}"/>
            </c:ext>
          </c:extLst>
        </c:ser>
        <c:ser>
          <c:idx val="199"/>
          <c:order val="199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Landsat_CulledPts!$N$8:$S$8</c:f>
              <c:numCache>
                <c:formatCode>0.00%</c:formatCode>
                <c:ptCount val="6"/>
                <c:pt idx="0">
                  <c:v>6.7189999999999903E-2</c:v>
                </c:pt>
                <c:pt idx="1">
                  <c:v>7.6484999999999997E-2</c:v>
                </c:pt>
                <c:pt idx="2">
                  <c:v>4.4722499999999998E-2</c:v>
                </c:pt>
                <c:pt idx="3">
                  <c:v>3.0092499999999901E-2</c:v>
                </c:pt>
                <c:pt idx="4">
                  <c:v>2.1815000000000001E-2</c:v>
                </c:pt>
                <c:pt idx="5">
                  <c:v>2.4647499999999899E-2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41CB-974F-A46E-413548F26B80}"/>
            </c:ext>
          </c:extLst>
        </c:ser>
        <c:ser>
          <c:idx val="200"/>
          <c:order val="200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Landsat_CulledPts!$N$9:$S$9</c:f>
              <c:numCache>
                <c:formatCode>0.00%</c:formatCode>
                <c:ptCount val="6"/>
                <c:pt idx="0">
                  <c:v>0.16962749999999999</c:v>
                </c:pt>
                <c:pt idx="1">
                  <c:v>0.27275250000000001</c:v>
                </c:pt>
                <c:pt idx="2">
                  <c:v>0.33407749999999897</c:v>
                </c:pt>
                <c:pt idx="3">
                  <c:v>0.41841999999999901</c:v>
                </c:pt>
                <c:pt idx="4">
                  <c:v>0.44553499999999902</c:v>
                </c:pt>
                <c:pt idx="5">
                  <c:v>0.35291499999999998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9-41CB-974F-A46E-413548F26B80}"/>
            </c:ext>
          </c:extLst>
        </c:ser>
        <c:ser>
          <c:idx val="201"/>
          <c:order val="201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Landsat_CulledPts!$N$10:$S$10</c:f>
              <c:numCache>
                <c:formatCode>0.00%</c:formatCode>
                <c:ptCount val="6"/>
                <c:pt idx="0">
                  <c:v>0.28064499999999998</c:v>
                </c:pt>
                <c:pt idx="1">
                  <c:v>0.35998249999999998</c:v>
                </c:pt>
                <c:pt idx="2">
                  <c:v>0.40299249999999998</c:v>
                </c:pt>
                <c:pt idx="3">
                  <c:v>0.36452000000000001</c:v>
                </c:pt>
                <c:pt idx="4">
                  <c:v>0.27726250000000002</c:v>
                </c:pt>
                <c:pt idx="5">
                  <c:v>0.21844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A-41CB-974F-A46E-413548F26B80}"/>
            </c:ext>
          </c:extLst>
        </c:ser>
        <c:ser>
          <c:idx val="202"/>
          <c:order val="202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Landsat_CulledPts!$N$11:$S$11</c:f>
              <c:numCache>
                <c:formatCode>0.00%</c:formatCode>
                <c:ptCount val="6"/>
                <c:pt idx="0">
                  <c:v>5.5612500000000002E-2</c:v>
                </c:pt>
                <c:pt idx="1">
                  <c:v>9.6037499999999998E-2</c:v>
                </c:pt>
                <c:pt idx="2">
                  <c:v>4.8957499999999897E-2</c:v>
                </c:pt>
                <c:pt idx="3">
                  <c:v>2.2502500000000002E-2</c:v>
                </c:pt>
                <c:pt idx="4">
                  <c:v>2.3449999999999799E-3</c:v>
                </c:pt>
                <c:pt idx="5">
                  <c:v>1.0897499999999999E-2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41CB-974F-A46E-413548F26B80}"/>
            </c:ext>
          </c:extLst>
        </c:ser>
        <c:ser>
          <c:idx val="203"/>
          <c:order val="203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Landsat_CulledPts!$N$12:$S$12</c:f>
              <c:numCache>
                <c:formatCode>0.00%</c:formatCode>
                <c:ptCount val="6"/>
                <c:pt idx="0">
                  <c:v>6.191E-2</c:v>
                </c:pt>
                <c:pt idx="1">
                  <c:v>6.3697500000000004E-2</c:v>
                </c:pt>
                <c:pt idx="2">
                  <c:v>3.4382500000000003E-2</c:v>
                </c:pt>
                <c:pt idx="3">
                  <c:v>1.7634999999999901E-2</c:v>
                </c:pt>
                <c:pt idx="4">
                  <c:v>8.4499999999999801E-3</c:v>
                </c:pt>
                <c:pt idx="5">
                  <c:v>-1.1474999999999901E-3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41CB-974F-A46E-413548F26B80}"/>
            </c:ext>
          </c:extLst>
        </c:ser>
        <c:ser>
          <c:idx val="204"/>
          <c:order val="204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Landsat_CulledPts!$N$13:$S$13</c:f>
              <c:numCache>
                <c:formatCode>0.00%</c:formatCode>
                <c:ptCount val="6"/>
                <c:pt idx="0">
                  <c:v>1.9367499999999999E-2</c:v>
                </c:pt>
                <c:pt idx="1">
                  <c:v>0.1352525</c:v>
                </c:pt>
                <c:pt idx="2">
                  <c:v>0.18821749999999901</c:v>
                </c:pt>
                <c:pt idx="3">
                  <c:v>0.28782249999999998</c:v>
                </c:pt>
                <c:pt idx="4">
                  <c:v>0.30913499999999999</c:v>
                </c:pt>
                <c:pt idx="5">
                  <c:v>0.226745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D-41CB-974F-A46E-413548F26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703231"/>
        <c:axId val="1425755023"/>
      </c:lineChart>
      <c:catAx>
        <c:axId val="917703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5023"/>
        <c:crosses val="autoZero"/>
        <c:auto val="1"/>
        <c:lblAlgn val="ctr"/>
        <c:lblOffset val="100"/>
        <c:noMultiLvlLbl val="0"/>
      </c:catAx>
      <c:valAx>
        <c:axId val="1425755023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70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987665546264352E-2"/>
          <c:y val="4.2473961918066613E-2"/>
          <c:w val="0.88270513362649861"/>
          <c:h val="0.86939694868924211"/>
        </c:manualLayout>
      </c:layout>
      <c:scatterChart>
        <c:scatterStyle val="lineMarker"/>
        <c:varyColors val="0"/>
        <c:ser>
          <c:idx val="0"/>
          <c:order val="0"/>
          <c:tx>
            <c:strRef>
              <c:f>GSL_Landsat!$T$1</c:f>
              <c:strCache>
                <c:ptCount val="1"/>
                <c:pt idx="0">
                  <c:v>RBG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0.16726322400429477"/>
                  <c:y val="-0.207584402127039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2.1869355378286511E-3"/>
                  <c:y val="0.23682327131845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GSL_Landsat!$T$4:$T$155</c:f>
              <c:numCache>
                <c:formatCode>General</c:formatCode>
                <c:ptCount val="152"/>
                <c:pt idx="0" formatCode="0.0000">
                  <c:v>-0.35407457780800339</c:v>
                </c:pt>
                <c:pt idx="1">
                  <c:v>0.47788574665562683</c:v>
                </c:pt>
                <c:pt idx="2">
                  <c:v>0.40398740818467999</c:v>
                </c:pt>
                <c:pt idx="3">
                  <c:v>0.66417125870068872</c:v>
                </c:pt>
                <c:pt idx="4">
                  <c:v>0.49698906644238855</c:v>
                </c:pt>
                <c:pt idx="5">
                  <c:v>0.1644925230671333</c:v>
                </c:pt>
                <c:pt idx="6">
                  <c:v>0.43216229589312305</c:v>
                </c:pt>
                <c:pt idx="7">
                  <c:v>0.47865395053112869</c:v>
                </c:pt>
                <c:pt idx="8">
                  <c:v>0.58427659105923624</c:v>
                </c:pt>
                <c:pt idx="9" formatCode="0.0000">
                  <c:v>-0.19390687871239703</c:v>
                </c:pt>
                <c:pt idx="10" formatCode="0.0000">
                  <c:v>-0.16055493334296614</c:v>
                </c:pt>
                <c:pt idx="11" formatCode="0.0000">
                  <c:v>-0.14484133805480129</c:v>
                </c:pt>
                <c:pt idx="12">
                  <c:v>0.35250547955558426</c:v>
                </c:pt>
                <c:pt idx="13" formatCode="0.0000">
                  <c:v>-0.1282110546126938</c:v>
                </c:pt>
                <c:pt idx="14">
                  <c:v>-6.1984926392885647E-3</c:v>
                </c:pt>
                <c:pt idx="15">
                  <c:v>0.22945713975301343</c:v>
                </c:pt>
                <c:pt idx="16" formatCode="0.0000">
                  <c:v>-0.12165489404641958</c:v>
                </c:pt>
                <c:pt idx="17">
                  <c:v>0.15982905982906012</c:v>
                </c:pt>
                <c:pt idx="18">
                  <c:v>-0.11025186849267724</c:v>
                </c:pt>
                <c:pt idx="19" formatCode="0.0000">
                  <c:v>-8.5788927734451681E-2</c:v>
                </c:pt>
                <c:pt idx="20" formatCode="0.0000">
                  <c:v>-7.3274121921671972E-2</c:v>
                </c:pt>
                <c:pt idx="21">
                  <c:v>-7.1131262078192259E-2</c:v>
                </c:pt>
                <c:pt idx="22" formatCode="0.0000">
                  <c:v>-6.1275518278207382E-2</c:v>
                </c:pt>
                <c:pt idx="23">
                  <c:v>0.16292706640133167</c:v>
                </c:pt>
                <c:pt idx="24">
                  <c:v>0.11864873548446228</c:v>
                </c:pt>
                <c:pt idx="25">
                  <c:v>0.21383311816469158</c:v>
                </c:pt>
                <c:pt idx="26" formatCode="0.0000">
                  <c:v>-5.9696907638746695E-2</c:v>
                </c:pt>
                <c:pt idx="27">
                  <c:v>0.14686371651691996</c:v>
                </c:pt>
                <c:pt idx="28" formatCode="0.0000">
                  <c:v>-4.6115268581281219E-2</c:v>
                </c:pt>
                <c:pt idx="29" formatCode="0.0000">
                  <c:v>-1.1935763888888853E-2</c:v>
                </c:pt>
                <c:pt idx="30" formatCode="0.0000">
                  <c:v>-4.2839895626434643E-2</c:v>
                </c:pt>
                <c:pt idx="31">
                  <c:v>3.4278136913641601E-2</c:v>
                </c:pt>
                <c:pt idx="32" formatCode="0.0000">
                  <c:v>-8.7993600465419881E-3</c:v>
                </c:pt>
                <c:pt idx="33">
                  <c:v>0.22029372496662211</c:v>
                </c:pt>
                <c:pt idx="34" formatCode="0.0000">
                  <c:v>5.5971098560114686E-4</c:v>
                </c:pt>
                <c:pt idx="35" formatCode="0.0000">
                  <c:v>1.3009019822427741E-2</c:v>
                </c:pt>
                <c:pt idx="36" formatCode="0.0000">
                  <c:v>7.6936041122439444E-2</c:v>
                </c:pt>
                <c:pt idx="37" formatCode="0.0000">
                  <c:v>-6.2544420753377315E-3</c:v>
                </c:pt>
                <c:pt idx="38">
                  <c:v>0.1774872205028355</c:v>
                </c:pt>
                <c:pt idx="39" formatCode="0.0000">
                  <c:v>2.5639677532421971E-2</c:v>
                </c:pt>
                <c:pt idx="40">
                  <c:v>0.41314917905715187</c:v>
                </c:pt>
                <c:pt idx="41" formatCode="0.0000">
                  <c:v>2.5639677532421971E-2</c:v>
                </c:pt>
                <c:pt idx="42" formatCode="0.0000">
                  <c:v>1.3617874196781215E-2</c:v>
                </c:pt>
                <c:pt idx="43" formatCode="0.0000">
                  <c:v>-0.38650986559908496</c:v>
                </c:pt>
                <c:pt idx="44" formatCode="0.0000">
                  <c:v>0.1400656251530438</c:v>
                </c:pt>
                <c:pt idx="45" formatCode="0.0000">
                  <c:v>0.1923277661795407</c:v>
                </c:pt>
                <c:pt idx="46">
                  <c:v>0.3966803988297809</c:v>
                </c:pt>
                <c:pt idx="47">
                  <c:v>-1.7135958250575987E-2</c:v>
                </c:pt>
                <c:pt idx="48" formatCode="0.0000">
                  <c:v>0.13561049378657394</c:v>
                </c:pt>
                <c:pt idx="49" formatCode="0.0000">
                  <c:v>1.3617874196781215E-2</c:v>
                </c:pt>
                <c:pt idx="50">
                  <c:v>0.16488341576662818</c:v>
                </c:pt>
                <c:pt idx="51" formatCode="0.0000">
                  <c:v>0.27229902398472861</c:v>
                </c:pt>
                <c:pt idx="52">
                  <c:v>6.7326474801406563E-2</c:v>
                </c:pt>
                <c:pt idx="53">
                  <c:v>-0.33708389505340863</c:v>
                </c:pt>
                <c:pt idx="54">
                  <c:v>-3.5481327503404769E-2</c:v>
                </c:pt>
                <c:pt idx="55">
                  <c:v>0.19003133174279227</c:v>
                </c:pt>
                <c:pt idx="56" formatCode="0.0000">
                  <c:v>-0.35113431037944465</c:v>
                </c:pt>
                <c:pt idx="57" formatCode="0.0000">
                  <c:v>0.15758566542623068</c:v>
                </c:pt>
                <c:pt idx="58" formatCode="0.0000">
                  <c:v>0.52027885837538068</c:v>
                </c:pt>
                <c:pt idx="59" formatCode="0.0000">
                  <c:v>3.3684565862127258E-2</c:v>
                </c:pt>
                <c:pt idx="60">
                  <c:v>0.28436708266866839</c:v>
                </c:pt>
                <c:pt idx="61">
                  <c:v>-0.31301826090896734</c:v>
                </c:pt>
                <c:pt idx="62" formatCode="0.0000">
                  <c:v>-0.23112180068977892</c:v>
                </c:pt>
                <c:pt idx="63" formatCode="0.0000">
                  <c:v>-0.40899675481599118</c:v>
                </c:pt>
                <c:pt idx="64">
                  <c:v>0.5175233973187916</c:v>
                </c:pt>
                <c:pt idx="65">
                  <c:v>0.36745909231243967</c:v>
                </c:pt>
                <c:pt idx="66" formatCode="0.0000">
                  <c:v>-0.34960953900411484</c:v>
                </c:pt>
                <c:pt idx="67" formatCode="0.0000">
                  <c:v>0.10843117744610865</c:v>
                </c:pt>
                <c:pt idx="68" formatCode="0.0000">
                  <c:v>-0.14962985811227636</c:v>
                </c:pt>
                <c:pt idx="69" formatCode="0.0000">
                  <c:v>0.21298910851149694</c:v>
                </c:pt>
                <c:pt idx="70" formatCode="0.0000">
                  <c:v>0.14522884545344172</c:v>
                </c:pt>
                <c:pt idx="71">
                  <c:v>0.32159748726283532</c:v>
                </c:pt>
                <c:pt idx="72" formatCode="0.0000">
                  <c:v>0.1447368421052633</c:v>
                </c:pt>
                <c:pt idx="73" formatCode="0.0000">
                  <c:v>0.18838421444527179</c:v>
                </c:pt>
                <c:pt idx="74" formatCode="0.0000">
                  <c:v>-0.25756340579710191</c:v>
                </c:pt>
                <c:pt idx="75" formatCode="0.0000">
                  <c:v>-0.2308506456197639</c:v>
                </c:pt>
                <c:pt idx="76" formatCode="0.0000">
                  <c:v>-0.28375209380234645</c:v>
                </c:pt>
                <c:pt idx="77" formatCode="0.0000">
                  <c:v>-0.11605201055018287</c:v>
                </c:pt>
                <c:pt idx="78" formatCode="0.0000">
                  <c:v>-0.26066015926021224</c:v>
                </c:pt>
                <c:pt idx="79" formatCode="0.0000">
                  <c:v>-0.24165317988371512</c:v>
                </c:pt>
                <c:pt idx="80" formatCode="0.0000">
                  <c:v>-4.8776715048079622E-2</c:v>
                </c:pt>
                <c:pt idx="81" formatCode="0.0000">
                  <c:v>-7.4078852306740717E-2</c:v>
                </c:pt>
                <c:pt idx="82" formatCode="0.0000">
                  <c:v>-6.2495157916493986E-3</c:v>
                </c:pt>
                <c:pt idx="83" formatCode="0.0000">
                  <c:v>0.10489112386735616</c:v>
                </c:pt>
                <c:pt idx="84">
                  <c:v>0.25048809415198797</c:v>
                </c:pt>
                <c:pt idx="85">
                  <c:v>-0.25396620662969349</c:v>
                </c:pt>
                <c:pt idx="86" formatCode="0.0000">
                  <c:v>-0.11895648296108963</c:v>
                </c:pt>
                <c:pt idx="87">
                  <c:v>0.5808817007184891</c:v>
                </c:pt>
                <c:pt idx="88" formatCode="0.0000">
                  <c:v>0.19997898276586856</c:v>
                </c:pt>
                <c:pt idx="89" formatCode="0.0000">
                  <c:v>0.15637300710786525</c:v>
                </c:pt>
                <c:pt idx="90">
                  <c:v>0.7400874180455822</c:v>
                </c:pt>
                <c:pt idx="91" formatCode="0.0000">
                  <c:v>0.25337772443962686</c:v>
                </c:pt>
                <c:pt idx="92" formatCode="0.0000">
                  <c:v>0.21958103788342517</c:v>
                </c:pt>
                <c:pt idx="93" formatCode="0.0000">
                  <c:v>-0.12632390536866633</c:v>
                </c:pt>
                <c:pt idx="94" formatCode="0.0000">
                  <c:v>-8.6353904518649466E-2</c:v>
                </c:pt>
                <c:pt idx="95" formatCode="0.0000">
                  <c:v>-7.8805504326854889E-2</c:v>
                </c:pt>
                <c:pt idx="96">
                  <c:v>-0.29158338202281858</c:v>
                </c:pt>
                <c:pt idx="97">
                  <c:v>-0.29158338202281858</c:v>
                </c:pt>
                <c:pt idx="98" formatCode="0.0000">
                  <c:v>-8.2021224942777304E-2</c:v>
                </c:pt>
                <c:pt idx="99">
                  <c:v>0.24630929876677018</c:v>
                </c:pt>
                <c:pt idx="100">
                  <c:v>-0.30821603927987035</c:v>
                </c:pt>
                <c:pt idx="101" formatCode="0.0000">
                  <c:v>8.9027835084267107E-2</c:v>
                </c:pt>
                <c:pt idx="102" formatCode="0.0000">
                  <c:v>6.5583881578948636E-2</c:v>
                </c:pt>
                <c:pt idx="103" formatCode="0.0000">
                  <c:v>4.4645368696000026E-2</c:v>
                </c:pt>
                <c:pt idx="104">
                  <c:v>-0.38166325835037623</c:v>
                </c:pt>
                <c:pt idx="105" formatCode="0.0000">
                  <c:v>-0.43215981788924202</c:v>
                </c:pt>
                <c:pt idx="106" formatCode="0.0000">
                  <c:v>-0.30048275050041368</c:v>
                </c:pt>
                <c:pt idx="107" formatCode="0.0000">
                  <c:v>-0.31839547623254993</c:v>
                </c:pt>
                <c:pt idx="108" formatCode="0.0000">
                  <c:v>-0.38061680984995289</c:v>
                </c:pt>
                <c:pt idx="109" formatCode="0.0000">
                  <c:v>-0.35037326697476046</c:v>
                </c:pt>
                <c:pt idx="110" formatCode="0.0000">
                  <c:v>-0.23433200383390659</c:v>
                </c:pt>
                <c:pt idx="111" formatCode="0.0000">
                  <c:v>-0.3882911889429872</c:v>
                </c:pt>
                <c:pt idx="112" formatCode="0.0000">
                  <c:v>-0.34185405176071276</c:v>
                </c:pt>
                <c:pt idx="113" formatCode="0.0000">
                  <c:v>-0.40520966828599531</c:v>
                </c:pt>
                <c:pt idx="114" formatCode="0.0000">
                  <c:v>-0.15487257475042401</c:v>
                </c:pt>
                <c:pt idx="115" formatCode="0.0000">
                  <c:v>-0.11316441226900263</c:v>
                </c:pt>
                <c:pt idx="116" formatCode="0.0000">
                  <c:v>-4.7557812118926859E-2</c:v>
                </c:pt>
                <c:pt idx="117" formatCode="0.0000">
                  <c:v>-8.2559690368471939E-2</c:v>
                </c:pt>
                <c:pt idx="118">
                  <c:v>0.3900227043390565</c:v>
                </c:pt>
                <c:pt idx="119">
                  <c:v>0.24814608618194273</c:v>
                </c:pt>
                <c:pt idx="120" formatCode="0.0000">
                  <c:v>-8.2559690368471939E-2</c:v>
                </c:pt>
                <c:pt idx="121" formatCode="0.0000">
                  <c:v>4.5058793291788156E-2</c:v>
                </c:pt>
                <c:pt idx="122" formatCode="0.0000">
                  <c:v>0.23452522255193015</c:v>
                </c:pt>
                <c:pt idx="123" formatCode="0.0000">
                  <c:v>-0.41986787374602236</c:v>
                </c:pt>
                <c:pt idx="124" formatCode="0.0000">
                  <c:v>-0.29190472912507615</c:v>
                </c:pt>
                <c:pt idx="125" formatCode="0.0000">
                  <c:v>-0.29375040857684387</c:v>
                </c:pt>
                <c:pt idx="126" formatCode="0.0000">
                  <c:v>-0.2275413711583924</c:v>
                </c:pt>
                <c:pt idx="127" formatCode="0.0000">
                  <c:v>-0.37084006143909254</c:v>
                </c:pt>
                <c:pt idx="128" formatCode="0.0000">
                  <c:v>0.23622002979453047</c:v>
                </c:pt>
                <c:pt idx="129" formatCode="0.0000">
                  <c:v>-0.10540576262225622</c:v>
                </c:pt>
                <c:pt idx="130" formatCode="0.0000">
                  <c:v>-9.9714621453752983E-2</c:v>
                </c:pt>
                <c:pt idx="131" formatCode="0.0000">
                  <c:v>-0.30335589699509508</c:v>
                </c:pt>
                <c:pt idx="132" formatCode="0.0000">
                  <c:v>0.15009001610814568</c:v>
                </c:pt>
                <c:pt idx="133" formatCode="0.0000">
                  <c:v>0.1972983379323609</c:v>
                </c:pt>
                <c:pt idx="134" formatCode="0.0000">
                  <c:v>0.13357142857142734</c:v>
                </c:pt>
                <c:pt idx="135" formatCode="0.0000">
                  <c:v>0.27577190756334835</c:v>
                </c:pt>
                <c:pt idx="136" formatCode="0.0000">
                  <c:v>0.18782360812147306</c:v>
                </c:pt>
                <c:pt idx="137" formatCode="0.0000">
                  <c:v>0.10360630866968124</c:v>
                </c:pt>
                <c:pt idx="138" formatCode="0.0000">
                  <c:v>0.21679867378891168</c:v>
                </c:pt>
                <c:pt idx="139">
                  <c:v>0.25688776836305172</c:v>
                </c:pt>
                <c:pt idx="140" formatCode="0.0000">
                  <c:v>0.18487394957983325</c:v>
                </c:pt>
                <c:pt idx="141" formatCode="0.0000">
                  <c:v>-0.18475132655814377</c:v>
                </c:pt>
                <c:pt idx="142" formatCode="0.0000">
                  <c:v>-0.13041529393307788</c:v>
                </c:pt>
                <c:pt idx="143" formatCode="0.0000">
                  <c:v>4.608705543338136E-2</c:v>
                </c:pt>
                <c:pt idx="144" formatCode="0.0000">
                  <c:v>-0.11779957163792136</c:v>
                </c:pt>
                <c:pt idx="145" formatCode="0.0000">
                  <c:v>-4.125055147796089E-2</c:v>
                </c:pt>
                <c:pt idx="146" formatCode="0.0000">
                  <c:v>9.9900056489810166E-2</c:v>
                </c:pt>
                <c:pt idx="147" formatCode="0.0000">
                  <c:v>0.13944427550555047</c:v>
                </c:pt>
                <c:pt idx="148">
                  <c:v>0.3050489287688144</c:v>
                </c:pt>
                <c:pt idx="149">
                  <c:v>0.17645106571280927</c:v>
                </c:pt>
                <c:pt idx="151">
                  <c:v>0.205125753084059</c:v>
                </c:pt>
              </c:numCache>
            </c:numRef>
          </c:xVal>
          <c:yVal>
            <c:numRef>
              <c:f>GSL_Landsat!$M$4:$M$155</c:f>
              <c:numCache>
                <c:formatCode>General</c:formatCode>
                <c:ptCount val="152"/>
                <c:pt idx="0">
                  <c:v>0.47712125471966244</c:v>
                </c:pt>
                <c:pt idx="1">
                  <c:v>1.6384892569546374</c:v>
                </c:pt>
                <c:pt idx="2">
                  <c:v>2.6693168805661123</c:v>
                </c:pt>
                <c:pt idx="3">
                  <c:v>1.4022613824546801</c:v>
                </c:pt>
                <c:pt idx="4">
                  <c:v>0.6817837664678813</c:v>
                </c:pt>
                <c:pt idx="5">
                  <c:v>2.8571252692537637E-2</c:v>
                </c:pt>
                <c:pt idx="6">
                  <c:v>2.6730209071288962</c:v>
                </c:pt>
                <c:pt idx="7">
                  <c:v>3.6875289612146345</c:v>
                </c:pt>
                <c:pt idx="8">
                  <c:v>2.7512791039833422</c:v>
                </c:pt>
                <c:pt idx="9">
                  <c:v>0.97312785359969867</c:v>
                </c:pt>
                <c:pt idx="10">
                  <c:v>0.85125834871907524</c:v>
                </c:pt>
                <c:pt idx="11">
                  <c:v>0.97312785359969867</c:v>
                </c:pt>
                <c:pt idx="12">
                  <c:v>3.8536982117761744</c:v>
                </c:pt>
                <c:pt idx="13">
                  <c:v>1.0334237554869496</c:v>
                </c:pt>
                <c:pt idx="14">
                  <c:v>0.20466251174821887</c:v>
                </c:pt>
                <c:pt idx="15">
                  <c:v>1.3242824552976926</c:v>
                </c:pt>
                <c:pt idx="16">
                  <c:v>0.96378782734555524</c:v>
                </c:pt>
                <c:pt idx="17">
                  <c:v>1.3709939335147439</c:v>
                </c:pt>
                <c:pt idx="18">
                  <c:v>-0.27245874297144357</c:v>
                </c:pt>
                <c:pt idx="19">
                  <c:v>1.0681858617461617</c:v>
                </c:pt>
                <c:pt idx="20">
                  <c:v>1.3926969532596658</c:v>
                </c:pt>
                <c:pt idx="21">
                  <c:v>1.7084209001347128</c:v>
                </c:pt>
                <c:pt idx="22">
                  <c:v>1.1702617153949575</c:v>
                </c:pt>
                <c:pt idx="23">
                  <c:v>1.6424645202421213</c:v>
                </c:pt>
                <c:pt idx="24">
                  <c:v>2.8363241157067516</c:v>
                </c:pt>
                <c:pt idx="25">
                  <c:v>1.8536982117761744</c:v>
                </c:pt>
                <c:pt idx="26">
                  <c:v>1.3010299956639813</c:v>
                </c:pt>
                <c:pt idx="27">
                  <c:v>1.9571281976768131</c:v>
                </c:pt>
                <c:pt idx="28">
                  <c:v>1.1398790864012365</c:v>
                </c:pt>
                <c:pt idx="29">
                  <c:v>1.209515014542631</c:v>
                </c:pt>
                <c:pt idx="30">
                  <c:v>-0.27245874297144357</c:v>
                </c:pt>
                <c:pt idx="31">
                  <c:v>0.90363251608423767</c:v>
                </c:pt>
                <c:pt idx="32">
                  <c:v>1.2764618041732441</c:v>
                </c:pt>
                <c:pt idx="33">
                  <c:v>1.885926339801431</c:v>
                </c:pt>
                <c:pt idx="34">
                  <c:v>1.4166405073382811</c:v>
                </c:pt>
                <c:pt idx="35">
                  <c:v>1.2576785748691846</c:v>
                </c:pt>
                <c:pt idx="36">
                  <c:v>0.83250891270623628</c:v>
                </c:pt>
                <c:pt idx="37">
                  <c:v>1.1335389083702174</c:v>
                </c:pt>
                <c:pt idx="38">
                  <c:v>1.4909692505914938</c:v>
                </c:pt>
                <c:pt idx="39">
                  <c:v>1.3096301674258988</c:v>
                </c:pt>
                <c:pt idx="40">
                  <c:v>2.9689496809813427</c:v>
                </c:pt>
                <c:pt idx="41">
                  <c:v>1.4885507165004443</c:v>
                </c:pt>
                <c:pt idx="42">
                  <c:v>1.5526682161121932</c:v>
                </c:pt>
                <c:pt idx="43">
                  <c:v>0.78532983501076703</c:v>
                </c:pt>
                <c:pt idx="44">
                  <c:v>1.9604707775342989</c:v>
                </c:pt>
                <c:pt idx="45">
                  <c:v>2.0406023401140732</c:v>
                </c:pt>
                <c:pt idx="46">
                  <c:v>2.8579352647194289</c:v>
                </c:pt>
                <c:pt idx="47">
                  <c:v>0.51851393987788741</c:v>
                </c:pt>
                <c:pt idx="48">
                  <c:v>2.1844074854123203</c:v>
                </c:pt>
                <c:pt idx="49">
                  <c:v>1.5954962218255742</c:v>
                </c:pt>
                <c:pt idx="50">
                  <c:v>1.0062948579813855</c:v>
                </c:pt>
                <c:pt idx="51">
                  <c:v>1.3283796034387378</c:v>
                </c:pt>
                <c:pt idx="52">
                  <c:v>1.4065401804339552</c:v>
                </c:pt>
                <c:pt idx="53">
                  <c:v>0.9258275746247423</c:v>
                </c:pt>
                <c:pt idx="54">
                  <c:v>2.8571252692537637E-2</c:v>
                </c:pt>
                <c:pt idx="55">
                  <c:v>1.4828735836087537</c:v>
                </c:pt>
                <c:pt idx="56">
                  <c:v>0.25527250510330607</c:v>
                </c:pt>
                <c:pt idx="57">
                  <c:v>1.3521825181113625</c:v>
                </c:pt>
                <c:pt idx="58">
                  <c:v>1.7103712642607627</c:v>
                </c:pt>
                <c:pt idx="59">
                  <c:v>0.11394335230683679</c:v>
                </c:pt>
                <c:pt idx="60">
                  <c:v>1.8350561017201164</c:v>
                </c:pt>
                <c:pt idx="61">
                  <c:v>0.42651126136457523</c:v>
                </c:pt>
                <c:pt idx="62">
                  <c:v>0.57263929704281324</c:v>
                </c:pt>
                <c:pt idx="63">
                  <c:v>2.1189299069938092E-2</c:v>
                </c:pt>
                <c:pt idx="64">
                  <c:v>2.2922560713564759</c:v>
                </c:pt>
                <c:pt idx="65">
                  <c:v>1.4377505628203879</c:v>
                </c:pt>
                <c:pt idx="66">
                  <c:v>8.2785370316450071E-2</c:v>
                </c:pt>
                <c:pt idx="67">
                  <c:v>0.78532983501076703</c:v>
                </c:pt>
                <c:pt idx="68">
                  <c:v>-0.3010299956639812</c:v>
                </c:pt>
                <c:pt idx="69">
                  <c:v>1.7810369386211318</c:v>
                </c:pt>
                <c:pt idx="70">
                  <c:v>1.8312296938670634</c:v>
                </c:pt>
                <c:pt idx="71">
                  <c:v>2.0934216851622351</c:v>
                </c:pt>
                <c:pt idx="72">
                  <c:v>1.6232492903979006</c:v>
                </c:pt>
                <c:pt idx="73">
                  <c:v>2.0934216851622351</c:v>
                </c:pt>
                <c:pt idx="74">
                  <c:v>0.63063124402050008</c:v>
                </c:pt>
                <c:pt idx="75">
                  <c:v>-0.15490195998574319</c:v>
                </c:pt>
                <c:pt idx="76">
                  <c:v>0.11394335230683679</c:v>
                </c:pt>
                <c:pt idx="77">
                  <c:v>8.9905111439397931E-2</c:v>
                </c:pt>
                <c:pt idx="78">
                  <c:v>0</c:v>
                </c:pt>
                <c:pt idx="79">
                  <c:v>0.31806333496276157</c:v>
                </c:pt>
                <c:pt idx="80">
                  <c:v>1.3838153659804313</c:v>
                </c:pt>
                <c:pt idx="81">
                  <c:v>1.5010592622177514</c:v>
                </c:pt>
                <c:pt idx="82">
                  <c:v>1.403120521175818</c:v>
                </c:pt>
                <c:pt idx="83">
                  <c:v>1.8169038393756602</c:v>
                </c:pt>
                <c:pt idx="84">
                  <c:v>3.6803355134145632</c:v>
                </c:pt>
                <c:pt idx="85">
                  <c:v>1.6242820958356683</c:v>
                </c:pt>
                <c:pt idx="86">
                  <c:v>5.6904851336472557E-2</c:v>
                </c:pt>
                <c:pt idx="87">
                  <c:v>3.7442929831226763</c:v>
                </c:pt>
                <c:pt idx="88">
                  <c:v>0.30963016742589877</c:v>
                </c:pt>
                <c:pt idx="89">
                  <c:v>0.31175386105575426</c:v>
                </c:pt>
                <c:pt idx="90">
                  <c:v>2.9057958803678687</c:v>
                </c:pt>
                <c:pt idx="91">
                  <c:v>1.171141151028382</c:v>
                </c:pt>
                <c:pt idx="92">
                  <c:v>1.1164416975393119</c:v>
                </c:pt>
                <c:pt idx="93">
                  <c:v>0.29003461136251801</c:v>
                </c:pt>
                <c:pt idx="94">
                  <c:v>0.32633586092875144</c:v>
                </c:pt>
                <c:pt idx="95">
                  <c:v>0.50379068305718111</c:v>
                </c:pt>
                <c:pt idx="96">
                  <c:v>1.3617278360175928</c:v>
                </c:pt>
                <c:pt idx="97">
                  <c:v>1.2253092817258628</c:v>
                </c:pt>
                <c:pt idx="98">
                  <c:v>0.19589965240923377</c:v>
                </c:pt>
                <c:pt idx="99">
                  <c:v>1.5490032620257879</c:v>
                </c:pt>
                <c:pt idx="100">
                  <c:v>1.8692317197309762</c:v>
                </c:pt>
                <c:pt idx="101">
                  <c:v>0.20682587603184974</c:v>
                </c:pt>
                <c:pt idx="102">
                  <c:v>0.41497334797081797</c:v>
                </c:pt>
                <c:pt idx="103">
                  <c:v>0.28780172993022601</c:v>
                </c:pt>
                <c:pt idx="104">
                  <c:v>1.0827853703164501</c:v>
                </c:pt>
                <c:pt idx="105">
                  <c:v>-0.52287874528033762</c:v>
                </c:pt>
                <c:pt idx="106">
                  <c:v>-9.6910013008056392E-2</c:v>
                </c:pt>
                <c:pt idx="107">
                  <c:v>-0.22184874961635639</c:v>
                </c:pt>
                <c:pt idx="108">
                  <c:v>-0.69897000433601875</c:v>
                </c:pt>
                <c:pt idx="109">
                  <c:v>-0.69897000433601875</c:v>
                </c:pt>
                <c:pt idx="110">
                  <c:v>7.9181246047624818E-2</c:v>
                </c:pt>
                <c:pt idx="111">
                  <c:v>0.38021124171160603</c:v>
                </c:pt>
                <c:pt idx="112">
                  <c:v>0.36172783601759284</c:v>
                </c:pt>
                <c:pt idx="113">
                  <c:v>0.14612803567823801</c:v>
                </c:pt>
                <c:pt idx="114">
                  <c:v>0.81291335664285558</c:v>
                </c:pt>
                <c:pt idx="115">
                  <c:v>1.4785664955938433</c:v>
                </c:pt>
                <c:pt idx="116">
                  <c:v>1.4756711883244296</c:v>
                </c:pt>
                <c:pt idx="117">
                  <c:v>1.3856062735983121</c:v>
                </c:pt>
                <c:pt idx="118">
                  <c:v>3.5774917998372255</c:v>
                </c:pt>
                <c:pt idx="119">
                  <c:v>2.8571252692537637E-2</c:v>
                </c:pt>
                <c:pt idx="120">
                  <c:v>1.5440680443502757</c:v>
                </c:pt>
                <c:pt idx="121">
                  <c:v>1.3159703454569178</c:v>
                </c:pt>
                <c:pt idx="122">
                  <c:v>2.0884904701823963</c:v>
                </c:pt>
                <c:pt idx="123">
                  <c:v>0.17609125905568124</c:v>
                </c:pt>
                <c:pt idx="124">
                  <c:v>0</c:v>
                </c:pt>
                <c:pt idx="125">
                  <c:v>-4.5757490560675115E-2</c:v>
                </c:pt>
                <c:pt idx="126">
                  <c:v>0.75587485567249146</c:v>
                </c:pt>
                <c:pt idx="127">
                  <c:v>0.7323937598229685</c:v>
                </c:pt>
                <c:pt idx="128">
                  <c:v>1.4578818967339924</c:v>
                </c:pt>
                <c:pt idx="129">
                  <c:v>1.4487063199050798</c:v>
                </c:pt>
                <c:pt idx="130">
                  <c:v>1.5550944485783191</c:v>
                </c:pt>
                <c:pt idx="131">
                  <c:v>1.403120521175818</c:v>
                </c:pt>
                <c:pt idx="132">
                  <c:v>1.9982593384236986</c:v>
                </c:pt>
                <c:pt idx="133">
                  <c:v>1.9365137424788934</c:v>
                </c:pt>
                <c:pt idx="134">
                  <c:v>1.6560982020128319</c:v>
                </c:pt>
                <c:pt idx="135">
                  <c:v>1.6493348587121419</c:v>
                </c:pt>
                <c:pt idx="136">
                  <c:v>1.2648178230095364</c:v>
                </c:pt>
                <c:pt idx="137">
                  <c:v>1.9566485792052033</c:v>
                </c:pt>
                <c:pt idx="138">
                  <c:v>1.6374897295125106</c:v>
                </c:pt>
                <c:pt idx="139">
                  <c:v>1.3483048630481607</c:v>
                </c:pt>
                <c:pt idx="140">
                  <c:v>1.8756399370041683</c:v>
                </c:pt>
                <c:pt idx="141">
                  <c:v>1.1303337684950061</c:v>
                </c:pt>
                <c:pt idx="142">
                  <c:v>1.4216039268698311</c:v>
                </c:pt>
                <c:pt idx="143">
                  <c:v>1.1846914308175989</c:v>
                </c:pt>
                <c:pt idx="144">
                  <c:v>1.3242824552976926</c:v>
                </c:pt>
                <c:pt idx="145">
                  <c:v>1.1430148002540952</c:v>
                </c:pt>
                <c:pt idx="146">
                  <c:v>1.2201080880400552</c:v>
                </c:pt>
                <c:pt idx="147">
                  <c:v>1.3364597338485296</c:v>
                </c:pt>
                <c:pt idx="148">
                  <c:v>2.3802112417116059</c:v>
                </c:pt>
                <c:pt idx="149">
                  <c:v>0.82607480270082645</c:v>
                </c:pt>
                <c:pt idx="151">
                  <c:v>2.5390760987927767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4-5D4E-AC5D-A1837AFD6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302399"/>
        <c:axId val="1171835375"/>
      </c:scatterChart>
      <c:valAx>
        <c:axId val="88330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0" i="0" baseline="0">
                    <a:effectLst/>
                  </a:rPr>
                  <a:t>Chl-a Index - (R-B)/G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1835375"/>
        <c:crossesAt val="-1"/>
        <c:crossBetween val="midCat"/>
      </c:valAx>
      <c:valAx>
        <c:axId val="117183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0" i="0" baseline="0">
                    <a:effectLst/>
                  </a:rPr>
                  <a:t>Log</a:t>
                </a:r>
                <a:r>
                  <a:rPr lang="en-US" sz="1800" b="0" i="0" baseline="30000">
                    <a:effectLst/>
                  </a:rPr>
                  <a:t>10</a:t>
                </a:r>
                <a:r>
                  <a:rPr lang="en-US" sz="1800" b="0" i="0" baseline="0">
                    <a:effectLst/>
                  </a:rPr>
                  <a:t> Chl-a Concentration (µg/L) 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4213188990306375E-2"/>
              <c:y val="0.342786253280839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3302399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551099081364831E-2"/>
          <c:y val="3.7452934779913648E-2"/>
          <c:w val="0.90650098425196846"/>
          <c:h val="0.8874561226405403"/>
        </c:manualLayout>
      </c:layout>
      <c:scatterChart>
        <c:scatterStyle val="lineMarker"/>
        <c:varyColors val="0"/>
        <c:ser>
          <c:idx val="0"/>
          <c:order val="0"/>
          <c:tx>
            <c:strRef>
              <c:f>GSL_Landsat!$L$1</c:f>
              <c:strCache>
                <c:ptCount val="1"/>
                <c:pt idx="0">
                  <c:v>chla_ugL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GSL_Landsat!$J$2:$J$155</c:f>
              <c:numCache>
                <c:formatCode>0.00</c:formatCode>
                <c:ptCount val="154"/>
                <c:pt idx="0">
                  <c:v>0.42</c:v>
                </c:pt>
                <c:pt idx="2">
                  <c:v>8.1999999999999993</c:v>
                </c:pt>
                <c:pt idx="3">
                  <c:v>0.45</c:v>
                </c:pt>
                <c:pt idx="4">
                  <c:v>0.43</c:v>
                </c:pt>
                <c:pt idx="8">
                  <c:v>0.52</c:v>
                </c:pt>
                <c:pt idx="9">
                  <c:v>0.15</c:v>
                </c:pt>
                <c:pt idx="10">
                  <c:v>0.05</c:v>
                </c:pt>
                <c:pt idx="11">
                  <c:v>8.1</c:v>
                </c:pt>
                <c:pt idx="12">
                  <c:v>6.2</c:v>
                </c:pt>
                <c:pt idx="13">
                  <c:v>5.7</c:v>
                </c:pt>
                <c:pt idx="14">
                  <c:v>0.2</c:v>
                </c:pt>
                <c:pt idx="15">
                  <c:v>2.5</c:v>
                </c:pt>
                <c:pt idx="17">
                  <c:v>0.5</c:v>
                </c:pt>
                <c:pt idx="18">
                  <c:v>8.3000000000000007</c:v>
                </c:pt>
                <c:pt idx="21">
                  <c:v>6.9</c:v>
                </c:pt>
                <c:pt idx="22">
                  <c:v>8.1</c:v>
                </c:pt>
                <c:pt idx="24">
                  <c:v>6.6</c:v>
                </c:pt>
                <c:pt idx="25">
                  <c:v>0.2</c:v>
                </c:pt>
                <c:pt idx="26">
                  <c:v>1.75</c:v>
                </c:pt>
                <c:pt idx="27">
                  <c:v>0.4</c:v>
                </c:pt>
                <c:pt idx="28">
                  <c:v>8.6999999999999993</c:v>
                </c:pt>
                <c:pt idx="30">
                  <c:v>4.7</c:v>
                </c:pt>
                <c:pt idx="31">
                  <c:v>9.1999999999999993</c:v>
                </c:pt>
                <c:pt idx="34">
                  <c:v>5.7</c:v>
                </c:pt>
                <c:pt idx="36">
                  <c:v>8.4</c:v>
                </c:pt>
                <c:pt idx="37">
                  <c:v>2.2000000000000002</c:v>
                </c:pt>
                <c:pt idx="38">
                  <c:v>6</c:v>
                </c:pt>
                <c:pt idx="39">
                  <c:v>8.6</c:v>
                </c:pt>
                <c:pt idx="41">
                  <c:v>2.5</c:v>
                </c:pt>
                <c:pt idx="42">
                  <c:v>0.15</c:v>
                </c:pt>
                <c:pt idx="43">
                  <c:v>4.2</c:v>
                </c:pt>
                <c:pt idx="44">
                  <c:v>0.9</c:v>
                </c:pt>
                <c:pt idx="45">
                  <c:v>6.8</c:v>
                </c:pt>
                <c:pt idx="46">
                  <c:v>0.7</c:v>
                </c:pt>
                <c:pt idx="47">
                  <c:v>1.7</c:v>
                </c:pt>
                <c:pt idx="48">
                  <c:v>0.2</c:v>
                </c:pt>
                <c:pt idx="50">
                  <c:v>1.2</c:v>
                </c:pt>
                <c:pt idx="51">
                  <c:v>2.4</c:v>
                </c:pt>
                <c:pt idx="53">
                  <c:v>1.2</c:v>
                </c:pt>
                <c:pt idx="57">
                  <c:v>0.5</c:v>
                </c:pt>
                <c:pt idx="59">
                  <c:v>0.67</c:v>
                </c:pt>
                <c:pt idx="60">
                  <c:v>1</c:v>
                </c:pt>
                <c:pt idx="61">
                  <c:v>1.6</c:v>
                </c:pt>
                <c:pt idx="62">
                  <c:v>0.42</c:v>
                </c:pt>
                <c:pt idx="65">
                  <c:v>4.8</c:v>
                </c:pt>
                <c:pt idx="66">
                  <c:v>0.15</c:v>
                </c:pt>
                <c:pt idx="67">
                  <c:v>0.36</c:v>
                </c:pt>
                <c:pt idx="68">
                  <c:v>5.0999999999999996</c:v>
                </c:pt>
                <c:pt idx="69">
                  <c:v>2</c:v>
                </c:pt>
                <c:pt idx="70">
                  <c:v>1.1000000000000001</c:v>
                </c:pt>
                <c:pt idx="71">
                  <c:v>0.9</c:v>
                </c:pt>
                <c:pt idx="72">
                  <c:v>0.9</c:v>
                </c:pt>
                <c:pt idx="73">
                  <c:v>0.25</c:v>
                </c:pt>
                <c:pt idx="74">
                  <c:v>0.57999999999999996</c:v>
                </c:pt>
                <c:pt idx="75">
                  <c:v>1.6</c:v>
                </c:pt>
                <c:pt idx="77">
                  <c:v>2.2999999999999998</c:v>
                </c:pt>
                <c:pt idx="78">
                  <c:v>7.3</c:v>
                </c:pt>
                <c:pt idx="79">
                  <c:v>5.0999999999999996</c:v>
                </c:pt>
                <c:pt idx="80">
                  <c:v>5</c:v>
                </c:pt>
                <c:pt idx="81">
                  <c:v>5</c:v>
                </c:pt>
                <c:pt idx="82">
                  <c:v>4.9000000000000004</c:v>
                </c:pt>
                <c:pt idx="83">
                  <c:v>6.5</c:v>
                </c:pt>
                <c:pt idx="84">
                  <c:v>8.6999999999999993</c:v>
                </c:pt>
                <c:pt idx="85">
                  <c:v>5</c:v>
                </c:pt>
                <c:pt idx="88">
                  <c:v>5.4</c:v>
                </c:pt>
                <c:pt idx="89">
                  <c:v>0.7</c:v>
                </c:pt>
                <c:pt idx="90">
                  <c:v>3</c:v>
                </c:pt>
                <c:pt idx="91">
                  <c:v>4.4000000000000004</c:v>
                </c:pt>
                <c:pt idx="92">
                  <c:v>0.1</c:v>
                </c:pt>
                <c:pt idx="93">
                  <c:v>7</c:v>
                </c:pt>
                <c:pt idx="94">
                  <c:v>7.5</c:v>
                </c:pt>
                <c:pt idx="95">
                  <c:v>6.5</c:v>
                </c:pt>
                <c:pt idx="96">
                  <c:v>5.5</c:v>
                </c:pt>
                <c:pt idx="97">
                  <c:v>4.8</c:v>
                </c:pt>
                <c:pt idx="100">
                  <c:v>3.8</c:v>
                </c:pt>
                <c:pt idx="101">
                  <c:v>0.4</c:v>
                </c:pt>
                <c:pt idx="103">
                  <c:v>6.8</c:v>
                </c:pt>
                <c:pt idx="104">
                  <c:v>5.6</c:v>
                </c:pt>
                <c:pt idx="105">
                  <c:v>4.9000000000000004</c:v>
                </c:pt>
                <c:pt idx="106">
                  <c:v>0.25</c:v>
                </c:pt>
                <c:pt idx="107">
                  <c:v>8.9</c:v>
                </c:pt>
                <c:pt idx="108">
                  <c:v>5.5</c:v>
                </c:pt>
                <c:pt idx="109">
                  <c:v>4.5</c:v>
                </c:pt>
                <c:pt idx="110">
                  <c:v>5.7</c:v>
                </c:pt>
                <c:pt idx="111">
                  <c:v>6</c:v>
                </c:pt>
                <c:pt idx="112">
                  <c:v>3.6</c:v>
                </c:pt>
                <c:pt idx="113">
                  <c:v>8.1</c:v>
                </c:pt>
                <c:pt idx="114">
                  <c:v>6.8</c:v>
                </c:pt>
                <c:pt idx="115">
                  <c:v>6.3</c:v>
                </c:pt>
                <c:pt idx="116">
                  <c:v>2.8</c:v>
                </c:pt>
                <c:pt idx="117">
                  <c:v>5.5</c:v>
                </c:pt>
                <c:pt idx="118">
                  <c:v>5.6</c:v>
                </c:pt>
                <c:pt idx="119">
                  <c:v>5.5</c:v>
                </c:pt>
                <c:pt idx="120">
                  <c:v>0.12</c:v>
                </c:pt>
                <c:pt idx="122">
                  <c:v>5.8</c:v>
                </c:pt>
                <c:pt idx="123">
                  <c:v>1</c:v>
                </c:pt>
                <c:pt idx="124">
                  <c:v>1.2</c:v>
                </c:pt>
                <c:pt idx="125">
                  <c:v>5.5</c:v>
                </c:pt>
                <c:pt idx="126">
                  <c:v>6</c:v>
                </c:pt>
                <c:pt idx="127">
                  <c:v>8</c:v>
                </c:pt>
                <c:pt idx="128">
                  <c:v>8.4</c:v>
                </c:pt>
                <c:pt idx="129">
                  <c:v>8.5</c:v>
                </c:pt>
                <c:pt idx="130">
                  <c:v>2.6</c:v>
                </c:pt>
                <c:pt idx="131">
                  <c:v>5.4</c:v>
                </c:pt>
                <c:pt idx="132">
                  <c:v>6.3</c:v>
                </c:pt>
                <c:pt idx="133">
                  <c:v>2.4</c:v>
                </c:pt>
                <c:pt idx="134">
                  <c:v>3.8</c:v>
                </c:pt>
                <c:pt idx="135">
                  <c:v>4.5999999999999996</c:v>
                </c:pt>
                <c:pt idx="136">
                  <c:v>6.6</c:v>
                </c:pt>
                <c:pt idx="137">
                  <c:v>0.8</c:v>
                </c:pt>
                <c:pt idx="138">
                  <c:v>5.9</c:v>
                </c:pt>
                <c:pt idx="139">
                  <c:v>5.3</c:v>
                </c:pt>
                <c:pt idx="140">
                  <c:v>3</c:v>
                </c:pt>
                <c:pt idx="141">
                  <c:v>0.3</c:v>
                </c:pt>
                <c:pt idx="142">
                  <c:v>6.3</c:v>
                </c:pt>
                <c:pt idx="143">
                  <c:v>7</c:v>
                </c:pt>
                <c:pt idx="144">
                  <c:v>6</c:v>
                </c:pt>
                <c:pt idx="145">
                  <c:v>3.6</c:v>
                </c:pt>
                <c:pt idx="146">
                  <c:v>5.9</c:v>
                </c:pt>
                <c:pt idx="147">
                  <c:v>5.9</c:v>
                </c:pt>
                <c:pt idx="148">
                  <c:v>1.6</c:v>
                </c:pt>
                <c:pt idx="149">
                  <c:v>2.5</c:v>
                </c:pt>
                <c:pt idx="150">
                  <c:v>0.2</c:v>
                </c:pt>
                <c:pt idx="151">
                  <c:v>0.5</c:v>
                </c:pt>
                <c:pt idx="153">
                  <c:v>0.6</c:v>
                </c:pt>
              </c:numCache>
            </c:numRef>
          </c:xVal>
          <c:yVal>
            <c:numRef>
              <c:f>GSL_Landsat!$L$2:$L$155</c:f>
              <c:numCache>
                <c:formatCode>0.00</c:formatCode>
                <c:ptCount val="154"/>
                <c:pt idx="0">
                  <c:v>239</c:v>
                </c:pt>
                <c:pt idx="1">
                  <c:v>0.53400000000000003</c:v>
                </c:pt>
                <c:pt idx="2">
                  <c:v>3</c:v>
                </c:pt>
                <c:pt idx="3">
                  <c:v>43.5</c:v>
                </c:pt>
                <c:pt idx="4">
                  <c:v>467</c:v>
                </c:pt>
                <c:pt idx="5">
                  <c:v>25.25</c:v>
                </c:pt>
                <c:pt idx="6">
                  <c:v>4.806</c:v>
                </c:pt>
                <c:pt idx="7">
                  <c:v>1.0680000000000001</c:v>
                </c:pt>
                <c:pt idx="8">
                  <c:v>471</c:v>
                </c:pt>
                <c:pt idx="9">
                  <c:v>4870</c:v>
                </c:pt>
                <c:pt idx="10">
                  <c:v>564</c:v>
                </c:pt>
                <c:pt idx="11">
                  <c:v>9.4</c:v>
                </c:pt>
                <c:pt idx="12">
                  <c:v>7.1</c:v>
                </c:pt>
                <c:pt idx="13">
                  <c:v>9.4</c:v>
                </c:pt>
                <c:pt idx="14">
                  <c:v>7140</c:v>
                </c:pt>
                <c:pt idx="15">
                  <c:v>10.8</c:v>
                </c:pt>
                <c:pt idx="16">
                  <c:v>1.6020000000000001</c:v>
                </c:pt>
                <c:pt idx="17">
                  <c:v>21.1</c:v>
                </c:pt>
                <c:pt idx="18">
                  <c:v>9.1999999999999993</c:v>
                </c:pt>
                <c:pt idx="19">
                  <c:v>23.495999999999999</c:v>
                </c:pt>
                <c:pt idx="20">
                  <c:v>0.53400000000000003</c:v>
                </c:pt>
                <c:pt idx="21">
                  <c:v>11.7</c:v>
                </c:pt>
                <c:pt idx="22">
                  <c:v>24.7</c:v>
                </c:pt>
                <c:pt idx="23">
                  <c:v>51.1</c:v>
                </c:pt>
                <c:pt idx="24">
                  <c:v>14.8</c:v>
                </c:pt>
                <c:pt idx="25">
                  <c:v>43.9</c:v>
                </c:pt>
                <c:pt idx="26">
                  <c:v>686</c:v>
                </c:pt>
                <c:pt idx="27">
                  <c:v>71.400000000000006</c:v>
                </c:pt>
                <c:pt idx="28">
                  <c:v>20</c:v>
                </c:pt>
                <c:pt idx="29">
                  <c:v>90.6</c:v>
                </c:pt>
                <c:pt idx="30">
                  <c:v>13.8</c:v>
                </c:pt>
                <c:pt idx="31">
                  <c:v>16.2</c:v>
                </c:pt>
                <c:pt idx="32">
                  <c:v>0.53400000000000003</c:v>
                </c:pt>
                <c:pt idx="33">
                  <c:v>8.01</c:v>
                </c:pt>
                <c:pt idx="34">
                  <c:v>18.899999999999999</c:v>
                </c:pt>
                <c:pt idx="35">
                  <c:v>76.900000000000006</c:v>
                </c:pt>
                <c:pt idx="36">
                  <c:v>26.1</c:v>
                </c:pt>
                <c:pt idx="37">
                  <c:v>18.100000000000001</c:v>
                </c:pt>
                <c:pt idx="38">
                  <c:v>6.8</c:v>
                </c:pt>
                <c:pt idx="39">
                  <c:v>13.6</c:v>
                </c:pt>
                <c:pt idx="40">
                  <c:v>30.972000000000001</c:v>
                </c:pt>
                <c:pt idx="41">
                  <c:v>20.399999999999999</c:v>
                </c:pt>
                <c:pt idx="42">
                  <c:v>931</c:v>
                </c:pt>
                <c:pt idx="43">
                  <c:v>30.8</c:v>
                </c:pt>
                <c:pt idx="44">
                  <c:v>35.700000000000003</c:v>
                </c:pt>
                <c:pt idx="45">
                  <c:v>6.1</c:v>
                </c:pt>
                <c:pt idx="46">
                  <c:v>91.3</c:v>
                </c:pt>
                <c:pt idx="47">
                  <c:v>109.8</c:v>
                </c:pt>
                <c:pt idx="48">
                  <c:v>721</c:v>
                </c:pt>
                <c:pt idx="49">
                  <c:v>3.3</c:v>
                </c:pt>
                <c:pt idx="50">
                  <c:v>152.9</c:v>
                </c:pt>
                <c:pt idx="51">
                  <c:v>39.4</c:v>
                </c:pt>
                <c:pt idx="52">
                  <c:v>10.146000000000001</c:v>
                </c:pt>
                <c:pt idx="53">
                  <c:v>21.3</c:v>
                </c:pt>
                <c:pt idx="54">
                  <c:v>25.5</c:v>
                </c:pt>
                <c:pt idx="55">
                  <c:v>8.43</c:v>
                </c:pt>
                <c:pt idx="56">
                  <c:v>1.0680000000000001</c:v>
                </c:pt>
                <c:pt idx="57">
                  <c:v>30.4</c:v>
                </c:pt>
                <c:pt idx="58">
                  <c:v>1.8</c:v>
                </c:pt>
                <c:pt idx="59">
                  <c:v>22.5</c:v>
                </c:pt>
                <c:pt idx="60">
                  <c:v>51.33</c:v>
                </c:pt>
                <c:pt idx="61">
                  <c:v>1.3</c:v>
                </c:pt>
                <c:pt idx="62">
                  <c:v>68.400000000000006</c:v>
                </c:pt>
                <c:pt idx="63">
                  <c:v>2.67</c:v>
                </c:pt>
                <c:pt idx="64">
                  <c:v>3.738</c:v>
                </c:pt>
                <c:pt idx="65">
                  <c:v>1.05</c:v>
                </c:pt>
                <c:pt idx="66">
                  <c:v>196</c:v>
                </c:pt>
                <c:pt idx="67">
                  <c:v>27.4</c:v>
                </c:pt>
                <c:pt idx="68">
                  <c:v>1.21</c:v>
                </c:pt>
                <c:pt idx="69">
                  <c:v>6.1</c:v>
                </c:pt>
                <c:pt idx="70">
                  <c:v>0.5</c:v>
                </c:pt>
                <c:pt idx="71">
                  <c:v>60.4</c:v>
                </c:pt>
                <c:pt idx="72">
                  <c:v>67.8</c:v>
                </c:pt>
                <c:pt idx="73">
                  <c:v>124</c:v>
                </c:pt>
                <c:pt idx="74">
                  <c:v>42</c:v>
                </c:pt>
                <c:pt idx="75">
                  <c:v>124</c:v>
                </c:pt>
                <c:pt idx="76">
                  <c:v>4.2720000000000002</c:v>
                </c:pt>
                <c:pt idx="77">
                  <c:v>0.7</c:v>
                </c:pt>
                <c:pt idx="78">
                  <c:v>1.3</c:v>
                </c:pt>
                <c:pt idx="79">
                  <c:v>1.23</c:v>
                </c:pt>
                <c:pt idx="80">
                  <c:v>1</c:v>
                </c:pt>
                <c:pt idx="81">
                  <c:v>2.08</c:v>
                </c:pt>
                <c:pt idx="82">
                  <c:v>24.2</c:v>
                </c:pt>
                <c:pt idx="83">
                  <c:v>31.7</c:v>
                </c:pt>
                <c:pt idx="84">
                  <c:v>25.3</c:v>
                </c:pt>
                <c:pt idx="85">
                  <c:v>65.599999999999994</c:v>
                </c:pt>
                <c:pt idx="86">
                  <c:v>4790</c:v>
                </c:pt>
                <c:pt idx="87">
                  <c:v>42.1</c:v>
                </c:pt>
                <c:pt idx="88">
                  <c:v>1.1399999999999999</c:v>
                </c:pt>
                <c:pt idx="89">
                  <c:v>5550</c:v>
                </c:pt>
                <c:pt idx="90">
                  <c:v>2.04</c:v>
                </c:pt>
                <c:pt idx="91">
                  <c:v>2.0499999999999998</c:v>
                </c:pt>
                <c:pt idx="92">
                  <c:v>805</c:v>
                </c:pt>
                <c:pt idx="93">
                  <c:v>14.83</c:v>
                </c:pt>
                <c:pt idx="94">
                  <c:v>13.074999999999999</c:v>
                </c:pt>
                <c:pt idx="95">
                  <c:v>1.95</c:v>
                </c:pt>
                <c:pt idx="96">
                  <c:v>2.12</c:v>
                </c:pt>
                <c:pt idx="97">
                  <c:v>3.19</c:v>
                </c:pt>
                <c:pt idx="98">
                  <c:v>23</c:v>
                </c:pt>
                <c:pt idx="99">
                  <c:v>16.8</c:v>
                </c:pt>
                <c:pt idx="100">
                  <c:v>1.57</c:v>
                </c:pt>
                <c:pt idx="101">
                  <c:v>35.4</c:v>
                </c:pt>
                <c:pt idx="102">
                  <c:v>74</c:v>
                </c:pt>
                <c:pt idx="103">
                  <c:v>1.61</c:v>
                </c:pt>
                <c:pt idx="104">
                  <c:v>2.6</c:v>
                </c:pt>
                <c:pt idx="105">
                  <c:v>1.94</c:v>
                </c:pt>
                <c:pt idx="106">
                  <c:v>12.1</c:v>
                </c:pt>
                <c:pt idx="107">
                  <c:v>0.3</c:v>
                </c:pt>
                <c:pt idx="108">
                  <c:v>0.8</c:v>
                </c:pt>
                <c:pt idx="109">
                  <c:v>0.6</c:v>
                </c:pt>
                <c:pt idx="110">
                  <c:v>0.2</c:v>
                </c:pt>
                <c:pt idx="111">
                  <c:v>0.2</c:v>
                </c:pt>
                <c:pt idx="112">
                  <c:v>1.2</c:v>
                </c:pt>
                <c:pt idx="113">
                  <c:v>2.4</c:v>
                </c:pt>
                <c:pt idx="114">
                  <c:v>2.2999999999999998</c:v>
                </c:pt>
                <c:pt idx="115">
                  <c:v>1.4</c:v>
                </c:pt>
                <c:pt idx="116">
                  <c:v>6.5</c:v>
                </c:pt>
                <c:pt idx="117">
                  <c:v>30.1</c:v>
                </c:pt>
                <c:pt idx="118">
                  <c:v>29.9</c:v>
                </c:pt>
                <c:pt idx="119">
                  <c:v>24.3</c:v>
                </c:pt>
                <c:pt idx="120">
                  <c:v>3780</c:v>
                </c:pt>
                <c:pt idx="121">
                  <c:v>1.0680000000000001</c:v>
                </c:pt>
                <c:pt idx="122">
                  <c:v>35</c:v>
                </c:pt>
                <c:pt idx="123">
                  <c:v>20.7</c:v>
                </c:pt>
                <c:pt idx="124">
                  <c:v>122.6</c:v>
                </c:pt>
                <c:pt idx="125">
                  <c:v>1.5</c:v>
                </c:pt>
                <c:pt idx="126">
                  <c:v>1</c:v>
                </c:pt>
                <c:pt idx="127">
                  <c:v>0.9</c:v>
                </c:pt>
                <c:pt idx="128">
                  <c:v>5.7</c:v>
                </c:pt>
                <c:pt idx="129">
                  <c:v>5.4</c:v>
                </c:pt>
                <c:pt idx="130">
                  <c:v>28.7</c:v>
                </c:pt>
                <c:pt idx="131">
                  <c:v>28.1</c:v>
                </c:pt>
                <c:pt idx="132">
                  <c:v>35.9</c:v>
                </c:pt>
                <c:pt idx="133">
                  <c:v>25.3</c:v>
                </c:pt>
                <c:pt idx="134">
                  <c:v>99.6</c:v>
                </c:pt>
                <c:pt idx="135">
                  <c:v>86.4</c:v>
                </c:pt>
                <c:pt idx="136">
                  <c:v>45.3</c:v>
                </c:pt>
                <c:pt idx="137">
                  <c:v>44.6</c:v>
                </c:pt>
                <c:pt idx="138">
                  <c:v>18.399999999999999</c:v>
                </c:pt>
                <c:pt idx="139">
                  <c:v>90.5</c:v>
                </c:pt>
                <c:pt idx="140">
                  <c:v>43.4</c:v>
                </c:pt>
                <c:pt idx="141">
                  <c:v>22.3</c:v>
                </c:pt>
                <c:pt idx="142">
                  <c:v>75.099999999999994</c:v>
                </c:pt>
                <c:pt idx="143">
                  <c:v>13.5</c:v>
                </c:pt>
                <c:pt idx="144">
                  <c:v>26.4</c:v>
                </c:pt>
                <c:pt idx="145">
                  <c:v>15.3</c:v>
                </c:pt>
                <c:pt idx="146">
                  <c:v>21.1</c:v>
                </c:pt>
                <c:pt idx="147">
                  <c:v>13.9</c:v>
                </c:pt>
                <c:pt idx="148">
                  <c:v>16.600000000000001</c:v>
                </c:pt>
                <c:pt idx="149">
                  <c:v>21.7</c:v>
                </c:pt>
                <c:pt idx="150">
                  <c:v>240</c:v>
                </c:pt>
                <c:pt idx="151">
                  <c:v>6.7</c:v>
                </c:pt>
                <c:pt idx="153">
                  <c:v>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EC-1343-B860-0AF029B04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862575"/>
        <c:axId val="1192869247"/>
      </c:scatterChart>
      <c:valAx>
        <c:axId val="119286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/>
                  <a:t>Water 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869247"/>
        <c:crosses val="autoZero"/>
        <c:crossBetween val="midCat"/>
        <c:majorUnit val="0.5"/>
      </c:valAx>
      <c:valAx>
        <c:axId val="119286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Chl-a</a:t>
                </a:r>
                <a:r>
                  <a:rPr lang="en-US" sz="14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Concentrartion (</a:t>
                </a:r>
                <a:r>
                  <a:rPr lang="en-US" sz="1400" b="1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µg/L</a:t>
                </a:r>
                <a:r>
                  <a:rPr lang="en-US" sz="14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86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Landsat_CulledPts!$N$2:$S$2</c:f>
              <c:numCache>
                <c:formatCode>0.00%</c:formatCode>
                <c:ptCount val="6"/>
                <c:pt idx="0">
                  <c:v>9.6752500000000005E-2</c:v>
                </c:pt>
                <c:pt idx="1">
                  <c:v>0.11119</c:v>
                </c:pt>
                <c:pt idx="2">
                  <c:v>7.621E-2</c:v>
                </c:pt>
                <c:pt idx="3">
                  <c:v>7.1177500000000005E-2</c:v>
                </c:pt>
                <c:pt idx="4">
                  <c:v>6.1414999999999997E-2</c:v>
                </c:pt>
                <c:pt idx="5">
                  <c:v>5.2725000000000001E-2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DC-EF45-972C-B5D8A7820D2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Landsat_CulledPts!$N$3:$S$3</c:f>
              <c:numCache>
                <c:formatCode>0.00%</c:formatCode>
                <c:ptCount val="6"/>
                <c:pt idx="0">
                  <c:v>-3.764E-2</c:v>
                </c:pt>
                <c:pt idx="1">
                  <c:v>5.6574999999999903E-2</c:v>
                </c:pt>
                <c:pt idx="2">
                  <c:v>-2.0275000000000102E-3</c:v>
                </c:pt>
                <c:pt idx="3">
                  <c:v>-2.0809999999999901E-2</c:v>
                </c:pt>
                <c:pt idx="4">
                  <c:v>4.4625000000000003E-3</c:v>
                </c:pt>
                <c:pt idx="5">
                  <c:v>5.53499999999998E-3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DC-EF45-972C-B5D8A7820D2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Landsat_CulledPts!$N$4:$S$4</c:f>
              <c:numCache>
                <c:formatCode>0.00%</c:formatCode>
                <c:ptCount val="6"/>
                <c:pt idx="0">
                  <c:v>-2.5045000000000001E-2</c:v>
                </c:pt>
                <c:pt idx="1">
                  <c:v>7.1919999999999901E-2</c:v>
                </c:pt>
                <c:pt idx="2">
                  <c:v>9.3024999999999896E-3</c:v>
                </c:pt>
                <c:pt idx="3">
                  <c:v>-1.839E-2</c:v>
                </c:pt>
                <c:pt idx="4">
                  <c:v>3.8024999999999799E-3</c:v>
                </c:pt>
                <c:pt idx="5">
                  <c:v>5.0124999999999996E-3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DC-EF45-972C-B5D8A7820D2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Landsat_CulledPts!$N$5:$S$5</c:f>
              <c:numCache>
                <c:formatCode>0.00%</c:formatCode>
                <c:ptCount val="6"/>
                <c:pt idx="0">
                  <c:v>-0.15215000000000001</c:v>
                </c:pt>
                <c:pt idx="1">
                  <c:v>1.5270000000000001E-2</c:v>
                </c:pt>
                <c:pt idx="2">
                  <c:v>5.5694999999999897E-2</c:v>
                </c:pt>
                <c:pt idx="3">
                  <c:v>0.160855</c:v>
                </c:pt>
                <c:pt idx="4">
                  <c:v>0.11748749999999999</c:v>
                </c:pt>
                <c:pt idx="5">
                  <c:v>7.4394999999999906E-2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DC-EF45-972C-B5D8A7820D2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Landsat_CulledPts!$N$6:$S$6</c:f>
              <c:numCache>
                <c:formatCode>0.00%</c:formatCode>
                <c:ptCount val="6"/>
                <c:pt idx="0">
                  <c:v>2.27225E-2</c:v>
                </c:pt>
                <c:pt idx="1">
                  <c:v>5.76749999999999E-2</c:v>
                </c:pt>
                <c:pt idx="2">
                  <c:v>5.058E-2</c:v>
                </c:pt>
                <c:pt idx="3">
                  <c:v>6.74374999999999E-2</c:v>
                </c:pt>
                <c:pt idx="4">
                  <c:v>8.0099999999999894E-3</c:v>
                </c:pt>
                <c:pt idx="5">
                  <c:v>6.3049999999999998E-3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DC-EF45-972C-B5D8A7820D2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Landsat_CulledPts!$N$7:$S$7</c:f>
              <c:numCache>
                <c:formatCode>0.00%</c:formatCode>
                <c:ptCount val="6"/>
                <c:pt idx="0">
                  <c:v>5.4952500000000001E-2</c:v>
                </c:pt>
                <c:pt idx="1">
                  <c:v>6.3477500000000006E-2</c:v>
                </c:pt>
                <c:pt idx="2">
                  <c:v>3.1412500000000003E-2</c:v>
                </c:pt>
                <c:pt idx="3">
                  <c:v>1.4224999999999899E-2</c:v>
                </c:pt>
                <c:pt idx="4">
                  <c:v>6.1399999999999996E-3</c:v>
                </c:pt>
                <c:pt idx="5">
                  <c:v>5.3699999999999798E-3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DC-EF45-972C-B5D8A7820D2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Landsat_CulledPts!$N$8:$S$8</c:f>
              <c:numCache>
                <c:formatCode>0.00%</c:formatCode>
                <c:ptCount val="6"/>
                <c:pt idx="0">
                  <c:v>6.7189999999999903E-2</c:v>
                </c:pt>
                <c:pt idx="1">
                  <c:v>7.6484999999999997E-2</c:v>
                </c:pt>
                <c:pt idx="2">
                  <c:v>4.4722499999999998E-2</c:v>
                </c:pt>
                <c:pt idx="3">
                  <c:v>3.0092499999999901E-2</c:v>
                </c:pt>
                <c:pt idx="4">
                  <c:v>2.1815000000000001E-2</c:v>
                </c:pt>
                <c:pt idx="5">
                  <c:v>2.4647499999999899E-2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DC-EF45-972C-B5D8A7820D2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Landsat_CulledPts!$N$9:$S$9</c:f>
              <c:numCache>
                <c:formatCode>0.00%</c:formatCode>
                <c:ptCount val="6"/>
                <c:pt idx="0">
                  <c:v>0.16962749999999999</c:v>
                </c:pt>
                <c:pt idx="1">
                  <c:v>0.27275250000000001</c:v>
                </c:pt>
                <c:pt idx="2">
                  <c:v>0.33407749999999897</c:v>
                </c:pt>
                <c:pt idx="3">
                  <c:v>0.41841999999999901</c:v>
                </c:pt>
                <c:pt idx="4">
                  <c:v>0.44553499999999902</c:v>
                </c:pt>
                <c:pt idx="5">
                  <c:v>0.35291499999999998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6DC-EF45-972C-B5D8A7820D2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Landsat_CulledPts!$N$10:$S$10</c:f>
              <c:numCache>
                <c:formatCode>0.00%</c:formatCode>
                <c:ptCount val="6"/>
                <c:pt idx="0">
                  <c:v>0.28064499999999998</c:v>
                </c:pt>
                <c:pt idx="1">
                  <c:v>0.35998249999999998</c:v>
                </c:pt>
                <c:pt idx="2">
                  <c:v>0.40299249999999998</c:v>
                </c:pt>
                <c:pt idx="3">
                  <c:v>0.36452000000000001</c:v>
                </c:pt>
                <c:pt idx="4">
                  <c:v>0.27726250000000002</c:v>
                </c:pt>
                <c:pt idx="5">
                  <c:v>0.21844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6DC-EF45-972C-B5D8A7820D2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Landsat_CulledPts!$N$11:$S$11</c:f>
              <c:numCache>
                <c:formatCode>0.00%</c:formatCode>
                <c:ptCount val="6"/>
                <c:pt idx="0">
                  <c:v>5.5612500000000002E-2</c:v>
                </c:pt>
                <c:pt idx="1">
                  <c:v>9.6037499999999998E-2</c:v>
                </c:pt>
                <c:pt idx="2">
                  <c:v>4.8957499999999897E-2</c:v>
                </c:pt>
                <c:pt idx="3">
                  <c:v>2.2502500000000002E-2</c:v>
                </c:pt>
                <c:pt idx="4">
                  <c:v>2.3449999999999799E-3</c:v>
                </c:pt>
                <c:pt idx="5">
                  <c:v>1.0897499999999999E-2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6DC-EF45-972C-B5D8A7820D2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Landsat_CulledPts!$N$12:$S$12</c:f>
              <c:numCache>
                <c:formatCode>0.00%</c:formatCode>
                <c:ptCount val="6"/>
                <c:pt idx="0">
                  <c:v>6.191E-2</c:v>
                </c:pt>
                <c:pt idx="1">
                  <c:v>6.3697500000000004E-2</c:v>
                </c:pt>
                <c:pt idx="2">
                  <c:v>3.4382500000000003E-2</c:v>
                </c:pt>
                <c:pt idx="3">
                  <c:v>1.7634999999999901E-2</c:v>
                </c:pt>
                <c:pt idx="4">
                  <c:v>8.4499999999999801E-3</c:v>
                </c:pt>
                <c:pt idx="5">
                  <c:v>-1.1474999999999901E-3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6DC-EF45-972C-B5D8A7820D2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Landsat_CulledPts!$N$13:$S$13</c:f>
              <c:numCache>
                <c:formatCode>0.00%</c:formatCode>
                <c:ptCount val="6"/>
                <c:pt idx="0">
                  <c:v>1.9367499999999999E-2</c:v>
                </c:pt>
                <c:pt idx="1">
                  <c:v>0.1352525</c:v>
                </c:pt>
                <c:pt idx="2">
                  <c:v>0.18821749999999901</c:v>
                </c:pt>
                <c:pt idx="3">
                  <c:v>0.28782249999999998</c:v>
                </c:pt>
                <c:pt idx="4">
                  <c:v>0.30913499999999999</c:v>
                </c:pt>
                <c:pt idx="5">
                  <c:v>0.226745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6DC-EF45-972C-B5D8A7820D2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Landsat_CulledPts!$N$14:$S$14</c:f>
              <c:numCache>
                <c:formatCode>0.00%</c:formatCode>
                <c:ptCount val="6"/>
                <c:pt idx="0">
                  <c:v>1.65899999999999E-2</c:v>
                </c:pt>
                <c:pt idx="1">
                  <c:v>5.3137499999999997E-2</c:v>
                </c:pt>
                <c:pt idx="2">
                  <c:v>1.9889999999999901E-2</c:v>
                </c:pt>
                <c:pt idx="3">
                  <c:v>9.9899999999999902E-3</c:v>
                </c:pt>
                <c:pt idx="4">
                  <c:v>1.516E-2</c:v>
                </c:pt>
                <c:pt idx="5">
                  <c:v>2.3629999999999901E-2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6DC-EF45-972C-B5D8A7820D2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Landsat_CulledPts!$N$15:$S$15</c:f>
              <c:numCache>
                <c:formatCode>0.00%</c:formatCode>
                <c:ptCount val="6"/>
                <c:pt idx="0">
                  <c:v>-2.7602499999999999E-2</c:v>
                </c:pt>
                <c:pt idx="1">
                  <c:v>3.77925E-2</c:v>
                </c:pt>
                <c:pt idx="2">
                  <c:v>-7.6099999999999996E-3</c:v>
                </c:pt>
                <c:pt idx="3">
                  <c:v>-9.9474999999999893E-3</c:v>
                </c:pt>
                <c:pt idx="4">
                  <c:v>3.0697499999999898E-2</c:v>
                </c:pt>
                <c:pt idx="5">
                  <c:v>3.1412500000000003E-2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6DC-EF45-972C-B5D8A7820D2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Landsat_CulledPts!$N$16:$S$16</c:f>
              <c:numCache>
                <c:formatCode>0.00%</c:formatCode>
                <c:ptCount val="6"/>
                <c:pt idx="0">
                  <c:v>5.6189999999999997E-2</c:v>
                </c:pt>
                <c:pt idx="1">
                  <c:v>9.6807499999999894E-2</c:v>
                </c:pt>
                <c:pt idx="2">
                  <c:v>5.5584999999999898E-2</c:v>
                </c:pt>
                <c:pt idx="3">
                  <c:v>2.2447499999999999E-2</c:v>
                </c:pt>
                <c:pt idx="4">
                  <c:v>-2.6049999999999901E-3</c:v>
                </c:pt>
                <c:pt idx="5">
                  <c:v>1.09799999999999E-2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6DC-EF45-972C-B5D8A7820D2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Landsat_CulledPts!$N$17:$S$17</c:f>
              <c:numCache>
                <c:formatCode>0.00%</c:formatCode>
                <c:ptCount val="6"/>
                <c:pt idx="0">
                  <c:v>0.112234999999999</c:v>
                </c:pt>
                <c:pt idx="1">
                  <c:v>0.14287</c:v>
                </c:pt>
                <c:pt idx="2">
                  <c:v>0.15326499999999901</c:v>
                </c:pt>
                <c:pt idx="3">
                  <c:v>0.19764999999999999</c:v>
                </c:pt>
                <c:pt idx="4">
                  <c:v>0.1098425</c:v>
                </c:pt>
                <c:pt idx="5">
                  <c:v>6.3422499999999896E-2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6DC-EF45-972C-B5D8A7820D2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Landsat_CulledPts!$N$18:$S$18</c:f>
              <c:numCache>
                <c:formatCode>0.00%</c:formatCode>
                <c:ptCount val="6"/>
                <c:pt idx="0">
                  <c:v>4.1642499999999999E-2</c:v>
                </c:pt>
                <c:pt idx="1">
                  <c:v>8.7760000000000005E-2</c:v>
                </c:pt>
                <c:pt idx="2">
                  <c:v>6.5457500000000002E-2</c:v>
                </c:pt>
                <c:pt idx="3">
                  <c:v>0.1140775</c:v>
                </c:pt>
                <c:pt idx="4">
                  <c:v>2.21999999999999E-2</c:v>
                </c:pt>
                <c:pt idx="5">
                  <c:v>8.6149999999999803E-3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6DC-EF45-972C-B5D8A7820D2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Landsat_CulledPts!$N$19:$S$19</c:f>
              <c:numCache>
                <c:formatCode>0.00%</c:formatCode>
                <c:ptCount val="6"/>
                <c:pt idx="0">
                  <c:v>6.191E-2</c:v>
                </c:pt>
                <c:pt idx="1">
                  <c:v>0.18381749999999999</c:v>
                </c:pt>
                <c:pt idx="2">
                  <c:v>0.18777749999999899</c:v>
                </c:pt>
                <c:pt idx="3">
                  <c:v>0.19165499999999999</c:v>
                </c:pt>
                <c:pt idx="4">
                  <c:v>0.15045999999999901</c:v>
                </c:pt>
                <c:pt idx="5">
                  <c:v>0.104644999999999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6DC-EF45-972C-B5D8A7820D2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Landsat_CulledPts!$N$20:$S$20</c:f>
              <c:numCache>
                <c:formatCode>0.00%</c:formatCode>
                <c:ptCount val="6"/>
                <c:pt idx="0">
                  <c:v>0.25705</c:v>
                </c:pt>
                <c:pt idx="1">
                  <c:v>0.35679250000000001</c:v>
                </c:pt>
                <c:pt idx="2">
                  <c:v>0.38440249999999998</c:v>
                </c:pt>
                <c:pt idx="3">
                  <c:v>0.38167999999999902</c:v>
                </c:pt>
                <c:pt idx="4">
                  <c:v>0.25479499999999999</c:v>
                </c:pt>
                <c:pt idx="5">
                  <c:v>0.17969249999999901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6DC-EF45-972C-B5D8A7820D2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Landsat_CulledPts!$N$21:$S$21</c:f>
              <c:numCache>
                <c:formatCode>0.00%</c:formatCode>
                <c:ptCount val="6"/>
                <c:pt idx="0">
                  <c:v>-1.7757499999999999E-2</c:v>
                </c:pt>
                <c:pt idx="1">
                  <c:v>7.6952499999999896E-2</c:v>
                </c:pt>
                <c:pt idx="2">
                  <c:v>6.0149999999999898E-2</c:v>
                </c:pt>
                <c:pt idx="3">
                  <c:v>2.5114999999999998E-2</c:v>
                </c:pt>
                <c:pt idx="4">
                  <c:v>-4.8750000000000101E-4</c:v>
                </c:pt>
                <c:pt idx="5">
                  <c:v>1.24499999999999E-3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6DC-EF45-972C-B5D8A7820D2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Landsat_CulledPts!$N$22:$S$22</c:f>
              <c:numCache>
                <c:formatCode>0.00%</c:formatCode>
                <c:ptCount val="6"/>
                <c:pt idx="0">
                  <c:v>3.7957499999999998E-2</c:v>
                </c:pt>
                <c:pt idx="1">
                  <c:v>8.0060000000000006E-2</c:v>
                </c:pt>
                <c:pt idx="2">
                  <c:v>5.8499999999999899E-2</c:v>
                </c:pt>
                <c:pt idx="3">
                  <c:v>0.10874250000000001</c:v>
                </c:pt>
                <c:pt idx="4">
                  <c:v>1.4967499999999899E-2</c:v>
                </c:pt>
                <c:pt idx="5">
                  <c:v>1.00174999999999E-2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6DC-EF45-972C-B5D8A7820D2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Landsat_CulledPts!$N$23:$S$23</c:f>
              <c:numCache>
                <c:formatCode>0.00%</c:formatCode>
                <c:ptCount val="6"/>
                <c:pt idx="0">
                  <c:v>-6.1234999999999998E-2</c:v>
                </c:pt>
                <c:pt idx="1">
                  <c:v>5.5007499999999897E-2</c:v>
                </c:pt>
                <c:pt idx="2">
                  <c:v>2.792E-2</c:v>
                </c:pt>
                <c:pt idx="3">
                  <c:v>1.1612499999999901E-2</c:v>
                </c:pt>
                <c:pt idx="4">
                  <c:v>-2.0825000000000101E-3</c:v>
                </c:pt>
                <c:pt idx="5">
                  <c:v>2.0699999999999798E-3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6DC-EF45-972C-B5D8A7820D2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Landsat_CulledPts!$N$24:$S$24</c:f>
              <c:numCache>
                <c:formatCode>0.00%</c:formatCode>
                <c:ptCount val="6"/>
                <c:pt idx="0">
                  <c:v>2.8249999999999098E-4</c:v>
                </c:pt>
                <c:pt idx="1">
                  <c:v>0.104644999999999</c:v>
                </c:pt>
                <c:pt idx="2">
                  <c:v>0.1497175</c:v>
                </c:pt>
                <c:pt idx="3">
                  <c:v>0.31185749999999901</c:v>
                </c:pt>
                <c:pt idx="4">
                  <c:v>0.27605249999999998</c:v>
                </c:pt>
                <c:pt idx="5">
                  <c:v>0.19718249999999901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6DC-EF45-972C-B5D8A7820D2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Landsat_CulledPts!$N$25:$S$25</c:f>
              <c:numCache>
                <c:formatCode>0.00%</c:formatCode>
                <c:ptCount val="6"/>
                <c:pt idx="0">
                  <c:v>-8.0225000000000105E-3</c:v>
                </c:pt>
                <c:pt idx="1">
                  <c:v>3.8782499999999998E-2</c:v>
                </c:pt>
                <c:pt idx="2">
                  <c:v>3.6924999999999801E-3</c:v>
                </c:pt>
                <c:pt idx="3">
                  <c:v>-1.0992500000000001E-2</c:v>
                </c:pt>
                <c:pt idx="4">
                  <c:v>9.1499999999999904E-4</c:v>
                </c:pt>
                <c:pt idx="5">
                  <c:v>1.9875000000000001E-3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6DC-EF45-972C-B5D8A7820D2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Landsat_CulledPts!$N$26:$S$26</c:f>
              <c:numCache>
                <c:formatCode>0.00%</c:formatCode>
                <c:ptCount val="6"/>
                <c:pt idx="0">
                  <c:v>6.1607499999999898E-2</c:v>
                </c:pt>
                <c:pt idx="1">
                  <c:v>9.6725000000000005E-2</c:v>
                </c:pt>
                <c:pt idx="2">
                  <c:v>8.1847500000000004E-2</c:v>
                </c:pt>
                <c:pt idx="3">
                  <c:v>0.102005</c:v>
                </c:pt>
                <c:pt idx="4">
                  <c:v>2.1347499999999901E-2</c:v>
                </c:pt>
                <c:pt idx="5">
                  <c:v>1.05949999999999E-2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6DC-EF45-972C-B5D8A7820D2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Landsat_CulledPts!$N$27:$S$27</c:f>
              <c:numCache>
                <c:formatCode>0.00%</c:formatCode>
                <c:ptCount val="6"/>
                <c:pt idx="0">
                  <c:v>-1.4154999999999999E-2</c:v>
                </c:pt>
                <c:pt idx="1">
                  <c:v>7.5357499999999994E-2</c:v>
                </c:pt>
                <c:pt idx="2">
                  <c:v>5.8912499999999902E-2</c:v>
                </c:pt>
                <c:pt idx="3">
                  <c:v>3.95524999999999E-2</c:v>
                </c:pt>
                <c:pt idx="4">
                  <c:v>1.5902499999999899E-2</c:v>
                </c:pt>
                <c:pt idx="5">
                  <c:v>8.3674999999999999E-3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6DC-EF45-972C-B5D8A7820D2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Landsat_CulledPts!$N$28:$S$28</c:f>
              <c:numCache>
                <c:formatCode>0.00%</c:formatCode>
                <c:ptCount val="6"/>
                <c:pt idx="0">
                  <c:v>-8.7607500000000005E-2</c:v>
                </c:pt>
                <c:pt idx="1">
                  <c:v>8.6440000000000003E-2</c:v>
                </c:pt>
                <c:pt idx="2">
                  <c:v>6.3780000000000003E-2</c:v>
                </c:pt>
                <c:pt idx="3">
                  <c:v>-1.4649999999999899E-2</c:v>
                </c:pt>
                <c:pt idx="4">
                  <c:v>2.8674999999999898E-3</c:v>
                </c:pt>
                <c:pt idx="5">
                  <c:v>6.2500000000000003E-3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6DC-EF45-972C-B5D8A7820D2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Landsat_CulledPts!$N$29:$S$29</c:f>
              <c:numCache>
                <c:formatCode>0.00%</c:formatCode>
                <c:ptCount val="6"/>
                <c:pt idx="0">
                  <c:v>3.6857499999999897E-2</c:v>
                </c:pt>
                <c:pt idx="1">
                  <c:v>6.9197499999999995E-2</c:v>
                </c:pt>
                <c:pt idx="2">
                  <c:v>5.96275E-2</c:v>
                </c:pt>
                <c:pt idx="3">
                  <c:v>8.5394999999999999E-2</c:v>
                </c:pt>
                <c:pt idx="4">
                  <c:v>1.44175E-2</c:v>
                </c:pt>
                <c:pt idx="5">
                  <c:v>8.2024999999999997E-3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6DC-EF45-972C-B5D8A7820D2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Landsat_CulledPts!$N$30:$S$30</c:f>
              <c:numCache>
                <c:formatCode>0.00%</c:formatCode>
                <c:ptCount val="6"/>
                <c:pt idx="0">
                  <c:v>0.105084999999999</c:v>
                </c:pt>
                <c:pt idx="1">
                  <c:v>0.22053</c:v>
                </c:pt>
                <c:pt idx="2">
                  <c:v>0.27231250000000001</c:v>
                </c:pt>
                <c:pt idx="3">
                  <c:v>0.34301500000000001</c:v>
                </c:pt>
                <c:pt idx="4">
                  <c:v>0.3911675</c:v>
                </c:pt>
                <c:pt idx="5">
                  <c:v>0.28289999999999998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6DC-EF45-972C-B5D8A7820D2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Landsat_CulledPts!$N$31:$S$31</c:f>
              <c:numCache>
                <c:formatCode>0.00%</c:formatCode>
                <c:ptCount val="6"/>
                <c:pt idx="0">
                  <c:v>-8.8707499999999995E-2</c:v>
                </c:pt>
                <c:pt idx="1">
                  <c:v>4.4639999999999902E-2</c:v>
                </c:pt>
                <c:pt idx="2">
                  <c:v>-3.984E-2</c:v>
                </c:pt>
                <c:pt idx="3">
                  <c:v>-7.2675000000000003E-2</c:v>
                </c:pt>
                <c:pt idx="4">
                  <c:v>-1.1185E-2</c:v>
                </c:pt>
                <c:pt idx="5">
                  <c:v>-2.9500000000001698E-4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6DC-EF45-972C-B5D8A7820D2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Landsat_CulledPts!$N$32:$S$32</c:f>
              <c:numCache>
                <c:formatCode>0.00%</c:formatCode>
                <c:ptCount val="6"/>
                <c:pt idx="0">
                  <c:v>0.11075</c:v>
                </c:pt>
                <c:pt idx="1">
                  <c:v>0.16341249999999999</c:v>
                </c:pt>
                <c:pt idx="2">
                  <c:v>0.2106575</c:v>
                </c:pt>
                <c:pt idx="3">
                  <c:v>0.3128475</c:v>
                </c:pt>
                <c:pt idx="4">
                  <c:v>0.31820999999999999</c:v>
                </c:pt>
                <c:pt idx="5">
                  <c:v>0.23843249999999999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6DC-EF45-972C-B5D8A7820D2A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Landsat_CulledPts!$N$33:$S$33</c:f>
              <c:numCache>
                <c:formatCode>0.00%</c:formatCode>
                <c:ptCount val="6"/>
                <c:pt idx="0">
                  <c:v>3.7214999999999998E-2</c:v>
                </c:pt>
                <c:pt idx="1">
                  <c:v>8.3057500000000006E-2</c:v>
                </c:pt>
                <c:pt idx="2">
                  <c:v>6.4027500000000001E-2</c:v>
                </c:pt>
                <c:pt idx="3">
                  <c:v>9.7659999999999997E-2</c:v>
                </c:pt>
                <c:pt idx="4">
                  <c:v>1.6782499999999999E-2</c:v>
                </c:pt>
                <c:pt idx="5">
                  <c:v>1.1997499999999901E-2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6DC-EF45-972C-B5D8A7820D2A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Landsat_CulledPts!$N$34:$S$34</c:f>
              <c:numCache>
                <c:formatCode>0.00%</c:formatCode>
                <c:ptCount val="6"/>
                <c:pt idx="0">
                  <c:v>1.9339999999999899E-2</c:v>
                </c:pt>
                <c:pt idx="1">
                  <c:v>0.11784499999999901</c:v>
                </c:pt>
                <c:pt idx="2">
                  <c:v>0.1445475</c:v>
                </c:pt>
                <c:pt idx="3">
                  <c:v>0.16742750000000001</c:v>
                </c:pt>
                <c:pt idx="4">
                  <c:v>0.1437775</c:v>
                </c:pt>
                <c:pt idx="5">
                  <c:v>0.1182575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6DC-EF45-972C-B5D8A7820D2A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Landsat_CulledPts!$N$35:$S$35</c:f>
              <c:numCache>
                <c:formatCode>0.00%</c:formatCode>
                <c:ptCount val="6"/>
                <c:pt idx="0">
                  <c:v>4.8792499999999898E-2</c:v>
                </c:pt>
                <c:pt idx="1">
                  <c:v>7.2414999999999993E-2</c:v>
                </c:pt>
                <c:pt idx="2">
                  <c:v>1.91749999999999E-2</c:v>
                </c:pt>
                <c:pt idx="3">
                  <c:v>-2.3299999999999901E-3</c:v>
                </c:pt>
                <c:pt idx="4">
                  <c:v>1.252E-2</c:v>
                </c:pt>
                <c:pt idx="5">
                  <c:v>1.40325E-2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6DC-EF45-972C-B5D8A7820D2A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Landsat_CulledPts!$N$36:$S$36</c:f>
              <c:numCache>
                <c:formatCode>0.00%</c:formatCode>
                <c:ptCount val="6"/>
                <c:pt idx="0">
                  <c:v>4.4117499999999997E-2</c:v>
                </c:pt>
                <c:pt idx="1">
                  <c:v>0.11823</c:v>
                </c:pt>
                <c:pt idx="2">
                  <c:v>9.2847499999999902E-2</c:v>
                </c:pt>
                <c:pt idx="3">
                  <c:v>0.16440250000000001</c:v>
                </c:pt>
                <c:pt idx="4">
                  <c:v>1.2877499999999899E-2</c:v>
                </c:pt>
                <c:pt idx="5">
                  <c:v>8.5049999999999796E-3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6DC-EF45-972C-B5D8A7820D2A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Landsat_CulledPts!$N$37:$S$37</c:f>
              <c:numCache>
                <c:formatCode>0.00%</c:formatCode>
                <c:ptCount val="6"/>
                <c:pt idx="0">
                  <c:v>3.2182500000000003E-2</c:v>
                </c:pt>
                <c:pt idx="1">
                  <c:v>6.5429999999999905E-2</c:v>
                </c:pt>
                <c:pt idx="2">
                  <c:v>5.0002499999999998E-2</c:v>
                </c:pt>
                <c:pt idx="3">
                  <c:v>7.6979999999999896E-2</c:v>
                </c:pt>
                <c:pt idx="4">
                  <c:v>3.6649999999999999E-3</c:v>
                </c:pt>
                <c:pt idx="5">
                  <c:v>3.8024999999999799E-3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6DC-EF45-972C-B5D8A7820D2A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Landsat_CulledPts!$N$38:$S$38</c:f>
              <c:numCache>
                <c:formatCode>0.00%</c:formatCode>
                <c:ptCount val="6"/>
                <c:pt idx="0">
                  <c:v>3.1384999999999899E-2</c:v>
                </c:pt>
                <c:pt idx="1">
                  <c:v>0.185852499999999</c:v>
                </c:pt>
                <c:pt idx="2">
                  <c:v>0.24272250000000001</c:v>
                </c:pt>
                <c:pt idx="3">
                  <c:v>0.332565</c:v>
                </c:pt>
                <c:pt idx="4">
                  <c:v>0.36083499999999902</c:v>
                </c:pt>
                <c:pt idx="5">
                  <c:v>0.28256999999999999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56DC-EF45-972C-B5D8A7820D2A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Landsat_CulledPts!$N$39:$S$39</c:f>
              <c:numCache>
                <c:formatCode>0.00%</c:formatCode>
                <c:ptCount val="6"/>
                <c:pt idx="0">
                  <c:v>3.2870000000000003E-2</c:v>
                </c:pt>
                <c:pt idx="1">
                  <c:v>9.2490000000000003E-2</c:v>
                </c:pt>
                <c:pt idx="2">
                  <c:v>5.99299999999999E-2</c:v>
                </c:pt>
                <c:pt idx="3">
                  <c:v>-1.51449999999999E-2</c:v>
                </c:pt>
                <c:pt idx="4">
                  <c:v>-2.3575000000000102E-3</c:v>
                </c:pt>
                <c:pt idx="5">
                  <c:v>2.27499999999991E-4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6DC-EF45-972C-B5D8A7820D2A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Landsat_CulledPts!$N$40:$S$40</c:f>
              <c:numCache>
                <c:formatCode>0.00%</c:formatCode>
                <c:ptCount val="6"/>
                <c:pt idx="0">
                  <c:v>0.16957249999999999</c:v>
                </c:pt>
                <c:pt idx="1">
                  <c:v>0.20312249999999901</c:v>
                </c:pt>
                <c:pt idx="2">
                  <c:v>0.21525</c:v>
                </c:pt>
                <c:pt idx="3">
                  <c:v>0.23403249999999901</c:v>
                </c:pt>
                <c:pt idx="4">
                  <c:v>0.19594499999999901</c:v>
                </c:pt>
                <c:pt idx="5">
                  <c:v>0.14022999999999999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6DC-EF45-972C-B5D8A7820D2A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Landsat_CulledPts!$N$41:$S$41</c:f>
              <c:numCache>
                <c:formatCode>0.00%</c:formatCode>
                <c:ptCount val="6"/>
                <c:pt idx="0">
                  <c:v>7.8712500000000005E-2</c:v>
                </c:pt>
                <c:pt idx="1">
                  <c:v>0.10552499999999899</c:v>
                </c:pt>
                <c:pt idx="2">
                  <c:v>7.8052499999999997E-2</c:v>
                </c:pt>
                <c:pt idx="3">
                  <c:v>6.7904999999999993E-2</c:v>
                </c:pt>
                <c:pt idx="4">
                  <c:v>6.3450000000000006E-2</c:v>
                </c:pt>
                <c:pt idx="5">
                  <c:v>5.8307499999999998E-2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6DC-EF45-972C-B5D8A7820D2A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Landsat_CulledPts!$N$42:$S$42</c:f>
              <c:numCache>
                <c:formatCode>0.00%</c:formatCode>
                <c:ptCount val="6"/>
                <c:pt idx="0">
                  <c:v>-8.6825000000000097E-3</c:v>
                </c:pt>
                <c:pt idx="1">
                  <c:v>9.7824999999999995E-2</c:v>
                </c:pt>
                <c:pt idx="2">
                  <c:v>6.0039999999999899E-2</c:v>
                </c:pt>
                <c:pt idx="3">
                  <c:v>1.18874999999999E-2</c:v>
                </c:pt>
                <c:pt idx="4">
                  <c:v>2.1249999999999802E-3</c:v>
                </c:pt>
                <c:pt idx="5">
                  <c:v>2.0699999999999798E-3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56DC-EF45-972C-B5D8A7820D2A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Landsat_CulledPts!$N$43:$S$43</c:f>
              <c:numCache>
                <c:formatCode>0.00%</c:formatCode>
                <c:ptCount val="6"/>
                <c:pt idx="0">
                  <c:v>-0.1076275</c:v>
                </c:pt>
                <c:pt idx="1">
                  <c:v>3.7462500000000003E-2</c:v>
                </c:pt>
                <c:pt idx="2">
                  <c:v>8.0664999999999903E-2</c:v>
                </c:pt>
                <c:pt idx="3">
                  <c:v>0.14347499999999999</c:v>
                </c:pt>
                <c:pt idx="4">
                  <c:v>0.14727000000000001</c:v>
                </c:pt>
                <c:pt idx="5">
                  <c:v>0.109045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56DC-EF45-972C-B5D8A7820D2A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Landsat_CulledPts!$N$44:$S$44</c:f>
              <c:numCache>
                <c:formatCode>0.00%</c:formatCode>
                <c:ptCount val="6"/>
                <c:pt idx="0">
                  <c:v>-9.0219999999999995E-2</c:v>
                </c:pt>
                <c:pt idx="1">
                  <c:v>7.7777499999999999E-2</c:v>
                </c:pt>
                <c:pt idx="2">
                  <c:v>3.1467500000000002E-2</c:v>
                </c:pt>
                <c:pt idx="3">
                  <c:v>5.5749999999998802E-4</c:v>
                </c:pt>
                <c:pt idx="4">
                  <c:v>-1.505E-3</c:v>
                </c:pt>
                <c:pt idx="5">
                  <c:v>2.75749999999999E-3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56DC-EF45-972C-B5D8A7820D2A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Landsat_CulledPts!$N$45:$S$45</c:f>
              <c:numCache>
                <c:formatCode>0.00%</c:formatCode>
                <c:ptCount val="6"/>
                <c:pt idx="0">
                  <c:v>6.7849999999999994E-2</c:v>
                </c:pt>
                <c:pt idx="1">
                  <c:v>0.15167</c:v>
                </c:pt>
                <c:pt idx="2">
                  <c:v>0.1536225</c:v>
                </c:pt>
                <c:pt idx="3">
                  <c:v>0.18868499999999999</c:v>
                </c:pt>
                <c:pt idx="4">
                  <c:v>0.17622749999999901</c:v>
                </c:pt>
                <c:pt idx="5">
                  <c:v>0.10703749999999999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56DC-EF45-972C-B5D8A7820D2A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Landsat_CulledPts!$N$46:$S$46</c:f>
              <c:numCache>
                <c:formatCode>0.00%</c:formatCode>
                <c:ptCount val="6"/>
                <c:pt idx="0">
                  <c:v>3.4547500000000002E-2</c:v>
                </c:pt>
                <c:pt idx="1">
                  <c:v>6.1937499999999902E-2</c:v>
                </c:pt>
                <c:pt idx="2">
                  <c:v>2.7012499999999901E-2</c:v>
                </c:pt>
                <c:pt idx="3">
                  <c:v>1.39775E-2</c:v>
                </c:pt>
                <c:pt idx="4">
                  <c:v>4.8475000000000002E-3</c:v>
                </c:pt>
                <c:pt idx="5">
                  <c:v>4.7924999999999999E-3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56DC-EF45-972C-B5D8A7820D2A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Landsat_CulledPts!$N$47:$S$47</c:f>
              <c:numCache>
                <c:formatCode>0.00%</c:formatCode>
                <c:ptCount val="6"/>
                <c:pt idx="0">
                  <c:v>0.2075775</c:v>
                </c:pt>
                <c:pt idx="1">
                  <c:v>0.214865</c:v>
                </c:pt>
                <c:pt idx="2">
                  <c:v>0.19773249999999901</c:v>
                </c:pt>
                <c:pt idx="3">
                  <c:v>0.18546750000000001</c:v>
                </c:pt>
                <c:pt idx="4">
                  <c:v>0.206175</c:v>
                </c:pt>
                <c:pt idx="5">
                  <c:v>0.18406499999999901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56DC-EF45-972C-B5D8A7820D2A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Landsat_CulledPts!$N$48:$S$48</c:f>
              <c:numCache>
                <c:formatCode>0.00%</c:formatCode>
                <c:ptCount val="6"/>
                <c:pt idx="0">
                  <c:v>5.4594999999999998E-2</c:v>
                </c:pt>
                <c:pt idx="1">
                  <c:v>9.2160000000000006E-2</c:v>
                </c:pt>
                <c:pt idx="2">
                  <c:v>5.3495000000000001E-2</c:v>
                </c:pt>
                <c:pt idx="3">
                  <c:v>3.3392499999999901E-2</c:v>
                </c:pt>
                <c:pt idx="4">
                  <c:v>2.4510000000000001E-2</c:v>
                </c:pt>
                <c:pt idx="5">
                  <c:v>2.198E-2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56DC-EF45-972C-B5D8A7820D2A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Landsat_CulledPts!$N$49:$S$49</c:f>
              <c:numCache>
                <c:formatCode>0.00%</c:formatCode>
                <c:ptCount val="6"/>
                <c:pt idx="0">
                  <c:v>6.6695000000000004E-2</c:v>
                </c:pt>
                <c:pt idx="1">
                  <c:v>9.7659999999999997E-2</c:v>
                </c:pt>
                <c:pt idx="2">
                  <c:v>6.0865000000000002E-2</c:v>
                </c:pt>
                <c:pt idx="3">
                  <c:v>5.0634999999999902E-2</c:v>
                </c:pt>
                <c:pt idx="4">
                  <c:v>4.4062499999999998E-2</c:v>
                </c:pt>
                <c:pt idx="5">
                  <c:v>3.5262500000000002E-2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56DC-EF45-972C-B5D8A7820D2A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Landsat_CulledPts!$N$50:$S$50</c:f>
              <c:numCache>
                <c:formatCode>0.00%</c:formatCode>
                <c:ptCount val="6"/>
                <c:pt idx="0">
                  <c:v>-3.1205E-2</c:v>
                </c:pt>
                <c:pt idx="1">
                  <c:v>2.6269999999999901E-2</c:v>
                </c:pt>
                <c:pt idx="2">
                  <c:v>-2.0864999999999901E-2</c:v>
                </c:pt>
                <c:pt idx="3">
                  <c:v>-2.6749999999999899E-2</c:v>
                </c:pt>
                <c:pt idx="4">
                  <c:v>-9.5500000000001096E-4</c:v>
                </c:pt>
                <c:pt idx="5">
                  <c:v>2.9774999999999901E-3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56DC-EF45-972C-B5D8A7820D2A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Landsat_CulledPts!$N$51:$S$51</c:f>
              <c:numCache>
                <c:formatCode>0.00%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56DC-EF45-972C-B5D8A7820D2A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Landsat_CulledPts!$N$52:$S$52</c:f>
              <c:numCache>
                <c:formatCode>0.00%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56DC-EF45-972C-B5D8A7820D2A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Landsat_CulledPts!$N$1:$S$1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Landsat_CulledPts!$N$53:$S$53</c:f>
              <c:numCache>
                <c:formatCode>0.00%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56DC-EF45-972C-B5D8A7820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983647"/>
        <c:axId val="1163636975"/>
      </c:lineChart>
      <c:catAx>
        <c:axId val="91398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636975"/>
        <c:crosses val="autoZero"/>
        <c:auto val="1"/>
        <c:lblAlgn val="ctr"/>
        <c:lblOffset val="100"/>
        <c:noMultiLvlLbl val="0"/>
      </c:catAx>
      <c:valAx>
        <c:axId val="116363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8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551099081364831E-2"/>
          <c:y val="3.7452934779913648E-2"/>
          <c:w val="0.90650098425196846"/>
          <c:h val="0.88745612264054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DayDistAnal!$L$1</c:f>
              <c:strCache>
                <c:ptCount val="1"/>
                <c:pt idx="0">
                  <c:v>chla_ugL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DayDistAnal!$J$2:$J$103</c:f>
              <c:numCache>
                <c:formatCode>0.00</c:formatCode>
                <c:ptCount val="102"/>
                <c:pt idx="0">
                  <c:v>0.9</c:v>
                </c:pt>
                <c:pt idx="1">
                  <c:v>2.4</c:v>
                </c:pt>
                <c:pt idx="2">
                  <c:v>8.4</c:v>
                </c:pt>
                <c:pt idx="3">
                  <c:v>2.5</c:v>
                </c:pt>
                <c:pt idx="4">
                  <c:v>4.2</c:v>
                </c:pt>
                <c:pt idx="5">
                  <c:v>4.7</c:v>
                </c:pt>
                <c:pt idx="6">
                  <c:v>6.9</c:v>
                </c:pt>
                <c:pt idx="7">
                  <c:v>1.2</c:v>
                </c:pt>
                <c:pt idx="8">
                  <c:v>5.7</c:v>
                </c:pt>
                <c:pt idx="9">
                  <c:v>8.9</c:v>
                </c:pt>
                <c:pt idx="10">
                  <c:v>5.5</c:v>
                </c:pt>
                <c:pt idx="11">
                  <c:v>0.7</c:v>
                </c:pt>
                <c:pt idx="12">
                  <c:v>5.4</c:v>
                </c:pt>
                <c:pt idx="13">
                  <c:v>1.6</c:v>
                </c:pt>
                <c:pt idx="14">
                  <c:v>6.5</c:v>
                </c:pt>
                <c:pt idx="15">
                  <c:v>1.9</c:v>
                </c:pt>
                <c:pt idx="16">
                  <c:v>1.2</c:v>
                </c:pt>
                <c:pt idx="17">
                  <c:v>2.4</c:v>
                </c:pt>
                <c:pt idx="18">
                  <c:v>1</c:v>
                </c:pt>
                <c:pt idx="19">
                  <c:v>6.8</c:v>
                </c:pt>
                <c:pt idx="20">
                  <c:v>6.6</c:v>
                </c:pt>
                <c:pt idx="21">
                  <c:v>5.5</c:v>
                </c:pt>
                <c:pt idx="22">
                  <c:v>6.5</c:v>
                </c:pt>
                <c:pt idx="23">
                  <c:v>3.8</c:v>
                </c:pt>
                <c:pt idx="24">
                  <c:v>5</c:v>
                </c:pt>
                <c:pt idx="25">
                  <c:v>5.4</c:v>
                </c:pt>
                <c:pt idx="26">
                  <c:v>3.8</c:v>
                </c:pt>
                <c:pt idx="27">
                  <c:v>5.0999999999999996</c:v>
                </c:pt>
                <c:pt idx="28">
                  <c:v>0.57999999999999996</c:v>
                </c:pt>
                <c:pt idx="29">
                  <c:v>5.3</c:v>
                </c:pt>
                <c:pt idx="30">
                  <c:v>4.8</c:v>
                </c:pt>
                <c:pt idx="31">
                  <c:v>3</c:v>
                </c:pt>
                <c:pt idx="32">
                  <c:v>0.8</c:v>
                </c:pt>
                <c:pt idx="33">
                  <c:v>4.8</c:v>
                </c:pt>
                <c:pt idx="34">
                  <c:v>5.9</c:v>
                </c:pt>
                <c:pt idx="35">
                  <c:v>1.7</c:v>
                </c:pt>
                <c:pt idx="36">
                  <c:v>4.5999999999999996</c:v>
                </c:pt>
                <c:pt idx="37">
                  <c:v>6.3</c:v>
                </c:pt>
                <c:pt idx="38">
                  <c:v>0.9</c:v>
                </c:pt>
                <c:pt idx="39">
                  <c:v>0.9</c:v>
                </c:pt>
                <c:pt idx="40">
                  <c:v>3</c:v>
                </c:pt>
                <c:pt idx="41">
                  <c:v>6.3</c:v>
                </c:pt>
                <c:pt idx="42">
                  <c:v>5.8</c:v>
                </c:pt>
                <c:pt idx="43">
                  <c:v>5.5</c:v>
                </c:pt>
                <c:pt idx="44">
                  <c:v>5.6</c:v>
                </c:pt>
                <c:pt idx="45">
                  <c:v>2.6</c:v>
                </c:pt>
                <c:pt idx="46">
                  <c:v>6</c:v>
                </c:pt>
                <c:pt idx="47">
                  <c:v>8.6999999999999993</c:v>
                </c:pt>
                <c:pt idx="48">
                  <c:v>8.1</c:v>
                </c:pt>
                <c:pt idx="49">
                  <c:v>5.5</c:v>
                </c:pt>
                <c:pt idx="50">
                  <c:v>4.9000000000000004</c:v>
                </c:pt>
                <c:pt idx="51">
                  <c:v>0.67</c:v>
                </c:pt>
                <c:pt idx="52">
                  <c:v>2.5</c:v>
                </c:pt>
                <c:pt idx="53">
                  <c:v>1.2</c:v>
                </c:pt>
                <c:pt idx="54">
                  <c:v>5.9</c:v>
                </c:pt>
                <c:pt idx="55">
                  <c:v>1</c:v>
                </c:pt>
                <c:pt idx="56">
                  <c:v>8.6999999999999993</c:v>
                </c:pt>
                <c:pt idx="57">
                  <c:v>5.7</c:v>
                </c:pt>
                <c:pt idx="58">
                  <c:v>2.2000000000000002</c:v>
                </c:pt>
                <c:pt idx="59">
                  <c:v>1.6</c:v>
                </c:pt>
                <c:pt idx="60">
                  <c:v>9.1999999999999993</c:v>
                </c:pt>
                <c:pt idx="61">
                  <c:v>3.6</c:v>
                </c:pt>
                <c:pt idx="62">
                  <c:v>7</c:v>
                </c:pt>
                <c:pt idx="63">
                  <c:v>6.6</c:v>
                </c:pt>
                <c:pt idx="64">
                  <c:v>5.9</c:v>
                </c:pt>
                <c:pt idx="65">
                  <c:v>8.6</c:v>
                </c:pt>
                <c:pt idx="66">
                  <c:v>7</c:v>
                </c:pt>
                <c:pt idx="67">
                  <c:v>7.5</c:v>
                </c:pt>
                <c:pt idx="68">
                  <c:v>2.5</c:v>
                </c:pt>
                <c:pt idx="69">
                  <c:v>8.1</c:v>
                </c:pt>
                <c:pt idx="70">
                  <c:v>8.3000000000000007</c:v>
                </c:pt>
                <c:pt idx="71">
                  <c:v>6.2</c:v>
                </c:pt>
                <c:pt idx="72">
                  <c:v>6</c:v>
                </c:pt>
                <c:pt idx="73">
                  <c:v>2.8</c:v>
                </c:pt>
                <c:pt idx="74">
                  <c:v>2</c:v>
                </c:pt>
                <c:pt idx="75">
                  <c:v>6.8</c:v>
                </c:pt>
                <c:pt idx="76">
                  <c:v>8.4</c:v>
                </c:pt>
                <c:pt idx="77">
                  <c:v>8.5</c:v>
                </c:pt>
                <c:pt idx="78">
                  <c:v>8.1999999999999993</c:v>
                </c:pt>
                <c:pt idx="79">
                  <c:v>5.6</c:v>
                </c:pt>
                <c:pt idx="80">
                  <c:v>8.1</c:v>
                </c:pt>
                <c:pt idx="81">
                  <c:v>6.8</c:v>
                </c:pt>
                <c:pt idx="82">
                  <c:v>5</c:v>
                </c:pt>
                <c:pt idx="83">
                  <c:v>4.4000000000000004</c:v>
                </c:pt>
                <c:pt idx="84">
                  <c:v>4.9000000000000004</c:v>
                </c:pt>
                <c:pt idx="85">
                  <c:v>5.5</c:v>
                </c:pt>
                <c:pt idx="86">
                  <c:v>6.3</c:v>
                </c:pt>
                <c:pt idx="87">
                  <c:v>1.6</c:v>
                </c:pt>
                <c:pt idx="88">
                  <c:v>7.3</c:v>
                </c:pt>
                <c:pt idx="89">
                  <c:v>5.0999999999999996</c:v>
                </c:pt>
                <c:pt idx="90">
                  <c:v>3.6</c:v>
                </c:pt>
                <c:pt idx="91">
                  <c:v>5</c:v>
                </c:pt>
                <c:pt idx="92">
                  <c:v>6</c:v>
                </c:pt>
                <c:pt idx="93">
                  <c:v>8</c:v>
                </c:pt>
                <c:pt idx="94">
                  <c:v>2.2999999999999998</c:v>
                </c:pt>
                <c:pt idx="95">
                  <c:v>4.5</c:v>
                </c:pt>
                <c:pt idx="96">
                  <c:v>1.1000000000000001</c:v>
                </c:pt>
                <c:pt idx="97">
                  <c:v>5.7</c:v>
                </c:pt>
                <c:pt idx="98">
                  <c:v>6</c:v>
                </c:pt>
              </c:numCache>
            </c:numRef>
          </c:xVal>
          <c:yVal>
            <c:numRef>
              <c:f>DayDistAnal!$L$2:$L$103</c:f>
              <c:numCache>
                <c:formatCode>0.00</c:formatCode>
                <c:ptCount val="102"/>
                <c:pt idx="0">
                  <c:v>35.700000000000003</c:v>
                </c:pt>
                <c:pt idx="1">
                  <c:v>39.4</c:v>
                </c:pt>
                <c:pt idx="2">
                  <c:v>26.1</c:v>
                </c:pt>
                <c:pt idx="3">
                  <c:v>20.399999999999999</c:v>
                </c:pt>
                <c:pt idx="4">
                  <c:v>30.8</c:v>
                </c:pt>
                <c:pt idx="5">
                  <c:v>13.8</c:v>
                </c:pt>
                <c:pt idx="6">
                  <c:v>11.7</c:v>
                </c:pt>
                <c:pt idx="7">
                  <c:v>152.9</c:v>
                </c:pt>
                <c:pt idx="8">
                  <c:v>9.4</c:v>
                </c:pt>
                <c:pt idx="9">
                  <c:v>0.3</c:v>
                </c:pt>
                <c:pt idx="10">
                  <c:v>0.8</c:v>
                </c:pt>
                <c:pt idx="11">
                  <c:v>91.3</c:v>
                </c:pt>
                <c:pt idx="12">
                  <c:v>28.1</c:v>
                </c:pt>
                <c:pt idx="13">
                  <c:v>124</c:v>
                </c:pt>
                <c:pt idx="14">
                  <c:v>31.7</c:v>
                </c:pt>
                <c:pt idx="15">
                  <c:v>6.36</c:v>
                </c:pt>
                <c:pt idx="16">
                  <c:v>122.6</c:v>
                </c:pt>
                <c:pt idx="17">
                  <c:v>25.3</c:v>
                </c:pt>
                <c:pt idx="18">
                  <c:v>51.33</c:v>
                </c:pt>
                <c:pt idx="19">
                  <c:v>1.61</c:v>
                </c:pt>
                <c:pt idx="20">
                  <c:v>45.3</c:v>
                </c:pt>
                <c:pt idx="21">
                  <c:v>2.12</c:v>
                </c:pt>
                <c:pt idx="22">
                  <c:v>1.95</c:v>
                </c:pt>
                <c:pt idx="23">
                  <c:v>99.6</c:v>
                </c:pt>
                <c:pt idx="24">
                  <c:v>65.599999999999994</c:v>
                </c:pt>
                <c:pt idx="25">
                  <c:v>1.1399999999999999</c:v>
                </c:pt>
                <c:pt idx="26">
                  <c:v>1.57</c:v>
                </c:pt>
                <c:pt idx="27">
                  <c:v>1.21</c:v>
                </c:pt>
                <c:pt idx="28">
                  <c:v>42</c:v>
                </c:pt>
                <c:pt idx="29">
                  <c:v>90.5</c:v>
                </c:pt>
                <c:pt idx="30">
                  <c:v>1.05</c:v>
                </c:pt>
                <c:pt idx="31">
                  <c:v>2.04</c:v>
                </c:pt>
                <c:pt idx="32">
                  <c:v>44.6</c:v>
                </c:pt>
                <c:pt idx="33">
                  <c:v>3.19</c:v>
                </c:pt>
                <c:pt idx="34">
                  <c:v>18.399999999999999</c:v>
                </c:pt>
                <c:pt idx="35">
                  <c:v>109.8</c:v>
                </c:pt>
                <c:pt idx="36">
                  <c:v>86.4</c:v>
                </c:pt>
                <c:pt idx="37">
                  <c:v>75.099999999999994</c:v>
                </c:pt>
                <c:pt idx="38">
                  <c:v>67.8</c:v>
                </c:pt>
                <c:pt idx="39">
                  <c:v>60.4</c:v>
                </c:pt>
                <c:pt idx="40">
                  <c:v>43.4</c:v>
                </c:pt>
                <c:pt idx="41">
                  <c:v>35.9</c:v>
                </c:pt>
                <c:pt idx="42">
                  <c:v>35</c:v>
                </c:pt>
                <c:pt idx="43">
                  <c:v>30.1</c:v>
                </c:pt>
                <c:pt idx="44">
                  <c:v>29.9</c:v>
                </c:pt>
                <c:pt idx="45">
                  <c:v>28.7</c:v>
                </c:pt>
                <c:pt idx="46">
                  <c:v>26.4</c:v>
                </c:pt>
                <c:pt idx="47">
                  <c:v>25.3</c:v>
                </c:pt>
                <c:pt idx="48">
                  <c:v>24.7</c:v>
                </c:pt>
                <c:pt idx="49">
                  <c:v>24.3</c:v>
                </c:pt>
                <c:pt idx="50">
                  <c:v>24.2</c:v>
                </c:pt>
                <c:pt idx="51">
                  <c:v>22.5</c:v>
                </c:pt>
                <c:pt idx="52">
                  <c:v>21.7</c:v>
                </c:pt>
                <c:pt idx="53">
                  <c:v>21.3</c:v>
                </c:pt>
                <c:pt idx="54">
                  <c:v>21.1</c:v>
                </c:pt>
                <c:pt idx="55">
                  <c:v>20.7</c:v>
                </c:pt>
                <c:pt idx="56">
                  <c:v>20</c:v>
                </c:pt>
                <c:pt idx="57">
                  <c:v>18.899999999999999</c:v>
                </c:pt>
                <c:pt idx="58">
                  <c:v>18.100000000000001</c:v>
                </c:pt>
                <c:pt idx="59">
                  <c:v>16.600000000000001</c:v>
                </c:pt>
                <c:pt idx="60">
                  <c:v>16.2</c:v>
                </c:pt>
                <c:pt idx="61">
                  <c:v>15.3</c:v>
                </c:pt>
                <c:pt idx="62">
                  <c:v>14.83</c:v>
                </c:pt>
                <c:pt idx="63">
                  <c:v>14.8</c:v>
                </c:pt>
                <c:pt idx="64">
                  <c:v>13.9</c:v>
                </c:pt>
                <c:pt idx="65">
                  <c:v>13.6</c:v>
                </c:pt>
                <c:pt idx="66">
                  <c:v>13.5</c:v>
                </c:pt>
                <c:pt idx="67">
                  <c:v>13.074999999999999</c:v>
                </c:pt>
                <c:pt idx="68">
                  <c:v>10.8</c:v>
                </c:pt>
                <c:pt idx="69">
                  <c:v>9.4</c:v>
                </c:pt>
                <c:pt idx="70">
                  <c:v>9.1999999999999993</c:v>
                </c:pt>
                <c:pt idx="71">
                  <c:v>7.1</c:v>
                </c:pt>
                <c:pt idx="72">
                  <c:v>6.8</c:v>
                </c:pt>
                <c:pt idx="73">
                  <c:v>6.5</c:v>
                </c:pt>
                <c:pt idx="74">
                  <c:v>6.1</c:v>
                </c:pt>
                <c:pt idx="75">
                  <c:v>6.1</c:v>
                </c:pt>
                <c:pt idx="76">
                  <c:v>5.7</c:v>
                </c:pt>
                <c:pt idx="77">
                  <c:v>5.4</c:v>
                </c:pt>
                <c:pt idx="78">
                  <c:v>3</c:v>
                </c:pt>
                <c:pt idx="79">
                  <c:v>2.6</c:v>
                </c:pt>
                <c:pt idx="80">
                  <c:v>2.4</c:v>
                </c:pt>
                <c:pt idx="81">
                  <c:v>2.2999999999999998</c:v>
                </c:pt>
                <c:pt idx="82">
                  <c:v>2.08</c:v>
                </c:pt>
                <c:pt idx="83">
                  <c:v>2.0499999999999998</c:v>
                </c:pt>
                <c:pt idx="84">
                  <c:v>1.94</c:v>
                </c:pt>
                <c:pt idx="85">
                  <c:v>1.5</c:v>
                </c:pt>
                <c:pt idx="86">
                  <c:v>1.4</c:v>
                </c:pt>
                <c:pt idx="87">
                  <c:v>1.3</c:v>
                </c:pt>
                <c:pt idx="88">
                  <c:v>1.3</c:v>
                </c:pt>
                <c:pt idx="89">
                  <c:v>1.23</c:v>
                </c:pt>
                <c:pt idx="90">
                  <c:v>1.2</c:v>
                </c:pt>
                <c:pt idx="91">
                  <c:v>1</c:v>
                </c:pt>
                <c:pt idx="92">
                  <c:v>1</c:v>
                </c:pt>
                <c:pt idx="93">
                  <c:v>0.9</c:v>
                </c:pt>
                <c:pt idx="94">
                  <c:v>0.7</c:v>
                </c:pt>
                <c:pt idx="95">
                  <c:v>0.6</c:v>
                </c:pt>
                <c:pt idx="96">
                  <c:v>0.5</c:v>
                </c:pt>
                <c:pt idx="97">
                  <c:v>0.2</c:v>
                </c:pt>
                <c:pt idx="98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0-4744-8C5D-ACE13D7E5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862575"/>
        <c:axId val="1192869247"/>
      </c:scatterChart>
      <c:valAx>
        <c:axId val="119286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/>
                  <a:t>Water 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869247"/>
        <c:crosses val="autoZero"/>
        <c:crossBetween val="midCat"/>
        <c:majorUnit val="0.5"/>
      </c:valAx>
      <c:valAx>
        <c:axId val="119286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Chl-a</a:t>
                </a:r>
                <a:r>
                  <a:rPr lang="en-US" sz="14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Concentrartion (</a:t>
                </a:r>
                <a:r>
                  <a:rPr lang="en-US" sz="1400" b="1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µg/L</a:t>
                </a:r>
                <a:r>
                  <a:rPr lang="en-US" sz="14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86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551099081364831E-2"/>
          <c:y val="3.7452934779913648E-2"/>
          <c:w val="0.90650098425196846"/>
          <c:h val="0.88745612264054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DayDistAnal!$AJ$13</c:f>
              <c:strCache>
                <c:ptCount val="1"/>
                <c:pt idx="0">
                  <c:v>R2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DayDistAnal!$AH$14:$AH$22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DayDistAnal!$AJ$14:$AJ$22</c:f>
              <c:numCache>
                <c:formatCode>0.0000</c:formatCode>
                <c:ptCount val="9"/>
                <c:pt idx="0">
                  <c:v>0.83596844876929455</c:v>
                </c:pt>
                <c:pt idx="1">
                  <c:v>0.33567945746829264</c:v>
                </c:pt>
                <c:pt idx="2">
                  <c:v>0.40272593373509685</c:v>
                </c:pt>
                <c:pt idx="3">
                  <c:v>0.37483856679676919</c:v>
                </c:pt>
                <c:pt idx="4">
                  <c:v>0.38643294246489635</c:v>
                </c:pt>
                <c:pt idx="5">
                  <c:v>0.46677703548233868</c:v>
                </c:pt>
                <c:pt idx="6">
                  <c:v>0.41814361853168941</c:v>
                </c:pt>
                <c:pt idx="7">
                  <c:v>0.41248242387821171</c:v>
                </c:pt>
                <c:pt idx="8">
                  <c:v>0.44595804749719908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F3-0B4C-9552-88C18C3A1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862575"/>
        <c:axId val="1192869247"/>
      </c:scatterChart>
      <c:valAx>
        <c:axId val="119286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Temporal Distance from Sample Date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869247"/>
        <c:crosses val="autoZero"/>
        <c:crossBetween val="midCat"/>
      </c:valAx>
      <c:valAx>
        <c:axId val="11928692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 i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Correlation Coefficient (r</a:t>
                </a:r>
                <a:r>
                  <a:rPr lang="en-US" sz="1400" b="1" i="0" baseline="30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sz="1400" b="1" i="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 sz="1400" b="1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862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987665546264352E-2"/>
          <c:y val="4.2473961918066613E-2"/>
          <c:w val="0.88270513362649861"/>
          <c:h val="0.8693969486892421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DayDistAnal!$T$1</c:f>
              <c:strCache>
                <c:ptCount val="1"/>
                <c:pt idx="0">
                  <c:v>RBG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0.16726322400429477"/>
                  <c:y val="-0.207584402127039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2.1869355378286511E-3"/>
                  <c:y val="0.23682327131845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DayDistAnal!$T$2:$T$100</c:f>
              <c:numCache>
                <c:formatCode>0.0000</c:formatCode>
                <c:ptCount val="99"/>
                <c:pt idx="0">
                  <c:v>1.3617874196781215E-2</c:v>
                </c:pt>
                <c:pt idx="1">
                  <c:v>1.3617874196781215E-2</c:v>
                </c:pt>
                <c:pt idx="2">
                  <c:v>5.5971098560114686E-4</c:v>
                </c:pt>
                <c:pt idx="3">
                  <c:v>2.5639677532421971E-2</c:v>
                </c:pt>
                <c:pt idx="4">
                  <c:v>2.5639677532421971E-2</c:v>
                </c:pt>
                <c:pt idx="5">
                  <c:v>-4.6115268581281219E-2</c:v>
                </c:pt>
                <c:pt idx="6">
                  <c:v>-8.5788927734451681E-2</c:v>
                </c:pt>
                <c:pt idx="7">
                  <c:v>0.13561049378657394</c:v>
                </c:pt>
                <c:pt idx="8">
                  <c:v>-0.14484133805480129</c:v>
                </c:pt>
                <c:pt idx="9">
                  <c:v>-0.43215981788924202</c:v>
                </c:pt>
                <c:pt idx="10">
                  <c:v>-0.30048275050041368</c:v>
                </c:pt>
                <c:pt idx="11">
                  <c:v>0.1400656251530438</c:v>
                </c:pt>
                <c:pt idx="12">
                  <c:v>-0.10540576262225622</c:v>
                </c:pt>
                <c:pt idx="13">
                  <c:v>0.18838421444527179</c:v>
                </c:pt>
                <c:pt idx="14">
                  <c:v>-7.4078852306740717E-2</c:v>
                </c:pt>
                <c:pt idx="15">
                  <c:v>0.29257216996431934</c:v>
                </c:pt>
                <c:pt idx="16">
                  <c:v>0.23452522255193015</c:v>
                </c:pt>
                <c:pt idx="17">
                  <c:v>-0.30335589699509508</c:v>
                </c:pt>
                <c:pt idx="18">
                  <c:v>0.52027885837538068</c:v>
                </c:pt>
                <c:pt idx="19">
                  <c:v>8.9027835084267107E-2</c:v>
                </c:pt>
                <c:pt idx="20">
                  <c:v>0.13357142857142734</c:v>
                </c:pt>
                <c:pt idx="21">
                  <c:v>-8.6353904518649466E-2</c:v>
                </c:pt>
                <c:pt idx="22">
                  <c:v>-0.12632390536866633</c:v>
                </c:pt>
                <c:pt idx="23">
                  <c:v>0.15009001610814568</c:v>
                </c:pt>
                <c:pt idx="24">
                  <c:v>0.10489112386735616</c:v>
                </c:pt>
                <c:pt idx="25">
                  <c:v>-0.11895648296108963</c:v>
                </c:pt>
                <c:pt idx="26">
                  <c:v>-8.2021224942777304E-2</c:v>
                </c:pt>
                <c:pt idx="27">
                  <c:v>-0.34960953900411484</c:v>
                </c:pt>
                <c:pt idx="28">
                  <c:v>0.1447368421052633</c:v>
                </c:pt>
                <c:pt idx="29">
                  <c:v>0.10360630866968124</c:v>
                </c:pt>
                <c:pt idx="30">
                  <c:v>-0.40899675481599118</c:v>
                </c:pt>
                <c:pt idx="31">
                  <c:v>0.19997898276586856</c:v>
                </c:pt>
                <c:pt idx="32">
                  <c:v>0.27577190756334835</c:v>
                </c:pt>
                <c:pt idx="33">
                  <c:v>-7.8805504326854889E-2</c:v>
                </c:pt>
                <c:pt idx="34">
                  <c:v>0.18782360812147306</c:v>
                </c:pt>
                <c:pt idx="35">
                  <c:v>0.1923277661795407</c:v>
                </c:pt>
                <c:pt idx="36">
                  <c:v>0.1972983379323609</c:v>
                </c:pt>
                <c:pt idx="37">
                  <c:v>0.18487394957983325</c:v>
                </c:pt>
                <c:pt idx="38">
                  <c:v>0.14522884545344172</c:v>
                </c:pt>
                <c:pt idx="39">
                  <c:v>0.21298910851149694</c:v>
                </c:pt>
                <c:pt idx="40">
                  <c:v>0.21679867378891168</c:v>
                </c:pt>
                <c:pt idx="41">
                  <c:v>-9.9714621453752983E-2</c:v>
                </c:pt>
                <c:pt idx="42">
                  <c:v>-8.2559690368471939E-2</c:v>
                </c:pt>
                <c:pt idx="43">
                  <c:v>-0.11316441226900263</c:v>
                </c:pt>
                <c:pt idx="44">
                  <c:v>-4.7557812118926859E-2</c:v>
                </c:pt>
                <c:pt idx="45">
                  <c:v>0.23622002979453047</c:v>
                </c:pt>
                <c:pt idx="46">
                  <c:v>-0.13041529393307788</c:v>
                </c:pt>
                <c:pt idx="47">
                  <c:v>-6.2495157916493986E-3</c:v>
                </c:pt>
                <c:pt idx="48">
                  <c:v>-7.3274121921671972E-2</c:v>
                </c:pt>
                <c:pt idx="49">
                  <c:v>-8.2559690368471939E-2</c:v>
                </c:pt>
                <c:pt idx="50">
                  <c:v>-4.8776715048079622E-2</c:v>
                </c:pt>
                <c:pt idx="51">
                  <c:v>0.15758566542623068</c:v>
                </c:pt>
                <c:pt idx="52">
                  <c:v>0.13944427550555047</c:v>
                </c:pt>
                <c:pt idx="53">
                  <c:v>0.27229902398472861</c:v>
                </c:pt>
                <c:pt idx="54">
                  <c:v>-0.11779957163792136</c:v>
                </c:pt>
                <c:pt idx="55">
                  <c:v>4.5058793291788156E-2</c:v>
                </c:pt>
                <c:pt idx="56">
                  <c:v>-5.9696907638746695E-2</c:v>
                </c:pt>
                <c:pt idx="57">
                  <c:v>-8.7993600465419881E-3</c:v>
                </c:pt>
                <c:pt idx="58">
                  <c:v>1.3009019822427741E-2</c:v>
                </c:pt>
                <c:pt idx="59">
                  <c:v>9.9900056489810166E-2</c:v>
                </c:pt>
                <c:pt idx="60">
                  <c:v>-1.1935763888888853E-2</c:v>
                </c:pt>
                <c:pt idx="61">
                  <c:v>4.608705543338136E-2</c:v>
                </c:pt>
                <c:pt idx="62">
                  <c:v>0.25337772443962686</c:v>
                </c:pt>
                <c:pt idx="63">
                  <c:v>-6.1275518278207382E-2</c:v>
                </c:pt>
                <c:pt idx="64">
                  <c:v>-4.125055147796089E-2</c:v>
                </c:pt>
                <c:pt idx="65">
                  <c:v>-6.2544420753377315E-3</c:v>
                </c:pt>
                <c:pt idx="66">
                  <c:v>-0.18475132655814377</c:v>
                </c:pt>
                <c:pt idx="67">
                  <c:v>0.21958103788342517</c:v>
                </c:pt>
                <c:pt idx="68">
                  <c:v>-0.1282110546126938</c:v>
                </c:pt>
                <c:pt idx="69">
                  <c:v>-0.19390687871239703</c:v>
                </c:pt>
                <c:pt idx="70">
                  <c:v>-0.12165489404641958</c:v>
                </c:pt>
                <c:pt idx="71">
                  <c:v>-0.16055493334296614</c:v>
                </c:pt>
                <c:pt idx="72">
                  <c:v>7.6936041122439444E-2</c:v>
                </c:pt>
                <c:pt idx="73">
                  <c:v>-0.15487257475042401</c:v>
                </c:pt>
                <c:pt idx="74">
                  <c:v>0.10843117744610865</c:v>
                </c:pt>
                <c:pt idx="75">
                  <c:v>-0.38650986559908496</c:v>
                </c:pt>
                <c:pt idx="76">
                  <c:v>-0.2275413711583924</c:v>
                </c:pt>
                <c:pt idx="77">
                  <c:v>-0.37084006143909254</c:v>
                </c:pt>
                <c:pt idx="78">
                  <c:v>-0.35407457780800339</c:v>
                </c:pt>
                <c:pt idx="79">
                  <c:v>6.5583881578948636E-2</c:v>
                </c:pt>
                <c:pt idx="80">
                  <c:v>-0.3882911889429872</c:v>
                </c:pt>
                <c:pt idx="81">
                  <c:v>-0.34185405176071276</c:v>
                </c:pt>
                <c:pt idx="82">
                  <c:v>-0.24165317988371512</c:v>
                </c:pt>
                <c:pt idx="83">
                  <c:v>0.15637300710786525</c:v>
                </c:pt>
                <c:pt idx="84">
                  <c:v>4.4645368696000026E-2</c:v>
                </c:pt>
                <c:pt idx="85">
                  <c:v>-0.41986787374602236</c:v>
                </c:pt>
                <c:pt idx="86">
                  <c:v>-0.40520966828599531</c:v>
                </c:pt>
                <c:pt idx="87">
                  <c:v>3.3684565862127258E-2</c:v>
                </c:pt>
                <c:pt idx="88">
                  <c:v>-0.28375209380234645</c:v>
                </c:pt>
                <c:pt idx="89">
                  <c:v>-0.11605201055018287</c:v>
                </c:pt>
                <c:pt idx="90">
                  <c:v>-0.23433200383390659</c:v>
                </c:pt>
                <c:pt idx="91">
                  <c:v>-0.26066015926021224</c:v>
                </c:pt>
                <c:pt idx="92">
                  <c:v>-0.29190472912507615</c:v>
                </c:pt>
                <c:pt idx="93">
                  <c:v>-0.29375040857684387</c:v>
                </c:pt>
                <c:pt idx="94">
                  <c:v>-0.2308506456197639</c:v>
                </c:pt>
                <c:pt idx="95">
                  <c:v>-0.31839547623254993</c:v>
                </c:pt>
                <c:pt idx="96">
                  <c:v>-0.14962985811227636</c:v>
                </c:pt>
                <c:pt idx="97">
                  <c:v>-0.38061680984995289</c:v>
                </c:pt>
                <c:pt idx="98">
                  <c:v>-0.35037326697476046</c:v>
                </c:pt>
              </c:numCache>
            </c:numRef>
          </c:xVal>
          <c:yVal>
            <c:numRef>
              <c:f>DayDistAnal!$M$2:$M$100</c:f>
              <c:numCache>
                <c:formatCode>General</c:formatCode>
                <c:ptCount val="99"/>
                <c:pt idx="0">
                  <c:v>1.5526682161121932</c:v>
                </c:pt>
                <c:pt idx="1">
                  <c:v>1.5954962218255742</c:v>
                </c:pt>
                <c:pt idx="2">
                  <c:v>1.4166405073382811</c:v>
                </c:pt>
                <c:pt idx="3">
                  <c:v>1.3096301674258988</c:v>
                </c:pt>
                <c:pt idx="4">
                  <c:v>1.4885507165004443</c:v>
                </c:pt>
                <c:pt idx="5">
                  <c:v>1.1398790864012365</c:v>
                </c:pt>
                <c:pt idx="6">
                  <c:v>1.0681858617461617</c:v>
                </c:pt>
                <c:pt idx="7">
                  <c:v>2.1844074854123203</c:v>
                </c:pt>
                <c:pt idx="8">
                  <c:v>0.97312785359969867</c:v>
                </c:pt>
                <c:pt idx="9">
                  <c:v>-0.52287874528033762</c:v>
                </c:pt>
                <c:pt idx="10">
                  <c:v>-9.6910013008056392E-2</c:v>
                </c:pt>
                <c:pt idx="11">
                  <c:v>1.9604707775342989</c:v>
                </c:pt>
                <c:pt idx="12">
                  <c:v>1.4487063199050798</c:v>
                </c:pt>
                <c:pt idx="13">
                  <c:v>2.0934216851622351</c:v>
                </c:pt>
                <c:pt idx="14">
                  <c:v>1.5010592622177514</c:v>
                </c:pt>
                <c:pt idx="15">
                  <c:v>0.80345711564841393</c:v>
                </c:pt>
                <c:pt idx="16">
                  <c:v>2.0884904701823963</c:v>
                </c:pt>
                <c:pt idx="17">
                  <c:v>1.403120521175818</c:v>
                </c:pt>
                <c:pt idx="18">
                  <c:v>1.7103712642607627</c:v>
                </c:pt>
                <c:pt idx="19">
                  <c:v>0.20682587603184974</c:v>
                </c:pt>
                <c:pt idx="20">
                  <c:v>1.6560982020128319</c:v>
                </c:pt>
                <c:pt idx="21">
                  <c:v>0.32633586092875144</c:v>
                </c:pt>
                <c:pt idx="22">
                  <c:v>0.29003461136251801</c:v>
                </c:pt>
                <c:pt idx="23">
                  <c:v>1.9982593384236986</c:v>
                </c:pt>
                <c:pt idx="24">
                  <c:v>1.8169038393756602</c:v>
                </c:pt>
                <c:pt idx="25">
                  <c:v>5.6904851336472557E-2</c:v>
                </c:pt>
                <c:pt idx="26">
                  <c:v>0.19589965240923377</c:v>
                </c:pt>
                <c:pt idx="27">
                  <c:v>8.2785370316450071E-2</c:v>
                </c:pt>
                <c:pt idx="28">
                  <c:v>1.6232492903979006</c:v>
                </c:pt>
                <c:pt idx="29">
                  <c:v>1.9566485792052033</c:v>
                </c:pt>
                <c:pt idx="30">
                  <c:v>2.1189299069938092E-2</c:v>
                </c:pt>
                <c:pt idx="31">
                  <c:v>0.30963016742589877</c:v>
                </c:pt>
                <c:pt idx="32">
                  <c:v>1.6493348587121419</c:v>
                </c:pt>
                <c:pt idx="33">
                  <c:v>0.50379068305718111</c:v>
                </c:pt>
                <c:pt idx="34">
                  <c:v>1.2648178230095364</c:v>
                </c:pt>
                <c:pt idx="35">
                  <c:v>2.0406023401140732</c:v>
                </c:pt>
                <c:pt idx="36">
                  <c:v>1.9365137424788934</c:v>
                </c:pt>
                <c:pt idx="37">
                  <c:v>1.8756399370041683</c:v>
                </c:pt>
                <c:pt idx="38">
                  <c:v>1.8312296938670634</c:v>
                </c:pt>
                <c:pt idx="39">
                  <c:v>1.7810369386211318</c:v>
                </c:pt>
                <c:pt idx="40">
                  <c:v>1.6374897295125106</c:v>
                </c:pt>
                <c:pt idx="41">
                  <c:v>1.5550944485783191</c:v>
                </c:pt>
                <c:pt idx="42">
                  <c:v>1.5440680443502757</c:v>
                </c:pt>
                <c:pt idx="43">
                  <c:v>1.4785664955938433</c:v>
                </c:pt>
                <c:pt idx="44">
                  <c:v>1.4756711883244296</c:v>
                </c:pt>
                <c:pt idx="45">
                  <c:v>1.4578818967339924</c:v>
                </c:pt>
                <c:pt idx="46">
                  <c:v>1.4216039268698311</c:v>
                </c:pt>
                <c:pt idx="47">
                  <c:v>1.403120521175818</c:v>
                </c:pt>
                <c:pt idx="48">
                  <c:v>1.3926969532596658</c:v>
                </c:pt>
                <c:pt idx="49">
                  <c:v>1.3856062735983121</c:v>
                </c:pt>
                <c:pt idx="50">
                  <c:v>1.3838153659804313</c:v>
                </c:pt>
                <c:pt idx="51">
                  <c:v>1.3521825181113625</c:v>
                </c:pt>
                <c:pt idx="52">
                  <c:v>1.3364597338485296</c:v>
                </c:pt>
                <c:pt idx="53">
                  <c:v>1.3283796034387378</c:v>
                </c:pt>
                <c:pt idx="54">
                  <c:v>1.3242824552976926</c:v>
                </c:pt>
                <c:pt idx="55">
                  <c:v>1.3159703454569178</c:v>
                </c:pt>
                <c:pt idx="56">
                  <c:v>1.3010299956639813</c:v>
                </c:pt>
                <c:pt idx="57">
                  <c:v>1.2764618041732441</c:v>
                </c:pt>
                <c:pt idx="58">
                  <c:v>1.2576785748691846</c:v>
                </c:pt>
                <c:pt idx="59">
                  <c:v>1.2201080880400552</c:v>
                </c:pt>
                <c:pt idx="60">
                  <c:v>1.209515014542631</c:v>
                </c:pt>
                <c:pt idx="61">
                  <c:v>1.1846914308175989</c:v>
                </c:pt>
                <c:pt idx="62">
                  <c:v>1.171141151028382</c:v>
                </c:pt>
                <c:pt idx="63">
                  <c:v>1.1702617153949575</c:v>
                </c:pt>
                <c:pt idx="64">
                  <c:v>1.1430148002540952</c:v>
                </c:pt>
                <c:pt idx="65">
                  <c:v>1.1335389083702174</c:v>
                </c:pt>
                <c:pt idx="66">
                  <c:v>1.1303337684950061</c:v>
                </c:pt>
                <c:pt idx="67">
                  <c:v>1.1164416975393119</c:v>
                </c:pt>
                <c:pt idx="68">
                  <c:v>1.0334237554869496</c:v>
                </c:pt>
                <c:pt idx="69">
                  <c:v>0.97312785359969867</c:v>
                </c:pt>
                <c:pt idx="70">
                  <c:v>0.96378782734555524</c:v>
                </c:pt>
                <c:pt idx="71">
                  <c:v>0.85125834871907524</c:v>
                </c:pt>
                <c:pt idx="72">
                  <c:v>0.83250891270623628</c:v>
                </c:pt>
                <c:pt idx="73">
                  <c:v>0.81291335664285558</c:v>
                </c:pt>
                <c:pt idx="74">
                  <c:v>0.78532983501076703</c:v>
                </c:pt>
                <c:pt idx="75">
                  <c:v>0.78532983501076703</c:v>
                </c:pt>
                <c:pt idx="76">
                  <c:v>0.75587485567249146</c:v>
                </c:pt>
                <c:pt idx="77">
                  <c:v>0.7323937598229685</c:v>
                </c:pt>
                <c:pt idx="78">
                  <c:v>0.47712125471966244</c:v>
                </c:pt>
                <c:pt idx="79">
                  <c:v>0.41497334797081797</c:v>
                </c:pt>
                <c:pt idx="80">
                  <c:v>0.38021124171160603</c:v>
                </c:pt>
                <c:pt idx="81">
                  <c:v>0.36172783601759284</c:v>
                </c:pt>
                <c:pt idx="82">
                  <c:v>0.31806333496276157</c:v>
                </c:pt>
                <c:pt idx="83">
                  <c:v>0.31175386105575426</c:v>
                </c:pt>
                <c:pt idx="84">
                  <c:v>0.28780172993022601</c:v>
                </c:pt>
                <c:pt idx="85">
                  <c:v>0.17609125905568124</c:v>
                </c:pt>
                <c:pt idx="86">
                  <c:v>0.14612803567823801</c:v>
                </c:pt>
                <c:pt idx="87">
                  <c:v>0.11394335230683679</c:v>
                </c:pt>
                <c:pt idx="88">
                  <c:v>0.11394335230683679</c:v>
                </c:pt>
                <c:pt idx="89">
                  <c:v>8.9905111439397931E-2</c:v>
                </c:pt>
                <c:pt idx="90">
                  <c:v>7.9181246047624818E-2</c:v>
                </c:pt>
                <c:pt idx="91">
                  <c:v>0</c:v>
                </c:pt>
                <c:pt idx="92">
                  <c:v>0</c:v>
                </c:pt>
                <c:pt idx="93">
                  <c:v>-4.5757490560675115E-2</c:v>
                </c:pt>
                <c:pt idx="94">
                  <c:v>-0.15490195998574319</c:v>
                </c:pt>
                <c:pt idx="95">
                  <c:v>-0.22184874961635639</c:v>
                </c:pt>
                <c:pt idx="96">
                  <c:v>-0.3010299956639812</c:v>
                </c:pt>
                <c:pt idx="97">
                  <c:v>-0.69897000433601875</c:v>
                </c:pt>
                <c:pt idx="98">
                  <c:v>-0.69897000433601875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A8-934F-8ADA-B8C8C35AC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302399"/>
        <c:axId val="1171835375"/>
      </c:scatterChart>
      <c:valAx>
        <c:axId val="88330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0" i="0" baseline="0">
                    <a:effectLst/>
                  </a:rPr>
                  <a:t>Chl-a Index - (R-B)/G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1835375"/>
        <c:crossesAt val="-1"/>
        <c:crossBetween val="midCat"/>
      </c:valAx>
      <c:valAx>
        <c:axId val="117183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0" i="0" baseline="0">
                    <a:effectLst/>
                  </a:rPr>
                  <a:t>Log</a:t>
                </a:r>
                <a:r>
                  <a:rPr lang="en-US" sz="1800" b="0" i="0" baseline="30000">
                    <a:effectLst/>
                  </a:rPr>
                  <a:t>10</a:t>
                </a:r>
                <a:r>
                  <a:rPr lang="en-US" sz="1800" b="0" i="0" baseline="0">
                    <a:effectLst/>
                  </a:rPr>
                  <a:t> Chl-a Concentration (µg/L) 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4213188990306375E-2"/>
              <c:y val="0.342786253280839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3302399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65-1649-B65A-27FC93E1916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65-1649-B65A-27FC93E1916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65-1649-B65A-27FC93E1916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65-1649-B65A-27FC93E1916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65-1649-B65A-27FC93E1916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65-1649-B65A-27FC93E1916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65-1649-B65A-27FC93E1916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65-1649-B65A-27FC93E1916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B65-1649-B65A-27FC93E19162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DayDistAnal!$N$2:$S$2</c:f>
              <c:numCache>
                <c:formatCode>0.00%</c:formatCode>
                <c:ptCount val="6"/>
                <c:pt idx="0">
                  <c:v>9.7439999999999999E-2</c:v>
                </c:pt>
                <c:pt idx="1">
                  <c:v>0.12722249999999999</c:v>
                </c:pt>
                <c:pt idx="2">
                  <c:v>9.9172499999999997E-2</c:v>
                </c:pt>
                <c:pt idx="3">
                  <c:v>4.3897499999999999E-2</c:v>
                </c:pt>
                <c:pt idx="4">
                  <c:v>7.7349999999999901E-3</c:v>
                </c:pt>
                <c:pt idx="5">
                  <c:v>-2.1375000000000101E-3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B65-1649-B65A-27FC93E19162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DayDistAnal!$N$3:$S$3</c:f>
              <c:numCache>
                <c:formatCode>0.00%</c:formatCode>
                <c:ptCount val="6"/>
                <c:pt idx="0">
                  <c:v>9.7439999999999999E-2</c:v>
                </c:pt>
                <c:pt idx="1">
                  <c:v>0.12722249999999999</c:v>
                </c:pt>
                <c:pt idx="2">
                  <c:v>9.9172499999999997E-2</c:v>
                </c:pt>
                <c:pt idx="3">
                  <c:v>4.3897499999999999E-2</c:v>
                </c:pt>
                <c:pt idx="4">
                  <c:v>7.7349999999999901E-3</c:v>
                </c:pt>
                <c:pt idx="5">
                  <c:v>-2.1375000000000101E-3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B65-1649-B65A-27FC93E19162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DayDistAnal!$N$4:$S$4</c:f>
              <c:numCache>
                <c:formatCode>0.00%</c:formatCode>
                <c:ptCount val="6"/>
                <c:pt idx="0">
                  <c:v>7.0132499999999903E-2</c:v>
                </c:pt>
                <c:pt idx="1">
                  <c:v>9.8264999999999894E-2</c:v>
                </c:pt>
                <c:pt idx="2">
                  <c:v>7.01875E-2</c:v>
                </c:pt>
                <c:pt idx="3">
                  <c:v>3.1494999999999898E-2</c:v>
                </c:pt>
                <c:pt idx="4">
                  <c:v>7.8174999999999998E-3</c:v>
                </c:pt>
                <c:pt idx="5">
                  <c:v>-2.1375000000000101E-3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B65-1649-B65A-27FC93E19162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DayDistAnal!$N$5:$S$5</c:f>
              <c:numCache>
                <c:formatCode>0.00%</c:formatCode>
                <c:ptCount val="6"/>
                <c:pt idx="0">
                  <c:v>0.101785</c:v>
                </c:pt>
                <c:pt idx="1">
                  <c:v>0.14265</c:v>
                </c:pt>
                <c:pt idx="2">
                  <c:v>0.10544249999999999</c:v>
                </c:pt>
                <c:pt idx="3">
                  <c:v>5.0524999999999903E-2</c:v>
                </c:pt>
                <c:pt idx="4">
                  <c:v>1.2189999999999999E-2</c:v>
                </c:pt>
                <c:pt idx="5">
                  <c:v>-2.1375000000000101E-3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B65-1649-B65A-27FC93E19162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DayDistAnal!$N$6:$S$6</c:f>
              <c:numCache>
                <c:formatCode>0.00%</c:formatCode>
                <c:ptCount val="6"/>
                <c:pt idx="0">
                  <c:v>0.101785</c:v>
                </c:pt>
                <c:pt idx="1">
                  <c:v>0.14265</c:v>
                </c:pt>
                <c:pt idx="2">
                  <c:v>0.10544249999999999</c:v>
                </c:pt>
                <c:pt idx="3">
                  <c:v>5.0524999999999903E-2</c:v>
                </c:pt>
                <c:pt idx="4">
                  <c:v>1.2189999999999999E-2</c:v>
                </c:pt>
                <c:pt idx="5">
                  <c:v>-2.1375000000000101E-3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B65-1649-B65A-27FC93E19162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DayDistAnal!$N$7:$S$7</c:f>
              <c:numCache>
                <c:formatCode>0.00%</c:formatCode>
                <c:ptCount val="6"/>
                <c:pt idx="0">
                  <c:v>2.7425000000000001E-2</c:v>
                </c:pt>
                <c:pt idx="1">
                  <c:v>6.3807500000000003E-2</c:v>
                </c:pt>
                <c:pt idx="2">
                  <c:v>2.44824999999999E-2</c:v>
                </c:pt>
                <c:pt idx="3">
                  <c:v>4.9299999999999899E-3</c:v>
                </c:pt>
                <c:pt idx="4">
                  <c:v>1.73999999999999E-3</c:v>
                </c:pt>
                <c:pt idx="5">
                  <c:v>-1.9725000000000098E-3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B65-1649-B65A-27FC93E19162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DayDistAnal!$N$8:$S$8</c:f>
              <c:numCache>
                <c:formatCode>0.00%</c:formatCode>
                <c:ptCount val="6"/>
                <c:pt idx="0">
                  <c:v>3.1962499999999998E-2</c:v>
                </c:pt>
                <c:pt idx="1">
                  <c:v>6.5072499999999894E-2</c:v>
                </c:pt>
                <c:pt idx="2">
                  <c:v>2.63799999999999E-2</c:v>
                </c:pt>
                <c:pt idx="3">
                  <c:v>1.0072499999999899E-2</c:v>
                </c:pt>
                <c:pt idx="4">
                  <c:v>-2.19250000000001E-3</c:v>
                </c:pt>
                <c:pt idx="5">
                  <c:v>-1.69749999999999E-3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B65-1649-B65A-27FC93E19162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DayDistAnal!$N$9:$S$9</c:f>
              <c:numCache>
                <c:formatCode>0.00%</c:formatCode>
                <c:ptCount val="6"/>
                <c:pt idx="0">
                  <c:v>3.9662499999999899E-2</c:v>
                </c:pt>
                <c:pt idx="1">
                  <c:v>7.6044999999999904E-2</c:v>
                </c:pt>
                <c:pt idx="2">
                  <c:v>4.9974999999999901E-2</c:v>
                </c:pt>
                <c:pt idx="3">
                  <c:v>3.397E-2</c:v>
                </c:pt>
                <c:pt idx="4">
                  <c:v>2.5649999999999801E-3</c:v>
                </c:pt>
                <c:pt idx="5">
                  <c:v>4.7649999999999897E-3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B65-1649-B65A-27FC93E19162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DayDistAnal!$N$10:$S$10</c:f>
              <c:numCache>
                <c:formatCode>0.00%</c:formatCode>
                <c:ptCount val="6"/>
                <c:pt idx="0">
                  <c:v>4.0322499999999997E-2</c:v>
                </c:pt>
                <c:pt idx="1">
                  <c:v>7.2717499999999893E-2</c:v>
                </c:pt>
                <c:pt idx="2">
                  <c:v>2.9790000000000001E-2</c:v>
                </c:pt>
                <c:pt idx="3">
                  <c:v>7.1024999999999804E-3</c:v>
                </c:pt>
                <c:pt idx="4">
                  <c:v>4.7375000000000004E-3</c:v>
                </c:pt>
                <c:pt idx="5">
                  <c:v>-1.67E-3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B65-1649-B65A-27FC93E19162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DayDistAnal!$N$11:$S$11</c:f>
              <c:numCache>
                <c:formatCode>0.00%</c:formatCode>
                <c:ptCount val="6"/>
                <c:pt idx="0">
                  <c:v>6.191E-2</c:v>
                </c:pt>
                <c:pt idx="1">
                  <c:v>6.3697500000000004E-2</c:v>
                </c:pt>
                <c:pt idx="2">
                  <c:v>3.4382500000000003E-2</c:v>
                </c:pt>
                <c:pt idx="3">
                  <c:v>1.7634999999999901E-2</c:v>
                </c:pt>
                <c:pt idx="4">
                  <c:v>8.4499999999999801E-3</c:v>
                </c:pt>
                <c:pt idx="5">
                  <c:v>-1.1474999999999901E-3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B65-1649-B65A-27FC93E19162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DayDistAnal!$N$12:$S$12</c:f>
              <c:numCache>
                <c:formatCode>0.00%</c:formatCode>
                <c:ptCount val="6"/>
                <c:pt idx="0">
                  <c:v>5.3605E-2</c:v>
                </c:pt>
                <c:pt idx="1">
                  <c:v>6.3697500000000004E-2</c:v>
                </c:pt>
                <c:pt idx="2">
                  <c:v>3.4464999999999898E-2</c:v>
                </c:pt>
                <c:pt idx="3">
                  <c:v>1.44175E-2</c:v>
                </c:pt>
                <c:pt idx="4">
                  <c:v>-6.5249999999999998E-4</c:v>
                </c:pt>
                <c:pt idx="5">
                  <c:v>-1.1199999999999999E-3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B65-1649-B65A-27FC93E19162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DayDistAnal!$N$13:$S$13</c:f>
              <c:numCache>
                <c:formatCode>0.00%</c:formatCode>
                <c:ptCount val="6"/>
                <c:pt idx="0">
                  <c:v>3.4327499999999997E-2</c:v>
                </c:pt>
                <c:pt idx="1">
                  <c:v>5.1047500000000003E-2</c:v>
                </c:pt>
                <c:pt idx="2">
                  <c:v>4.14775E-2</c:v>
                </c:pt>
                <c:pt idx="3">
                  <c:v>2.98174999999999E-2</c:v>
                </c:pt>
                <c:pt idx="4">
                  <c:v>1.03749999999999E-2</c:v>
                </c:pt>
                <c:pt idx="5">
                  <c:v>-1.1199999999999999E-3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B65-1649-B65A-27FC93E19162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DayDistAnal!$N$14:$S$14</c:f>
              <c:numCache>
                <c:formatCode>0.00%</c:formatCode>
                <c:ptCount val="6"/>
                <c:pt idx="0">
                  <c:v>4.0789999999999903E-2</c:v>
                </c:pt>
                <c:pt idx="1">
                  <c:v>7.5660000000000005E-2</c:v>
                </c:pt>
                <c:pt idx="2">
                  <c:v>3.2814999999999997E-2</c:v>
                </c:pt>
                <c:pt idx="3">
                  <c:v>1.4444999999999901E-2</c:v>
                </c:pt>
                <c:pt idx="4">
                  <c:v>-2.055E-3</c:v>
                </c:pt>
                <c:pt idx="5">
                  <c:v>-1.09249999999999E-3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B65-1649-B65A-27FC93E19162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DayDistAnal!$N$15:$S$15</c:f>
              <c:numCache>
                <c:formatCode>0.00%</c:formatCode>
                <c:ptCount val="6"/>
                <c:pt idx="0">
                  <c:v>4.0707500000000001E-2</c:v>
                </c:pt>
                <c:pt idx="1">
                  <c:v>8.3937499999999998E-2</c:v>
                </c:pt>
                <c:pt idx="2">
                  <c:v>5.6520000000000001E-2</c:v>
                </c:pt>
                <c:pt idx="3">
                  <c:v>6.0644999999999998E-2</c:v>
                </c:pt>
                <c:pt idx="4">
                  <c:v>8.2299999999999804E-3</c:v>
                </c:pt>
                <c:pt idx="5">
                  <c:v>2.0425E-3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B65-1649-B65A-27FC93E19162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DayDistAnal!$N$16:$S$16</c:f>
              <c:numCache>
                <c:formatCode>0.00%</c:formatCode>
                <c:ptCount val="6"/>
                <c:pt idx="0">
                  <c:v>5.6410000000000002E-2</c:v>
                </c:pt>
                <c:pt idx="1">
                  <c:v>9.6889999999999907E-2</c:v>
                </c:pt>
                <c:pt idx="2">
                  <c:v>4.9232499999999901E-2</c:v>
                </c:pt>
                <c:pt idx="3">
                  <c:v>1.52424999999999E-2</c:v>
                </c:pt>
                <c:pt idx="4">
                  <c:v>-2.5775000000000099E-3</c:v>
                </c:pt>
                <c:pt idx="5">
                  <c:v>1.09799999999999E-2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B65-1649-B65A-27FC93E19162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DayDistAnal!$N$17:$S$17</c:f>
              <c:numCache>
                <c:formatCode>0.00%</c:formatCode>
                <c:ptCount val="6"/>
                <c:pt idx="0">
                  <c:v>3.2870000000000003E-2</c:v>
                </c:pt>
                <c:pt idx="1">
                  <c:v>9.2490000000000003E-2</c:v>
                </c:pt>
                <c:pt idx="2">
                  <c:v>5.99299999999999E-2</c:v>
                </c:pt>
                <c:pt idx="3">
                  <c:v>-1.51449999999999E-2</c:v>
                </c:pt>
                <c:pt idx="4">
                  <c:v>-2.3575000000000102E-3</c:v>
                </c:pt>
                <c:pt idx="5">
                  <c:v>2.27499999999991E-4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B65-1649-B65A-27FC93E19162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DayDistAnal!$N$18:$S$18</c:f>
              <c:numCache>
                <c:formatCode>0.00%</c:formatCode>
                <c:ptCount val="6"/>
                <c:pt idx="0">
                  <c:v>0.119935</c:v>
                </c:pt>
                <c:pt idx="1">
                  <c:v>0.16849999999999901</c:v>
                </c:pt>
                <c:pt idx="2">
                  <c:v>0.1594525</c:v>
                </c:pt>
                <c:pt idx="3">
                  <c:v>0.15246749999999901</c:v>
                </c:pt>
                <c:pt idx="4">
                  <c:v>9.4744999999999996E-2</c:v>
                </c:pt>
                <c:pt idx="5">
                  <c:v>8.0884999999999901E-2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B65-1649-B65A-27FC93E19162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DayDistAnal!$N$19:$S$19</c:f>
              <c:numCache>
                <c:formatCode>0.00%</c:formatCode>
                <c:ptCount val="6"/>
                <c:pt idx="0">
                  <c:v>5.4402499999999999E-2</c:v>
                </c:pt>
                <c:pt idx="1">
                  <c:v>6.9802499999999906E-2</c:v>
                </c:pt>
                <c:pt idx="2">
                  <c:v>3.3227499999999903E-2</c:v>
                </c:pt>
                <c:pt idx="3">
                  <c:v>1.46649999999999E-2</c:v>
                </c:pt>
                <c:pt idx="4">
                  <c:v>-2.0275000000000102E-3</c:v>
                </c:pt>
                <c:pt idx="5">
                  <c:v>8.7249999999999793E-3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B65-1649-B65A-27FC93E19162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DayDistAnal!$N$20:$S$20</c:f>
              <c:numCache>
                <c:formatCode>0.00%</c:formatCode>
                <c:ptCount val="6"/>
                <c:pt idx="0">
                  <c:v>6.7174999999999804E-3</c:v>
                </c:pt>
                <c:pt idx="1">
                  <c:v>6.4907500000000007E-2</c:v>
                </c:pt>
                <c:pt idx="2">
                  <c:v>4.0487500000000003E-2</c:v>
                </c:pt>
                <c:pt idx="3">
                  <c:v>1.3069999999999899E-2</c:v>
                </c:pt>
                <c:pt idx="4">
                  <c:v>-2.9500000000001698E-4</c:v>
                </c:pt>
                <c:pt idx="5">
                  <c:v>1.6574999999999999E-3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B65-1649-B65A-27FC93E19162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DayDistAnal!$N$21:$S$21</c:f>
              <c:numCache>
                <c:formatCode>0.00%</c:formatCode>
                <c:ptCount val="6"/>
                <c:pt idx="0">
                  <c:v>1.538E-2</c:v>
                </c:pt>
                <c:pt idx="1">
                  <c:v>7.8767499999999893E-2</c:v>
                </c:pt>
                <c:pt idx="2">
                  <c:v>2.2392499999999999E-2</c:v>
                </c:pt>
                <c:pt idx="3">
                  <c:v>-7.3350000000000004E-3</c:v>
                </c:pt>
                <c:pt idx="4">
                  <c:v>8.8074999999999907E-3</c:v>
                </c:pt>
                <c:pt idx="5">
                  <c:v>1.39775E-2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B65-1649-B65A-27FC93E19162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DayDistAnal!$N$22:$S$22</c:f>
              <c:numCache>
                <c:formatCode>0.00%</c:formatCode>
                <c:ptCount val="6"/>
                <c:pt idx="0">
                  <c:v>1.44175E-2</c:v>
                </c:pt>
                <c:pt idx="1">
                  <c:v>8.0500000000000002E-2</c:v>
                </c:pt>
                <c:pt idx="2">
                  <c:v>2.5169999999999901E-2</c:v>
                </c:pt>
                <c:pt idx="3">
                  <c:v>-6.6750000000000099E-3</c:v>
                </c:pt>
                <c:pt idx="4">
                  <c:v>4.8475000000000002E-3</c:v>
                </c:pt>
                <c:pt idx="5">
                  <c:v>5.2874999999999997E-3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B65-1649-B65A-27FC93E19162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DayDistAnal!$N$23:$S$23</c:f>
              <c:numCache>
                <c:formatCode>0.00%</c:formatCode>
                <c:ptCount val="6"/>
                <c:pt idx="0">
                  <c:v>2.6599999999999902E-2</c:v>
                </c:pt>
                <c:pt idx="1">
                  <c:v>6.6557499999999895E-2</c:v>
                </c:pt>
                <c:pt idx="2">
                  <c:v>2.0852499999999899E-2</c:v>
                </c:pt>
                <c:pt idx="3">
                  <c:v>-6.6474999999999998E-3</c:v>
                </c:pt>
                <c:pt idx="4">
                  <c:v>5.0675E-3</c:v>
                </c:pt>
                <c:pt idx="5">
                  <c:v>8.8350000000000095E-3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B65-1649-B65A-27FC93E19162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DayDistAnal!$N$24:$S$24</c:f>
              <c:numCache>
                <c:formatCode>0.00%</c:formatCode>
                <c:ptCount val="6"/>
                <c:pt idx="0">
                  <c:v>2.5417499999999999E-2</c:v>
                </c:pt>
                <c:pt idx="1">
                  <c:v>6.1607499999999898E-2</c:v>
                </c:pt>
                <c:pt idx="2">
                  <c:v>1.7634999999999901E-2</c:v>
                </c:pt>
                <c:pt idx="3">
                  <c:v>-6.5925000000000003E-3</c:v>
                </c:pt>
                <c:pt idx="4">
                  <c:v>6.195E-3</c:v>
                </c:pt>
                <c:pt idx="5">
                  <c:v>5.2049999999999796E-3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B65-1649-B65A-27FC93E19162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DayDistAnal!$N$25:$S$25</c:f>
              <c:numCache>
                <c:formatCode>0.00%</c:formatCode>
                <c:ptCount val="6"/>
                <c:pt idx="0">
                  <c:v>1.5902499999999899E-2</c:v>
                </c:pt>
                <c:pt idx="1">
                  <c:v>7.9152500000000001E-2</c:v>
                </c:pt>
                <c:pt idx="2">
                  <c:v>2.7782499999999901E-2</c:v>
                </c:pt>
                <c:pt idx="3">
                  <c:v>-6.1799999999999902E-3</c:v>
                </c:pt>
                <c:pt idx="4">
                  <c:v>4.7099999999999902E-3</c:v>
                </c:pt>
                <c:pt idx="5">
                  <c:v>5.0675E-3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B65-1649-B65A-27FC93E19162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DayDistAnal!$N$26:$S$26</c:f>
              <c:numCache>
                <c:formatCode>0.00%</c:formatCode>
                <c:ptCount val="6"/>
                <c:pt idx="0">
                  <c:v>1.6397499999999999E-2</c:v>
                </c:pt>
                <c:pt idx="1">
                  <c:v>5.2697500000000001E-2</c:v>
                </c:pt>
                <c:pt idx="2">
                  <c:v>2.1925E-2</c:v>
                </c:pt>
                <c:pt idx="3">
                  <c:v>-5.6025000000000102E-3</c:v>
                </c:pt>
                <c:pt idx="4">
                  <c:v>3.08749999999999E-3</c:v>
                </c:pt>
                <c:pt idx="5">
                  <c:v>3.5274999999999799E-3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B65-1649-B65A-27FC93E19162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DayDistAnal!$N$27:$S$27</c:f>
              <c:numCache>
                <c:formatCode>0.00%</c:formatCode>
                <c:ptCount val="6"/>
                <c:pt idx="0">
                  <c:v>2.9982499999999902E-2</c:v>
                </c:pt>
                <c:pt idx="1">
                  <c:v>6.7272499999999999E-2</c:v>
                </c:pt>
                <c:pt idx="2">
                  <c:v>2.198E-2</c:v>
                </c:pt>
                <c:pt idx="3">
                  <c:v>-4.7499999999999999E-3</c:v>
                </c:pt>
                <c:pt idx="4">
                  <c:v>6.2774999999999897E-3</c:v>
                </c:pt>
                <c:pt idx="5">
                  <c:v>8.0099999999999894E-3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B65-1649-B65A-27FC93E19162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DayDistAnal!$N$28:$S$28</c:f>
              <c:numCache>
                <c:formatCode>0.00%</c:formatCode>
                <c:ptCount val="6"/>
                <c:pt idx="0">
                  <c:v>3.0835000000000001E-2</c:v>
                </c:pt>
                <c:pt idx="1">
                  <c:v>7.2084999999999996E-2</c:v>
                </c:pt>
                <c:pt idx="2">
                  <c:v>2.49224999999999E-2</c:v>
                </c:pt>
                <c:pt idx="3">
                  <c:v>-4.4474999999999897E-3</c:v>
                </c:pt>
                <c:pt idx="4">
                  <c:v>1.13925E-2</c:v>
                </c:pt>
                <c:pt idx="5">
                  <c:v>1.1282500000000001E-2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B65-1649-B65A-27FC93E19162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DayDistAnal!$N$29:$S$29</c:f>
              <c:numCache>
                <c:formatCode>0.00%</c:formatCode>
                <c:ptCount val="6"/>
                <c:pt idx="0">
                  <c:v>2.94325E-2</c:v>
                </c:pt>
                <c:pt idx="1">
                  <c:v>5.9545000000000001E-2</c:v>
                </c:pt>
                <c:pt idx="2">
                  <c:v>8.6149999999999803E-3</c:v>
                </c:pt>
                <c:pt idx="3">
                  <c:v>-4.0900000000000103E-3</c:v>
                </c:pt>
                <c:pt idx="4">
                  <c:v>1.6837499999999998E-2</c:v>
                </c:pt>
                <c:pt idx="5">
                  <c:v>1.9669999999999899E-2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B65-1649-B65A-27FC93E19162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DayDistAnal!$N$30:$S$30</c:f>
              <c:numCache>
                <c:formatCode>0.00%</c:formatCode>
                <c:ptCount val="6"/>
                <c:pt idx="0">
                  <c:v>2.0439999999999899E-2</c:v>
                </c:pt>
                <c:pt idx="1">
                  <c:v>9.5569999999999905E-2</c:v>
                </c:pt>
                <c:pt idx="2">
                  <c:v>3.42724999999999E-2</c:v>
                </c:pt>
                <c:pt idx="3">
                  <c:v>-3.9524999999999899E-3</c:v>
                </c:pt>
                <c:pt idx="4">
                  <c:v>4.5174999999999998E-3</c:v>
                </c:pt>
                <c:pt idx="5">
                  <c:v>6.1124999999999903E-3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B65-1649-B65A-27FC93E19162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DayDistAnal!$N$31:$S$31</c:f>
              <c:numCache>
                <c:formatCode>0.00%</c:formatCode>
                <c:ptCount val="6"/>
                <c:pt idx="0">
                  <c:v>1.9394999999999898E-2</c:v>
                </c:pt>
                <c:pt idx="1">
                  <c:v>7.9097499999999904E-2</c:v>
                </c:pt>
                <c:pt idx="2">
                  <c:v>2.759E-2</c:v>
                </c:pt>
                <c:pt idx="3">
                  <c:v>-2.6599999999999901E-3</c:v>
                </c:pt>
                <c:pt idx="4">
                  <c:v>6.2774999999999897E-3</c:v>
                </c:pt>
                <c:pt idx="5">
                  <c:v>5.6449999999999799E-3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B65-1649-B65A-27FC93E19162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DayDistAnal!$N$32:$S$32</c:f>
              <c:numCache>
                <c:formatCode>0.00%</c:formatCode>
                <c:ptCount val="6"/>
                <c:pt idx="0">
                  <c:v>4.8792499999999898E-2</c:v>
                </c:pt>
                <c:pt idx="1">
                  <c:v>7.2414999999999993E-2</c:v>
                </c:pt>
                <c:pt idx="2">
                  <c:v>1.91749999999999E-2</c:v>
                </c:pt>
                <c:pt idx="3">
                  <c:v>-2.3299999999999901E-3</c:v>
                </c:pt>
                <c:pt idx="4">
                  <c:v>1.252E-2</c:v>
                </c:pt>
                <c:pt idx="5">
                  <c:v>1.40325E-2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B65-1649-B65A-27FC93E19162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DayDistAnal!$N$33:$S$33</c:f>
              <c:numCache>
                <c:formatCode>0.00%</c:formatCode>
                <c:ptCount val="6"/>
                <c:pt idx="0">
                  <c:v>9.7424999999999803E-3</c:v>
                </c:pt>
                <c:pt idx="1">
                  <c:v>7.1369999999999906E-2</c:v>
                </c:pt>
                <c:pt idx="2">
                  <c:v>2.4015000000000002E-2</c:v>
                </c:pt>
                <c:pt idx="3">
                  <c:v>-2.0275000000000102E-3</c:v>
                </c:pt>
                <c:pt idx="4">
                  <c:v>2.8414999999999899E-2</c:v>
                </c:pt>
                <c:pt idx="5">
                  <c:v>2.94325E-2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B65-1649-B65A-27FC93E19162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DayDistAnal!$N$34:$S$34</c:f>
              <c:numCache>
                <c:formatCode>0.00%</c:formatCode>
                <c:ptCount val="6"/>
                <c:pt idx="0">
                  <c:v>9.7699999999999992E-3</c:v>
                </c:pt>
                <c:pt idx="1">
                  <c:v>6.5017500000000006E-2</c:v>
                </c:pt>
                <c:pt idx="2">
                  <c:v>2.7699999999999999E-2</c:v>
                </c:pt>
                <c:pt idx="3">
                  <c:v>-1.8075000000000101E-3</c:v>
                </c:pt>
                <c:pt idx="4">
                  <c:v>5.8924999999999898E-3</c:v>
                </c:pt>
                <c:pt idx="5">
                  <c:v>5.4799999999999797E-3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B65-1649-B65A-27FC93E19162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DayDistAnal!$N$35:$S$35</c:f>
              <c:numCache>
                <c:formatCode>0.00%</c:formatCode>
                <c:ptCount val="6"/>
                <c:pt idx="0">
                  <c:v>3.3035000000000002E-2</c:v>
                </c:pt>
                <c:pt idx="1">
                  <c:v>7.0489999999999997E-2</c:v>
                </c:pt>
                <c:pt idx="2">
                  <c:v>2.7480000000000001E-2</c:v>
                </c:pt>
                <c:pt idx="3">
                  <c:v>-1.36749999999999E-3</c:v>
                </c:pt>
                <c:pt idx="4">
                  <c:v>8.8074999999999907E-3</c:v>
                </c:pt>
                <c:pt idx="5">
                  <c:v>9.8799999999999999E-3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B65-1649-B65A-27FC93E19162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DayDistAnal!$N$36:$S$36</c:f>
              <c:numCache>
                <c:formatCode>0.00%</c:formatCode>
                <c:ptCount val="6"/>
                <c:pt idx="0">
                  <c:v>1.58474999999999E-2</c:v>
                </c:pt>
                <c:pt idx="1">
                  <c:v>8.5944999999999994E-2</c:v>
                </c:pt>
                <c:pt idx="2">
                  <c:v>3.19899999999999E-2</c:v>
                </c:pt>
                <c:pt idx="3">
                  <c:v>-1.2849999999999999E-3</c:v>
                </c:pt>
                <c:pt idx="4">
                  <c:v>6.2774999999999897E-3</c:v>
                </c:pt>
                <c:pt idx="5">
                  <c:v>5.6174999999999897E-3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B65-1649-B65A-27FC93E19162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DayDistAnal!$N$37:$S$37</c:f>
              <c:numCache>
                <c:formatCode>0.00%</c:formatCode>
                <c:ptCount val="6"/>
                <c:pt idx="0">
                  <c:v>3.85625E-2</c:v>
                </c:pt>
                <c:pt idx="1">
                  <c:v>8.6220000000000005E-2</c:v>
                </c:pt>
                <c:pt idx="2">
                  <c:v>5.5145E-2</c:v>
                </c:pt>
                <c:pt idx="3">
                  <c:v>3.3392499999999901E-2</c:v>
                </c:pt>
                <c:pt idx="4">
                  <c:v>-2.2749999999999901E-3</c:v>
                </c:pt>
                <c:pt idx="5">
                  <c:v>1.46499999999999E-3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B65-1649-B65A-27FC93E19162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DayDistAnal!$N$38:$S$38</c:f>
              <c:numCache>
                <c:formatCode>0.00%</c:formatCode>
                <c:ptCount val="6"/>
                <c:pt idx="0">
                  <c:v>1.3702499999999999E-2</c:v>
                </c:pt>
                <c:pt idx="1">
                  <c:v>7.7914999999999998E-2</c:v>
                </c:pt>
                <c:pt idx="2">
                  <c:v>2.90749999999999E-2</c:v>
                </c:pt>
                <c:pt idx="3">
                  <c:v>3.08749999999999E-3</c:v>
                </c:pt>
                <c:pt idx="4">
                  <c:v>6.7999999999999996E-3</c:v>
                </c:pt>
                <c:pt idx="5">
                  <c:v>5.25999999999998E-3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B65-1649-B65A-27FC93E19162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DayDistAnal!$N$39:$S$39</c:f>
              <c:numCache>
                <c:formatCode>0.00%</c:formatCode>
                <c:ptCount val="6"/>
                <c:pt idx="0">
                  <c:v>1.37849999999999E-2</c:v>
                </c:pt>
                <c:pt idx="1">
                  <c:v>7.6457499999999998E-2</c:v>
                </c:pt>
                <c:pt idx="2">
                  <c:v>2.792E-2</c:v>
                </c:pt>
                <c:pt idx="3">
                  <c:v>1.5475E-3</c:v>
                </c:pt>
                <c:pt idx="4">
                  <c:v>7.8174999999999998E-3</c:v>
                </c:pt>
                <c:pt idx="5">
                  <c:v>5.8650000000000004E-3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B65-1649-B65A-27FC93E19162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DayDistAnal!$N$40:$S$40</c:f>
              <c:numCache>
                <c:formatCode>0.00%</c:formatCode>
                <c:ptCount val="6"/>
                <c:pt idx="0">
                  <c:v>5.4375E-2</c:v>
                </c:pt>
                <c:pt idx="1">
                  <c:v>8.2369999999999999E-2</c:v>
                </c:pt>
                <c:pt idx="2">
                  <c:v>6.6337499999999994E-2</c:v>
                </c:pt>
                <c:pt idx="3">
                  <c:v>4.3237499999999901E-2</c:v>
                </c:pt>
                <c:pt idx="4">
                  <c:v>1.4472499999999999E-2</c:v>
                </c:pt>
                <c:pt idx="5">
                  <c:v>1.0099999999999901E-2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B65-1649-B65A-27FC93E19162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DayDistAnal!$N$41:$S$41</c:f>
              <c:numCache>
                <c:formatCode>0.00%</c:formatCode>
                <c:ptCount val="6"/>
                <c:pt idx="0">
                  <c:v>2.7287499999999899E-2</c:v>
                </c:pt>
                <c:pt idx="1">
                  <c:v>5.5777499999999897E-2</c:v>
                </c:pt>
                <c:pt idx="2">
                  <c:v>3.9167499999999897E-2</c:v>
                </c:pt>
                <c:pt idx="3">
                  <c:v>1.7827499999999899E-2</c:v>
                </c:pt>
                <c:pt idx="4">
                  <c:v>2.61999999999998E-3</c:v>
                </c:pt>
                <c:pt idx="5">
                  <c:v>-1.67E-3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B65-1649-B65A-27FC93E19162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DayDistAnal!$N$42:$S$42</c:f>
              <c:numCache>
                <c:formatCode>0.00%</c:formatCode>
                <c:ptCount val="6"/>
                <c:pt idx="0">
                  <c:v>1.7414999999999899E-2</c:v>
                </c:pt>
                <c:pt idx="1">
                  <c:v>8.1434999999999896E-2</c:v>
                </c:pt>
                <c:pt idx="2">
                  <c:v>3.50699999999999E-2</c:v>
                </c:pt>
                <c:pt idx="3">
                  <c:v>9.0274999999999904E-3</c:v>
                </c:pt>
                <c:pt idx="4">
                  <c:v>7.8449999999999891E-3</c:v>
                </c:pt>
                <c:pt idx="5">
                  <c:v>5.7824999999999899E-3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B65-1649-B65A-27FC93E19162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DayDistAnal!$N$43:$S$43</c:f>
              <c:numCache>
                <c:formatCode>0.00%</c:formatCode>
                <c:ptCount val="6"/>
                <c:pt idx="0">
                  <c:v>5.3605E-2</c:v>
                </c:pt>
                <c:pt idx="1">
                  <c:v>8.9355000000000004E-2</c:v>
                </c:pt>
                <c:pt idx="2">
                  <c:v>4.4694999999999901E-2</c:v>
                </c:pt>
                <c:pt idx="3">
                  <c:v>1.4582499999999899E-2</c:v>
                </c:pt>
                <c:pt idx="4">
                  <c:v>7.3775000000000004E-3</c:v>
                </c:pt>
                <c:pt idx="5">
                  <c:v>3.8300000000000001E-3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B65-1649-B65A-27FC93E19162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DayDistAnal!$N$44:$S$44</c:f>
              <c:numCache>
                <c:formatCode>0.00%</c:formatCode>
                <c:ptCount val="6"/>
                <c:pt idx="0">
                  <c:v>5.6932499999999997E-2</c:v>
                </c:pt>
                <c:pt idx="1">
                  <c:v>9.5597500000000002E-2</c:v>
                </c:pt>
                <c:pt idx="2">
                  <c:v>4.904E-2</c:v>
                </c:pt>
                <c:pt idx="3">
                  <c:v>2.9707499999999901E-2</c:v>
                </c:pt>
                <c:pt idx="4">
                  <c:v>1.1915E-2</c:v>
                </c:pt>
                <c:pt idx="5">
                  <c:v>1.0814999999999899E-2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AB65-1649-B65A-27FC93E19162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DayDistAnal!$N$45:$S$45</c:f>
              <c:numCache>
                <c:formatCode>0.00%</c:formatCode>
                <c:ptCount val="6"/>
                <c:pt idx="0">
                  <c:v>5.6354999999999898E-2</c:v>
                </c:pt>
                <c:pt idx="1">
                  <c:v>9.1857499999999898E-2</c:v>
                </c:pt>
                <c:pt idx="2">
                  <c:v>4.5960000000000001E-2</c:v>
                </c:pt>
                <c:pt idx="3">
                  <c:v>1.5022499999999901E-2</c:v>
                </c:pt>
                <c:pt idx="4">
                  <c:v>2.7299999999999798E-3</c:v>
                </c:pt>
                <c:pt idx="5">
                  <c:v>1.39499999999999E-2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B65-1649-B65A-27FC93E19162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DayDistAnal!$N$46:$S$46</c:f>
              <c:numCache>
                <c:formatCode>0.00%</c:formatCode>
                <c:ptCount val="6"/>
                <c:pt idx="0">
                  <c:v>8.0004999999999896E-2</c:v>
                </c:pt>
                <c:pt idx="1">
                  <c:v>0.1127575</c:v>
                </c:pt>
                <c:pt idx="2">
                  <c:v>7.4642500000000001E-2</c:v>
                </c:pt>
                <c:pt idx="3">
                  <c:v>4.4199999999999899E-2</c:v>
                </c:pt>
                <c:pt idx="4">
                  <c:v>2.1760000000000002E-2</c:v>
                </c:pt>
                <c:pt idx="5">
                  <c:v>1.7964999999999998E-2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B65-1649-B65A-27FC93E19162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DayDistAnal!$N$47:$S$47</c:f>
              <c:numCache>
                <c:formatCode>0.00%</c:formatCode>
                <c:ptCount val="6"/>
                <c:pt idx="0">
                  <c:v>4.3072499999999903E-2</c:v>
                </c:pt>
                <c:pt idx="1">
                  <c:v>8.8942499999999897E-2</c:v>
                </c:pt>
                <c:pt idx="2">
                  <c:v>6.4082499999999903E-2</c:v>
                </c:pt>
                <c:pt idx="3">
                  <c:v>2.9624999999999901E-2</c:v>
                </c:pt>
                <c:pt idx="4">
                  <c:v>4.8475000000000002E-3</c:v>
                </c:pt>
                <c:pt idx="5">
                  <c:v>6.4000000000000103E-4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AB65-1649-B65A-27FC93E19162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DayDistAnal!$N$48:$S$48</c:f>
              <c:numCache>
                <c:formatCode>0.00%</c:formatCode>
                <c:ptCount val="6"/>
                <c:pt idx="0">
                  <c:v>9.3974999999999906E-2</c:v>
                </c:pt>
                <c:pt idx="1">
                  <c:v>0.11154749999999999</c:v>
                </c:pt>
                <c:pt idx="2">
                  <c:v>7.9427499999999901E-2</c:v>
                </c:pt>
                <c:pt idx="3">
                  <c:v>6.8207499999999893E-2</c:v>
                </c:pt>
                <c:pt idx="4">
                  <c:v>6.1524999999999899E-2</c:v>
                </c:pt>
                <c:pt idx="5">
                  <c:v>5.2752499999999897E-2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AB65-1649-B65A-27FC93E19162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DayDistAnal!$N$49:$S$49</c:f>
              <c:numCache>
                <c:formatCode>0.00%</c:formatCode>
                <c:ptCount val="6"/>
                <c:pt idx="0">
                  <c:v>5.6189999999999997E-2</c:v>
                </c:pt>
                <c:pt idx="1">
                  <c:v>9.6807499999999894E-2</c:v>
                </c:pt>
                <c:pt idx="2">
                  <c:v>5.5584999999999898E-2</c:v>
                </c:pt>
                <c:pt idx="3">
                  <c:v>2.2447499999999999E-2</c:v>
                </c:pt>
                <c:pt idx="4">
                  <c:v>-2.6049999999999901E-3</c:v>
                </c:pt>
                <c:pt idx="5">
                  <c:v>1.09799999999999E-2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AB65-1649-B65A-27FC93E19162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DayDistAnal!$N$50:$S$50</c:f>
              <c:numCache>
                <c:formatCode>0.00%</c:formatCode>
                <c:ptCount val="6"/>
                <c:pt idx="0">
                  <c:v>0.100602499999999</c:v>
                </c:pt>
                <c:pt idx="1">
                  <c:v>0.111464999999999</c:v>
                </c:pt>
                <c:pt idx="2">
                  <c:v>9.2434999999999906E-2</c:v>
                </c:pt>
                <c:pt idx="3">
                  <c:v>5.0250000000000003E-2</c:v>
                </c:pt>
                <c:pt idx="4">
                  <c:v>1.21074999999999E-2</c:v>
                </c:pt>
                <c:pt idx="5">
                  <c:v>4.2424999999999798E-3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AB65-1649-B65A-27FC93E19162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DayDistAnal!$N$51:$S$51</c:f>
              <c:numCache>
                <c:formatCode>0.00%</c:formatCode>
                <c:ptCount val="6"/>
                <c:pt idx="0">
                  <c:v>5.6932499999999997E-2</c:v>
                </c:pt>
                <c:pt idx="1">
                  <c:v>9.5597500000000002E-2</c:v>
                </c:pt>
                <c:pt idx="2">
                  <c:v>4.904E-2</c:v>
                </c:pt>
                <c:pt idx="3">
                  <c:v>2.9707499999999901E-2</c:v>
                </c:pt>
                <c:pt idx="4">
                  <c:v>1.1915E-2</c:v>
                </c:pt>
                <c:pt idx="5">
                  <c:v>1.0814999999999899E-2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AB65-1649-B65A-27FC93E19162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DayDistAnal!$N$52:$S$52</c:f>
              <c:numCache>
                <c:formatCode>0.00%</c:formatCode>
                <c:ptCount val="6"/>
                <c:pt idx="0">
                  <c:v>6.0369999999999903E-2</c:v>
                </c:pt>
                <c:pt idx="1">
                  <c:v>9.6972500000000003E-2</c:v>
                </c:pt>
                <c:pt idx="2">
                  <c:v>5.5640000000000002E-2</c:v>
                </c:pt>
                <c:pt idx="3">
                  <c:v>2.2419999999999898E-2</c:v>
                </c:pt>
                <c:pt idx="4">
                  <c:v>1.2024999999999999E-2</c:v>
                </c:pt>
                <c:pt idx="5">
                  <c:v>1.09525E-2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AB65-1649-B65A-27FC93E19162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DayDistAnal!$N$53:$S$53</c:f>
              <c:numCache>
                <c:formatCode>0.00%</c:formatCode>
                <c:ptCount val="6"/>
                <c:pt idx="0">
                  <c:v>3.1824999999999902E-2</c:v>
                </c:pt>
                <c:pt idx="1">
                  <c:v>0.11622250000000001</c:v>
                </c:pt>
                <c:pt idx="2">
                  <c:v>5.0139999999999997E-2</c:v>
                </c:pt>
                <c:pt idx="3">
                  <c:v>5.7274999999999904E-3</c:v>
                </c:pt>
                <c:pt idx="4">
                  <c:v>2.2062499999999902E-2</c:v>
                </c:pt>
                <c:pt idx="5">
                  <c:v>2.3519999999999899E-2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AB65-1649-B65A-27FC93E19162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DayDistAnal!$N$54:$S$54</c:f>
              <c:numCache>
                <c:formatCode>0.00%</c:formatCode>
                <c:ptCount val="6"/>
                <c:pt idx="0">
                  <c:v>8.2782499999999898E-2</c:v>
                </c:pt>
                <c:pt idx="1">
                  <c:v>0.13153999999999999</c:v>
                </c:pt>
                <c:pt idx="2">
                  <c:v>0.10112500000000001</c:v>
                </c:pt>
                <c:pt idx="3">
                  <c:v>7.7337500000000003E-2</c:v>
                </c:pt>
                <c:pt idx="4">
                  <c:v>7.0242499999999902E-2</c:v>
                </c:pt>
                <c:pt idx="5">
                  <c:v>6.5429999999999905E-2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AB65-1649-B65A-27FC93E19162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DayDistAnal!$N$55:$S$55</c:f>
              <c:numCache>
                <c:formatCode>0.00%</c:formatCode>
                <c:ptCount val="6"/>
                <c:pt idx="0">
                  <c:v>0.11759749999999999</c:v>
                </c:pt>
                <c:pt idx="1">
                  <c:v>0.16239500000000001</c:v>
                </c:pt>
                <c:pt idx="2">
                  <c:v>0.1618175</c:v>
                </c:pt>
                <c:pt idx="3">
                  <c:v>9.91449999999999E-2</c:v>
                </c:pt>
                <c:pt idx="4">
                  <c:v>5.7042499999999899E-2</c:v>
                </c:pt>
                <c:pt idx="5">
                  <c:v>4.5190000000000001E-2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AB65-1649-B65A-27FC93E19162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DayDistAnal!$N$56:$S$56</c:f>
              <c:numCache>
                <c:formatCode>0.00%</c:formatCode>
                <c:ptCount val="6"/>
                <c:pt idx="0">
                  <c:v>9.4524999999999998E-2</c:v>
                </c:pt>
                <c:pt idx="1">
                  <c:v>0.1108875</c:v>
                </c:pt>
                <c:pt idx="2">
                  <c:v>8.1462499999999993E-2</c:v>
                </c:pt>
                <c:pt idx="3">
                  <c:v>7.0819999999999994E-2</c:v>
                </c:pt>
                <c:pt idx="4">
                  <c:v>6.3560000000000005E-2</c:v>
                </c:pt>
                <c:pt idx="5">
                  <c:v>5.9104999999999998E-2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AB65-1649-B65A-27FC93E19162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DayDistAnal!$N$57:$S$57</c:f>
              <c:numCache>
                <c:formatCode>0.00%</c:formatCode>
                <c:ptCount val="6"/>
                <c:pt idx="0">
                  <c:v>0.11943999999999901</c:v>
                </c:pt>
                <c:pt idx="1">
                  <c:v>0.15562999999999999</c:v>
                </c:pt>
                <c:pt idx="2">
                  <c:v>0.1264525</c:v>
                </c:pt>
                <c:pt idx="3">
                  <c:v>9.0565000000000007E-2</c:v>
                </c:pt>
                <c:pt idx="4">
                  <c:v>7.7035000000000006E-2</c:v>
                </c:pt>
                <c:pt idx="5">
                  <c:v>6.2294999999999899E-2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AB65-1649-B65A-27FC93E19162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DayDistAnal!$N$58:$S$58</c:f>
              <c:numCache>
                <c:formatCode>0.00%</c:formatCode>
                <c:ptCount val="6"/>
                <c:pt idx="0">
                  <c:v>6.6695000000000004E-2</c:v>
                </c:pt>
                <c:pt idx="1">
                  <c:v>9.7659999999999997E-2</c:v>
                </c:pt>
                <c:pt idx="2">
                  <c:v>6.0865000000000002E-2</c:v>
                </c:pt>
                <c:pt idx="3">
                  <c:v>5.0634999999999902E-2</c:v>
                </c:pt>
                <c:pt idx="4">
                  <c:v>4.4062499999999998E-2</c:v>
                </c:pt>
                <c:pt idx="5">
                  <c:v>3.5262500000000002E-2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AB65-1649-B65A-27FC93E19162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DayDistAnal!$N$59:$S$59</c:f>
              <c:numCache>
                <c:formatCode>0.00%</c:formatCode>
                <c:ptCount val="6"/>
                <c:pt idx="0">
                  <c:v>6.9279999999999994E-2</c:v>
                </c:pt>
                <c:pt idx="1">
                  <c:v>0.1031325</c:v>
                </c:pt>
                <c:pt idx="2">
                  <c:v>6.8372500000000003E-2</c:v>
                </c:pt>
                <c:pt idx="3">
                  <c:v>5.4182500000000001E-2</c:v>
                </c:pt>
                <c:pt idx="4">
                  <c:v>4.7334999999999898E-2</c:v>
                </c:pt>
                <c:pt idx="5">
                  <c:v>3.85625E-2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AB65-1649-B65A-27FC93E19162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DayDistAnal!$N$60:$S$60</c:f>
              <c:numCache>
                <c:formatCode>0.00%</c:formatCode>
                <c:ptCount val="6"/>
                <c:pt idx="0">
                  <c:v>9.7055000000000002E-2</c:v>
                </c:pt>
                <c:pt idx="1">
                  <c:v>0.14163249999999999</c:v>
                </c:pt>
                <c:pt idx="2">
                  <c:v>9.8897499999999999E-2</c:v>
                </c:pt>
                <c:pt idx="3">
                  <c:v>4.3759999999999903E-2</c:v>
                </c:pt>
                <c:pt idx="4">
                  <c:v>3.3074999999999901E-3</c:v>
                </c:pt>
                <c:pt idx="5">
                  <c:v>1.07049999999999E-2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B65-1649-B65A-27FC93E19162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DayDistAnal!$N$61:$S$61</c:f>
              <c:numCache>
                <c:formatCode>0.00%</c:formatCode>
                <c:ptCount val="6"/>
                <c:pt idx="0">
                  <c:v>0.114957499999999</c:v>
                </c:pt>
                <c:pt idx="1">
                  <c:v>0.17259749999999999</c:v>
                </c:pt>
                <c:pt idx="2">
                  <c:v>0.13219999999999901</c:v>
                </c:pt>
                <c:pt idx="3">
                  <c:v>9.7439999999999999E-2</c:v>
                </c:pt>
                <c:pt idx="4">
                  <c:v>7.9317499999999902E-2</c:v>
                </c:pt>
                <c:pt idx="5">
                  <c:v>6.5375000000000003E-2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AB65-1649-B65A-27FC93E19162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DayDistAnal!$N$62:$S$62</c:f>
              <c:numCache>
                <c:formatCode>0.00%</c:formatCode>
                <c:ptCount val="6"/>
                <c:pt idx="0">
                  <c:v>5.4594999999999998E-2</c:v>
                </c:pt>
                <c:pt idx="1">
                  <c:v>9.2160000000000006E-2</c:v>
                </c:pt>
                <c:pt idx="2">
                  <c:v>5.3495000000000001E-2</c:v>
                </c:pt>
                <c:pt idx="3">
                  <c:v>3.3392499999999901E-2</c:v>
                </c:pt>
                <c:pt idx="4">
                  <c:v>2.4510000000000001E-2</c:v>
                </c:pt>
                <c:pt idx="5">
                  <c:v>2.198E-2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AB65-1649-B65A-27FC93E19162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DayDistAnal!$N$63:$S$63</c:f>
              <c:numCache>
                <c:formatCode>0.00%</c:formatCode>
                <c:ptCount val="6"/>
                <c:pt idx="0">
                  <c:v>8.7209999999999996E-2</c:v>
                </c:pt>
                <c:pt idx="1">
                  <c:v>0.13186999999999999</c:v>
                </c:pt>
                <c:pt idx="2">
                  <c:v>9.3287499999999995E-2</c:v>
                </c:pt>
                <c:pt idx="3">
                  <c:v>7.1369999999999906E-2</c:v>
                </c:pt>
                <c:pt idx="4">
                  <c:v>6.1442499999999997E-2</c:v>
                </c:pt>
                <c:pt idx="5">
                  <c:v>5.586E-2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AB65-1649-B65A-27FC93E19162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DayDistAnal!$N$64:$S$64</c:f>
              <c:numCache>
                <c:formatCode>0.00%</c:formatCode>
                <c:ptCount val="6"/>
                <c:pt idx="0">
                  <c:v>1.11725E-2</c:v>
                </c:pt>
                <c:pt idx="1">
                  <c:v>6.4577499999999996E-2</c:v>
                </c:pt>
                <c:pt idx="2">
                  <c:v>2.7535E-2</c:v>
                </c:pt>
                <c:pt idx="3">
                  <c:v>1.69199999999999E-2</c:v>
                </c:pt>
                <c:pt idx="4">
                  <c:v>3.6197499999999903E-2</c:v>
                </c:pt>
                <c:pt idx="5">
                  <c:v>3.5922499999999899E-2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AB65-1649-B65A-27FC93E19162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DayDistAnal!$N$65:$S$65</c:f>
              <c:numCache>
                <c:formatCode>0.00%</c:formatCode>
                <c:ptCount val="6"/>
                <c:pt idx="0">
                  <c:v>3.65274999999999E-2</c:v>
                </c:pt>
                <c:pt idx="1">
                  <c:v>7.8987499999999905E-2</c:v>
                </c:pt>
                <c:pt idx="2">
                  <c:v>3.16875E-2</c:v>
                </c:pt>
                <c:pt idx="3">
                  <c:v>9.6600000000000002E-3</c:v>
                </c:pt>
                <c:pt idx="4">
                  <c:v>2.2074999999999998E-3</c:v>
                </c:pt>
                <c:pt idx="5">
                  <c:v>1.4375E-3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AB65-1649-B65A-27FC93E19162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DayDistAnal!$N$66:$S$66</c:f>
              <c:numCache>
                <c:formatCode>0.00%</c:formatCode>
                <c:ptCount val="6"/>
                <c:pt idx="0">
                  <c:v>9.7852499999999995E-2</c:v>
                </c:pt>
                <c:pt idx="1">
                  <c:v>0.124665</c:v>
                </c:pt>
                <c:pt idx="2">
                  <c:v>9.2710000000000001E-2</c:v>
                </c:pt>
                <c:pt idx="3">
                  <c:v>7.7419999999999906E-2</c:v>
                </c:pt>
                <c:pt idx="4">
                  <c:v>7.0324999999999901E-2</c:v>
                </c:pt>
                <c:pt idx="5">
                  <c:v>6.2267499999999899E-2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AB65-1649-B65A-27FC93E19162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DayDistAnal!$N$67:$S$67</c:f>
              <c:numCache>
                <c:formatCode>0.00%</c:formatCode>
                <c:ptCount val="6"/>
                <c:pt idx="0">
                  <c:v>7.8712500000000005E-2</c:v>
                </c:pt>
                <c:pt idx="1">
                  <c:v>0.10552499999999899</c:v>
                </c:pt>
                <c:pt idx="2">
                  <c:v>7.8052499999999997E-2</c:v>
                </c:pt>
                <c:pt idx="3">
                  <c:v>6.7904999999999993E-2</c:v>
                </c:pt>
                <c:pt idx="4">
                  <c:v>6.3450000000000006E-2</c:v>
                </c:pt>
                <c:pt idx="5">
                  <c:v>5.8307499999999998E-2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AB65-1649-B65A-27FC93E19162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DayDistAnal!$N$68:$S$68</c:f>
              <c:numCache>
                <c:formatCode>0.00%</c:formatCode>
                <c:ptCount val="6"/>
                <c:pt idx="0">
                  <c:v>9.6752500000000005E-2</c:v>
                </c:pt>
                <c:pt idx="1">
                  <c:v>0.11119</c:v>
                </c:pt>
                <c:pt idx="2">
                  <c:v>7.621E-2</c:v>
                </c:pt>
                <c:pt idx="3">
                  <c:v>7.1177500000000005E-2</c:v>
                </c:pt>
                <c:pt idx="4">
                  <c:v>6.1414999999999997E-2</c:v>
                </c:pt>
                <c:pt idx="5">
                  <c:v>5.2725000000000001E-2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AB65-1649-B65A-27FC93E19162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DayDistAnal!$N$69:$S$69</c:f>
              <c:numCache>
                <c:formatCode>0.00%</c:formatCode>
                <c:ptCount val="6"/>
                <c:pt idx="0">
                  <c:v>2.1292499999999898E-2</c:v>
                </c:pt>
                <c:pt idx="1">
                  <c:v>7.3514999999999997E-2</c:v>
                </c:pt>
                <c:pt idx="2">
                  <c:v>3.7434999999999899E-2</c:v>
                </c:pt>
                <c:pt idx="3">
                  <c:v>2.6297500000000001E-2</c:v>
                </c:pt>
                <c:pt idx="4">
                  <c:v>4.5382499999999902E-2</c:v>
                </c:pt>
                <c:pt idx="5">
                  <c:v>4.3567500000000002E-2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AB65-1649-B65A-27FC93E19162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DayDistAnal!$N$70:$S$70</c:f>
              <c:numCache>
                <c:formatCode>0.00%</c:formatCode>
                <c:ptCount val="6"/>
                <c:pt idx="0">
                  <c:v>4.7747499999999998E-2</c:v>
                </c:pt>
                <c:pt idx="1">
                  <c:v>7.5714999999999893E-2</c:v>
                </c:pt>
                <c:pt idx="2">
                  <c:v>3.80399999999999E-2</c:v>
                </c:pt>
                <c:pt idx="3">
                  <c:v>1.6892500000000001E-2</c:v>
                </c:pt>
                <c:pt idx="4">
                  <c:v>4.6825E-3</c:v>
                </c:pt>
                <c:pt idx="5">
                  <c:v>4.7375000000000004E-3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AB65-1649-B65A-27FC93E19162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DayDistAnal!$N$71:$S$71</c:f>
              <c:numCache>
                <c:formatCode>0.00%</c:formatCode>
                <c:ptCount val="6"/>
                <c:pt idx="0">
                  <c:v>3.9387499999999902E-2</c:v>
                </c:pt>
                <c:pt idx="1">
                  <c:v>6.5237500000000004E-2</c:v>
                </c:pt>
                <c:pt idx="2">
                  <c:v>2.67374999999999E-2</c:v>
                </c:pt>
                <c:pt idx="3">
                  <c:v>1.37849999999999E-2</c:v>
                </c:pt>
                <c:pt idx="4">
                  <c:v>2.4824999999999899E-3</c:v>
                </c:pt>
                <c:pt idx="5">
                  <c:v>1.5475E-3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AB65-1649-B65A-27FC93E19162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DayDistAnal!$N$72:$S$72</c:f>
              <c:numCache>
                <c:formatCode>0.00%</c:formatCode>
                <c:ptCount val="6"/>
                <c:pt idx="0">
                  <c:v>3.4547500000000002E-2</c:v>
                </c:pt>
                <c:pt idx="1">
                  <c:v>6.1937499999999902E-2</c:v>
                </c:pt>
                <c:pt idx="2">
                  <c:v>2.7012499999999901E-2</c:v>
                </c:pt>
                <c:pt idx="3">
                  <c:v>1.39775E-2</c:v>
                </c:pt>
                <c:pt idx="4">
                  <c:v>4.8475000000000002E-3</c:v>
                </c:pt>
                <c:pt idx="5">
                  <c:v>4.7924999999999999E-3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AB65-1649-B65A-27FC93E19162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DayDistAnal!$N$73:$S$73</c:f>
              <c:numCache>
                <c:formatCode>0.00%</c:formatCode>
                <c:ptCount val="6"/>
                <c:pt idx="0">
                  <c:v>3.8314999999999898E-2</c:v>
                </c:pt>
                <c:pt idx="1">
                  <c:v>6.9197499999999995E-2</c:v>
                </c:pt>
                <c:pt idx="2">
                  <c:v>2.7205E-2</c:v>
                </c:pt>
                <c:pt idx="3">
                  <c:v>1.0869999999999901E-2</c:v>
                </c:pt>
                <c:pt idx="4">
                  <c:v>4.9299999999999899E-3</c:v>
                </c:pt>
                <c:pt idx="5">
                  <c:v>4.8199999999999901E-3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AB65-1649-B65A-27FC93E19162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DayDistAnal!$N$74:$S$74</c:f>
              <c:numCache>
                <c:formatCode>0.00%</c:formatCode>
                <c:ptCount val="6"/>
                <c:pt idx="0">
                  <c:v>7.8685000000000005E-2</c:v>
                </c:pt>
                <c:pt idx="1">
                  <c:v>0.11867</c:v>
                </c:pt>
                <c:pt idx="2">
                  <c:v>8.7814999999999893E-2</c:v>
                </c:pt>
                <c:pt idx="3">
                  <c:v>6.8097499999999894E-2</c:v>
                </c:pt>
                <c:pt idx="4">
                  <c:v>5.7014999999999899E-2</c:v>
                </c:pt>
                <c:pt idx="5">
                  <c:v>5.5089999999999903E-2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AB65-1649-B65A-27FC93E19162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DayDistAnal!$N$75:$S$75</c:f>
              <c:numCache>
                <c:formatCode>0.00%</c:formatCode>
                <c:ptCount val="6"/>
                <c:pt idx="0">
                  <c:v>8.2644999999999996E-2</c:v>
                </c:pt>
                <c:pt idx="1">
                  <c:v>0.1019225</c:v>
                </c:pt>
                <c:pt idx="2">
                  <c:v>6.6859999999999906E-2</c:v>
                </c:pt>
                <c:pt idx="3">
                  <c:v>2.83325E-2</c:v>
                </c:pt>
                <c:pt idx="4">
                  <c:v>1.6012499999999898E-2</c:v>
                </c:pt>
                <c:pt idx="5">
                  <c:v>1.29874999999999E-2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AB65-1649-B65A-27FC93E19162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DayDistAnal!$N$76:$S$76</c:f>
              <c:numCache>
                <c:formatCode>0.00%</c:formatCode>
                <c:ptCount val="6"/>
                <c:pt idx="0">
                  <c:v>0.16099249999999901</c:v>
                </c:pt>
                <c:pt idx="1">
                  <c:v>0.18843749999999901</c:v>
                </c:pt>
                <c:pt idx="2">
                  <c:v>0.181425</c:v>
                </c:pt>
                <c:pt idx="3">
                  <c:v>0.13725999999999999</c:v>
                </c:pt>
                <c:pt idx="4">
                  <c:v>9.0565000000000007E-2</c:v>
                </c:pt>
                <c:pt idx="5">
                  <c:v>8.5092500000000001E-2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AB65-1649-B65A-27FC93E19162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DayDistAnal!$N$77:$S$77</c:f>
              <c:numCache>
                <c:formatCode>0.00%</c:formatCode>
                <c:ptCount val="6"/>
                <c:pt idx="0">
                  <c:v>6.0122500000000002E-2</c:v>
                </c:pt>
                <c:pt idx="1">
                  <c:v>6.9940000000000002E-2</c:v>
                </c:pt>
                <c:pt idx="2">
                  <c:v>3.3090000000000001E-2</c:v>
                </c:pt>
                <c:pt idx="3">
                  <c:v>2.0962499999999901E-2</c:v>
                </c:pt>
                <c:pt idx="4">
                  <c:v>1.1749999999999899E-2</c:v>
                </c:pt>
                <c:pt idx="5">
                  <c:v>1.1364999999999899E-2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AB65-1649-B65A-27FC93E19162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DayDistAnal!$N$78:$S$78</c:f>
              <c:numCache>
                <c:formatCode>0.00%</c:formatCode>
                <c:ptCount val="6"/>
                <c:pt idx="0">
                  <c:v>5.1597499999999998E-2</c:v>
                </c:pt>
                <c:pt idx="1">
                  <c:v>6.3450000000000006E-2</c:v>
                </c:pt>
                <c:pt idx="2">
                  <c:v>3.7159999999999999E-2</c:v>
                </c:pt>
                <c:pt idx="3">
                  <c:v>2.4317499999999902E-2</c:v>
                </c:pt>
                <c:pt idx="4">
                  <c:v>1.5325E-2</c:v>
                </c:pt>
                <c:pt idx="5">
                  <c:v>2.1249999999999802E-3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AB65-1649-B65A-27FC93E19162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DayDistAnal!$N$79:$S$79</c:f>
              <c:numCache>
                <c:formatCode>0.00%</c:formatCode>
                <c:ptCount val="6"/>
                <c:pt idx="0">
                  <c:v>5.4952500000000001E-2</c:v>
                </c:pt>
                <c:pt idx="1">
                  <c:v>6.3477500000000006E-2</c:v>
                </c:pt>
                <c:pt idx="2">
                  <c:v>3.1412500000000003E-2</c:v>
                </c:pt>
                <c:pt idx="3">
                  <c:v>1.4224999999999899E-2</c:v>
                </c:pt>
                <c:pt idx="4">
                  <c:v>6.1399999999999996E-3</c:v>
                </c:pt>
                <c:pt idx="5">
                  <c:v>5.3699999999999798E-3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AB65-1649-B65A-27FC93E19162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DayDistAnal!$N$80:$S$80</c:f>
              <c:numCache>
                <c:formatCode>0.00%</c:formatCode>
                <c:ptCount val="6"/>
                <c:pt idx="0">
                  <c:v>6.0232500000000001E-2</c:v>
                </c:pt>
                <c:pt idx="1">
                  <c:v>6.6172499999999995E-2</c:v>
                </c:pt>
                <c:pt idx="2">
                  <c:v>3.6802499999999898E-2</c:v>
                </c:pt>
                <c:pt idx="3">
                  <c:v>2.15124999999999E-2</c:v>
                </c:pt>
                <c:pt idx="4">
                  <c:v>2.0879999999999999E-2</c:v>
                </c:pt>
                <c:pt idx="5">
                  <c:v>1.88174999999999E-2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AB65-1649-B65A-27FC93E19162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DayDistAnal!$N$81:$S$81</c:f>
              <c:numCache>
                <c:formatCode>0.00%</c:formatCode>
                <c:ptCount val="6"/>
                <c:pt idx="0">
                  <c:v>3.8204999999999899E-2</c:v>
                </c:pt>
                <c:pt idx="1">
                  <c:v>8.5119999999999904E-2</c:v>
                </c:pt>
                <c:pt idx="2">
                  <c:v>4.37875E-2</c:v>
                </c:pt>
                <c:pt idx="3">
                  <c:v>3.1150000000000001E-3</c:v>
                </c:pt>
                <c:pt idx="4">
                  <c:v>1.88174999999999E-2</c:v>
                </c:pt>
                <c:pt idx="5">
                  <c:v>1.7139999999999898E-2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AB65-1649-B65A-27FC93E19162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DayDistAnal!$N$82:$S$82</c:f>
              <c:numCache>
                <c:formatCode>0.00%</c:formatCode>
                <c:ptCount val="6"/>
                <c:pt idx="0">
                  <c:v>5.3522499999999897E-2</c:v>
                </c:pt>
                <c:pt idx="1">
                  <c:v>6.3670000000000004E-2</c:v>
                </c:pt>
                <c:pt idx="2">
                  <c:v>2.8799999999999899E-2</c:v>
                </c:pt>
                <c:pt idx="3">
                  <c:v>1.77449999999999E-2</c:v>
                </c:pt>
                <c:pt idx="4">
                  <c:v>6.2224999999999902E-3</c:v>
                </c:pt>
                <c:pt idx="5">
                  <c:v>8.6149999999999803E-3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AB65-1649-B65A-27FC93E19162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DayDistAnal!$N$83:$S$83</c:f>
              <c:numCache>
                <c:formatCode>0.00%</c:formatCode>
                <c:ptCount val="6"/>
                <c:pt idx="0">
                  <c:v>5.8665000000000002E-2</c:v>
                </c:pt>
                <c:pt idx="1">
                  <c:v>7.0709999999999995E-2</c:v>
                </c:pt>
                <c:pt idx="2">
                  <c:v>3.4492500000000002E-2</c:v>
                </c:pt>
                <c:pt idx="3">
                  <c:v>1.77449999999999E-2</c:v>
                </c:pt>
                <c:pt idx="4">
                  <c:v>1.07599999999999E-2</c:v>
                </c:pt>
                <c:pt idx="5">
                  <c:v>8.6424999999999905E-3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AB65-1649-B65A-27FC93E19162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DayDistAnal!$N$84:$S$84</c:f>
              <c:numCache>
                <c:formatCode>0.00%</c:formatCode>
                <c:ptCount val="6"/>
                <c:pt idx="0">
                  <c:v>6.4027500000000001E-2</c:v>
                </c:pt>
                <c:pt idx="1">
                  <c:v>8.3415000000000003E-2</c:v>
                </c:pt>
                <c:pt idx="2">
                  <c:v>4.3869999999999902E-2</c:v>
                </c:pt>
                <c:pt idx="3">
                  <c:v>1.9807499999999999E-2</c:v>
                </c:pt>
                <c:pt idx="4">
                  <c:v>1.538E-2</c:v>
                </c:pt>
                <c:pt idx="5">
                  <c:v>9.2474999999999901E-3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AB65-1649-B65A-27FC93E19162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DayDistAnal!$N$85:$S$85</c:f>
              <c:numCache>
                <c:formatCode>0.00%</c:formatCode>
                <c:ptCount val="6"/>
                <c:pt idx="0">
                  <c:v>2.18424999999999E-2</c:v>
                </c:pt>
                <c:pt idx="1">
                  <c:v>8.8282499999999903E-2</c:v>
                </c:pt>
                <c:pt idx="2">
                  <c:v>3.5647499999999999E-2</c:v>
                </c:pt>
                <c:pt idx="3">
                  <c:v>5.1499999999999801E-3</c:v>
                </c:pt>
                <c:pt idx="4">
                  <c:v>3.7654999999999897E-2</c:v>
                </c:pt>
                <c:pt idx="5">
                  <c:v>4.0377499999999997E-2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AB65-1649-B65A-27FC93E19162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DayDistAnal!$N$86:$S$86</c:f>
              <c:numCache>
                <c:formatCode>0.00%</c:formatCode>
                <c:ptCount val="6"/>
                <c:pt idx="0">
                  <c:v>1.70575E-2</c:v>
                </c:pt>
                <c:pt idx="1">
                  <c:v>6.2212499999999997E-2</c:v>
                </c:pt>
                <c:pt idx="2">
                  <c:v>1.9834999999999901E-2</c:v>
                </c:pt>
                <c:pt idx="3">
                  <c:v>8.0500000000000005E-4</c:v>
                </c:pt>
                <c:pt idx="4">
                  <c:v>1.6094999999999901E-2</c:v>
                </c:pt>
                <c:pt idx="5">
                  <c:v>1.81024999999999E-2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AB65-1649-B65A-27FC93E19162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DayDistAnal!$N$87:$S$87</c:f>
              <c:numCache>
                <c:formatCode>0.00%</c:formatCode>
                <c:ptCount val="6"/>
                <c:pt idx="0">
                  <c:v>5.1982499999999897E-2</c:v>
                </c:pt>
                <c:pt idx="1">
                  <c:v>6.1304999999999998E-2</c:v>
                </c:pt>
                <c:pt idx="2">
                  <c:v>2.6242499999999998E-2</c:v>
                </c:pt>
                <c:pt idx="3">
                  <c:v>1.2245000000000001E-2</c:v>
                </c:pt>
                <c:pt idx="4">
                  <c:v>5.39749999999999E-3</c:v>
                </c:pt>
                <c:pt idx="5">
                  <c:v>5.0399999999999803E-3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AB65-1649-B65A-27FC93E19162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DayDistAnal!$N$88:$S$88</c:f>
              <c:numCache>
                <c:formatCode>0.00%</c:formatCode>
                <c:ptCount val="6"/>
                <c:pt idx="0">
                  <c:v>7.7777499999999999E-2</c:v>
                </c:pt>
                <c:pt idx="1">
                  <c:v>8.3882499999999999E-2</c:v>
                </c:pt>
                <c:pt idx="2">
                  <c:v>4.37875E-2</c:v>
                </c:pt>
                <c:pt idx="3">
                  <c:v>2.7150000000000001E-2</c:v>
                </c:pt>
                <c:pt idx="4">
                  <c:v>1.6562500000000001E-2</c:v>
                </c:pt>
                <c:pt idx="5">
                  <c:v>1.2355E-2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AB65-1649-B65A-27FC93E19162}"/>
            </c:ext>
          </c:extLst>
        </c:ser>
        <c:ser>
          <c:idx val="96"/>
          <c:order val="96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DayDistAnal!$N$89:$S$89</c:f>
              <c:numCache>
                <c:formatCode>0.00%</c:formatCode>
                <c:ptCount val="6"/>
                <c:pt idx="0">
                  <c:v>7.6567499999999997E-2</c:v>
                </c:pt>
                <c:pt idx="1">
                  <c:v>0.1036825</c:v>
                </c:pt>
                <c:pt idx="2">
                  <c:v>8.0060000000000006E-2</c:v>
                </c:pt>
                <c:pt idx="3">
                  <c:v>2.4015000000000002E-2</c:v>
                </c:pt>
                <c:pt idx="4">
                  <c:v>1.03749999999999E-2</c:v>
                </c:pt>
                <c:pt idx="5">
                  <c:v>1.09249999999999E-2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AB65-1649-B65A-27FC93E19162}"/>
            </c:ext>
          </c:extLst>
        </c:ser>
        <c:ser>
          <c:idx val="97"/>
          <c:order val="97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DayDistAnal!$N$90:$S$90</c:f>
              <c:numCache>
                <c:formatCode>0.00%</c:formatCode>
                <c:ptCount val="6"/>
                <c:pt idx="0">
                  <c:v>6.1304999999999998E-2</c:v>
                </c:pt>
                <c:pt idx="1">
                  <c:v>6.71625E-2</c:v>
                </c:pt>
                <c:pt idx="2">
                  <c:v>4.2247499999999903E-2</c:v>
                </c:pt>
                <c:pt idx="3">
                  <c:v>2.8084999999999999E-2</c:v>
                </c:pt>
                <c:pt idx="4">
                  <c:v>1.8185E-2</c:v>
                </c:pt>
                <c:pt idx="5">
                  <c:v>8.3125000000000004E-3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AB65-1649-B65A-27FC93E19162}"/>
            </c:ext>
          </c:extLst>
        </c:ser>
        <c:ser>
          <c:idx val="98"/>
          <c:order val="98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DayDistAnal!$N$91:$S$91</c:f>
              <c:numCache>
                <c:formatCode>0.00%</c:formatCode>
                <c:ptCount val="6"/>
                <c:pt idx="0">
                  <c:v>7.8849999999999906E-2</c:v>
                </c:pt>
                <c:pt idx="1">
                  <c:v>0.108055</c:v>
                </c:pt>
                <c:pt idx="2">
                  <c:v>6.6309999999999897E-2</c:v>
                </c:pt>
                <c:pt idx="3">
                  <c:v>2.0247500000000002E-2</c:v>
                </c:pt>
                <c:pt idx="4">
                  <c:v>8.3949999999999806E-3</c:v>
                </c:pt>
                <c:pt idx="5">
                  <c:v>5.6724999999999901E-3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AB65-1649-B65A-27FC93E19162}"/>
            </c:ext>
          </c:extLst>
        </c:ser>
        <c:ser>
          <c:idx val="99"/>
          <c:order val="99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DayDistAnal!$N$92:$S$92</c:f>
              <c:numCache>
                <c:formatCode>0.00%</c:formatCode>
                <c:ptCount val="6"/>
                <c:pt idx="0">
                  <c:v>6.1580000000000003E-2</c:v>
                </c:pt>
                <c:pt idx="1">
                  <c:v>8.0857499999999999E-2</c:v>
                </c:pt>
                <c:pt idx="2">
                  <c:v>4.26324999999999E-2</c:v>
                </c:pt>
                <c:pt idx="3">
                  <c:v>1.73599999999999E-2</c:v>
                </c:pt>
                <c:pt idx="4">
                  <c:v>6.05749999999999E-3</c:v>
                </c:pt>
                <c:pt idx="5">
                  <c:v>8.5874999999999892E-3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AB65-1649-B65A-27FC93E19162}"/>
            </c:ext>
          </c:extLst>
        </c:ser>
        <c:ser>
          <c:idx val="100"/>
          <c:order val="100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DayDistAnal!$N$93:$S$93</c:f>
              <c:numCache>
                <c:formatCode>0.00%</c:formatCode>
                <c:ptCount val="6"/>
                <c:pt idx="0">
                  <c:v>6.2212499999999997E-2</c:v>
                </c:pt>
                <c:pt idx="1">
                  <c:v>7.7859999999999902E-2</c:v>
                </c:pt>
                <c:pt idx="2">
                  <c:v>4.1917499999999899E-2</c:v>
                </c:pt>
                <c:pt idx="3">
                  <c:v>1.6754999999999898E-2</c:v>
                </c:pt>
                <c:pt idx="4">
                  <c:v>8.5324999999999897E-3</c:v>
                </c:pt>
                <c:pt idx="5">
                  <c:v>5.7549999999999797E-3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AB65-1649-B65A-27FC93E19162}"/>
            </c:ext>
          </c:extLst>
        </c:ser>
        <c:ser>
          <c:idx val="101"/>
          <c:order val="101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DayDistAnal!$N$94:$S$94</c:f>
              <c:numCache>
                <c:formatCode>0.00%</c:formatCode>
                <c:ptCount val="6"/>
                <c:pt idx="0">
                  <c:v>6.5319999999999906E-2</c:v>
                </c:pt>
                <c:pt idx="1">
                  <c:v>7.2635000000000005E-2</c:v>
                </c:pt>
                <c:pt idx="2">
                  <c:v>4.4117499999999997E-2</c:v>
                </c:pt>
                <c:pt idx="3">
                  <c:v>2.9459999999999899E-2</c:v>
                </c:pt>
                <c:pt idx="4">
                  <c:v>1.92574999999999E-2</c:v>
                </c:pt>
                <c:pt idx="5">
                  <c:v>1.48574999999999E-2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AB65-1649-B65A-27FC93E19162}"/>
            </c:ext>
          </c:extLst>
        </c:ser>
        <c:ser>
          <c:idx val="102"/>
          <c:order val="102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DayDistAnal!$N$95:$S$95</c:f>
              <c:numCache>
                <c:formatCode>0.00%</c:formatCode>
                <c:ptCount val="6"/>
                <c:pt idx="0">
                  <c:v>6.7189999999999903E-2</c:v>
                </c:pt>
                <c:pt idx="1">
                  <c:v>7.6484999999999997E-2</c:v>
                </c:pt>
                <c:pt idx="2">
                  <c:v>4.4722499999999998E-2</c:v>
                </c:pt>
                <c:pt idx="3">
                  <c:v>3.0092499999999901E-2</c:v>
                </c:pt>
                <c:pt idx="4">
                  <c:v>2.1815000000000001E-2</c:v>
                </c:pt>
                <c:pt idx="5">
                  <c:v>2.4647499999999899E-2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AB65-1649-B65A-27FC93E19162}"/>
            </c:ext>
          </c:extLst>
        </c:ser>
        <c:ser>
          <c:idx val="103"/>
          <c:order val="103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DayDistAnal!$N$96:$S$96</c:f>
              <c:numCache>
                <c:formatCode>0.00%</c:formatCode>
                <c:ptCount val="6"/>
                <c:pt idx="0">
                  <c:v>6.8454999999999905E-2</c:v>
                </c:pt>
                <c:pt idx="1">
                  <c:v>8.2672499999999899E-2</c:v>
                </c:pt>
                <c:pt idx="2">
                  <c:v>4.9369999999999997E-2</c:v>
                </c:pt>
                <c:pt idx="3">
                  <c:v>2.07424999999999E-2</c:v>
                </c:pt>
                <c:pt idx="4">
                  <c:v>9.2200000000000008E-3</c:v>
                </c:pt>
                <c:pt idx="5">
                  <c:v>6.0299999999999998E-3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AB65-1649-B65A-27FC93E19162}"/>
            </c:ext>
          </c:extLst>
        </c:ser>
        <c:ser>
          <c:idx val="104"/>
          <c:order val="104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DayDistAnal!$N$97:$S$97</c:f>
              <c:numCache>
                <c:formatCode>0.00%</c:formatCode>
                <c:ptCount val="6"/>
                <c:pt idx="0">
                  <c:v>5.7042499999999899E-2</c:v>
                </c:pt>
                <c:pt idx="1">
                  <c:v>7.0737499999999995E-2</c:v>
                </c:pt>
                <c:pt idx="2">
                  <c:v>3.4519999999999898E-2</c:v>
                </c:pt>
                <c:pt idx="3">
                  <c:v>1.7772499999999899E-2</c:v>
                </c:pt>
                <c:pt idx="4">
                  <c:v>6.2224999999999902E-3</c:v>
                </c:pt>
                <c:pt idx="5">
                  <c:v>2.1524999999999999E-3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AB65-1649-B65A-27FC93E19162}"/>
            </c:ext>
          </c:extLst>
        </c:ser>
        <c:ser>
          <c:idx val="105"/>
          <c:order val="105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DayDistAnal!$N$98:$S$98</c:f>
              <c:numCache>
                <c:formatCode>0.00%</c:formatCode>
                <c:ptCount val="6"/>
                <c:pt idx="0">
                  <c:v>6.1717499999999897E-2</c:v>
                </c:pt>
                <c:pt idx="1">
                  <c:v>8.1049999999999997E-2</c:v>
                </c:pt>
                <c:pt idx="2">
                  <c:v>4.9589999999999898E-2</c:v>
                </c:pt>
                <c:pt idx="3">
                  <c:v>9.8250000000000004E-3</c:v>
                </c:pt>
                <c:pt idx="4">
                  <c:v>3.3074999999999901E-3</c:v>
                </c:pt>
                <c:pt idx="5">
                  <c:v>7.5699999999999899E-3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AB65-1649-B65A-27FC93E19162}"/>
            </c:ext>
          </c:extLst>
        </c:ser>
        <c:ser>
          <c:idx val="106"/>
          <c:order val="106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DayDistAnal!$N$99:$S$99</c:f>
              <c:numCache>
                <c:formatCode>0.00%</c:formatCode>
                <c:ptCount val="6"/>
                <c:pt idx="0">
                  <c:v>5.7784999999999899E-2</c:v>
                </c:pt>
                <c:pt idx="1">
                  <c:v>6.3147499999999995E-2</c:v>
                </c:pt>
                <c:pt idx="2">
                  <c:v>3.3750000000000002E-2</c:v>
                </c:pt>
                <c:pt idx="3">
                  <c:v>1.7112499999999999E-2</c:v>
                </c:pt>
                <c:pt idx="4">
                  <c:v>5.9474999999999901E-3</c:v>
                </c:pt>
                <c:pt idx="5">
                  <c:v>5.2874999999999997E-3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AB65-1649-B65A-27FC93E19162}"/>
            </c:ext>
          </c:extLst>
        </c:ser>
        <c:ser>
          <c:idx val="107"/>
          <c:order val="107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DayDistAnal!$N$100:$S$100</c:f>
              <c:numCache>
                <c:formatCode>0.00%</c:formatCode>
                <c:ptCount val="6"/>
                <c:pt idx="0">
                  <c:v>6.1414999999999997E-2</c:v>
                </c:pt>
                <c:pt idx="1">
                  <c:v>7.0324999999999901E-2</c:v>
                </c:pt>
                <c:pt idx="2">
                  <c:v>3.6775000000000002E-2</c:v>
                </c:pt>
                <c:pt idx="3">
                  <c:v>2.0577499999999999E-2</c:v>
                </c:pt>
                <c:pt idx="4">
                  <c:v>1.05949999999999E-2</c:v>
                </c:pt>
                <c:pt idx="5">
                  <c:v>5.3149999999999803E-3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AB65-1649-B65A-27FC93E19162}"/>
            </c:ext>
          </c:extLst>
        </c:ser>
        <c:ser>
          <c:idx val="108"/>
          <c:order val="108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AB65-1649-B65A-27FC93E19162}"/>
            </c:ext>
          </c:extLst>
        </c:ser>
        <c:ser>
          <c:idx val="109"/>
          <c:order val="109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AB65-1649-B65A-27FC93E19162}"/>
            </c:ext>
          </c:extLst>
        </c:ser>
        <c:ser>
          <c:idx val="110"/>
          <c:order val="11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AB65-1649-B65A-27FC93E19162}"/>
            </c:ext>
          </c:extLst>
        </c:ser>
        <c:ser>
          <c:idx val="111"/>
          <c:order val="11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AB65-1649-B65A-27FC93E19162}"/>
            </c:ext>
          </c:extLst>
        </c:ser>
        <c:ser>
          <c:idx val="112"/>
          <c:order val="11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AB65-1649-B65A-27FC93E19162}"/>
            </c:ext>
          </c:extLst>
        </c:ser>
        <c:ser>
          <c:idx val="113"/>
          <c:order val="11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AB65-1649-B65A-27FC93E19162}"/>
            </c:ext>
          </c:extLst>
        </c:ser>
        <c:ser>
          <c:idx val="114"/>
          <c:order val="114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AB65-1649-B65A-27FC93E19162}"/>
            </c:ext>
          </c:extLst>
        </c:ser>
        <c:ser>
          <c:idx val="115"/>
          <c:order val="115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AB65-1649-B65A-27FC93E19162}"/>
            </c:ext>
          </c:extLst>
        </c:ser>
        <c:ser>
          <c:idx val="116"/>
          <c:order val="116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AB65-1649-B65A-27FC93E19162}"/>
            </c:ext>
          </c:extLst>
        </c:ser>
        <c:ser>
          <c:idx val="117"/>
          <c:order val="117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AB65-1649-B65A-27FC93E19162}"/>
            </c:ext>
          </c:extLst>
        </c:ser>
        <c:ser>
          <c:idx val="118"/>
          <c:order val="118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AB65-1649-B65A-27FC93E19162}"/>
            </c:ext>
          </c:extLst>
        </c:ser>
        <c:ser>
          <c:idx val="119"/>
          <c:order val="119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AB65-1649-B65A-27FC93E19162}"/>
            </c:ext>
          </c:extLst>
        </c:ser>
        <c:ser>
          <c:idx val="120"/>
          <c:order val="120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AB65-1649-B65A-27FC93E19162}"/>
            </c:ext>
          </c:extLst>
        </c:ser>
        <c:ser>
          <c:idx val="121"/>
          <c:order val="121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AB65-1649-B65A-27FC93E19162}"/>
            </c:ext>
          </c:extLst>
        </c:ser>
        <c:ser>
          <c:idx val="122"/>
          <c:order val="122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AB65-1649-B65A-27FC93E19162}"/>
            </c:ext>
          </c:extLst>
        </c:ser>
        <c:ser>
          <c:idx val="123"/>
          <c:order val="123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AB65-1649-B65A-27FC93E19162}"/>
            </c:ext>
          </c:extLst>
        </c:ser>
        <c:ser>
          <c:idx val="124"/>
          <c:order val="124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AB65-1649-B65A-27FC93E19162}"/>
            </c:ext>
          </c:extLst>
        </c:ser>
        <c:ser>
          <c:idx val="125"/>
          <c:order val="125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AB65-1649-B65A-27FC93E19162}"/>
            </c:ext>
          </c:extLst>
        </c:ser>
        <c:ser>
          <c:idx val="126"/>
          <c:order val="126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AB65-1649-B65A-27FC93E19162}"/>
            </c:ext>
          </c:extLst>
        </c:ser>
        <c:ser>
          <c:idx val="127"/>
          <c:order val="127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AB65-1649-B65A-27FC93E19162}"/>
            </c:ext>
          </c:extLst>
        </c:ser>
        <c:ser>
          <c:idx val="128"/>
          <c:order val="128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AB65-1649-B65A-27FC93E19162}"/>
            </c:ext>
          </c:extLst>
        </c:ser>
        <c:ser>
          <c:idx val="129"/>
          <c:order val="129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AB65-1649-B65A-27FC93E19162}"/>
            </c:ext>
          </c:extLst>
        </c:ser>
        <c:ser>
          <c:idx val="130"/>
          <c:order val="130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AB65-1649-B65A-27FC93E19162}"/>
            </c:ext>
          </c:extLst>
        </c:ser>
        <c:ser>
          <c:idx val="131"/>
          <c:order val="131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AB65-1649-B65A-27FC93E19162}"/>
            </c:ext>
          </c:extLst>
        </c:ser>
        <c:ser>
          <c:idx val="132"/>
          <c:order val="132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AB65-1649-B65A-27FC93E19162}"/>
            </c:ext>
          </c:extLst>
        </c:ser>
        <c:ser>
          <c:idx val="133"/>
          <c:order val="133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AB65-1649-B65A-27FC93E19162}"/>
            </c:ext>
          </c:extLst>
        </c:ser>
        <c:ser>
          <c:idx val="134"/>
          <c:order val="134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AB65-1649-B65A-27FC93E19162}"/>
            </c:ext>
          </c:extLst>
        </c:ser>
        <c:ser>
          <c:idx val="135"/>
          <c:order val="135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AB65-1649-B65A-27FC93E19162}"/>
            </c:ext>
          </c:extLst>
        </c:ser>
        <c:ser>
          <c:idx val="136"/>
          <c:order val="136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AB65-1649-B65A-27FC93E19162}"/>
            </c:ext>
          </c:extLst>
        </c:ser>
        <c:ser>
          <c:idx val="137"/>
          <c:order val="137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AB65-1649-B65A-27FC93E19162}"/>
            </c:ext>
          </c:extLst>
        </c:ser>
        <c:ser>
          <c:idx val="138"/>
          <c:order val="138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AB65-1649-B65A-27FC93E19162}"/>
            </c:ext>
          </c:extLst>
        </c:ser>
        <c:ser>
          <c:idx val="139"/>
          <c:order val="139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AB65-1649-B65A-27FC93E19162}"/>
            </c:ext>
          </c:extLst>
        </c:ser>
        <c:ser>
          <c:idx val="140"/>
          <c:order val="140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AB65-1649-B65A-27FC93E19162}"/>
            </c:ext>
          </c:extLst>
        </c:ser>
        <c:ser>
          <c:idx val="141"/>
          <c:order val="141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AB65-1649-B65A-27FC93E19162}"/>
            </c:ext>
          </c:extLst>
        </c:ser>
        <c:ser>
          <c:idx val="142"/>
          <c:order val="142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AB65-1649-B65A-27FC93E19162}"/>
            </c:ext>
          </c:extLst>
        </c:ser>
        <c:ser>
          <c:idx val="143"/>
          <c:order val="143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AB65-1649-B65A-27FC93E19162}"/>
            </c:ext>
          </c:extLst>
        </c:ser>
        <c:ser>
          <c:idx val="144"/>
          <c:order val="144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AB65-1649-B65A-27FC93E19162}"/>
            </c:ext>
          </c:extLst>
        </c:ser>
        <c:ser>
          <c:idx val="145"/>
          <c:order val="145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AB65-1649-B65A-27FC93E19162}"/>
            </c:ext>
          </c:extLst>
        </c:ser>
        <c:ser>
          <c:idx val="146"/>
          <c:order val="146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AB65-1649-B65A-27FC93E19162}"/>
            </c:ext>
          </c:extLst>
        </c:ser>
        <c:ser>
          <c:idx val="147"/>
          <c:order val="147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AB65-1649-B65A-27FC93E19162}"/>
            </c:ext>
          </c:extLst>
        </c:ser>
        <c:ser>
          <c:idx val="148"/>
          <c:order val="148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AB65-1649-B65A-27FC93E19162}"/>
            </c:ext>
          </c:extLst>
        </c:ser>
        <c:ser>
          <c:idx val="149"/>
          <c:order val="149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AB65-1649-B65A-27FC93E19162}"/>
            </c:ext>
          </c:extLst>
        </c:ser>
        <c:ser>
          <c:idx val="150"/>
          <c:order val="150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AB65-1649-B65A-27FC93E19162}"/>
            </c:ext>
          </c:extLst>
        </c:ser>
        <c:ser>
          <c:idx val="151"/>
          <c:order val="151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AB65-1649-B65A-27FC93E19162}"/>
            </c:ext>
          </c:extLst>
        </c:ser>
        <c:ser>
          <c:idx val="152"/>
          <c:order val="152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AB65-1649-B65A-27FC93E19162}"/>
            </c:ext>
          </c:extLst>
        </c:ser>
        <c:ser>
          <c:idx val="153"/>
          <c:order val="153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AB65-1649-B65A-27FC93E19162}"/>
            </c:ext>
          </c:extLst>
        </c:ser>
        <c:ser>
          <c:idx val="154"/>
          <c:order val="154"/>
          <c:spPr>
            <a:ln w="66675" cap="rnd">
              <a:solidFill>
                <a:schemeClr val="accent5">
                  <a:lumMod val="7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AB65-1649-B65A-27FC93E19162}"/>
            </c:ext>
          </c:extLst>
        </c:ser>
        <c:ser>
          <c:idx val="155"/>
          <c:order val="155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AB65-1649-B65A-27FC93E19162}"/>
            </c:ext>
          </c:extLst>
        </c:ser>
        <c:ser>
          <c:idx val="156"/>
          <c:order val="156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AB65-1649-B65A-27FC93E19162}"/>
            </c:ext>
          </c:extLst>
        </c:ser>
        <c:ser>
          <c:idx val="157"/>
          <c:order val="157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AB65-1649-B65A-27FC93E19162}"/>
            </c:ext>
          </c:extLst>
        </c:ser>
        <c:ser>
          <c:idx val="158"/>
          <c:order val="158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AB65-1649-B65A-27FC93E19162}"/>
            </c:ext>
          </c:extLst>
        </c:ser>
        <c:ser>
          <c:idx val="159"/>
          <c:order val="159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AB65-1649-B65A-27FC93E19162}"/>
            </c:ext>
          </c:extLst>
        </c:ser>
        <c:ser>
          <c:idx val="160"/>
          <c:order val="160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AB65-1649-B65A-27FC93E19162}"/>
            </c:ext>
          </c:extLst>
        </c:ser>
        <c:ser>
          <c:idx val="161"/>
          <c:order val="161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AB65-1649-B65A-27FC93E19162}"/>
            </c:ext>
          </c:extLst>
        </c:ser>
        <c:ser>
          <c:idx val="162"/>
          <c:order val="16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DayDistAnal!#REF!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AB65-1649-B65A-27FC93E19162}"/>
            </c:ext>
          </c:extLst>
        </c:ser>
        <c:ser>
          <c:idx val="163"/>
          <c:order val="16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AB65-1649-B65A-27FC93E19162}"/>
            </c:ext>
          </c:extLst>
        </c:ser>
        <c:ser>
          <c:idx val="164"/>
          <c:order val="164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AB65-1649-B65A-27FC93E19162}"/>
            </c:ext>
          </c:extLst>
        </c:ser>
        <c:ser>
          <c:idx val="165"/>
          <c:order val="165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AB65-1649-B65A-27FC93E19162}"/>
            </c:ext>
          </c:extLst>
        </c:ser>
        <c:ser>
          <c:idx val="166"/>
          <c:order val="166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AB65-1649-B65A-27FC93E19162}"/>
            </c:ext>
          </c:extLst>
        </c:ser>
        <c:ser>
          <c:idx val="167"/>
          <c:order val="167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AB65-1649-B65A-27FC93E19162}"/>
            </c:ext>
          </c:extLst>
        </c:ser>
        <c:ser>
          <c:idx val="168"/>
          <c:order val="168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AB65-1649-B65A-27FC93E19162}"/>
            </c:ext>
          </c:extLst>
        </c:ser>
        <c:ser>
          <c:idx val="169"/>
          <c:order val="169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AB65-1649-B65A-27FC93E19162}"/>
            </c:ext>
          </c:extLst>
        </c:ser>
        <c:ser>
          <c:idx val="170"/>
          <c:order val="170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AB65-1649-B65A-27FC93E19162}"/>
            </c:ext>
          </c:extLst>
        </c:ser>
        <c:ser>
          <c:idx val="171"/>
          <c:order val="171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AB65-1649-B65A-27FC93E19162}"/>
            </c:ext>
          </c:extLst>
        </c:ser>
        <c:ser>
          <c:idx val="172"/>
          <c:order val="172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AB65-1649-B65A-27FC93E19162}"/>
            </c:ext>
          </c:extLst>
        </c:ser>
        <c:ser>
          <c:idx val="173"/>
          <c:order val="173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AB65-1649-B65A-27FC93E19162}"/>
            </c:ext>
          </c:extLst>
        </c:ser>
        <c:ser>
          <c:idx val="174"/>
          <c:order val="174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AB65-1649-B65A-27FC93E19162}"/>
            </c:ext>
          </c:extLst>
        </c:ser>
        <c:ser>
          <c:idx val="175"/>
          <c:order val="175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AB65-1649-B65A-27FC93E19162}"/>
            </c:ext>
          </c:extLst>
        </c:ser>
        <c:ser>
          <c:idx val="176"/>
          <c:order val="176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AB65-1649-B65A-27FC93E19162}"/>
            </c:ext>
          </c:extLst>
        </c:ser>
        <c:ser>
          <c:idx val="177"/>
          <c:order val="177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AB65-1649-B65A-27FC93E19162}"/>
            </c:ext>
          </c:extLst>
        </c:ser>
        <c:ser>
          <c:idx val="178"/>
          <c:order val="178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AB65-1649-B65A-27FC93E19162}"/>
            </c:ext>
          </c:extLst>
        </c:ser>
        <c:ser>
          <c:idx val="179"/>
          <c:order val="179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AB65-1649-B65A-27FC93E19162}"/>
            </c:ext>
          </c:extLst>
        </c:ser>
        <c:ser>
          <c:idx val="180"/>
          <c:order val="180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AB65-1649-B65A-27FC93E19162}"/>
            </c:ext>
          </c:extLst>
        </c:ser>
        <c:ser>
          <c:idx val="181"/>
          <c:order val="181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AB65-1649-B65A-27FC93E19162}"/>
            </c:ext>
          </c:extLst>
        </c:ser>
        <c:ser>
          <c:idx val="182"/>
          <c:order val="182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AB65-1649-B65A-27FC93E19162}"/>
            </c:ext>
          </c:extLst>
        </c:ser>
        <c:ser>
          <c:idx val="183"/>
          <c:order val="183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AB65-1649-B65A-27FC93E19162}"/>
            </c:ext>
          </c:extLst>
        </c:ser>
        <c:ser>
          <c:idx val="184"/>
          <c:order val="184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AB65-1649-B65A-27FC93E19162}"/>
            </c:ext>
          </c:extLst>
        </c:ser>
        <c:ser>
          <c:idx val="185"/>
          <c:order val="185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AB65-1649-B65A-27FC93E19162}"/>
            </c:ext>
          </c:extLst>
        </c:ser>
        <c:ser>
          <c:idx val="186"/>
          <c:order val="186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AB65-1649-B65A-27FC93E19162}"/>
            </c:ext>
          </c:extLst>
        </c:ser>
        <c:ser>
          <c:idx val="187"/>
          <c:order val="187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AB65-1649-B65A-27FC93E19162}"/>
            </c:ext>
          </c:extLst>
        </c:ser>
        <c:ser>
          <c:idx val="188"/>
          <c:order val="188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AB65-1649-B65A-27FC93E19162}"/>
            </c:ext>
          </c:extLst>
        </c:ser>
        <c:ser>
          <c:idx val="189"/>
          <c:order val="189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GSL_Landsat!#REF!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AB65-1649-B65A-27FC93E19162}"/>
            </c:ext>
          </c:extLst>
        </c:ser>
        <c:ser>
          <c:idx val="190"/>
          <c:order val="190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Landsat_CulledPts!$N$14:$S$14</c:f>
              <c:numCache>
                <c:formatCode>0.00%</c:formatCode>
                <c:ptCount val="6"/>
                <c:pt idx="0">
                  <c:v>1.65899999999999E-2</c:v>
                </c:pt>
                <c:pt idx="1">
                  <c:v>5.3137499999999997E-2</c:v>
                </c:pt>
                <c:pt idx="2">
                  <c:v>1.9889999999999901E-2</c:v>
                </c:pt>
                <c:pt idx="3">
                  <c:v>9.9899999999999902E-3</c:v>
                </c:pt>
                <c:pt idx="4">
                  <c:v>1.516E-2</c:v>
                </c:pt>
                <c:pt idx="5">
                  <c:v>2.3629999999999901E-2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AB65-1649-B65A-27FC93E19162}"/>
            </c:ext>
          </c:extLst>
        </c:ser>
        <c:ser>
          <c:idx val="191"/>
          <c:order val="191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DayDistAnal!$N$1:$S$1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Landsat_CulledPts!$N$15:$S$15</c:f>
              <c:numCache>
                <c:formatCode>0.00%</c:formatCode>
                <c:ptCount val="6"/>
                <c:pt idx="0">
                  <c:v>-2.7602499999999999E-2</c:v>
                </c:pt>
                <c:pt idx="1">
                  <c:v>3.77925E-2</c:v>
                </c:pt>
                <c:pt idx="2">
                  <c:v>-7.6099999999999996E-3</c:v>
                </c:pt>
                <c:pt idx="3">
                  <c:v>-9.9474999999999893E-3</c:v>
                </c:pt>
                <c:pt idx="4">
                  <c:v>3.0697499999999898E-2</c:v>
                </c:pt>
                <c:pt idx="5">
                  <c:v>3.1412500000000003E-2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AB65-1649-B65A-27FC93E19162}"/>
            </c:ext>
          </c:extLst>
        </c:ser>
        <c:ser>
          <c:idx val="192"/>
          <c:order val="192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Landsat_CulledPts!$N$16:$S$16</c:f>
              <c:numCache>
                <c:formatCode>0.00%</c:formatCode>
                <c:ptCount val="6"/>
                <c:pt idx="0">
                  <c:v>5.6189999999999997E-2</c:v>
                </c:pt>
                <c:pt idx="1">
                  <c:v>9.6807499999999894E-2</c:v>
                </c:pt>
                <c:pt idx="2">
                  <c:v>5.5584999999999898E-2</c:v>
                </c:pt>
                <c:pt idx="3">
                  <c:v>2.2447499999999999E-2</c:v>
                </c:pt>
                <c:pt idx="4">
                  <c:v>-2.6049999999999901E-3</c:v>
                </c:pt>
                <c:pt idx="5">
                  <c:v>1.09799999999999E-2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AB65-1649-B65A-27FC93E19162}"/>
            </c:ext>
          </c:extLst>
        </c:ser>
        <c:ser>
          <c:idx val="193"/>
          <c:order val="193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Landsat_CulledPts!$N$2:$S$2</c:f>
              <c:numCache>
                <c:formatCode>0.00%</c:formatCode>
                <c:ptCount val="6"/>
                <c:pt idx="0">
                  <c:v>9.6752500000000005E-2</c:v>
                </c:pt>
                <c:pt idx="1">
                  <c:v>0.11119</c:v>
                </c:pt>
                <c:pt idx="2">
                  <c:v>7.621E-2</c:v>
                </c:pt>
                <c:pt idx="3">
                  <c:v>7.1177500000000005E-2</c:v>
                </c:pt>
                <c:pt idx="4">
                  <c:v>6.1414999999999997E-2</c:v>
                </c:pt>
                <c:pt idx="5">
                  <c:v>5.2725000000000001E-2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AB65-1649-B65A-27FC93E19162}"/>
            </c:ext>
          </c:extLst>
        </c:ser>
        <c:ser>
          <c:idx val="194"/>
          <c:order val="194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Landsat_CulledPts!$N$3:$S$3</c:f>
              <c:numCache>
                <c:formatCode>0.00%</c:formatCode>
                <c:ptCount val="6"/>
                <c:pt idx="0">
                  <c:v>-3.764E-2</c:v>
                </c:pt>
                <c:pt idx="1">
                  <c:v>5.6574999999999903E-2</c:v>
                </c:pt>
                <c:pt idx="2">
                  <c:v>-2.0275000000000102E-3</c:v>
                </c:pt>
                <c:pt idx="3">
                  <c:v>-2.0809999999999901E-2</c:v>
                </c:pt>
                <c:pt idx="4">
                  <c:v>4.4625000000000003E-3</c:v>
                </c:pt>
                <c:pt idx="5">
                  <c:v>5.53499999999998E-3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AB65-1649-B65A-27FC93E19162}"/>
            </c:ext>
          </c:extLst>
        </c:ser>
        <c:ser>
          <c:idx val="195"/>
          <c:order val="195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Landsat_CulledPts!$N$4:$S$4</c:f>
              <c:numCache>
                <c:formatCode>0.00%</c:formatCode>
                <c:ptCount val="6"/>
                <c:pt idx="0">
                  <c:v>-2.5045000000000001E-2</c:v>
                </c:pt>
                <c:pt idx="1">
                  <c:v>7.1919999999999901E-2</c:v>
                </c:pt>
                <c:pt idx="2">
                  <c:v>9.3024999999999896E-3</c:v>
                </c:pt>
                <c:pt idx="3">
                  <c:v>-1.839E-2</c:v>
                </c:pt>
                <c:pt idx="4">
                  <c:v>3.8024999999999799E-3</c:v>
                </c:pt>
                <c:pt idx="5">
                  <c:v>5.0124999999999996E-3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AB65-1649-B65A-27FC93E19162}"/>
            </c:ext>
          </c:extLst>
        </c:ser>
        <c:ser>
          <c:idx val="196"/>
          <c:order val="196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Landsat_CulledPts!$N$5:$S$5</c:f>
              <c:numCache>
                <c:formatCode>0.00%</c:formatCode>
                <c:ptCount val="6"/>
                <c:pt idx="0">
                  <c:v>-0.15215000000000001</c:v>
                </c:pt>
                <c:pt idx="1">
                  <c:v>1.5270000000000001E-2</c:v>
                </c:pt>
                <c:pt idx="2">
                  <c:v>5.5694999999999897E-2</c:v>
                </c:pt>
                <c:pt idx="3">
                  <c:v>0.160855</c:v>
                </c:pt>
                <c:pt idx="4">
                  <c:v>0.11748749999999999</c:v>
                </c:pt>
                <c:pt idx="5">
                  <c:v>7.4394999999999906E-2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AB65-1649-B65A-27FC93E19162}"/>
            </c:ext>
          </c:extLst>
        </c:ser>
        <c:ser>
          <c:idx val="197"/>
          <c:order val="197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Landsat_CulledPts!$N$6:$S$6</c:f>
              <c:numCache>
                <c:formatCode>0.00%</c:formatCode>
                <c:ptCount val="6"/>
                <c:pt idx="0">
                  <c:v>2.27225E-2</c:v>
                </c:pt>
                <c:pt idx="1">
                  <c:v>5.76749999999999E-2</c:v>
                </c:pt>
                <c:pt idx="2">
                  <c:v>5.058E-2</c:v>
                </c:pt>
                <c:pt idx="3">
                  <c:v>6.74374999999999E-2</c:v>
                </c:pt>
                <c:pt idx="4">
                  <c:v>8.0099999999999894E-3</c:v>
                </c:pt>
                <c:pt idx="5">
                  <c:v>6.3049999999999998E-3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AB65-1649-B65A-27FC93E19162}"/>
            </c:ext>
          </c:extLst>
        </c:ser>
        <c:ser>
          <c:idx val="198"/>
          <c:order val="198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Landsat_CulledPts!$N$7:$S$7</c:f>
              <c:numCache>
                <c:formatCode>0.00%</c:formatCode>
                <c:ptCount val="6"/>
                <c:pt idx="0">
                  <c:v>5.4952500000000001E-2</c:v>
                </c:pt>
                <c:pt idx="1">
                  <c:v>6.3477500000000006E-2</c:v>
                </c:pt>
                <c:pt idx="2">
                  <c:v>3.1412500000000003E-2</c:v>
                </c:pt>
                <c:pt idx="3">
                  <c:v>1.4224999999999899E-2</c:v>
                </c:pt>
                <c:pt idx="4">
                  <c:v>6.1399999999999996E-3</c:v>
                </c:pt>
                <c:pt idx="5">
                  <c:v>5.3699999999999798E-3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AB65-1649-B65A-27FC93E19162}"/>
            </c:ext>
          </c:extLst>
        </c:ser>
        <c:ser>
          <c:idx val="199"/>
          <c:order val="199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Landsat_CulledPts!$N$8:$S$8</c:f>
              <c:numCache>
                <c:formatCode>0.00%</c:formatCode>
                <c:ptCount val="6"/>
                <c:pt idx="0">
                  <c:v>6.7189999999999903E-2</c:v>
                </c:pt>
                <c:pt idx="1">
                  <c:v>7.6484999999999997E-2</c:v>
                </c:pt>
                <c:pt idx="2">
                  <c:v>4.4722499999999998E-2</c:v>
                </c:pt>
                <c:pt idx="3">
                  <c:v>3.0092499999999901E-2</c:v>
                </c:pt>
                <c:pt idx="4">
                  <c:v>2.1815000000000001E-2</c:v>
                </c:pt>
                <c:pt idx="5">
                  <c:v>2.4647499999999899E-2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7-AB65-1649-B65A-27FC93E19162}"/>
            </c:ext>
          </c:extLst>
        </c:ser>
        <c:ser>
          <c:idx val="200"/>
          <c:order val="200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Landsat_CulledPts!$N$9:$S$9</c:f>
              <c:numCache>
                <c:formatCode>0.00%</c:formatCode>
                <c:ptCount val="6"/>
                <c:pt idx="0">
                  <c:v>0.16962749999999999</c:v>
                </c:pt>
                <c:pt idx="1">
                  <c:v>0.27275250000000001</c:v>
                </c:pt>
                <c:pt idx="2">
                  <c:v>0.33407749999999897</c:v>
                </c:pt>
                <c:pt idx="3">
                  <c:v>0.41841999999999901</c:v>
                </c:pt>
                <c:pt idx="4">
                  <c:v>0.44553499999999902</c:v>
                </c:pt>
                <c:pt idx="5">
                  <c:v>0.35291499999999998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AB65-1649-B65A-27FC93E19162}"/>
            </c:ext>
          </c:extLst>
        </c:ser>
        <c:ser>
          <c:idx val="201"/>
          <c:order val="201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Landsat_CulledPts!$N$10:$S$10</c:f>
              <c:numCache>
                <c:formatCode>0.00%</c:formatCode>
                <c:ptCount val="6"/>
                <c:pt idx="0">
                  <c:v>0.28064499999999998</c:v>
                </c:pt>
                <c:pt idx="1">
                  <c:v>0.35998249999999998</c:v>
                </c:pt>
                <c:pt idx="2">
                  <c:v>0.40299249999999998</c:v>
                </c:pt>
                <c:pt idx="3">
                  <c:v>0.36452000000000001</c:v>
                </c:pt>
                <c:pt idx="4">
                  <c:v>0.27726250000000002</c:v>
                </c:pt>
                <c:pt idx="5">
                  <c:v>0.21844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9-AB65-1649-B65A-27FC93E19162}"/>
            </c:ext>
          </c:extLst>
        </c:ser>
        <c:ser>
          <c:idx val="202"/>
          <c:order val="202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Landsat_CulledPts!$N$11:$S$11</c:f>
              <c:numCache>
                <c:formatCode>0.00%</c:formatCode>
                <c:ptCount val="6"/>
                <c:pt idx="0">
                  <c:v>5.5612500000000002E-2</c:v>
                </c:pt>
                <c:pt idx="1">
                  <c:v>9.6037499999999998E-2</c:v>
                </c:pt>
                <c:pt idx="2">
                  <c:v>4.8957499999999897E-2</c:v>
                </c:pt>
                <c:pt idx="3">
                  <c:v>2.2502500000000002E-2</c:v>
                </c:pt>
                <c:pt idx="4">
                  <c:v>2.3449999999999799E-3</c:v>
                </c:pt>
                <c:pt idx="5">
                  <c:v>1.0897499999999999E-2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A-AB65-1649-B65A-27FC93E19162}"/>
            </c:ext>
          </c:extLst>
        </c:ser>
        <c:ser>
          <c:idx val="203"/>
          <c:order val="203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Landsat_CulledPts!$N$12:$S$12</c:f>
              <c:numCache>
                <c:formatCode>0.00%</c:formatCode>
                <c:ptCount val="6"/>
                <c:pt idx="0">
                  <c:v>6.191E-2</c:v>
                </c:pt>
                <c:pt idx="1">
                  <c:v>6.3697500000000004E-2</c:v>
                </c:pt>
                <c:pt idx="2">
                  <c:v>3.4382500000000003E-2</c:v>
                </c:pt>
                <c:pt idx="3">
                  <c:v>1.7634999999999901E-2</c:v>
                </c:pt>
                <c:pt idx="4">
                  <c:v>8.4499999999999801E-3</c:v>
                </c:pt>
                <c:pt idx="5">
                  <c:v>-1.1474999999999901E-3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AB65-1649-B65A-27FC93E19162}"/>
            </c:ext>
          </c:extLst>
        </c:ser>
        <c:ser>
          <c:idx val="204"/>
          <c:order val="204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GSL_Landsat!$N$1:$S$1</c:f>
              <c:strCache>
                <c:ptCount val="6"/>
                <c:pt idx="0">
                  <c:v>Blue</c:v>
                </c:pt>
                <c:pt idx="1">
                  <c:v>Green</c:v>
                </c:pt>
                <c:pt idx="2">
                  <c:v>Red</c:v>
                </c:pt>
                <c:pt idx="3">
                  <c:v>NIR</c:v>
                </c:pt>
                <c:pt idx="4">
                  <c:v>SWIR1</c:v>
                </c:pt>
                <c:pt idx="5">
                  <c:v>SWIR2</c:v>
                </c:pt>
              </c:strCache>
            </c:strRef>
          </c:cat>
          <c:val>
            <c:numRef>
              <c:f>Landsat_CulledPts!$N$13:$S$13</c:f>
              <c:numCache>
                <c:formatCode>0.00%</c:formatCode>
                <c:ptCount val="6"/>
                <c:pt idx="0">
                  <c:v>1.9367499999999999E-2</c:v>
                </c:pt>
                <c:pt idx="1">
                  <c:v>0.1352525</c:v>
                </c:pt>
                <c:pt idx="2">
                  <c:v>0.18821749999999901</c:v>
                </c:pt>
                <c:pt idx="3">
                  <c:v>0.28782249999999998</c:v>
                </c:pt>
                <c:pt idx="4">
                  <c:v>0.30913499999999999</c:v>
                </c:pt>
                <c:pt idx="5">
                  <c:v>0.226745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AB65-1649-B65A-27FC93E19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703231"/>
        <c:axId val="1425755023"/>
      </c:lineChart>
      <c:catAx>
        <c:axId val="917703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5023"/>
        <c:crosses val="autoZero"/>
        <c:auto val="1"/>
        <c:lblAlgn val="ctr"/>
        <c:lblOffset val="100"/>
        <c:noMultiLvlLbl val="0"/>
      </c:catAx>
      <c:valAx>
        <c:axId val="1425755023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70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35</xdr:col>
      <xdr:colOff>781387</xdr:colOff>
      <xdr:row>53</xdr:row>
      <xdr:rowOff>120144</xdr:rowOff>
    </xdr:from>
    <xdr:to>
      <xdr:col>48</xdr:col>
      <xdr:colOff>622055</xdr:colOff>
      <xdr:row>129</xdr:row>
      <xdr:rowOff>161242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B966A7-6AA5-BC4B-8173-68417501F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30</xdr:col>
      <xdr:colOff>496393</xdr:colOff>
      <xdr:row>25</xdr:row>
      <xdr:rowOff>1</xdr:rowOff>
    </xdr:from>
    <xdr:to>
      <xdr:col>47</xdr:col>
      <xdr:colOff>235343</xdr:colOff>
      <xdr:row>72</xdr:row>
      <xdr:rowOff>86153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C0BC53-3203-4B44-8B19-035A1E128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48</xdr:col>
      <xdr:colOff>723741</xdr:colOff>
      <xdr:row>44</xdr:row>
      <xdr:rowOff>86152</xdr:rowOff>
    </xdr:from>
    <xdr:to>
      <xdr:col>66</xdr:col>
      <xdr:colOff>499347</xdr:colOff>
      <xdr:row>88</xdr:row>
      <xdr:rowOff>176935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4FF751-E950-8A08-8721-3551C8FA14F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20</xdr:col>
      <xdr:colOff>603250</xdr:colOff>
      <xdr:row>3</xdr:row>
      <xdr:rowOff>196850</xdr:rowOff>
    </xdr:from>
    <xdr:to>
      <xdr:col>31</xdr:col>
      <xdr:colOff>698500</xdr:colOff>
      <xdr:row>55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8267B1-279C-AE52-E082-F4D4E9ACD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48</xdr:col>
      <xdr:colOff>797118</xdr:colOff>
      <xdr:row>44</xdr:row>
      <xdr:rowOff>188389</xdr:rowOff>
    </xdr:from>
    <xdr:to>
      <xdr:col>66</xdr:col>
      <xdr:colOff>572724</xdr:colOff>
      <xdr:row>89</xdr:row>
      <xdr:rowOff>81617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24FFC9-DB82-A748-9508-95E51B2EFA9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55</xdr:col>
      <xdr:colOff>592668</xdr:colOff>
      <xdr:row>2</xdr:row>
      <xdr:rowOff>50799</xdr:rowOff>
    </xdr:from>
    <xdr:to>
      <xdr:col>73</xdr:col>
      <xdr:colOff>359807</xdr:colOff>
      <xdr:row>46</xdr:row>
      <xdr:rowOff>133755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896093-6AA4-3B43-BAE4-AFC9B4E4ADF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37</xdr:col>
      <xdr:colOff>286552</xdr:colOff>
      <xdr:row>6</xdr:row>
      <xdr:rowOff>25400</xdr:rowOff>
    </xdr:from>
    <xdr:to>
      <xdr:col>54</xdr:col>
      <xdr:colOff>29403</xdr:colOff>
      <xdr:row>53</xdr:row>
      <xdr:rowOff>126302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BDD5AE-AF1C-1C41-9AD8-B1E10E7E4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31</xdr:col>
      <xdr:colOff>482314</xdr:colOff>
      <xdr:row>33</xdr:row>
      <xdr:rowOff>170941</xdr:rowOff>
    </xdr:from>
    <xdr:to>
      <xdr:col>44</xdr:col>
      <xdr:colOff>305219</xdr:colOff>
      <xdr:row>110</xdr:row>
      <xdr:rowOff>22760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534689-8EB5-AC44-955D-55325F1A1A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oug Ramsey" id="{04C5D3BF-CDF0-2B4D-BCE6-98CD25B12D96}" userId="S::a00017171@aggies.usu.edu::2f76f4cd-89b3-4180-92f8-73dcdf1081d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0" dT="2022-08-27T19:49:00.22" personId="{04C5D3BF-CDF0-2B4D-BCE6-98CD25B12D96}" id="{17D933BD-72B5-8941-A671-96518C326ACA}">
    <text xml:space="preserve">Estimated from GSL Bathymetry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5"/>
  <sheetViews>
    <sheetView tabSelected="1" zoomScale="90" zoomScaleNormal="90" workbookViewId="0">
      <selection activeCell="Y1" sqref="Y1:Y1048576"/>
    </sheetView>
  </sheetViews>
  <sheetFormatPr baseColWidth="10" defaultRowHeight="16" x14ac:dyDescent="0.2"/>
  <cols>
    <col min="9" max="9" width="11.33203125" style="3" bestFit="1" customWidth="1"/>
    <col min="10" max="10" width="13.5" style="3" bestFit="1" customWidth="1"/>
    <col min="11" max="11" width="12.83203125" style="3" bestFit="1" customWidth="1"/>
    <col min="12" max="12" width="13.33203125" style="3" bestFit="1" customWidth="1"/>
    <col min="14" max="19" width="10.83203125" style="9"/>
    <col min="20" max="20" width="10.83203125" style="12"/>
    <col min="21" max="21" width="9.83203125" customWidth="1"/>
    <col min="22" max="22" width="11.5" bestFit="1" customWidth="1"/>
    <col min="23" max="23" width="12.83203125" bestFit="1" customWidth="1"/>
    <col min="24" max="24" width="7.1640625" style="12" bestFit="1" customWidth="1"/>
    <col min="25" max="25" width="7.1640625" style="12" customWidth="1"/>
    <col min="42" max="42" width="13.5" bestFit="1" customWidth="1"/>
    <col min="43" max="43" width="15.1640625" bestFit="1" customWidth="1"/>
  </cols>
  <sheetData>
    <row r="1" spans="1:39" s="1" customFormat="1" ht="46" customHeight="1" x14ac:dyDescent="0.2">
      <c r="A1" s="4" t="s">
        <v>14</v>
      </c>
      <c r="B1" s="4" t="s">
        <v>22</v>
      </c>
      <c r="C1" s="4" t="s">
        <v>8</v>
      </c>
      <c r="D1" s="4" t="s">
        <v>9</v>
      </c>
      <c r="E1" s="4" t="s">
        <v>2</v>
      </c>
      <c r="F1" s="4" t="s">
        <v>10</v>
      </c>
      <c r="G1" s="4" t="s">
        <v>23</v>
      </c>
      <c r="H1" s="4" t="s">
        <v>24</v>
      </c>
      <c r="I1" s="5" t="s">
        <v>15</v>
      </c>
      <c r="J1" s="5" t="s">
        <v>16</v>
      </c>
      <c r="K1" s="5" t="s">
        <v>21</v>
      </c>
      <c r="L1" s="5" t="s">
        <v>17</v>
      </c>
      <c r="M1" s="4" t="s">
        <v>20</v>
      </c>
      <c r="N1" s="43" t="s">
        <v>1</v>
      </c>
      <c r="O1" s="43" t="s">
        <v>3</v>
      </c>
      <c r="P1" s="43" t="s">
        <v>5</v>
      </c>
      <c r="Q1" s="43" t="s">
        <v>4</v>
      </c>
      <c r="R1" s="43" t="s">
        <v>6</v>
      </c>
      <c r="S1" s="43" t="s">
        <v>7</v>
      </c>
      <c r="T1" s="23" t="s">
        <v>25</v>
      </c>
      <c r="U1" s="10" t="s">
        <v>26</v>
      </c>
      <c r="V1" s="10" t="s">
        <v>27</v>
      </c>
      <c r="W1" s="11" t="s">
        <v>28</v>
      </c>
      <c r="X1" s="31" t="s">
        <v>136</v>
      </c>
      <c r="Y1" s="31"/>
    </row>
    <row r="2" spans="1:39" x14ac:dyDescent="0.2">
      <c r="A2" t="s">
        <v>12</v>
      </c>
      <c r="B2" t="s">
        <v>61</v>
      </c>
      <c r="C2">
        <v>58</v>
      </c>
      <c r="D2" s="2">
        <v>44342</v>
      </c>
      <c r="E2">
        <v>146</v>
      </c>
      <c r="F2">
        <v>4.7555100000000001</v>
      </c>
      <c r="G2" s="12">
        <v>-112.09623329999999</v>
      </c>
      <c r="H2" s="12">
        <v>40.936999999999998</v>
      </c>
      <c r="I2" s="3">
        <v>0.32</v>
      </c>
      <c r="J2" s="18">
        <v>0.42</v>
      </c>
      <c r="K2" s="3">
        <f>J2-I2</f>
        <v>9.9999999999999978E-2</v>
      </c>
      <c r="L2" s="14">
        <v>239</v>
      </c>
      <c r="M2">
        <f t="shared" ref="M2:M3" si="0">LOG10(L2)</f>
        <v>2.3783979009481375</v>
      </c>
      <c r="N2" s="7">
        <v>1.07599999999999E-2</v>
      </c>
      <c r="O2" s="7">
        <v>8.1710000000000005E-2</v>
      </c>
      <c r="P2" s="7">
        <v>6.411E-2</v>
      </c>
      <c r="Q2" s="7">
        <v>-1.01000000000001E-3</v>
      </c>
      <c r="R2" s="7">
        <v>-8.4500000000001197E-4</v>
      </c>
      <c r="S2" s="7">
        <v>1.4375E-3</v>
      </c>
      <c r="T2">
        <f t="shared" ref="T2:T3" si="1">(P2-N2)/O2</f>
        <v>0.6529188593807379</v>
      </c>
      <c r="U2" s="12">
        <f t="shared" ref="U2:U3" si="2">(Q2-P2)/(N2+O2)</f>
        <v>-0.70422839839948181</v>
      </c>
      <c r="V2" s="12">
        <f t="shared" ref="V2:V3" si="3">O2/N2</f>
        <v>7.5938661710037882</v>
      </c>
      <c r="W2" s="12">
        <f t="shared" ref="W2:W3" si="4">(O2-N2)/(O2+N2)</f>
        <v>0.76727587325619317</v>
      </c>
      <c r="X2" s="12">
        <f t="shared" ref="X2:X3" si="5">(O2-Q2)/(O2+Q2)</f>
        <v>1.0250309789343248</v>
      </c>
    </row>
    <row r="3" spans="1:39" x14ac:dyDescent="0.2">
      <c r="A3" s="15" t="s">
        <v>13</v>
      </c>
      <c r="B3" t="s">
        <v>33</v>
      </c>
      <c r="C3">
        <v>3</v>
      </c>
      <c r="D3" s="2">
        <v>44455</v>
      </c>
      <c r="E3">
        <v>259</v>
      </c>
      <c r="F3">
        <v>3.7558992</v>
      </c>
      <c r="G3" s="12">
        <v>-112.394717</v>
      </c>
      <c r="H3" s="12">
        <v>41.085467000000001</v>
      </c>
      <c r="I3" s="51"/>
      <c r="J3" s="13"/>
      <c r="L3" s="14">
        <v>0.53400000000000003</v>
      </c>
      <c r="M3">
        <f t="shared" si="0"/>
        <v>-0.27245874297144357</v>
      </c>
      <c r="N3" s="7">
        <v>1.2024999999999999E-2</v>
      </c>
      <c r="O3" s="7">
        <v>7.2414999999999993E-2</v>
      </c>
      <c r="P3" s="7">
        <v>4.9122499999999902E-2</v>
      </c>
      <c r="Q3" s="7">
        <v>-7.0324999999999901E-3</v>
      </c>
      <c r="R3" s="7">
        <v>4.7375000000000004E-3</v>
      </c>
      <c r="S3" s="7">
        <v>7.9275000000000005E-3</v>
      </c>
      <c r="T3" s="12">
        <f t="shared" si="1"/>
        <v>0.51229027135261895</v>
      </c>
      <c r="U3" s="12">
        <f t="shared" si="2"/>
        <v>-0.66502842254855399</v>
      </c>
      <c r="V3" s="12">
        <f t="shared" si="3"/>
        <v>6.022037422037422</v>
      </c>
      <c r="W3" s="12">
        <f t="shared" si="4"/>
        <v>0.71518237801989581</v>
      </c>
      <c r="X3" s="12">
        <f t="shared" si="5"/>
        <v>1.2151187244293191</v>
      </c>
    </row>
    <row r="4" spans="1:39" x14ac:dyDescent="0.2">
      <c r="A4" t="s">
        <v>11</v>
      </c>
      <c r="B4" t="s">
        <v>116</v>
      </c>
      <c r="C4">
        <v>22</v>
      </c>
      <c r="D4" s="2">
        <v>38857</v>
      </c>
      <c r="E4">
        <v>140</v>
      </c>
      <c r="F4">
        <v>0.75308984999999995</v>
      </c>
      <c r="G4" s="12">
        <v>-112.304</v>
      </c>
      <c r="H4" s="12">
        <v>40.963999999999999</v>
      </c>
      <c r="I4" s="3">
        <v>6.1</v>
      </c>
      <c r="J4" s="18">
        <v>8.1999999999999993</v>
      </c>
      <c r="K4" s="3">
        <f>J4-I4</f>
        <v>2.0999999999999996</v>
      </c>
      <c r="L4" s="14">
        <v>3</v>
      </c>
      <c r="M4">
        <f t="shared" ref="M4:M35" si="6">LOG10(L4)</f>
        <v>0.47712125471966244</v>
      </c>
      <c r="N4" s="9">
        <v>6.0232500000000001E-2</v>
      </c>
      <c r="O4" s="9">
        <v>6.6172499999999995E-2</v>
      </c>
      <c r="P4" s="9">
        <v>3.6802499999999898E-2</v>
      </c>
      <c r="Q4" s="9">
        <v>2.15124999999999E-2</v>
      </c>
      <c r="R4" s="9">
        <v>2.0879999999999999E-2</v>
      </c>
      <c r="S4" s="9">
        <v>1.88174999999999E-2</v>
      </c>
      <c r="T4" s="12">
        <f t="shared" ref="T4:T35" si="7">(P4-N4)/O4</f>
        <v>-0.35407457780800339</v>
      </c>
      <c r="U4" s="12">
        <f t="shared" ref="U4:U35" si="8">(Q4-P4)/(N4+O4)</f>
        <v>-0.1209604050472687</v>
      </c>
      <c r="V4" s="12">
        <f t="shared" ref="V4:V35" si="9">O4/N4</f>
        <v>1.0986178558087409</v>
      </c>
      <c r="W4" s="12">
        <f t="shared" ref="W4:W35" si="10">(O4-N4)/(O4+N4)</f>
        <v>4.6991812032751823E-2</v>
      </c>
      <c r="X4" s="12">
        <f t="shared" ref="X4:X35" si="11">(O4-Q4)/(O4+Q4)</f>
        <v>0.50932314534983347</v>
      </c>
    </row>
    <row r="5" spans="1:39" x14ac:dyDescent="0.2">
      <c r="A5" t="s">
        <v>12</v>
      </c>
      <c r="B5" t="s">
        <v>51</v>
      </c>
      <c r="C5">
        <v>4</v>
      </c>
      <c r="D5" s="2">
        <v>44061</v>
      </c>
      <c r="E5">
        <v>231</v>
      </c>
      <c r="F5">
        <v>2.2442943999999998</v>
      </c>
      <c r="G5" s="12">
        <v>-112.09623329999999</v>
      </c>
      <c r="H5" s="12">
        <v>40.936999999999998</v>
      </c>
      <c r="I5" s="3">
        <v>0.45</v>
      </c>
      <c r="J5" s="18">
        <f>I5</f>
        <v>0.45</v>
      </c>
      <c r="L5" s="14">
        <v>43.5</v>
      </c>
      <c r="M5">
        <f t="shared" si="6"/>
        <v>1.6384892569546374</v>
      </c>
      <c r="N5" s="7">
        <v>1.9367499999999999E-2</v>
      </c>
      <c r="O5" s="7">
        <v>5.7372499999999903E-2</v>
      </c>
      <c r="P5" s="7">
        <v>4.6784999999999903E-2</v>
      </c>
      <c r="Q5" s="7">
        <v>2.1799999999999801E-3</v>
      </c>
      <c r="R5" s="7">
        <v>1.3549999999999899E-3</v>
      </c>
      <c r="S5" s="7">
        <v>2.5099999999999801E-3</v>
      </c>
      <c r="T5">
        <f t="shared" si="7"/>
        <v>0.47788574665562683</v>
      </c>
      <c r="U5" s="12">
        <f t="shared" si="8"/>
        <v>-0.5812483711232731</v>
      </c>
      <c r="V5" s="12">
        <f t="shared" si="9"/>
        <v>2.9623079901897458</v>
      </c>
      <c r="W5" s="12">
        <f t="shared" si="10"/>
        <v>0.49524367995830004</v>
      </c>
      <c r="X5" s="12">
        <f t="shared" si="11"/>
        <v>0.92678728852693049</v>
      </c>
    </row>
    <row r="6" spans="1:39" x14ac:dyDescent="0.2">
      <c r="A6" t="s">
        <v>12</v>
      </c>
      <c r="B6" t="s">
        <v>54</v>
      </c>
      <c r="C6">
        <v>57</v>
      </c>
      <c r="D6" s="2">
        <v>44342</v>
      </c>
      <c r="E6">
        <v>146</v>
      </c>
      <c r="F6">
        <v>4.7552333000000004</v>
      </c>
      <c r="G6" s="12">
        <v>-112.1264833</v>
      </c>
      <c r="H6" s="12">
        <v>41.402233330000001</v>
      </c>
      <c r="I6" s="3">
        <v>0.43</v>
      </c>
      <c r="J6" s="18">
        <v>0.43</v>
      </c>
      <c r="K6" s="3">
        <f>J6-I6</f>
        <v>0</v>
      </c>
      <c r="L6" s="14">
        <v>467</v>
      </c>
      <c r="M6">
        <f t="shared" si="6"/>
        <v>2.6693168805661123</v>
      </c>
      <c r="N6" s="7">
        <v>1.47199999999999E-2</v>
      </c>
      <c r="O6" s="7">
        <v>5.7180000000000002E-2</v>
      </c>
      <c r="P6" s="7">
        <v>3.7819999999999902E-2</v>
      </c>
      <c r="Q6" s="7">
        <v>-2.5499999999999902E-3</v>
      </c>
      <c r="R6" s="7">
        <v>-1.8075000000000101E-3</v>
      </c>
      <c r="S6" s="7">
        <v>6.6749999999998701E-4</v>
      </c>
      <c r="T6">
        <f t="shared" si="7"/>
        <v>0.40398740818467999</v>
      </c>
      <c r="U6" s="12">
        <f t="shared" si="8"/>
        <v>-0.56147426981919257</v>
      </c>
      <c r="V6" s="12">
        <f t="shared" si="9"/>
        <v>3.8845108695652439</v>
      </c>
      <c r="W6" s="12">
        <f t="shared" si="10"/>
        <v>0.59054242002781854</v>
      </c>
      <c r="X6" s="12">
        <f t="shared" si="11"/>
        <v>1.0933552992861062</v>
      </c>
    </row>
    <row r="7" spans="1:39" x14ac:dyDescent="0.2">
      <c r="A7" t="s">
        <v>12</v>
      </c>
      <c r="B7" t="s">
        <v>52</v>
      </c>
      <c r="C7">
        <v>5</v>
      </c>
      <c r="D7" s="2">
        <v>44061</v>
      </c>
      <c r="E7">
        <v>231</v>
      </c>
      <c r="F7">
        <v>2.2445710000000001</v>
      </c>
      <c r="G7" s="12">
        <v>-112.1427333</v>
      </c>
      <c r="H7" s="12">
        <v>41.003016670000001</v>
      </c>
      <c r="J7" s="18"/>
      <c r="L7" s="14">
        <v>25.25</v>
      </c>
      <c r="M7">
        <f t="shared" si="6"/>
        <v>1.4022613824546801</v>
      </c>
      <c r="N7" s="7">
        <v>3.5895000000000003E-2</v>
      </c>
      <c r="O7" s="7">
        <v>0.13791999999999999</v>
      </c>
      <c r="P7" s="7">
        <v>0.12749749999999899</v>
      </c>
      <c r="Q7" s="7">
        <v>3.2814999999999997E-2</v>
      </c>
      <c r="R7" s="7">
        <v>6.2499999999993103E-5</v>
      </c>
      <c r="S7" s="7">
        <v>2.5924999999999902E-3</v>
      </c>
      <c r="T7">
        <f t="shared" si="7"/>
        <v>0.66417125870068872</v>
      </c>
      <c r="U7" s="12">
        <f t="shared" si="8"/>
        <v>-0.54473146736472111</v>
      </c>
      <c r="V7" s="12">
        <f t="shared" si="9"/>
        <v>3.8423178715698558</v>
      </c>
      <c r="W7" s="12">
        <f t="shared" si="10"/>
        <v>0.58697465696286266</v>
      </c>
      <c r="X7" s="12">
        <f t="shared" si="11"/>
        <v>0.61560312765396674</v>
      </c>
    </row>
    <row r="8" spans="1:39" x14ac:dyDescent="0.2">
      <c r="A8" t="s">
        <v>13</v>
      </c>
      <c r="B8" t="s">
        <v>29</v>
      </c>
      <c r="C8">
        <v>1</v>
      </c>
      <c r="D8" s="2">
        <v>44455</v>
      </c>
      <c r="E8">
        <v>259</v>
      </c>
      <c r="F8">
        <v>0.24015692</v>
      </c>
      <c r="G8" s="12">
        <v>-112.2377</v>
      </c>
      <c r="H8" s="12">
        <v>40.872633</v>
      </c>
      <c r="J8" s="13"/>
      <c r="K8" s="3" t="s">
        <v>30</v>
      </c>
      <c r="L8" s="14">
        <v>4.806</v>
      </c>
      <c r="M8">
        <f t="shared" si="6"/>
        <v>0.6817837664678813</v>
      </c>
      <c r="N8" s="7">
        <v>2.5637500000000001E-2</v>
      </c>
      <c r="O8" s="7">
        <v>7.4312500000000004E-2</v>
      </c>
      <c r="P8" s="9">
        <v>6.2570000000000001E-2</v>
      </c>
      <c r="Q8" s="7">
        <v>1.3839999999999899E-2</v>
      </c>
      <c r="R8" s="7">
        <v>1.0897499999999999E-2</v>
      </c>
      <c r="S8" s="7">
        <v>1.3454999999999899E-2</v>
      </c>
      <c r="T8">
        <f t="shared" si="7"/>
        <v>0.49698906644238855</v>
      </c>
      <c r="U8" s="12">
        <f t="shared" si="8"/>
        <v>-0.48754377188594389</v>
      </c>
      <c r="V8" s="12">
        <f t="shared" si="9"/>
        <v>2.8985860555826428</v>
      </c>
      <c r="W8" s="12">
        <f t="shared" si="10"/>
        <v>0.48699349674837417</v>
      </c>
      <c r="X8" s="12">
        <f t="shared" si="11"/>
        <v>0.68599869544255887</v>
      </c>
    </row>
    <row r="9" spans="1:39" x14ac:dyDescent="0.2">
      <c r="A9" t="s">
        <v>13</v>
      </c>
      <c r="B9" t="s">
        <v>32</v>
      </c>
      <c r="C9">
        <v>2</v>
      </c>
      <c r="D9" s="2">
        <v>44455</v>
      </c>
      <c r="E9">
        <v>259</v>
      </c>
      <c r="F9">
        <v>3.7558992</v>
      </c>
      <c r="G9" s="12">
        <v>-112.2829</v>
      </c>
      <c r="H9" s="12">
        <v>40.988733000000003</v>
      </c>
      <c r="I9" s="50"/>
      <c r="J9" s="13"/>
      <c r="K9" s="3" t="s">
        <v>30</v>
      </c>
      <c r="L9" s="14">
        <v>1.0680000000000001</v>
      </c>
      <c r="M9">
        <f t="shared" si="6"/>
        <v>2.8571252692537637E-2</v>
      </c>
      <c r="N9" s="7">
        <v>3.1357500000000003E-2</v>
      </c>
      <c r="O9" s="7">
        <v>7.8575000000000006E-2</v>
      </c>
      <c r="P9" s="7">
        <v>4.4282500000000002E-2</v>
      </c>
      <c r="Q9" s="7">
        <v>-8.3799999999999899E-3</v>
      </c>
      <c r="R9" s="7">
        <v>3.6374999999999802E-3</v>
      </c>
      <c r="S9" s="7">
        <v>6.4424999999999899E-3</v>
      </c>
      <c r="T9">
        <f t="shared" si="7"/>
        <v>0.1644925230671333</v>
      </c>
      <c r="U9" s="12">
        <f t="shared" si="8"/>
        <v>-0.47904395879289552</v>
      </c>
      <c r="V9" s="12">
        <f t="shared" si="9"/>
        <v>2.5057801163995852</v>
      </c>
      <c r="W9" s="12">
        <f t="shared" si="10"/>
        <v>0.42951356514224631</v>
      </c>
      <c r="X9" s="12">
        <f t="shared" si="11"/>
        <v>1.2387634446897922</v>
      </c>
      <c r="Z9" s="3"/>
      <c r="AB9" s="24">
        <f>MAX(AB13:AB94)</f>
        <v>0.98149734752490547</v>
      </c>
      <c r="AC9" s="24">
        <f>MAX(AC13:AC94)</f>
        <v>0.11734923990009363</v>
      </c>
      <c r="AD9" s="24">
        <f>MAX(AD13:AD94)</f>
        <v>0.87375154808578526</v>
      </c>
      <c r="AE9" s="24">
        <f>MAX(AE13:AE94)</f>
        <v>0.91326780096143734</v>
      </c>
      <c r="AH9" s="3"/>
      <c r="AJ9" s="24">
        <f>MAX(AJ13:AJ94)</f>
        <v>0.8649702442345274</v>
      </c>
      <c r="AK9" s="24">
        <f>MAX(AK13:AK94)</f>
        <v>8.2788640984915188E-2</v>
      </c>
      <c r="AL9" s="24">
        <f>MAX(AL13:AL94)</f>
        <v>0.10527381458947997</v>
      </c>
      <c r="AM9" s="24">
        <f>MAX(AM13:AM94)</f>
        <v>0.21690037143146745</v>
      </c>
    </row>
    <row r="10" spans="1:39" ht="24" x14ac:dyDescent="0.3">
      <c r="A10" t="s">
        <v>12</v>
      </c>
      <c r="B10" t="s">
        <v>50</v>
      </c>
      <c r="C10">
        <v>31</v>
      </c>
      <c r="D10" s="2">
        <v>44118</v>
      </c>
      <c r="E10">
        <v>288</v>
      </c>
      <c r="F10">
        <v>4.2400593999999998</v>
      </c>
      <c r="G10" s="12">
        <v>-112.21053329999999</v>
      </c>
      <c r="H10" s="12">
        <v>41.057816670000001</v>
      </c>
      <c r="J10" s="18">
        <v>0.52</v>
      </c>
      <c r="K10" s="3">
        <f t="shared" ref="K10:K17" si="12">J10-I10</f>
        <v>0.52</v>
      </c>
      <c r="L10" s="14">
        <v>471</v>
      </c>
      <c r="M10">
        <f t="shared" si="6"/>
        <v>2.6730209071288962</v>
      </c>
      <c r="N10" s="7">
        <v>9.1649999999999995E-3</v>
      </c>
      <c r="O10" s="7">
        <v>5.0524999999999903E-2</v>
      </c>
      <c r="P10" s="7">
        <v>3.1E-2</v>
      </c>
      <c r="Q10" s="7">
        <v>3.4724999999999799E-3</v>
      </c>
      <c r="R10" s="7">
        <v>2.5649999999999801E-3</v>
      </c>
      <c r="S10" s="7">
        <v>2.75749999999999E-3</v>
      </c>
      <c r="T10">
        <f t="shared" si="7"/>
        <v>0.43216229589312305</v>
      </c>
      <c r="U10" s="12">
        <f t="shared" si="8"/>
        <v>-0.46117440107220747</v>
      </c>
      <c r="V10" s="12">
        <f t="shared" si="9"/>
        <v>5.5128205128205021</v>
      </c>
      <c r="W10" s="12">
        <f t="shared" si="10"/>
        <v>0.6929133858267712</v>
      </c>
      <c r="X10" s="12">
        <f t="shared" si="11"/>
        <v>0.87138293439511127</v>
      </c>
      <c r="Z10" s="25"/>
      <c r="AA10" s="26" t="s">
        <v>130</v>
      </c>
      <c r="AB10" s="27"/>
      <c r="AH10" s="25"/>
      <c r="AI10" s="26" t="s">
        <v>140</v>
      </c>
      <c r="AJ10" s="27"/>
    </row>
    <row r="11" spans="1:39" x14ac:dyDescent="0.2">
      <c r="A11" t="s">
        <v>12</v>
      </c>
      <c r="B11" t="s">
        <v>61</v>
      </c>
      <c r="C11">
        <v>51</v>
      </c>
      <c r="D11" s="2">
        <v>44300</v>
      </c>
      <c r="E11">
        <v>104</v>
      </c>
      <c r="F11">
        <v>1.2445073</v>
      </c>
      <c r="G11" s="12">
        <v>-112.09623329999999</v>
      </c>
      <c r="H11" s="12">
        <v>40.936999999999998</v>
      </c>
      <c r="I11" s="3">
        <v>0.05</v>
      </c>
      <c r="J11" s="18">
        <v>0.15</v>
      </c>
      <c r="K11" s="3">
        <f t="shared" si="12"/>
        <v>9.9999999999999992E-2</v>
      </c>
      <c r="L11" s="14">
        <v>4870</v>
      </c>
      <c r="M11">
        <f t="shared" si="6"/>
        <v>3.6875289612146345</v>
      </c>
      <c r="N11" s="7">
        <v>6.6447499999999896E-2</v>
      </c>
      <c r="O11" s="7">
        <v>0.16121249999999901</v>
      </c>
      <c r="P11" s="7">
        <v>0.143612499999999</v>
      </c>
      <c r="Q11" s="7">
        <v>4.2137499999999897E-2</v>
      </c>
      <c r="R11" s="7">
        <v>-6.5249999999999998E-4</v>
      </c>
      <c r="S11" s="7">
        <v>1.5199999999999899E-3</v>
      </c>
      <c r="T11">
        <f t="shared" si="7"/>
        <v>0.47865395053112869</v>
      </c>
      <c r="U11" s="12">
        <f t="shared" si="8"/>
        <v>-0.44573047527013787</v>
      </c>
      <c r="V11" s="12">
        <f t="shared" si="9"/>
        <v>2.4261635125474887</v>
      </c>
      <c r="W11" s="12">
        <f t="shared" si="10"/>
        <v>0.41625669858560821</v>
      </c>
      <c r="X11" s="12">
        <f t="shared" si="11"/>
        <v>0.58556675682320991</v>
      </c>
      <c r="Z11" s="3"/>
      <c r="AA11" t="s">
        <v>131</v>
      </c>
      <c r="AB11" t="s">
        <v>132</v>
      </c>
      <c r="AC11">
        <f>$AC$1</f>
        <v>0</v>
      </c>
      <c r="AD11">
        <f>$AD$1</f>
        <v>0</v>
      </c>
      <c r="AE11" s="12">
        <f>$AE$1</f>
        <v>0</v>
      </c>
      <c r="AH11" s="3" t="s">
        <v>139</v>
      </c>
      <c r="AI11" t="s">
        <v>139</v>
      </c>
      <c r="AJ11" t="s">
        <v>132</v>
      </c>
      <c r="AK11">
        <f>$AC$1</f>
        <v>0</v>
      </c>
      <c r="AL11">
        <f>$AD$1</f>
        <v>0</v>
      </c>
      <c r="AM11" s="12">
        <f>$AE$1</f>
        <v>0</v>
      </c>
    </row>
    <row r="12" spans="1:39" x14ac:dyDescent="0.2">
      <c r="A12" t="s">
        <v>12</v>
      </c>
      <c r="B12" t="s">
        <v>52</v>
      </c>
      <c r="C12">
        <v>56</v>
      </c>
      <c r="D12" s="2">
        <v>44342</v>
      </c>
      <c r="E12">
        <v>146</v>
      </c>
      <c r="F12">
        <v>4.7555100000000001</v>
      </c>
      <c r="G12" s="12">
        <v>-112.1427333</v>
      </c>
      <c r="H12" s="12">
        <v>41.003016670000001</v>
      </c>
      <c r="I12" s="3">
        <v>0.05</v>
      </c>
      <c r="J12" s="18">
        <v>0.05</v>
      </c>
      <c r="K12" s="3">
        <f t="shared" si="12"/>
        <v>0</v>
      </c>
      <c r="L12" s="14">
        <v>564</v>
      </c>
      <c r="M12">
        <f t="shared" si="6"/>
        <v>2.7512791039833422</v>
      </c>
      <c r="N12" s="7">
        <v>5.46499999999999E-2</v>
      </c>
      <c r="O12" s="7">
        <v>0.17028749999999901</v>
      </c>
      <c r="P12" s="9">
        <v>0.15414499999999901</v>
      </c>
      <c r="Q12" s="7">
        <v>6.2294999999999899E-2</v>
      </c>
      <c r="R12" s="7">
        <v>-5.7000000000001396E-4</v>
      </c>
      <c r="S12" s="7">
        <v>1.6025E-3</v>
      </c>
      <c r="T12">
        <f t="shared" si="7"/>
        <v>0.58427659105923624</v>
      </c>
      <c r="U12" s="12">
        <f t="shared" si="8"/>
        <v>-0.40833564879132889</v>
      </c>
      <c r="V12" s="12">
        <f t="shared" si="9"/>
        <v>3.1159652333028238</v>
      </c>
      <c r="W12" s="12">
        <f t="shared" si="10"/>
        <v>0.51408724645734782</v>
      </c>
      <c r="X12" s="12">
        <f t="shared" si="11"/>
        <v>0.46431911257295627</v>
      </c>
      <c r="Z12" s="28" t="s">
        <v>133</v>
      </c>
      <c r="AA12" s="1" t="s">
        <v>134</v>
      </c>
      <c r="AB12" s="1" t="s">
        <v>135</v>
      </c>
      <c r="AC12" s="1" t="s">
        <v>135</v>
      </c>
      <c r="AD12" s="1" t="s">
        <v>135</v>
      </c>
      <c r="AE12" s="1" t="s">
        <v>135</v>
      </c>
      <c r="AH12" s="28" t="s">
        <v>138</v>
      </c>
      <c r="AI12" s="1" t="s">
        <v>134</v>
      </c>
      <c r="AJ12" s="1" t="s">
        <v>135</v>
      </c>
      <c r="AK12" s="1" t="s">
        <v>135</v>
      </c>
      <c r="AL12" s="1" t="s">
        <v>135</v>
      </c>
      <c r="AM12" s="1" t="s">
        <v>135</v>
      </c>
    </row>
    <row r="13" spans="1:39" x14ac:dyDescent="0.2">
      <c r="A13" t="s">
        <v>11</v>
      </c>
      <c r="B13" t="s">
        <v>118</v>
      </c>
      <c r="C13">
        <v>62</v>
      </c>
      <c r="D13" s="2">
        <v>38891</v>
      </c>
      <c r="E13">
        <v>174</v>
      </c>
      <c r="F13">
        <v>0.24936989000000001</v>
      </c>
      <c r="G13" s="12">
        <v>-112.217</v>
      </c>
      <c r="H13" s="12">
        <v>40.805</v>
      </c>
      <c r="I13" s="3">
        <v>1.03</v>
      </c>
      <c r="J13" s="18">
        <v>8.1</v>
      </c>
      <c r="K13" s="3">
        <f t="shared" si="12"/>
        <v>7.0699999999999994</v>
      </c>
      <c r="L13" s="14">
        <v>9.4</v>
      </c>
      <c r="M13">
        <f t="shared" si="6"/>
        <v>0.97312785359969867</v>
      </c>
      <c r="N13" s="9">
        <v>3.9387499999999902E-2</v>
      </c>
      <c r="O13" s="9">
        <v>6.5237500000000004E-2</v>
      </c>
      <c r="P13" s="9">
        <v>2.67374999999999E-2</v>
      </c>
      <c r="Q13" s="9">
        <v>1.37849999999999E-2</v>
      </c>
      <c r="R13" s="9">
        <v>2.4824999999999899E-3</v>
      </c>
      <c r="S13" s="9">
        <v>1.5475E-3</v>
      </c>
      <c r="T13" s="12">
        <f t="shared" si="7"/>
        <v>-0.19390687871239703</v>
      </c>
      <c r="U13" s="12">
        <f t="shared" si="8"/>
        <v>-0.12379928315412198</v>
      </c>
      <c r="V13" s="12">
        <f t="shared" si="9"/>
        <v>1.6562995874325652</v>
      </c>
      <c r="W13" s="12">
        <f t="shared" si="10"/>
        <v>0.24707287933094502</v>
      </c>
      <c r="X13" s="12">
        <f t="shared" si="11"/>
        <v>0.65111202505615706</v>
      </c>
      <c r="Z13" s="29">
        <v>0</v>
      </c>
      <c r="AA13" cm="1">
        <f t="array" ref="AA13">COUNT(IF($J$2:$J$154&gt;=Z13,IF($L$2:$L$154&lt;=200,$J$2:$J$154)))</f>
        <v>139</v>
      </c>
      <c r="AB13" s="30" cm="1">
        <f t="array" ref="AB13">CORREL((IF($L$2:$L$154&lt;=200,IF($J$2:$J$154&gt;=$Z13,$M$2:$M$154))),(IF($L$2:$L$154&lt;=200,IF($J$2:$J$154&gt;=$Z13,$T$2:$T$154))))^2</f>
        <v>0.26486638876936397</v>
      </c>
      <c r="AC13" s="30" cm="1">
        <f t="array" ref="AC13">CORREL((IF($L$2:$L$154&lt;=200,IF($J$2:$J$154&gt;=$Z13,$M$2:$M$154))),(IF($L$2:$L$154&lt;=200,IF($J$2:$J$154&gt;=$Z13,$U$2:$U$154))))^2</f>
        <v>1.3672578329196018E-3</v>
      </c>
      <c r="AD13" s="30" cm="1">
        <f t="array" ref="AD13">CORREL((IF($L$2:$L$154&lt;=200,IF($J$2:$J$154&gt;=$Z13,$M$2:$M$154))),(IF($L$2:$L$154&lt;=200,IF($J$2:$J$154&gt;=$Z13,$V$2:$V$154))))^2</f>
        <v>2.2505040198056332E-2</v>
      </c>
      <c r="AE13" s="30" cm="1">
        <f t="array" ref="AE13">CORREL((IF($L$2:$L$154&lt;=200,IF($J$2:$J$154&gt;=$Z13,$M$2:$M$154))),(IF($L$2:$L$154&lt;=200,IF($J$2:$J$154&gt;=$Z13,$W$2:$W$154))))^2</f>
        <v>3.7742741087104424E-2</v>
      </c>
      <c r="AH13" s="29">
        <v>0.5</v>
      </c>
      <c r="AI13" cm="1">
        <f t="array" ref="AI13">COUNT(IF($F$2:$F$154&lt;=AH13,IF($J$2:$J$154&gt;=0.55,$F$2:$F$154)))</f>
        <v>13</v>
      </c>
      <c r="AJ13" s="30" cm="1">
        <f t="array" ref="AJ13">CORREL((IF($J$3:$J$155&gt;=0.55,IF($F$2:$F$154&lt;=$AH13,$T$2:$T$154))),(IF($J$2:$J$154&gt;=0.55,IF($F$2:$F$154&lt;=$AH13,$M$2:$M$154))))^2</f>
        <v>0.80681709309827065</v>
      </c>
      <c r="AK13" s="30" cm="1">
        <f t="array" ref="AK13">CORREL((IF(OR($L$2:$L$154&lt;=200,$J$2:$J$154&gt;=0.55),IF($F$2:$F$154&lt;=$AH13,$M$2:$M$154))),(IF(OR($L$2:$L$154&lt;=200,$J$2:$J$154&gt;=0.55),IF($F$2:$F$154&lt;=$AH13,$U$2:$U$154))))^2</f>
        <v>4.1697661361098483E-3</v>
      </c>
      <c r="AL13" s="30" cm="1">
        <f t="array" ref="AL13">CORREL((IF(OR($L$2:$L$154&lt;=200,$J$2:$J$154&gt;=0.55),IF($F$2:$F$154&lt;=$AH13,$M$2:$M$154))),(IF(OR($L$2:$L$154&lt;=200,$J$2:$J$154&gt;=0.55),IF($F$2:$F$154&lt;=$AH13,$V$2:$V$154))))^2</f>
        <v>8.0448971208247552E-2</v>
      </c>
      <c r="AM13" s="30" cm="1">
        <f t="array" ref="AM13">CORREL((IF(OR($L$2:$L$154&lt;=200,$J$2:$J$154&gt;=0.55),IF($F$2:$F$154&lt;=$AH13,$M$2:$M$154))),(IF(OR($L$2:$L$154&lt;=200,$J$2:$J$154&gt;=0.55),IF($F$2:$F$154&lt;=$AH13,$W$2:$W$154))))^2</f>
        <v>2.6131780156803928E-2</v>
      </c>
    </row>
    <row r="14" spans="1:39" x14ac:dyDescent="0.2">
      <c r="A14" t="s">
        <v>11</v>
      </c>
      <c r="B14" t="s">
        <v>120</v>
      </c>
      <c r="C14">
        <v>65</v>
      </c>
      <c r="D14" s="2">
        <v>38891</v>
      </c>
      <c r="E14">
        <v>174</v>
      </c>
      <c r="F14">
        <v>0.24936989000000001</v>
      </c>
      <c r="G14" s="12">
        <v>-112.31</v>
      </c>
      <c r="H14" s="12">
        <v>40.734999999999999</v>
      </c>
      <c r="I14" s="3">
        <v>2.35</v>
      </c>
      <c r="J14" s="18">
        <v>6.2</v>
      </c>
      <c r="K14" s="3">
        <f t="shared" si="12"/>
        <v>3.85</v>
      </c>
      <c r="L14" s="14">
        <v>7.1</v>
      </c>
      <c r="M14">
        <f t="shared" si="6"/>
        <v>0.85125834871907524</v>
      </c>
      <c r="N14" s="9">
        <v>3.8314999999999898E-2</v>
      </c>
      <c r="O14" s="9">
        <v>6.9197499999999995E-2</v>
      </c>
      <c r="P14" s="9">
        <v>2.7205E-2</v>
      </c>
      <c r="Q14" s="9">
        <v>1.0869999999999901E-2</v>
      </c>
      <c r="R14" s="9">
        <v>4.9299999999999899E-3</v>
      </c>
      <c r="S14" s="9">
        <v>4.8199999999999901E-3</v>
      </c>
      <c r="T14" s="12">
        <f t="shared" si="7"/>
        <v>-0.16055493334296614</v>
      </c>
      <c r="U14" s="12">
        <f t="shared" si="8"/>
        <v>-0.15193582141611547</v>
      </c>
      <c r="V14" s="12">
        <f t="shared" si="9"/>
        <v>1.8060159206577107</v>
      </c>
      <c r="W14" s="12">
        <f t="shared" si="10"/>
        <v>0.28724566910824439</v>
      </c>
      <c r="X14" s="12">
        <f t="shared" si="11"/>
        <v>0.72847909576295211</v>
      </c>
      <c r="Z14" s="29">
        <v>0.05</v>
      </c>
      <c r="AA14" cm="1">
        <f t="array" ref="AA14">COUNT(IF($J$2:$J$154&gt;=Z14,IF($L$2:$L$154&lt;=200,$J$2:$J$154)))</f>
        <v>111</v>
      </c>
      <c r="AB14" s="30" cm="1">
        <f t="array" ref="AB14">CORREL((IF($L$2:$L$154&lt;=200,IF($J$2:$J$154&gt;=$Z14,$M$2:$M$154))),(IF($L$2:$L$154&lt;=200,IF($J$2:$J$154&gt;=$Z14,$T$2:$T$154))))^2</f>
        <v>0.48534955852641609</v>
      </c>
      <c r="AC14" s="30" cm="1">
        <f t="array" ref="AC14">CORREL((IF($L$2:$L$154&lt;=200,IF($J$2:$J$154&gt;=$Z14,$M$2:$M$154))),(IF($L$2:$L$154&lt;=200,IF($J$2:$J$154&gt;=$Z14,$U$2:$U$154))))^2</f>
        <v>2.5677758937362072E-2</v>
      </c>
      <c r="AD14" s="30" cm="1">
        <f t="array" ref="AD14">CORREL((IF($L$2:$L$154&lt;=200,IF($J$2:$J$154&gt;=$Z14,$M$2:$M$154))),(IF($L$2:$L$154&lt;=200,IF($J$2:$J$154&gt;=$Z14,$V$2:$V$154))))^2</f>
        <v>5.8745066317334324E-2</v>
      </c>
      <c r="AE14" s="30" cm="1">
        <f t="array" ref="AE14">CORREL((IF($L$2:$L$154&lt;=200,IF($J$2:$J$154&gt;=$Z14,$M$2:$M$154))),(IF($L$2:$L$154&lt;=200,IF($J$2:$J$154&gt;=$Z14,$W$2:$W$154))))^2</f>
        <v>0.10775373822603755</v>
      </c>
      <c r="AH14" s="29">
        <v>1</v>
      </c>
      <c r="AI14" cm="1">
        <f t="array" ref="AI14">COUNT(IF($F$2:$F$154&lt;=AH14,IF($J$2:$J$154&gt;=0.55,$F$2:$F$154)))</f>
        <v>15</v>
      </c>
      <c r="AJ14" s="30" cm="1">
        <f t="array" ref="AJ14">CORREL((IF($J$3:$J$155&gt;=0.55,IF($F$2:$F$154&lt;=$AH14,$T$2:$T$154))),(IF($J$2:$J$154&gt;=0.55,IF($F$2:$F$154&lt;=$AH14,$M$2:$M$154))))^2</f>
        <v>0.79364522935634141</v>
      </c>
      <c r="AK14" s="30" cm="1">
        <f t="array" ref="AK14">CORREL((IF(OR($L$2:$L$154&lt;=200,$J$2:$J$154&gt;=0.55),IF($F$2:$F$154&lt;=$AH14,$M$2:$M$154))),(IF(OR($L$2:$L$154&lt;=200,$J$2:$J$154&gt;=0.55),IF($F$2:$F$154&lt;=$AH14,$U$2:$U$154))))^2</f>
        <v>2.0730471941100454E-4</v>
      </c>
      <c r="AL14" s="30" cm="1">
        <f t="array" ref="AL14">CORREL((IF(OR($L$2:$L$154&lt;=200,$J$2:$J$154&gt;=0.55),IF($F$2:$F$154&lt;=$AH14,$M$2:$M$154))),(IF(OR($L$2:$L$154&lt;=200,$J$2:$J$154&gt;=0.55),IF($F$2:$F$154&lt;=$AH14,$V$2:$V$154))))^2</f>
        <v>1.376711666825713E-2</v>
      </c>
      <c r="AM14" s="30" cm="1">
        <f t="array" ref="AM14">CORREL((IF(OR($L$2:$L$154&lt;=200,$J$2:$J$154&gt;=0.55),IF($F$2:$F$154&lt;=$AH14,$M$2:$M$154))),(IF(OR($L$2:$L$154&lt;=200,$J$2:$J$154&gt;=0.55),IF($F$2:$F$154&lt;=$AH14,$W$2:$W$154))))^2</f>
        <v>7.657406910679663E-3</v>
      </c>
    </row>
    <row r="15" spans="1:39" x14ac:dyDescent="0.2">
      <c r="A15" t="s">
        <v>11</v>
      </c>
      <c r="B15" t="s">
        <v>119</v>
      </c>
      <c r="C15">
        <v>64</v>
      </c>
      <c r="D15" s="2">
        <v>38891</v>
      </c>
      <c r="E15">
        <v>174</v>
      </c>
      <c r="F15">
        <v>0.24936989000000001</v>
      </c>
      <c r="G15" s="12">
        <v>-112.205</v>
      </c>
      <c r="H15" s="12">
        <v>40.762</v>
      </c>
      <c r="I15" s="3">
        <v>0.95</v>
      </c>
      <c r="J15" s="18">
        <v>5.7</v>
      </c>
      <c r="K15" s="3">
        <f t="shared" si="12"/>
        <v>4.75</v>
      </c>
      <c r="L15" s="14">
        <v>9.4</v>
      </c>
      <c r="M15">
        <f t="shared" si="6"/>
        <v>0.97312785359969867</v>
      </c>
      <c r="N15" s="9">
        <v>4.0322499999999997E-2</v>
      </c>
      <c r="O15" s="9">
        <v>7.2717499999999893E-2</v>
      </c>
      <c r="P15" s="9">
        <v>2.9790000000000001E-2</v>
      </c>
      <c r="Q15" s="9">
        <v>7.1024999999999804E-3</v>
      </c>
      <c r="R15" s="9">
        <v>4.7375000000000004E-3</v>
      </c>
      <c r="S15" s="9">
        <v>-1.67E-3</v>
      </c>
      <c r="T15" s="12">
        <f t="shared" si="7"/>
        <v>-0.14484133805480129</v>
      </c>
      <c r="U15" s="12">
        <f t="shared" si="8"/>
        <v>-0.20070329087048869</v>
      </c>
      <c r="V15" s="12">
        <f t="shared" si="9"/>
        <v>1.8033976067952111</v>
      </c>
      <c r="W15" s="12">
        <f t="shared" si="10"/>
        <v>0.28657997169143601</v>
      </c>
      <c r="X15" s="12">
        <f t="shared" si="11"/>
        <v>0.82203708343773507</v>
      </c>
      <c r="Z15" s="29">
        <v>0.1</v>
      </c>
      <c r="AA15" cm="1">
        <f t="array" ref="AA15">COUNT(IF($J$2:$J$154&gt;=Z15,IF($L$2:$L$154&lt;=200,$J$2:$J$154)))</f>
        <v>111</v>
      </c>
      <c r="AB15" s="30" cm="1">
        <f t="array" ref="AB15">CORREL((IF($L$2:$L$154&lt;=200,IF($J$2:$J$154&gt;=$Z15,$M$2:$M$154))),(IF($L$2:$L$154&lt;=200,IF($J$2:$J$154&gt;=$Z15,$T$2:$T$154))))^2</f>
        <v>0.48534955852641609</v>
      </c>
      <c r="AC15" s="30" cm="1">
        <f t="array" ref="AC15">CORREL((IF($L$2:$L$154&lt;=200,IF($J$2:$J$154&gt;=$Z15,$M$2:$M$154))),(IF($L$2:$L$154&lt;=200,IF($J$2:$J$154&gt;=$Z15,$U$2:$U$154))))^2</f>
        <v>2.5677758937362072E-2</v>
      </c>
      <c r="AD15" s="30" cm="1">
        <f t="array" ref="AD15">CORREL((IF($L$2:$L$154&lt;=200,IF($J$2:$J$154&gt;=$Z15,$M$2:$M$154))),(IF($L$2:$L$154&lt;=200,IF($J$2:$J$154&gt;=$Z15,$V$2:$V$154))))^2</f>
        <v>5.8745066317334324E-2</v>
      </c>
      <c r="AE15" s="30" cm="1">
        <f t="array" ref="AE15">CORREL((IF($L$2:$L$154&lt;=200,IF($J$2:$J$154&gt;=$Z15,$M$2:$M$154))),(IF($L$2:$L$154&lt;=200,IF($J$2:$J$154&gt;=$Z15,$W$2:$W$154))))^2</f>
        <v>0.10775373822603755</v>
      </c>
      <c r="AH15" s="29">
        <v>1.5</v>
      </c>
      <c r="AI15" cm="1">
        <f t="array" ref="AI15">COUNT(IF($F$2:$F$154&lt;=AH15,IF($J$2:$J$154&gt;=0.55,$F$2:$F$154)))</f>
        <v>21</v>
      </c>
      <c r="AJ15" s="30" cm="1">
        <f t="array" ref="AJ15">CORREL((IF($J$3:$J$155&gt;=0.55,IF($F$2:$F$154&lt;=$AH15,$T$2:$T$154))),(IF($J$2:$J$154&gt;=0.55,IF($F$2:$F$154&lt;=$AH15,$M$2:$M$154))))^2</f>
        <v>0.8649702442345274</v>
      </c>
      <c r="AK15" s="30" cm="1">
        <f t="array" ref="AK15">CORREL((IF(OR($L$2:$L$154&lt;=200,$J$2:$J$154&gt;=0.55),IF($F$2:$F$154&lt;=$AH15,$M$2:$M$154))),(IF(OR($L$2:$L$154&lt;=200,$J$2:$J$154&gt;=0.55),IF($F$2:$F$154&lt;=$AH15,$U$2:$U$154))))^2</f>
        <v>8.2788640984915188E-2</v>
      </c>
      <c r="AL15" s="30" cm="1">
        <f t="array" ref="AL15">CORREL((IF(OR($L$2:$L$154&lt;=200,$J$2:$J$154&gt;=0.55),IF($F$2:$F$154&lt;=$AH15,$M$2:$M$154))),(IF(OR($L$2:$L$154&lt;=200,$J$2:$J$154&gt;=0.55),IF($F$2:$F$154&lt;=$AH15,$V$2:$V$154))))^2</f>
        <v>8.8484133054377301E-3</v>
      </c>
      <c r="AM15" s="30" cm="1">
        <f t="array" ref="AM15">CORREL((IF(OR($L$2:$L$154&lt;=200,$J$2:$J$154&gt;=0.55),IF($F$2:$F$154&lt;=$AH15,$M$2:$M$154))),(IF(OR($L$2:$L$154&lt;=200,$J$2:$J$154&gt;=0.55),IF($F$2:$F$154&lt;=$AH15,$W$2:$W$154))))^2</f>
        <v>2.056035737143164E-2</v>
      </c>
    </row>
    <row r="16" spans="1:39" x14ac:dyDescent="0.2">
      <c r="A16" t="s">
        <v>12</v>
      </c>
      <c r="B16" t="s">
        <v>53</v>
      </c>
      <c r="C16">
        <v>48</v>
      </c>
      <c r="D16" s="2">
        <v>44300</v>
      </c>
      <c r="E16">
        <v>104</v>
      </c>
      <c r="F16">
        <v>1.2447838</v>
      </c>
      <c r="G16" s="12">
        <v>-112.1724</v>
      </c>
      <c r="H16" s="12">
        <v>41.387783329999998</v>
      </c>
      <c r="I16" s="41">
        <v>0.05</v>
      </c>
      <c r="J16" s="18">
        <v>0.2</v>
      </c>
      <c r="K16" s="3">
        <f t="shared" si="12"/>
        <v>0.15000000000000002</v>
      </c>
      <c r="L16" s="42">
        <v>7140</v>
      </c>
      <c r="M16">
        <f t="shared" si="6"/>
        <v>3.8536982117761744</v>
      </c>
      <c r="N16" s="7">
        <v>7.0654999999999996E-2</v>
      </c>
      <c r="O16" s="7">
        <v>0.13230999999999901</v>
      </c>
      <c r="P16" s="9">
        <v>0.117294999999999</v>
      </c>
      <c r="Q16" s="7">
        <v>4.2852499999999898E-2</v>
      </c>
      <c r="R16" s="7">
        <v>2.1524999999999999E-3</v>
      </c>
      <c r="S16" s="7">
        <v>2.0699999999999798E-3</v>
      </c>
      <c r="T16">
        <f t="shared" si="7"/>
        <v>0.35250547955558426</v>
      </c>
      <c r="U16" s="12">
        <f t="shared" si="8"/>
        <v>-0.36677505973936131</v>
      </c>
      <c r="V16" s="12">
        <f t="shared" si="9"/>
        <v>1.872620479796179</v>
      </c>
      <c r="W16" s="12">
        <f t="shared" si="10"/>
        <v>0.30377158623407641</v>
      </c>
      <c r="X16" s="12">
        <f t="shared" si="11"/>
        <v>0.51071148219510265</v>
      </c>
      <c r="Z16" s="29">
        <v>0.12</v>
      </c>
      <c r="AA16" cm="1">
        <f t="array" ref="AA16">COUNT(IF($J$2:$J$154&gt;=Z16,IF($L$2:$L$154&lt;=200,$J$2:$J$154)))</f>
        <v>111</v>
      </c>
      <c r="AB16" s="30" cm="1">
        <f t="array" ref="AB16">CORREL((IF($L$2:$L$154&lt;=200,IF($J$2:$J$154&gt;=$Z16,$M$2:$M$154))),(IF($L$2:$L$154&lt;=200,IF($J$2:$J$154&gt;=$Z16,$T$2:$T$154))))^2</f>
        <v>0.48534955852641609</v>
      </c>
      <c r="AC16" s="30" cm="1">
        <f t="array" ref="AC16">CORREL((IF($L$2:$L$154&lt;=200,IF($J$2:$J$154&gt;=$Z16,$M$2:$M$154))),(IF($L$2:$L$154&lt;=200,IF($J$2:$J$154&gt;=$Z16,$U$2:$U$154))))^2</f>
        <v>2.5677758937362072E-2</v>
      </c>
      <c r="AD16" s="30" cm="1">
        <f t="array" ref="AD16">CORREL((IF($L$2:$L$154&lt;=200,IF($J$2:$J$154&gt;=$Z16,$M$2:$M$154))),(IF($L$2:$L$154&lt;=200,IF($J$2:$J$154&gt;=$Z16,$V$2:$V$154))))^2</f>
        <v>5.8745066317334324E-2</v>
      </c>
      <c r="AE16" s="30" cm="1">
        <f t="array" ref="AE16">CORREL((IF($L$2:$L$154&lt;=200,IF($J$2:$J$154&gt;=$Z16,$M$2:$M$154))),(IF($L$2:$L$154&lt;=200,IF($J$2:$J$154&gt;=$Z16,$W$2:$W$154))))^2</f>
        <v>0.10775373822603755</v>
      </c>
      <c r="AH16" s="29">
        <v>2</v>
      </c>
      <c r="AI16" cm="1">
        <f t="array" ref="AI16">COUNT(IF($F$2:$F$154&lt;=AH16,IF($J$2:$J$154&gt;=0.55,$F$2:$F$154)))</f>
        <v>28</v>
      </c>
      <c r="AJ16" s="30" cm="1">
        <f t="array" ref="AJ16">CORREL((IF($J$3:$J$155&gt;=0.55,IF($F$2:$F$154&lt;=$AH16,$T$2:$T$154))),(IF($J$2:$J$154&gt;=0.55,IF($F$2:$F$154&lt;=$AH16,$M$2:$M$154))))^2</f>
        <v>0.76614720643670542</v>
      </c>
      <c r="AK16" s="30" cm="1">
        <f t="array" ref="AK16">CORREL((IF(OR($L$2:$L$154&lt;=200,$J$2:$J$154&gt;=0.55),IF($F$2:$F$154&lt;=$AH16,$M$2:$M$154))),(IF(OR($L$2:$L$154&lt;=200,$J$2:$J$154&gt;=0.55),IF($F$2:$F$154&lt;=$AH16,$U$2:$U$154))))^2</f>
        <v>7.2752385626217497E-2</v>
      </c>
      <c r="AL16" s="30" cm="1">
        <f t="array" ref="AL16">CORREL((IF(OR($L$2:$L$154&lt;=200,$J$2:$J$154&gt;=0.55),IF($F$2:$F$154&lt;=$AH16,$M$2:$M$154))),(IF(OR($L$2:$L$154&lt;=200,$J$2:$J$154&gt;=0.55),IF($F$2:$F$154&lt;=$AH16,$V$2:$V$154))))^2</f>
        <v>8.2618171161488105E-3</v>
      </c>
      <c r="AM16" s="30" cm="1">
        <f t="array" ref="AM16">CORREL((IF(OR($L$2:$L$154&lt;=200,$J$2:$J$154&gt;=0.55),IF($F$2:$F$154&lt;=$AH16,$M$2:$M$154))),(IF(OR($L$2:$L$154&lt;=200,$J$2:$J$154&gt;=0.55),IF($F$2:$F$154&lt;=$AH16,$W$2:$W$154))))^2</f>
        <v>2.1390960031491671E-2</v>
      </c>
    </row>
    <row r="17" spans="1:46" x14ac:dyDescent="0.2">
      <c r="A17" t="s">
        <v>11</v>
      </c>
      <c r="B17" t="s">
        <v>128</v>
      </c>
      <c r="C17">
        <v>63</v>
      </c>
      <c r="D17" s="2">
        <v>38891</v>
      </c>
      <c r="E17">
        <v>174</v>
      </c>
      <c r="F17">
        <v>0.24936989000000001</v>
      </c>
      <c r="G17" s="12">
        <v>-112.16</v>
      </c>
      <c r="H17" s="12">
        <v>40.805</v>
      </c>
      <c r="I17" s="3">
        <v>0.85</v>
      </c>
      <c r="J17" s="18">
        <v>2.5</v>
      </c>
      <c r="K17" s="3">
        <f t="shared" si="12"/>
        <v>1.65</v>
      </c>
      <c r="L17" s="14">
        <v>10.8</v>
      </c>
      <c r="M17">
        <f t="shared" si="6"/>
        <v>1.0334237554869496</v>
      </c>
      <c r="N17" s="9">
        <v>4.7747499999999998E-2</v>
      </c>
      <c r="O17" s="9">
        <v>7.5714999999999893E-2</v>
      </c>
      <c r="P17" s="9">
        <v>3.80399999999999E-2</v>
      </c>
      <c r="Q17" s="9">
        <v>1.6892500000000001E-2</v>
      </c>
      <c r="R17" s="9">
        <v>4.6825E-3</v>
      </c>
      <c r="S17" s="9">
        <v>4.7375000000000004E-3</v>
      </c>
      <c r="T17" s="12">
        <f t="shared" si="7"/>
        <v>-0.1282110546126938</v>
      </c>
      <c r="U17" s="12">
        <f t="shared" si="8"/>
        <v>-0.17128682798420505</v>
      </c>
      <c r="V17" s="12">
        <f t="shared" si="9"/>
        <v>1.5857374731661322</v>
      </c>
      <c r="W17" s="12">
        <f t="shared" si="10"/>
        <v>0.2265262731598657</v>
      </c>
      <c r="X17" s="12">
        <f t="shared" si="11"/>
        <v>0.63518073590151936</v>
      </c>
      <c r="Z17" s="29">
        <v>0.13</v>
      </c>
      <c r="AA17" cm="1">
        <f t="array" ref="AA17">COUNT(IF($J$2:$J$154&gt;=Z17,IF($L$2:$L$154&lt;=200,$J$2:$J$154)))</f>
        <v>111</v>
      </c>
      <c r="AB17" s="30" cm="1">
        <f t="array" ref="AB17">CORREL((IF($L$2:$L$154&lt;=200,IF($J$2:$J$154&gt;=$Z17,$M$2:$M$154))),(IF($L$2:$L$154&lt;=200,IF($J$2:$J$154&gt;=$Z17,$T$2:$T$154))))^2</f>
        <v>0.48534955852641609</v>
      </c>
      <c r="AC17" s="30" cm="1">
        <f t="array" ref="AC17">CORREL((IF($L$2:$L$154&lt;=200,IF($J$2:$J$154&gt;=$Z17,$M$2:$M$154))),(IF($L$2:$L$154&lt;=200,IF($J$2:$J$154&gt;=$Z17,$U$2:$U$154))))^2</f>
        <v>2.5677758937362072E-2</v>
      </c>
      <c r="AD17" s="30" cm="1">
        <f t="array" ref="AD17">CORREL((IF($L$2:$L$154&lt;=200,IF($J$2:$J$154&gt;=$Z17,$M$2:$M$154))),(IF($L$2:$L$154&lt;=200,IF($J$2:$J$154&gt;=$Z17,$V$2:$V$154))))^2</f>
        <v>5.8745066317334324E-2</v>
      </c>
      <c r="AE17" s="30" cm="1">
        <f t="array" ref="AE17">CORREL((IF($L$2:$L$154&lt;=200,IF($J$2:$J$154&gt;=$Z17,$M$2:$M$154))),(IF($L$2:$L$154&lt;=200,IF($J$2:$J$154&gt;=$Z17,$W$2:$W$154))))^2</f>
        <v>0.10775373822603755</v>
      </c>
      <c r="AH17" s="29">
        <v>2.5</v>
      </c>
      <c r="AI17" cm="1">
        <f t="array" ref="AI17">COUNT(IF($F$2:$F$154&lt;=AH17,IF($J$2:$J$154&gt;=0.55,$F$2:$F$154)))</f>
        <v>29</v>
      </c>
      <c r="AJ17" s="30" cm="1">
        <f t="array" ref="AJ17">CORREL((IF($J$3:$J$155&gt;=0.55,IF($F$2:$F$154&lt;=$AH17,$T$2:$T$154))),(IF($J$2:$J$154&gt;=0.55,IF($F$2:$F$154&lt;=$AH17,$M$2:$M$154))))^2</f>
        <v>0.61920079768025527</v>
      </c>
      <c r="AK17" s="30" cm="1">
        <f t="array" ref="AK17">CORREL((IF(OR($L$2:$L$154&lt;=200,$J$2:$J$154&gt;=0.55),IF($F$2:$F$154&lt;=$AH17,$M$2:$M$154))),(IF(OR($L$2:$L$154&lt;=200,$J$2:$J$154&gt;=0.55),IF($F$2:$F$154&lt;=$AH17,$U$2:$U$154))))^2</f>
        <v>5.7898293906628144E-2</v>
      </c>
      <c r="AL17" s="30" cm="1">
        <f t="array" ref="AL17">CORREL((IF(OR($L$2:$L$154&lt;=200,$J$2:$J$154&gt;=0.55),IF($F$2:$F$154&lt;=$AH17,$M$2:$M$154))),(IF(OR($L$2:$L$154&lt;=200,$J$2:$J$154&gt;=0.55),IF($F$2:$F$154&lt;=$AH17,$V$2:$V$154))))^2</f>
        <v>1.254956120019142E-2</v>
      </c>
      <c r="AM17" s="30" cm="1">
        <f t="array" ref="AM17">CORREL((IF(OR($L$2:$L$154&lt;=200,$J$2:$J$154&gt;=0.55),IF($F$2:$F$154&lt;=$AH17,$M$2:$M$154))),(IF(OR($L$2:$L$154&lt;=200,$J$2:$J$154&gt;=0.55),IF($F$2:$F$154&lt;=$AH17,$W$2:$W$154))))^2</f>
        <v>2.726151216548384E-2</v>
      </c>
      <c r="AS17" t="s">
        <v>18</v>
      </c>
      <c r="AT17">
        <v>16</v>
      </c>
    </row>
    <row r="18" spans="1:46" x14ac:dyDescent="0.2">
      <c r="A18" t="s">
        <v>13</v>
      </c>
      <c r="B18" t="s">
        <v>37</v>
      </c>
      <c r="C18">
        <v>5</v>
      </c>
      <c r="D18" s="2">
        <v>44455</v>
      </c>
      <c r="E18">
        <v>259</v>
      </c>
      <c r="F18">
        <v>3.7558992</v>
      </c>
      <c r="G18" s="12">
        <v>-112.51309999999999</v>
      </c>
      <c r="H18" s="12">
        <v>40.955249999999999</v>
      </c>
      <c r="I18" s="39"/>
      <c r="J18" s="13"/>
      <c r="K18" s="3" t="s">
        <v>30</v>
      </c>
      <c r="L18" s="40">
        <v>1.6020000000000001</v>
      </c>
      <c r="M18">
        <f t="shared" si="6"/>
        <v>0.20466251174821887</v>
      </c>
      <c r="N18" s="7">
        <v>3.3007499999999898E-2</v>
      </c>
      <c r="O18" s="7">
        <v>7.0985000000000006E-2</v>
      </c>
      <c r="P18" s="7">
        <v>3.2567499999999999E-2</v>
      </c>
      <c r="Q18" s="7">
        <v>-4.4749999999999998E-3</v>
      </c>
      <c r="R18" s="7">
        <v>9.2200000000000008E-3</v>
      </c>
      <c r="S18" s="7">
        <v>1.0897499999999999E-2</v>
      </c>
      <c r="T18">
        <f t="shared" si="7"/>
        <v>-6.1984926392885647E-3</v>
      </c>
      <c r="U18" s="12">
        <f t="shared" si="8"/>
        <v>-0.35620357237300798</v>
      </c>
      <c r="V18" s="12">
        <f t="shared" si="9"/>
        <v>2.1505718397334008</v>
      </c>
      <c r="W18" s="12">
        <f t="shared" si="10"/>
        <v>0.36519460538019705</v>
      </c>
      <c r="X18" s="12">
        <f t="shared" si="11"/>
        <v>1.1345662306420086</v>
      </c>
      <c r="Z18" s="29">
        <v>0.15</v>
      </c>
      <c r="AA18" cm="1">
        <f t="array" ref="AA18">COUNT(IF($J$2:$J$154&gt;=Z18,IF($L$2:$L$154&lt;=200,$J$2:$J$154)))</f>
        <v>111</v>
      </c>
      <c r="AB18" s="30" cm="1">
        <f t="array" ref="AB18">CORREL((IF($L$2:$L$154&lt;=200,IF($J$2:$J$154&gt;=$Z18,$M$2:$M$154))),(IF($L$2:$L$154&lt;=200,IF($J$2:$J$154&gt;=$Z18,$T$2:$T$154))))^2</f>
        <v>0.48534955852641609</v>
      </c>
      <c r="AC18" s="30" cm="1">
        <f t="array" ref="AC18">CORREL((IF($L$2:$L$154&lt;=200,IF($J$2:$J$154&gt;=$Z18,$M$2:$M$154))),(IF($L$2:$L$154&lt;=200,IF($J$2:$J$154&gt;=$Z18,$U$2:$U$154))))^2</f>
        <v>2.5677758937362072E-2</v>
      </c>
      <c r="AD18" s="30" cm="1">
        <f t="array" ref="AD18">CORREL((IF($L$2:$L$154&lt;=200,IF($J$2:$J$154&gt;=$Z18,$M$2:$M$154))),(IF($L$2:$L$154&lt;=200,IF($J$2:$J$154&gt;=$Z18,$V$2:$V$154))))^2</f>
        <v>5.8745066317334324E-2</v>
      </c>
      <c r="AE18" s="30" cm="1">
        <f t="array" ref="AE18">CORREL((IF($L$2:$L$154&lt;=200,IF($J$2:$J$154&gt;=$Z18,$M$2:$M$154))),(IF($L$2:$L$154&lt;=200,IF($J$2:$J$154&gt;=$Z18,$W$2:$W$154))))^2</f>
        <v>0.10775373822603755</v>
      </c>
      <c r="AH18" s="29">
        <v>3</v>
      </c>
      <c r="AI18" cm="1">
        <f t="array" ref="AI18">COUNT(IF($F$2:$F$154&lt;=AH18,IF($J$2:$J$154&gt;=0.55,$F$2:$F$154)))</f>
        <v>32</v>
      </c>
      <c r="AJ18" s="30" cm="1">
        <f t="array" ref="AJ18">CORREL((IF($J$3:$J$155&gt;=0.55,IF($F$2:$F$154&lt;=$AH18,$T$2:$T$154))),(IF($J$2:$J$154&gt;=0.55,IF($F$2:$F$154&lt;=$AH18,$M$2:$M$154))))^2</f>
        <v>0.67543921901536641</v>
      </c>
      <c r="AK18" s="30" cm="1">
        <f t="array" ref="AK18">CORREL((IF(OR($L$2:$L$154&lt;=200,$J$2:$J$154&gt;=0.55),IF($F$2:$F$154&lt;=$AH18,$M$2:$M$154))),(IF(OR($L$2:$L$154&lt;=200,$J$2:$J$154&gt;=0.55),IF($F$2:$F$154&lt;=$AH18,$U$2:$U$154))))^2</f>
        <v>5.459736924561763E-2</v>
      </c>
      <c r="AL18" s="30" cm="1">
        <f t="array" ref="AL18">CORREL((IF(OR($L$2:$L$154&lt;=200,$J$2:$J$154&gt;=0.55),IF($F$2:$F$154&lt;=$AH18,$M$2:$M$154))),(IF(OR($L$2:$L$154&lt;=200,$J$2:$J$154&gt;=0.55),IF($F$2:$F$154&lt;=$AH18,$V$2:$V$154))))^2</f>
        <v>2.0525437741959123E-2</v>
      </c>
      <c r="AM18" s="30" cm="1">
        <f t="array" ref="AM18">CORREL((IF(OR($L$2:$L$154&lt;=200,$J$2:$J$154&gt;=0.55),IF($F$2:$F$154&lt;=$AH18,$M$2:$M$154))),(IF(OR($L$2:$L$154&lt;=200,$J$2:$J$154&gt;=0.55),IF($F$2:$F$154&lt;=$AH18,$W$2:$W$154))))^2</f>
        <v>3.8620087567217305E-2</v>
      </c>
      <c r="AS18" t="s">
        <v>19</v>
      </c>
      <c r="AT18">
        <f>AT17/1.618</f>
        <v>9.8887515451174277</v>
      </c>
    </row>
    <row r="19" spans="1:46" x14ac:dyDescent="0.2">
      <c r="A19" t="s">
        <v>12</v>
      </c>
      <c r="B19" t="s">
        <v>60</v>
      </c>
      <c r="C19">
        <v>17</v>
      </c>
      <c r="D19" s="2">
        <v>44097</v>
      </c>
      <c r="E19">
        <v>267</v>
      </c>
      <c r="F19">
        <v>0.75990939999999996</v>
      </c>
      <c r="G19" s="12">
        <v>-112.6125833</v>
      </c>
      <c r="H19" s="12">
        <v>41.22303333</v>
      </c>
      <c r="I19" s="3">
        <v>0.5</v>
      </c>
      <c r="J19" s="18">
        <f>I19</f>
        <v>0.5</v>
      </c>
      <c r="L19" s="14">
        <v>21.1</v>
      </c>
      <c r="M19">
        <f t="shared" si="6"/>
        <v>1.3242824552976926</v>
      </c>
      <c r="N19" s="7">
        <v>1.7112499999999999E-2</v>
      </c>
      <c r="O19" s="7">
        <v>6.9032499999999997E-2</v>
      </c>
      <c r="P19" s="7">
        <v>3.2952499999999899E-2</v>
      </c>
      <c r="Q19" s="7">
        <v>3.41749999999999E-3</v>
      </c>
      <c r="R19" s="7">
        <v>1.6947500000000001E-2</v>
      </c>
      <c r="S19" s="7">
        <v>1.8652499999999898E-2</v>
      </c>
      <c r="T19">
        <f t="shared" si="7"/>
        <v>0.22945713975301343</v>
      </c>
      <c r="U19" s="12">
        <f t="shared" si="8"/>
        <v>-0.3428521678565199</v>
      </c>
      <c r="V19" s="12">
        <f t="shared" si="9"/>
        <v>4.0340394448502552</v>
      </c>
      <c r="W19" s="12">
        <f t="shared" si="10"/>
        <v>0.60270474200475932</v>
      </c>
      <c r="X19" s="12">
        <f t="shared" si="11"/>
        <v>0.9056590752242929</v>
      </c>
      <c r="Z19" s="29">
        <v>0.18</v>
      </c>
      <c r="AA19" cm="1">
        <f t="array" ref="AA19">COUNT(IF($J$2:$J$154&gt;=Z19,IF($L$2:$L$154&lt;=200,$J$2:$J$154)))</f>
        <v>110</v>
      </c>
      <c r="AB19" s="30" cm="1">
        <f t="array" ref="AB19">CORREL((IF($L$2:$L$154&lt;=200,IF($J$2:$J$154&gt;=$Z19,$M$2:$M$154))),(IF($L$2:$L$154&lt;=200,IF($J$2:$J$154&gt;=$Z19,$T$2:$T$154))))^2</f>
        <v>0.47003314180523642</v>
      </c>
      <c r="AC19" s="30" cm="1">
        <f t="array" ref="AC19">CORREL((IF($L$2:$L$154&lt;=200,IF($J$2:$J$154&gt;=$Z19,$M$2:$M$154))),(IF($L$2:$L$154&lt;=200,IF($J$2:$J$154&gt;=$Z19,$U$2:$U$154))))^2</f>
        <v>2.4145361542008557E-2</v>
      </c>
      <c r="AD19" s="30" cm="1">
        <f t="array" ref="AD19">CORREL((IF($L$2:$L$154&lt;=200,IF($J$2:$J$154&gt;=$Z19,$M$2:$M$154))),(IF($L$2:$L$154&lt;=200,IF($J$2:$J$154&gt;=$Z19,$V$2:$V$154))))^2</f>
        <v>6.0629669598859466E-2</v>
      </c>
      <c r="AE19" s="30" cm="1">
        <f t="array" ref="AE19">CORREL((IF($L$2:$L$154&lt;=200,IF($J$2:$J$154&gt;=$Z19,$M$2:$M$154))),(IF($L$2:$L$154&lt;=200,IF($J$2:$J$154&gt;=$Z19,$W$2:$W$154))))^2</f>
        <v>0.10655225303223217</v>
      </c>
      <c r="AH19" s="29">
        <v>3.5</v>
      </c>
      <c r="AI19" cm="1">
        <f t="array" ref="AI19">COUNT(IF($F$2:$F$154&lt;=AH19,IF($J$2:$J$154&gt;=0.55,$F$2:$F$154)))</f>
        <v>33</v>
      </c>
      <c r="AJ19" s="30" cm="1">
        <f t="array" ref="AJ19">CORREL((IF($J$3:$J$155&gt;=0.55,IF($F$2:$F$154&lt;=$AH19,$T$2:$T$154))),(IF($J$2:$J$154&gt;=0.55,IF($F$2:$F$154&lt;=$AH19,$M$2:$M$154))))^2</f>
        <v>0.6241833494643747</v>
      </c>
      <c r="AK19" s="30" cm="1">
        <f t="array" ref="AK19">CORREL((IF(OR($L$2:$L$154&lt;=200,$J$2:$J$154&gt;=0.55),IF($F$2:$F$154&lt;=$AH19,$M$2:$M$154))),(IF(OR($L$2:$L$154&lt;=200,$J$2:$J$154&gt;=0.55),IF($F$2:$F$154&lt;=$AH19,$U$2:$U$154))))^2</f>
        <v>6.2387460098924777E-2</v>
      </c>
      <c r="AL19" s="30" cm="1">
        <f t="array" ref="AL19">CORREL((IF(OR($L$2:$L$154&lt;=200,$J$2:$J$154&gt;=0.55),IF($F$2:$F$154&lt;=$AH19,$M$2:$M$154))),(IF(OR($L$2:$L$154&lt;=200,$J$2:$J$154&gt;=0.55),IF($F$2:$F$154&lt;=$AH19,$V$2:$V$154))))^2</f>
        <v>1.5156947935943008E-2</v>
      </c>
      <c r="AM19" s="30" cm="1">
        <f t="array" ref="AM19">CORREL((IF(OR($L$2:$L$154&lt;=200,$J$2:$J$154&gt;=0.55),IF($F$2:$F$154&lt;=$AH19,$M$2:$M$154))),(IF(OR($L$2:$L$154&lt;=200,$J$2:$J$154&gt;=0.55),IF($F$2:$F$154&lt;=$AH19,$W$2:$W$154))))^2</f>
        <v>2.5509141617541222E-2</v>
      </c>
    </row>
    <row r="20" spans="1:46" x14ac:dyDescent="0.2">
      <c r="A20" t="s">
        <v>11</v>
      </c>
      <c r="B20" t="s">
        <v>117</v>
      </c>
      <c r="C20">
        <v>60</v>
      </c>
      <c r="D20" s="2">
        <v>38891</v>
      </c>
      <c r="E20">
        <v>174</v>
      </c>
      <c r="F20">
        <v>0.24936989000000001</v>
      </c>
      <c r="G20" s="12">
        <v>-112.238</v>
      </c>
      <c r="H20" s="12">
        <v>40.86</v>
      </c>
      <c r="I20" s="3">
        <v>0.95</v>
      </c>
      <c r="J20" s="18">
        <v>8.3000000000000007</v>
      </c>
      <c r="K20" s="3">
        <f>J20-I20</f>
        <v>7.3500000000000005</v>
      </c>
      <c r="L20" s="14">
        <v>9.1999999999999993</v>
      </c>
      <c r="M20">
        <f t="shared" si="6"/>
        <v>0.96378782734555524</v>
      </c>
      <c r="N20" s="9">
        <v>3.4547500000000002E-2</v>
      </c>
      <c r="O20" s="9">
        <v>6.1937499999999902E-2</v>
      </c>
      <c r="P20" s="9">
        <v>2.7012499999999901E-2</v>
      </c>
      <c r="Q20" s="9">
        <v>1.39775E-2</v>
      </c>
      <c r="R20" s="9">
        <v>4.8475000000000002E-3</v>
      </c>
      <c r="S20" s="9">
        <v>4.7924999999999999E-3</v>
      </c>
      <c r="T20" s="12">
        <f t="shared" si="7"/>
        <v>-0.12165489404641958</v>
      </c>
      <c r="U20" s="12">
        <f t="shared" si="8"/>
        <v>-0.13509872000829054</v>
      </c>
      <c r="V20" s="12">
        <f t="shared" si="9"/>
        <v>1.792821477675661</v>
      </c>
      <c r="W20" s="12">
        <f t="shared" si="10"/>
        <v>0.28387832305539645</v>
      </c>
      <c r="X20" s="12">
        <f t="shared" si="11"/>
        <v>0.6317592043733119</v>
      </c>
      <c r="Z20" s="29">
        <v>0.2</v>
      </c>
      <c r="AA20" cm="1">
        <f t="array" ref="AA20">COUNT(IF($J$2:$J$154&gt;=Z20,IF($L$2:$L$154&lt;=200,$J$2:$J$154)))</f>
        <v>110</v>
      </c>
      <c r="AB20" s="30" cm="1">
        <f t="array" ref="AB20">CORREL((IF($L$2:$L$154&lt;=200,IF($J$2:$J$154&gt;=$Z20,$M$2:$M$154))),(IF($L$2:$L$154&lt;=200,IF($J$2:$J$154&gt;=$Z20,$T$2:$T$154))))^2</f>
        <v>0.47003314180523642</v>
      </c>
      <c r="AC20" s="30" cm="1">
        <f t="array" ref="AC20">CORREL((IF($L$2:$L$154&lt;=200,IF($J$2:$J$154&gt;=$Z20,$M$2:$M$154))),(IF($L$2:$L$154&lt;=200,IF($J$2:$J$154&gt;=$Z20,$U$2:$U$154))))^2</f>
        <v>2.4145361542008557E-2</v>
      </c>
      <c r="AD20" s="30" cm="1">
        <f t="array" ref="AD20">CORREL((IF($L$2:$L$154&lt;=200,IF($J$2:$J$154&gt;=$Z20,$M$2:$M$154))),(IF($L$2:$L$154&lt;=200,IF($J$2:$J$154&gt;=$Z20,$V$2:$V$154))))^2</f>
        <v>6.0629669598859466E-2</v>
      </c>
      <c r="AE20" s="30" cm="1">
        <f t="array" ref="AE20">CORREL((IF($L$2:$L$154&lt;=200,IF($J$2:$J$154&gt;=$Z20,$M$2:$M$154))),(IF($L$2:$L$154&lt;=200,IF($J$2:$J$154&gt;=$Z20,$W$2:$W$154))))^2</f>
        <v>0.10655225303223217</v>
      </c>
      <c r="AH20" s="29">
        <v>4</v>
      </c>
      <c r="AI20" cm="1">
        <f t="array" ref="AI20">COUNT(IF($F$2:$F$154&lt;=AH20,IF($J$2:$J$154&gt;=0.55,$F$2:$F$154)))</f>
        <v>35</v>
      </c>
      <c r="AJ20" s="30" cm="1">
        <f t="array" ref="AJ20">CORREL((IF($J$3:$J$155&gt;=0.55,IF($F$2:$F$154&lt;=$AH20,$T$2:$T$154))),(IF($J$2:$J$154&gt;=0.55,IF($F$2:$F$154&lt;=$AH20,$M$2:$M$154))))^2</f>
        <v>0.60305162178599614</v>
      </c>
      <c r="AK20" s="30" cm="1">
        <f t="array" ref="AK20">CORREL((IF(OR($L$2:$L$154&lt;=200,$J$2:$J$154&gt;=0.55),IF($F$2:$F$154&lt;=$AH20,$M$2:$M$154))),(IF(OR($L$2:$L$154&lt;=200,$J$2:$J$154&gt;=0.55),IF($F$2:$F$154&lt;=$AH20,$U$2:$U$154))))^2</f>
        <v>1.2659104122188906E-4</v>
      </c>
      <c r="AL20" s="30" cm="1">
        <f t="array" ref="AL20">CORREL((IF(OR($L$2:$L$154&lt;=200,$J$2:$J$154&gt;=0.55),IF($F$2:$F$154&lt;=$AH20,$M$2:$M$154))),(IF(OR($L$2:$L$154&lt;=200,$J$2:$J$154&gt;=0.55),IF($F$2:$F$154&lt;=$AH20,$V$2:$V$154))))^2</f>
        <v>7.8492854857819042E-4</v>
      </c>
      <c r="AM20" s="30" cm="1">
        <f t="array" ref="AM20">CORREL((IF(OR($L$2:$L$154&lt;=200,$J$2:$J$154&gt;=0.55),IF($F$2:$F$154&lt;=$AH20,$M$2:$M$154))),(IF(OR($L$2:$L$154&lt;=200,$J$2:$J$154&gt;=0.55),IF($F$2:$F$154&lt;=$AH20,$W$2:$W$154))))^2</f>
        <v>2.9351155280247649E-5</v>
      </c>
    </row>
    <row r="21" spans="1:46" x14ac:dyDescent="0.2">
      <c r="A21" t="s">
        <v>13</v>
      </c>
      <c r="B21" t="s">
        <v>36</v>
      </c>
      <c r="C21">
        <v>5</v>
      </c>
      <c r="D21" s="2">
        <v>44434</v>
      </c>
      <c r="E21">
        <v>238</v>
      </c>
      <c r="F21">
        <v>0.24015692</v>
      </c>
      <c r="G21" s="12">
        <v>-112.51309999999999</v>
      </c>
      <c r="H21" s="12">
        <v>40.955249999999999</v>
      </c>
      <c r="J21" s="13"/>
      <c r="K21" s="3" t="s">
        <v>30</v>
      </c>
      <c r="L21" s="14">
        <v>23.495999999999999</v>
      </c>
      <c r="M21">
        <f t="shared" si="6"/>
        <v>1.3709939335147439</v>
      </c>
      <c r="N21" s="7">
        <v>1.0869999999999901E-2</v>
      </c>
      <c r="O21" s="7">
        <v>5.8499999999999899E-2</v>
      </c>
      <c r="P21" s="7">
        <v>2.0219999999999901E-2</v>
      </c>
      <c r="Q21" s="7">
        <v>-3.04499999999999E-3</v>
      </c>
      <c r="R21" s="7">
        <v>5.4249999999999802E-3</v>
      </c>
      <c r="S21" s="7">
        <v>7.9549999999999899E-3</v>
      </c>
      <c r="T21">
        <f t="shared" si="7"/>
        <v>0.15982905982906012</v>
      </c>
      <c r="U21" s="12">
        <f t="shared" si="8"/>
        <v>-0.33537552256018394</v>
      </c>
      <c r="V21" s="12">
        <f t="shared" si="9"/>
        <v>5.3817847286108957</v>
      </c>
      <c r="W21" s="12">
        <f t="shared" si="10"/>
        <v>0.68660804382298024</v>
      </c>
      <c r="X21" s="12">
        <f t="shared" si="11"/>
        <v>1.1098187719772787</v>
      </c>
      <c r="Z21" s="29">
        <v>0.23</v>
      </c>
      <c r="AA21" cm="1">
        <f t="array" ref="AA21">COUNT(IF($J$2:$J$154&gt;=Z21,IF($L$2:$L$154&lt;=200,$J$2:$J$154)))</f>
        <v>109</v>
      </c>
      <c r="AB21" s="30" cm="1">
        <f t="array" ref="AB21">CORREL((IF($L$2:$L$154&lt;=200,IF($J$2:$J$154&gt;=$Z21,$M$2:$M$154))),(IF($L$2:$L$154&lt;=200,IF($J$2:$J$154&gt;=$Z21,$T$2:$T$154))))^2</f>
        <v>0.46701861519567628</v>
      </c>
      <c r="AC21" s="30" cm="1">
        <f t="array" ref="AC21">CORREL((IF($L$2:$L$154&lt;=200,IF($J$2:$J$154&gt;=$Z21,$M$2:$M$154))),(IF($L$2:$L$154&lt;=200,IF($J$2:$J$154&gt;=$Z21,$U$2:$U$154))))^2</f>
        <v>2.1421022585738379E-2</v>
      </c>
      <c r="AD21" s="30" cm="1">
        <f t="array" ref="AD21">CORREL((IF($L$2:$L$154&lt;=200,IF($J$2:$J$154&gt;=$Z21,$M$2:$M$154))),(IF($L$2:$L$154&lt;=200,IF($J$2:$J$154&gt;=$Z21,$V$2:$V$154))))^2</f>
        <v>6.3272249901341018E-2</v>
      </c>
      <c r="AE21" s="30" cm="1">
        <f t="array" ref="AE21">CORREL((IF($L$2:$L$154&lt;=200,IF($J$2:$J$154&gt;=$Z21,$M$2:$M$154))),(IF($L$2:$L$154&lt;=200,IF($J$2:$J$154&gt;=$Z21,$W$2:$W$154))))^2</f>
        <v>0.11063228932398216</v>
      </c>
      <c r="AH21" s="29">
        <v>4.5</v>
      </c>
      <c r="AI21" cm="1">
        <f t="array" ref="AI21">COUNT(IF($F$2:$F$154&lt;=AH21,IF($J$2:$J$154&gt;=0.55,$F$2:$F$154)))</f>
        <v>36</v>
      </c>
      <c r="AJ21" s="30" cm="1">
        <f t="array" ref="AJ21">CORREL((IF($J$3:$J$155&gt;=0.55,IF($F$2:$F$154&lt;=$AH21,$T$2:$T$154))),(IF($J$2:$J$154&gt;=0.55,IF($F$2:$F$154&lt;=$AH21,$M$2:$M$154))))^2</f>
        <v>0.60305162178599614</v>
      </c>
      <c r="AK21" s="30" cm="1">
        <f t="array" ref="AK21">CORREL((IF(OR($L$2:$L$154&lt;=200,$J$2:$J$154&gt;=0.55),IF($F$2:$F$154&lt;=$AH21,$M$2:$M$154))),(IF(OR($L$2:$L$154&lt;=200,$J$2:$J$154&gt;=0.55),IF($F$2:$F$154&lt;=$AH21,$U$2:$U$154))))^2</f>
        <v>1.1510160363193798E-7</v>
      </c>
      <c r="AL21" s="30" cm="1">
        <f t="array" ref="AL21">CORREL((IF(OR($L$2:$L$154&lt;=200,$J$2:$J$154&gt;=0.55),IF($F$2:$F$154&lt;=$AH21,$M$2:$M$154))),(IF(OR($L$2:$L$154&lt;=200,$J$2:$J$154&gt;=0.55),IF($F$2:$F$154&lt;=$AH21,$V$2:$V$154))))^2</f>
        <v>5.6989581272704374E-5</v>
      </c>
      <c r="AM21" s="30" cm="1">
        <f t="array" ref="AM21">CORREL((IF(OR($L$2:$L$154&lt;=200,$J$2:$J$154&gt;=0.55),IF($F$2:$F$154&lt;=$AH21,$M$2:$M$154))),(IF(OR($L$2:$L$154&lt;=200,$J$2:$J$154&gt;=0.55),IF($F$2:$F$154&lt;=$AH21,$W$2:$W$154))))^2</f>
        <v>1.2856376235628254E-3</v>
      </c>
    </row>
    <row r="22" spans="1:46" x14ac:dyDescent="0.2">
      <c r="A22" t="s">
        <v>13</v>
      </c>
      <c r="B22" t="s">
        <v>42</v>
      </c>
      <c r="C22">
        <v>8</v>
      </c>
      <c r="D22" s="2">
        <v>44455</v>
      </c>
      <c r="E22">
        <v>259</v>
      </c>
      <c r="F22">
        <v>3.7558992</v>
      </c>
      <c r="G22" s="12">
        <v>-112.73991700000001</v>
      </c>
      <c r="H22" s="12">
        <v>41.116982999999998</v>
      </c>
      <c r="J22" s="13"/>
      <c r="K22" s="3" t="s">
        <v>30</v>
      </c>
      <c r="L22" s="14">
        <v>0.53400000000000003</v>
      </c>
      <c r="M22">
        <f t="shared" si="6"/>
        <v>-0.27245874297144357</v>
      </c>
      <c r="N22" s="7">
        <v>2.4344999999999999E-2</v>
      </c>
      <c r="O22" s="7">
        <v>5.7867500000000002E-2</v>
      </c>
      <c r="P22" s="7">
        <v>1.7964999999999998E-2</v>
      </c>
      <c r="Q22" s="7">
        <v>-9.2324999999999994E-3</v>
      </c>
      <c r="R22" s="7">
        <v>8.4774999999999903E-3</v>
      </c>
      <c r="S22" s="7">
        <v>9.1924999999999906E-3</v>
      </c>
      <c r="T22">
        <f t="shared" si="7"/>
        <v>-0.11025186849267724</v>
      </c>
      <c r="U22" s="12">
        <f t="shared" si="8"/>
        <v>-0.3308195225786833</v>
      </c>
      <c r="V22" s="12">
        <f t="shared" si="9"/>
        <v>2.3769767919490659</v>
      </c>
      <c r="W22" s="12">
        <f t="shared" si="10"/>
        <v>0.40775429527140039</v>
      </c>
      <c r="X22" s="12">
        <f t="shared" si="11"/>
        <v>1.3796648504163669</v>
      </c>
      <c r="Z22" s="29">
        <v>0.25</v>
      </c>
      <c r="AA22" cm="1">
        <f t="array" ref="AA22">COUNT(IF($J$2:$J$154&gt;=Z22,IF($L$2:$L$154&lt;=200,$J$2:$J$154)))</f>
        <v>109</v>
      </c>
      <c r="AB22" s="30" cm="1">
        <f t="array" ref="AB22">CORREL((IF($L$2:$L$154&lt;=200,IF($J$2:$J$154&gt;=$Z22,$M$2:$M$154))),(IF($L$2:$L$154&lt;=200,IF($J$2:$J$154&gt;=$Z22,$T$2:$T$154))))^2</f>
        <v>0.46701861519567628</v>
      </c>
      <c r="AC22" s="30" cm="1">
        <f t="array" ref="AC22">CORREL((IF($L$2:$L$154&lt;=200,IF($J$2:$J$154&gt;=$Z22,$M$2:$M$154))),(IF($L$2:$L$154&lt;=200,IF($J$2:$J$154&gt;=$Z22,$U$2:$U$154))))^2</f>
        <v>2.1421022585738379E-2</v>
      </c>
      <c r="AD22" s="30" cm="1">
        <f t="array" ref="AD22">CORREL((IF($L$2:$L$154&lt;=200,IF($J$2:$J$154&gt;=$Z22,$M$2:$M$154))),(IF($L$2:$L$154&lt;=200,IF($J$2:$J$154&gt;=$Z22,$V$2:$V$154))))^2</f>
        <v>6.3272249901341018E-2</v>
      </c>
      <c r="AE22" s="30" cm="1">
        <f t="array" ref="AE22">CORREL((IF($L$2:$L$154&lt;=200,IF($J$2:$J$154&gt;=$Z22,$M$2:$M$154))),(IF($L$2:$L$154&lt;=200,IF($J$2:$J$154&gt;=$Z22,$W$2:$W$154))))^2</f>
        <v>0.11063228932398216</v>
      </c>
      <c r="AH22" s="29">
        <v>5</v>
      </c>
      <c r="AI22" cm="1">
        <f t="array" ref="AI22">COUNT(IF($F$2:$F$154&lt;=AH22,IF($J$2:$J$154&gt;=0.55,$F$2:$F$154)))</f>
        <v>36</v>
      </c>
      <c r="AJ22" s="30" cm="1">
        <f t="array" ref="AJ22">CORREL((IF($J$3:$J$155&gt;=0.55,IF($F$2:$F$154&lt;=$AH22,$T$2:$T$154))),(IF($J$2:$J$154&gt;=0.55,IF($F$2:$F$154&lt;=$AH22,$M$2:$M$154))))^2</f>
        <v>0.60305162178599614</v>
      </c>
      <c r="AK22" s="30" cm="1">
        <f t="array" ref="AK22">CORREL((IF(OR($L$2:$L$154&lt;=200,$J$2:$J$154&gt;=0.55),IF($F$2:$F$154&lt;=$AH22,$M$2:$M$154))),(IF(OR($L$2:$L$154&lt;=200,$J$2:$J$154&gt;=0.55),IF($F$2:$F$154&lt;=$AH22,$U$2:$U$154))))^2</f>
        <v>1.1418778090813838E-2</v>
      </c>
      <c r="AL22" s="30" cm="1">
        <f t="array" ref="AL22">CORREL((IF(OR($L$2:$L$154&lt;=200,$J$2:$J$154&gt;=0.55),IF($F$2:$F$154&lt;=$AH22,$M$2:$M$154))),(IF(OR($L$2:$L$154&lt;=200,$J$2:$J$154&gt;=0.55),IF($F$2:$F$154&lt;=$AH22,$V$2:$V$154))))^2</f>
        <v>1.094905161727047E-2</v>
      </c>
      <c r="AM22" s="30" cm="1">
        <f t="array" ref="AM22">CORREL((IF(OR($L$2:$L$154&lt;=200,$J$2:$J$154&gt;=0.55),IF($F$2:$F$154&lt;=$AH22,$M$2:$M$154))),(IF(OR($L$2:$L$154&lt;=200,$J$2:$J$154&gt;=0.55),IF($F$2:$F$154&lt;=$AH22,$W$2:$W$154))))^2</f>
        <v>2.3154420894253309E-2</v>
      </c>
    </row>
    <row r="23" spans="1:46" x14ac:dyDescent="0.2">
      <c r="A23" t="s">
        <v>11</v>
      </c>
      <c r="B23" t="s">
        <v>122</v>
      </c>
      <c r="C23">
        <v>67</v>
      </c>
      <c r="D23" s="2">
        <v>38891</v>
      </c>
      <c r="E23">
        <v>174</v>
      </c>
      <c r="F23">
        <v>0.24936989000000001</v>
      </c>
      <c r="G23" s="12">
        <v>-112.42700000000001</v>
      </c>
      <c r="H23" s="12">
        <v>40.93</v>
      </c>
      <c r="I23" s="3">
        <v>1.88</v>
      </c>
      <c r="J23" s="18">
        <v>6.9</v>
      </c>
      <c r="K23" s="3">
        <f>J23-I23</f>
        <v>5.0200000000000005</v>
      </c>
      <c r="L23" s="14">
        <v>11.7</v>
      </c>
      <c r="M23">
        <f t="shared" si="6"/>
        <v>1.0681858617461617</v>
      </c>
      <c r="N23" s="9">
        <v>3.1962499999999998E-2</v>
      </c>
      <c r="O23" s="9">
        <v>6.5072499999999894E-2</v>
      </c>
      <c r="P23" s="9">
        <v>2.63799999999999E-2</v>
      </c>
      <c r="Q23" s="9">
        <v>1.0072499999999899E-2</v>
      </c>
      <c r="R23" s="9">
        <v>-2.19250000000001E-3</v>
      </c>
      <c r="S23" s="9">
        <v>-1.69749999999999E-3</v>
      </c>
      <c r="T23" s="12">
        <f t="shared" si="7"/>
        <v>-8.5788927734451681E-2</v>
      </c>
      <c r="U23" s="12">
        <f t="shared" si="8"/>
        <v>-0.1680579172463546</v>
      </c>
      <c r="V23" s="12">
        <f t="shared" si="9"/>
        <v>2.0359014470082095</v>
      </c>
      <c r="W23" s="12">
        <f t="shared" si="10"/>
        <v>0.3412170866182298</v>
      </c>
      <c r="X23" s="12">
        <f t="shared" si="11"/>
        <v>0.73191829130348185</v>
      </c>
      <c r="Z23" s="29">
        <v>0.26</v>
      </c>
      <c r="AA23" cm="1">
        <f t="array" ref="AA23">COUNT(IF($J$2:$J$154&gt;=Z23,IF($L$2:$L$154&lt;=200,$J$2:$J$154)))</f>
        <v>107</v>
      </c>
      <c r="AB23" s="30" cm="1">
        <f t="array" ref="AB23">CORREL((IF($L$2:$L$154&lt;=200,IF($J$2:$J$154&gt;=$Z23,$M$2:$M$154))),(IF($L$2:$L$154&lt;=200,IF($J$2:$J$154&gt;=$Z23,$T$2:$T$154))))^2</f>
        <v>0.47133588821635902</v>
      </c>
      <c r="AC23" s="30" cm="1">
        <f t="array" ref="AC23">CORREL((IF($L$2:$L$154&lt;=200,IF($J$2:$J$154&gt;=$Z23,$M$2:$M$154))),(IF($L$2:$L$154&lt;=200,IF($J$2:$J$154&gt;=$Z23,$U$2:$U$154))))^2</f>
        <v>2.0828951488650747E-2</v>
      </c>
      <c r="AD23" s="30" cm="1">
        <f t="array" ref="AD23">CORREL((IF($L$2:$L$154&lt;=200,IF($J$2:$J$154&gt;=$Z23,$M$2:$M$154))),(IF($L$2:$L$154&lt;=200,IF($J$2:$J$154&gt;=$Z23,$V$2:$V$154))))^2</f>
        <v>6.7585033770576244E-2</v>
      </c>
      <c r="AE23" s="30" cm="1">
        <f t="array" ref="AE23">CORREL((IF($L$2:$L$154&lt;=200,IF($J$2:$J$154&gt;=$Z23,$M$2:$M$154))),(IF($L$2:$L$154&lt;=200,IF($J$2:$J$154&gt;=$Z23,$W$2:$W$154))))^2</f>
        <v>0.11641803214890394</v>
      </c>
      <c r="AH23" s="29">
        <v>5.5</v>
      </c>
      <c r="AI23" cm="1">
        <f t="array" ref="AI23">COUNT(IF($F$2:$F$154&lt;=AH23,IF($J$2:$J$154&gt;=0.55,$F$2:$F$154)))</f>
        <v>43</v>
      </c>
      <c r="AJ23" s="30" cm="1">
        <f t="array" ref="AJ23">CORREL((IF($J$3:$J$155&gt;=0.55,IF($F$2:$F$154&lt;=$AH23,$T$2:$T$154))),(IF($J$2:$J$154&gt;=0.55,IF($F$2:$F$154&lt;=$AH23,$M$2:$M$154))))^2</f>
        <v>0.67307052169547166</v>
      </c>
      <c r="AK23" s="30" cm="1">
        <f t="array" ref="AK23">CORREL((IF(OR($L$2:$L$154&lt;=200,$J$2:$J$154&gt;=0.55),IF($F$2:$F$154&lt;=$AH23,$M$2:$M$154))),(IF(OR($L$2:$L$154&lt;=200,$J$2:$J$154&gt;=0.55),IF($F$2:$F$154&lt;=$AH23,$U$2:$U$154))))^2</f>
        <v>1.6153068985099672E-2</v>
      </c>
      <c r="AL23" s="30" cm="1">
        <f t="array" ref="AL23">CORREL((IF(OR($L$2:$L$154&lt;=200,$J$2:$J$154&gt;=0.55),IF($F$2:$F$154&lt;=$AH23,$M$2:$M$154))),(IF(OR($L$2:$L$154&lt;=200,$J$2:$J$154&gt;=0.55),IF($F$2:$F$154&lt;=$AH23,$V$2:$V$154))))^2</f>
        <v>2.257022469315105E-2</v>
      </c>
      <c r="AM23" s="30" cm="1">
        <f t="array" ref="AM23">CORREL((IF(OR($L$2:$L$154&lt;=200,$J$2:$J$154&gt;=0.55),IF($F$2:$F$154&lt;=$AH23,$M$2:$M$154))),(IF(OR($L$2:$L$154&lt;=200,$J$2:$J$154&gt;=0.55),IF($F$2:$F$154&lt;=$AH23,$W$2:$W$154))))^2</f>
        <v>4.5792432850372058E-2</v>
      </c>
    </row>
    <row r="24" spans="1:46" x14ac:dyDescent="0.2">
      <c r="A24" t="s">
        <v>11</v>
      </c>
      <c r="B24" t="s">
        <v>117</v>
      </c>
      <c r="C24">
        <v>74</v>
      </c>
      <c r="D24" s="2">
        <v>39051</v>
      </c>
      <c r="E24">
        <v>334</v>
      </c>
      <c r="F24">
        <v>0.24808264999999999</v>
      </c>
      <c r="G24" s="12">
        <v>-112.16</v>
      </c>
      <c r="H24" s="12">
        <v>40.805</v>
      </c>
      <c r="I24" s="3">
        <v>0.75</v>
      </c>
      <c r="J24" s="18">
        <v>8.1</v>
      </c>
      <c r="K24" s="3">
        <f>J24-I24</f>
        <v>7.35</v>
      </c>
      <c r="L24" s="14">
        <v>24.7</v>
      </c>
      <c r="M24">
        <f t="shared" si="6"/>
        <v>1.3926969532596658</v>
      </c>
      <c r="N24" s="9">
        <v>0.100602499999999</v>
      </c>
      <c r="O24" s="9">
        <v>0.111464999999999</v>
      </c>
      <c r="P24" s="9">
        <v>9.2434999999999906E-2</v>
      </c>
      <c r="Q24" s="9">
        <v>5.0250000000000003E-2</v>
      </c>
      <c r="R24" s="9">
        <v>1.21074999999999E-2</v>
      </c>
      <c r="S24" s="9">
        <v>4.2424999999999798E-3</v>
      </c>
      <c r="T24" s="12">
        <f t="shared" si="7"/>
        <v>-7.3274121921671972E-2</v>
      </c>
      <c r="U24" s="12">
        <f t="shared" si="8"/>
        <v>-0.19892251287915547</v>
      </c>
      <c r="V24" s="12">
        <f t="shared" si="9"/>
        <v>1.1079744539151621</v>
      </c>
      <c r="W24" s="12">
        <f t="shared" si="10"/>
        <v>5.1221898687918231E-2</v>
      </c>
      <c r="X24" s="12">
        <f t="shared" si="11"/>
        <v>0.37853631388553549</v>
      </c>
      <c r="Z24" s="29">
        <v>0.28000000000000003</v>
      </c>
      <c r="AA24" cm="1">
        <f t="array" ref="AA24">COUNT(IF($J$2:$J$154&gt;=Z24,IF($L$2:$L$154&lt;=200,$J$2:$J$154)))</f>
        <v>107</v>
      </c>
      <c r="AB24" s="30" cm="1">
        <f t="array" ref="AB24">CORREL((IF($L$2:$L$154&lt;=200,IF($J$2:$J$154&gt;=$Z24,$M$2:$M$154))),(IF($L$2:$L$154&lt;=200,IF($J$2:$J$154&gt;=$Z24,$T$2:$T$154))))^2</f>
        <v>0.47133588821635902</v>
      </c>
      <c r="AC24" s="30" cm="1">
        <f t="array" ref="AC24">CORREL((IF($L$2:$L$154&lt;=200,IF($J$2:$J$154&gt;=$Z24,$M$2:$M$154))),(IF($L$2:$L$154&lt;=200,IF($J$2:$J$154&gt;=$Z24,$U$2:$U$154))))^2</f>
        <v>2.0828951488650747E-2</v>
      </c>
      <c r="AD24" s="30" cm="1">
        <f t="array" ref="AD24">CORREL((IF($L$2:$L$154&lt;=200,IF($J$2:$J$154&gt;=$Z24,$M$2:$M$154))),(IF($L$2:$L$154&lt;=200,IF($J$2:$J$154&gt;=$Z24,$V$2:$V$154))))^2</f>
        <v>6.7585033770576244E-2</v>
      </c>
      <c r="AE24" s="30" cm="1">
        <f t="array" ref="AE24">CORREL((IF($L$2:$L$154&lt;=200,IF($J$2:$J$154&gt;=$Z24,$M$2:$M$154))),(IF($L$2:$L$154&lt;=200,IF($J$2:$J$154&gt;=$Z24,$W$2:$W$154))))^2</f>
        <v>0.11641803214890394</v>
      </c>
      <c r="AH24" s="29">
        <v>6</v>
      </c>
      <c r="AI24" cm="1">
        <f t="array" ref="AI24">COUNT(IF($F$2:$F$154&lt;=AH24,IF($J$2:$J$154&gt;=0.55,$F$2:$F$154)))</f>
        <v>46</v>
      </c>
      <c r="AJ24" s="30" cm="1">
        <f t="array" ref="AJ24">CORREL((IF($J$3:$J$155&gt;=0.55,IF($F$2:$F$154&lt;=$AH24,$T$2:$T$154))),(IF($J$2:$J$154&gt;=0.55,IF($F$2:$F$154&lt;=$AH24,$M$2:$M$154))))^2</f>
        <v>0.64924869583597278</v>
      </c>
      <c r="AK24" s="30" cm="1">
        <f t="array" ref="AK24">CORREL((IF(OR($L$2:$L$154&lt;=200,$J$2:$J$154&gt;=0.55),IF($F$2:$F$154&lt;=$AH24,$M$2:$M$154))),(IF(OR($L$2:$L$154&lt;=200,$J$2:$J$154&gt;=0.55),IF($F$2:$F$154&lt;=$AH24,$U$2:$U$154))))^2</f>
        <v>1.5933010808984398E-2</v>
      </c>
      <c r="AL24" s="30" cm="1">
        <f t="array" ref="AL24">CORREL((IF(OR($L$2:$L$154&lt;=200,$J$2:$J$154&gt;=0.55),IF($F$2:$F$154&lt;=$AH24,$M$2:$M$154))),(IF(OR($L$2:$L$154&lt;=200,$J$2:$J$154&gt;=0.55),IF($F$2:$F$154&lt;=$AH24,$V$2:$V$154))))^2</f>
        <v>2.1930736933576184E-2</v>
      </c>
      <c r="AM24" s="30" cm="1">
        <f t="array" ref="AM24">CORREL((IF(OR($L$2:$L$154&lt;=200,$J$2:$J$154&gt;=0.55),IF($F$2:$F$154&lt;=$AH24,$M$2:$M$154))),(IF(OR($L$2:$L$154&lt;=200,$J$2:$J$154&gt;=0.55),IF($F$2:$F$154&lt;=$AH24,$W$2:$W$154))))^2</f>
        <v>4.5092325547186035E-2</v>
      </c>
    </row>
    <row r="25" spans="1:46" x14ac:dyDescent="0.2">
      <c r="A25" t="s">
        <v>12</v>
      </c>
      <c r="B25" t="s">
        <v>75</v>
      </c>
      <c r="C25">
        <v>41</v>
      </c>
      <c r="D25" s="2">
        <v>44134</v>
      </c>
      <c r="E25">
        <v>304</v>
      </c>
      <c r="F25">
        <v>3.2698483</v>
      </c>
      <c r="G25" s="12">
        <v>-112.506073</v>
      </c>
      <c r="H25" s="12">
        <v>41.039659200000003</v>
      </c>
      <c r="J25" s="18"/>
      <c r="L25" s="14">
        <v>51.1</v>
      </c>
      <c r="M25">
        <f t="shared" si="6"/>
        <v>1.7084209001347128</v>
      </c>
      <c r="N25" s="7">
        <v>8.5752499999999995E-2</v>
      </c>
      <c r="O25" s="7">
        <v>0.10090499999999999</v>
      </c>
      <c r="P25" s="7">
        <v>7.8575000000000006E-2</v>
      </c>
      <c r="Q25" s="7">
        <v>1.74425E-2</v>
      </c>
      <c r="R25" s="7">
        <v>-2.3575000000000102E-3</v>
      </c>
      <c r="S25" s="7">
        <v>-2E-3</v>
      </c>
      <c r="T25">
        <f t="shared" si="7"/>
        <v>-7.1131262078192259E-2</v>
      </c>
      <c r="U25" s="12">
        <f t="shared" si="8"/>
        <v>-0.32751161887414121</v>
      </c>
      <c r="V25" s="12">
        <f t="shared" si="9"/>
        <v>1.1767003877437976</v>
      </c>
      <c r="W25" s="12">
        <f t="shared" si="10"/>
        <v>8.1178093567094822E-2</v>
      </c>
      <c r="X25" s="12">
        <f t="shared" si="11"/>
        <v>0.7052324721688249</v>
      </c>
      <c r="Z25" s="29">
        <v>0.3</v>
      </c>
      <c r="AA25" cm="1">
        <f t="array" ref="AA25">COUNT(IF($J$2:$J$154&gt;=Z25,IF($L$2:$L$154&lt;=200,$J$2:$J$154)))</f>
        <v>107</v>
      </c>
      <c r="AB25" s="30" cm="1">
        <f t="array" ref="AB25">CORREL((IF($L$2:$L$154&lt;=200,IF($J$2:$J$154&gt;=$Z25,$M$2:$M$154))),(IF($L$2:$L$154&lt;=200,IF($J$2:$J$154&gt;=$Z25,$T$2:$T$154))))^2</f>
        <v>0.47133588821635902</v>
      </c>
      <c r="AC25" s="30" cm="1">
        <f t="array" ref="AC25">CORREL((IF($L$2:$L$154&lt;=200,IF($J$2:$J$154&gt;=$Z25,$M$2:$M$154))),(IF($L$2:$L$154&lt;=200,IF($J$2:$J$154&gt;=$Z25,$U$2:$U$154))))^2</f>
        <v>2.0828951488650747E-2</v>
      </c>
      <c r="AD25" s="30" cm="1">
        <f t="array" ref="AD25">CORREL((IF($L$2:$L$154&lt;=200,IF($J$2:$J$154&gt;=$Z25,$M$2:$M$154))),(IF($L$2:$L$154&lt;=200,IF($J$2:$J$154&gt;=$Z25,$V$2:$V$154))))^2</f>
        <v>6.7585033770576244E-2</v>
      </c>
      <c r="AE25" s="30" cm="1">
        <f t="array" ref="AE25">CORREL((IF($L$2:$L$154&lt;=200,IF($J$2:$J$154&gt;=$Z25,$M$2:$M$154))),(IF($L$2:$L$154&lt;=200,IF($J$2:$J$154&gt;=$Z25,$W$2:$W$154))))^2</f>
        <v>0.11641803214890394</v>
      </c>
      <c r="AH25" s="29">
        <v>6.5</v>
      </c>
      <c r="AI25" cm="1">
        <f t="array" ref="AI25">COUNT(IF($F$2:$F$154&lt;=AH25,IF($J$2:$J$154&gt;=0.55,$F$2:$F$154)))</f>
        <v>69</v>
      </c>
      <c r="AJ25" s="30" cm="1">
        <f t="array" ref="AJ25">CORREL((IF($J$2:$J$154&gt;=0.55,IF($F$2:$F$154&lt;=$AH25,$M$2:$M$154))),(IF($J$2:$J$154&gt;=0.55,IF($F$2:$F$154&lt;=$AH25,$T$2:$T$154))))^2</f>
        <v>0.53475854488897878</v>
      </c>
      <c r="AK25" s="30" cm="1">
        <f t="array" ref="AK25">CORREL((IF(OR($L$2:$L$154&lt;=200,$J$2:$J$154&gt;=0.55),IF($F$2:$F$154&lt;=$AH25,$M$2:$M$154))),(IF(OR($L$2:$L$154&lt;=200,$J$2:$J$154&gt;=0.55),IF($F$2:$F$154&lt;=$AH25,$U$2:$U$154))))^2</f>
        <v>2.7107555132766942E-2</v>
      </c>
      <c r="AL25" s="30" cm="1">
        <f t="array" ref="AL25">CORREL((IF(OR($L$2:$L$154&lt;=200,$J$2:$J$154&gt;=0.55),IF($F$2:$F$154&lt;=$AH25,$M$2:$M$154))),(IF(OR($L$2:$L$154&lt;=200,$J$2:$J$154&gt;=0.55),IF($F$2:$F$154&lt;=$AH25,$V$2:$V$154))))^2</f>
        <v>1.9545024661612034E-2</v>
      </c>
      <c r="AM25" s="30" cm="1">
        <f t="array" ref="AM25">CORREL((IF(OR($L$2:$L$154&lt;=200,$J$2:$J$154&gt;=0.55),IF($F$2:$F$154&lt;=$AH25,$M$2:$M$154))),(IF(OR($L$2:$L$154&lt;=200,$J$2:$J$154&gt;=0.55),IF($F$2:$F$154&lt;=$AH25,$W$2:$W$154))))^2</f>
        <v>4.7747797355130114E-2</v>
      </c>
    </row>
    <row r="26" spans="1:46" x14ac:dyDescent="0.2">
      <c r="A26" t="s">
        <v>11</v>
      </c>
      <c r="B26" t="s">
        <v>107</v>
      </c>
      <c r="C26">
        <v>57</v>
      </c>
      <c r="D26" s="2">
        <v>38891</v>
      </c>
      <c r="E26">
        <v>174</v>
      </c>
      <c r="F26">
        <v>0.24936989000000001</v>
      </c>
      <c r="G26" s="12">
        <v>-112.328</v>
      </c>
      <c r="H26" s="12">
        <v>41.024000000000001</v>
      </c>
      <c r="I26" s="3">
        <v>0.68</v>
      </c>
      <c r="J26" s="18">
        <v>6.6</v>
      </c>
      <c r="K26" s="3">
        <f>J26-I26</f>
        <v>5.92</v>
      </c>
      <c r="L26" s="14">
        <v>14.8</v>
      </c>
      <c r="M26">
        <f t="shared" si="6"/>
        <v>1.1702617153949575</v>
      </c>
      <c r="N26" s="9">
        <v>3.65274999999999E-2</v>
      </c>
      <c r="O26" s="9">
        <v>7.8987499999999905E-2</v>
      </c>
      <c r="P26" s="9">
        <v>3.16875E-2</v>
      </c>
      <c r="Q26" s="9">
        <v>9.6600000000000002E-3</v>
      </c>
      <c r="R26" s="9">
        <v>2.2074999999999998E-3</v>
      </c>
      <c r="S26" s="9">
        <v>1.4375E-3</v>
      </c>
      <c r="T26" s="12">
        <f t="shared" si="7"/>
        <v>-6.1275518278207382E-2</v>
      </c>
      <c r="U26" s="12">
        <f t="shared" si="8"/>
        <v>-0.19068952084144947</v>
      </c>
      <c r="V26" s="12">
        <f t="shared" si="9"/>
        <v>2.1624118814591777</v>
      </c>
      <c r="W26" s="12">
        <f t="shared" si="10"/>
        <v>0.36757131108514107</v>
      </c>
      <c r="X26" s="12">
        <f t="shared" si="11"/>
        <v>0.78205815166812342</v>
      </c>
      <c r="Z26" s="29">
        <v>0.36</v>
      </c>
      <c r="AA26" cm="1">
        <f t="array" ref="AA26">COUNT(IF($J$2:$J$154&gt;=Z26,IF($L$2:$L$154&lt;=200,$J$2:$J$154)))</f>
        <v>106</v>
      </c>
      <c r="AB26" s="30" cm="1">
        <f t="array" ref="AB26">CORREL((IF($L$2:$L$154&lt;=200,IF($J$2:$J$154&gt;=$Z26,$M$2:$M$154))),(IF($L$2:$L$154&lt;=200,IF($J$2:$J$154&gt;=$Z26,$T$2:$T$154))))^2</f>
        <v>0.47176523668716647</v>
      </c>
      <c r="AC26" s="30" cm="1">
        <f t="array" ref="AC26">CORREL((IF($L$2:$L$154&lt;=200,IF($J$2:$J$154&gt;=$Z26,$M$2:$M$154))),(IF($L$2:$L$154&lt;=200,IF($J$2:$J$154&gt;=$Z26,$U$2:$U$154))))^2</f>
        <v>2.2602704109976668E-2</v>
      </c>
      <c r="AD26" s="30" cm="1">
        <f t="array" ref="AD26">CORREL((IF($L$2:$L$154&lt;=200,IF($J$2:$J$154&gt;=$Z26,$M$2:$M$154))),(IF($L$2:$L$154&lt;=200,IF($J$2:$J$154&gt;=$Z26,$V$2:$V$154))))^2</f>
        <v>6.9088961865630447E-2</v>
      </c>
      <c r="AE26" s="30" cm="1">
        <f t="array" ref="AE26">CORREL((IF($L$2:$L$154&lt;=200,IF($J$2:$J$154&gt;=$Z26,$M$2:$M$154))),(IF($L$2:$L$154&lt;=200,IF($J$2:$J$154&gt;=$Z26,$W$2:$W$154))))^2</f>
        <v>0.11862484304525572</v>
      </c>
      <c r="AH26" s="29">
        <v>7</v>
      </c>
      <c r="AI26" cm="1">
        <f t="array" ref="AI26">COUNT(IF($F$2:$F$154&lt;=AH26,IF($J$2:$J$154&gt;=0.55,$F$2:$F$154)))</f>
        <v>73</v>
      </c>
      <c r="AJ26" s="30" cm="1">
        <f t="array" ref="AJ26">CORREL((IF($J$2:$J$154&gt;=0.55,IF($F$2:$F$154&lt;=$AH26,$M$2:$M$154))),(IF($J$2:$J$154&gt;=0.55,IF($F$2:$F$154&lt;=$AH26,$T$2:$T$154))))^2</f>
        <v>0.50854178306726849</v>
      </c>
      <c r="AK26" s="30" cm="1">
        <f t="array" ref="AK26">CORREL((IF(OR($L$2:$L$154&lt;=200,$J$2:$J$154&gt;=0.55),IF($F$2:$F$154&lt;=$AH26,$M$2:$M$154))),(IF(OR($L$2:$L$154&lt;=200,$J$2:$J$154&gt;=0.55),IF($F$2:$F$154&lt;=$AH26,$U$2:$U$154))))^2</f>
        <v>2.0629180315725176E-2</v>
      </c>
      <c r="AL26" s="30" cm="1">
        <f t="array" ref="AL26">CORREL((IF(OR($L$2:$L$154&lt;=200,$J$2:$J$154&gt;=0.55),IF($F$2:$F$154&lt;=$AH26,$M$2:$M$154))),(IF(OR($L$2:$L$154&lt;=200,$J$2:$J$154&gt;=0.55),IF($F$2:$F$154&lt;=$AH26,$V$2:$V$154))))^2</f>
        <v>1.4260175714782141E-2</v>
      </c>
      <c r="AM26" s="30" cm="1">
        <f t="array" ref="AM26">CORREL((IF(OR($L$2:$L$154&lt;=200,$J$2:$J$154&gt;=0.55),IF($F$2:$F$154&lt;=$AH26,$M$2:$M$154))),(IF(OR($L$2:$L$154&lt;=200,$J$2:$J$154&gt;=0.55),IF($F$2:$F$154&lt;=$AH26,$W$2:$W$154))))^2</f>
        <v>3.8831320838495484E-2</v>
      </c>
    </row>
    <row r="27" spans="1:46" x14ac:dyDescent="0.2">
      <c r="A27" t="s">
        <v>11</v>
      </c>
      <c r="B27" t="s">
        <v>99</v>
      </c>
      <c r="C27">
        <v>3</v>
      </c>
      <c r="D27" s="2">
        <v>38854</v>
      </c>
      <c r="E27">
        <v>137</v>
      </c>
      <c r="F27">
        <v>4.2458014000000004</v>
      </c>
      <c r="G27" s="12">
        <v>-112.376</v>
      </c>
      <c r="H27" s="12">
        <v>41.375999999999998</v>
      </c>
      <c r="I27" s="3">
        <v>0.17</v>
      </c>
      <c r="J27" s="18">
        <v>0.2</v>
      </c>
      <c r="K27" s="3">
        <f>J27-I27</f>
        <v>0.03</v>
      </c>
      <c r="L27" s="14">
        <v>43.9</v>
      </c>
      <c r="M27">
        <f t="shared" si="6"/>
        <v>1.6424645202421213</v>
      </c>
      <c r="N27" s="7">
        <v>0.118174999999999</v>
      </c>
      <c r="O27" s="7">
        <v>0.16456749999999901</v>
      </c>
      <c r="P27" s="9">
        <v>0.14498749999999999</v>
      </c>
      <c r="Q27" s="7">
        <v>5.3797499999999998E-2</v>
      </c>
      <c r="R27" s="7">
        <v>5.7549999999999797E-3</v>
      </c>
      <c r="S27" s="7">
        <v>8.4774999999999903E-3</v>
      </c>
      <c r="T27">
        <f t="shared" si="7"/>
        <v>0.16292706640133167</v>
      </c>
      <c r="U27" s="12">
        <f t="shared" si="8"/>
        <v>-0.3225196070629659</v>
      </c>
      <c r="V27" s="12">
        <f t="shared" si="9"/>
        <v>1.3925745716099038</v>
      </c>
      <c r="W27" s="12">
        <f t="shared" si="10"/>
        <v>0.16408039116864401</v>
      </c>
      <c r="X27" s="12">
        <f t="shared" si="11"/>
        <v>0.50726993794792896</v>
      </c>
      <c r="Z27" s="29">
        <v>0.37</v>
      </c>
      <c r="AA27" cm="1">
        <f t="array" ref="AA27">COUNT(IF($J$2:$J$154&gt;=Z27,IF($L$2:$L$154&lt;=200,$J$2:$J$154)))</f>
        <v>105</v>
      </c>
      <c r="AB27" s="30" cm="1">
        <f t="array" ref="AB27">CORREL((IF($L$2:$L$154&lt;=200,IF($J$2:$J$154&gt;=$Z27,$M$2:$M$154))),(IF($L$2:$L$154&lt;=200,IF($J$2:$J$154&gt;=$Z27,$T$2:$T$154))))^2</f>
        <v>0.47399886860668999</v>
      </c>
      <c r="AC27" s="30" cm="1">
        <f t="array" ref="AC27">CORREL((IF($L$2:$L$154&lt;=200,IF($J$2:$J$154&gt;=$Z27,$M$2:$M$154))),(IF($L$2:$L$154&lt;=200,IF($J$2:$J$154&gt;=$Z27,$U$2:$U$154))))^2</f>
        <v>2.1983002625151803E-2</v>
      </c>
      <c r="AD27" s="30" cm="1">
        <f t="array" ref="AD27">CORREL((IF($L$2:$L$154&lt;=200,IF($J$2:$J$154&gt;=$Z27,$M$2:$M$154))),(IF($L$2:$L$154&lt;=200,IF($J$2:$J$154&gt;=$Z27,$V$2:$V$154))))^2</f>
        <v>6.9368764438471509E-2</v>
      </c>
      <c r="AE27" s="30" cm="1">
        <f t="array" ref="AE27">CORREL((IF($L$2:$L$154&lt;=200,IF($J$2:$J$154&gt;=$Z27,$M$2:$M$154))),(IF($L$2:$L$154&lt;=200,IF($J$2:$J$154&gt;=$Z27,$W$2:$W$154))))^2</f>
        <v>0.11748857371680307</v>
      </c>
      <c r="AH27" s="29">
        <v>7.5</v>
      </c>
      <c r="AI27" cm="1">
        <f t="array" ref="AI27">COUNT(IF($F$2:$F$154&lt;=AH27,IF($J$2:$J$154&gt;=0.55,$F$2:$F$154)))</f>
        <v>80</v>
      </c>
      <c r="AJ27" s="30" cm="1">
        <f t="array" ref="AJ27">CORREL((IF($J$2:$J$154&gt;=0.55,IF($F$2:$F$154&lt;=$AH27,$M$2:$M$154))),(IF($J$2:$J$154&gt;=0.55,IF($F$2:$F$154&lt;=$AH27,$T$2:$T$154))))^2</f>
        <v>0.52648252780571969</v>
      </c>
      <c r="AK27" s="30" cm="1">
        <f t="array" ref="AK27">CORREL((IF(OR($L$2:$L$154&lt;=200,$J$2:$J$154&gt;=0.55),IF($F$2:$F$154&lt;=$AH27,$M$2:$M$154))),(IF(OR($L$2:$L$154&lt;=200,$J$2:$J$154&gt;=0.55),IF($F$2:$F$154&lt;=$AH27,$U$2:$U$154))))^2</f>
        <v>2.3298278468035161E-2</v>
      </c>
      <c r="AL27" s="30" cm="1">
        <f t="array" ref="AL27">CORREL((IF(OR($L$2:$L$154&lt;=200,$J$2:$J$154&gt;=0.55),IF($F$2:$F$154&lt;=$AH27,$M$2:$M$154))),(IF(OR($L$2:$L$154&lt;=200,$J$2:$J$154&gt;=0.55),IF($F$2:$F$154&lt;=$AH27,$V$2:$V$154))))^2</f>
        <v>1.7911089733478838E-2</v>
      </c>
      <c r="AM27" s="30" cm="1">
        <f t="array" ref="AM27">CORREL((IF(OR($L$2:$L$154&lt;=200,$J$2:$J$154&gt;=0.55),IF($F$2:$F$154&lt;=$AH27,$M$2:$M$154))),(IF(OR($L$2:$L$154&lt;=200,$J$2:$J$154&gt;=0.55),IF($F$2:$F$154&lt;=$AH27,$W$2:$W$154))))^2</f>
        <v>4.7537718704776591E-2</v>
      </c>
    </row>
    <row r="28" spans="1:46" x14ac:dyDescent="0.2">
      <c r="A28" t="s">
        <v>12</v>
      </c>
      <c r="B28" t="s">
        <v>60</v>
      </c>
      <c r="C28">
        <v>46</v>
      </c>
      <c r="D28" s="2">
        <v>44298</v>
      </c>
      <c r="E28">
        <v>102</v>
      </c>
      <c r="F28">
        <v>8.2404550000000008</v>
      </c>
      <c r="G28" s="12">
        <v>-112.6121</v>
      </c>
      <c r="H28" s="12">
        <v>41.223416669999999</v>
      </c>
      <c r="I28" s="17">
        <v>0.6</v>
      </c>
      <c r="J28" s="18">
        <v>1.75</v>
      </c>
      <c r="K28" s="3">
        <f>J28-I28</f>
        <v>1.1499999999999999</v>
      </c>
      <c r="L28" s="19">
        <v>686</v>
      </c>
      <c r="M28">
        <f t="shared" si="6"/>
        <v>2.8363241157067516</v>
      </c>
      <c r="N28" s="7">
        <v>2.90475E-2</v>
      </c>
      <c r="O28" s="7">
        <v>0.108935</v>
      </c>
      <c r="P28" s="7">
        <v>4.1972499999999899E-2</v>
      </c>
      <c r="Q28" s="7">
        <v>-2.4399999999999899E-3</v>
      </c>
      <c r="R28" s="7">
        <v>5.5749999999998802E-4</v>
      </c>
      <c r="S28" s="7">
        <v>1.79499999999999E-3</v>
      </c>
      <c r="T28">
        <f t="shared" si="7"/>
        <v>0.11864873548446228</v>
      </c>
      <c r="U28" s="12">
        <f t="shared" si="8"/>
        <v>-0.32187052705959007</v>
      </c>
      <c r="V28" s="12">
        <f t="shared" si="9"/>
        <v>3.7502366812978742</v>
      </c>
      <c r="W28" s="12">
        <f t="shared" si="10"/>
        <v>0.57896834743536318</v>
      </c>
      <c r="X28" s="12">
        <f t="shared" si="11"/>
        <v>1.0458237475937835</v>
      </c>
      <c r="Z28" s="29">
        <v>0.4</v>
      </c>
      <c r="AA28" cm="1">
        <f t="array" ref="AA28">COUNT(IF($J$2:$J$154&gt;=Z28,IF($L$2:$L$154&lt;=200,$J$2:$J$154)))</f>
        <v>105</v>
      </c>
      <c r="AB28" s="30" cm="1">
        <f t="array" ref="AB28">CORREL((IF($L$2:$L$154&lt;=200,IF($J$2:$J$154&gt;=$Z28,$M$2:$M$154))),(IF($L$2:$L$154&lt;=200,IF($J$2:$J$154&gt;=$Z28,$T$2:$T$154))))^2</f>
        <v>0.47399886860668999</v>
      </c>
      <c r="AC28" s="30" cm="1">
        <f t="array" ref="AC28">CORREL((IF($L$2:$L$154&lt;=200,IF($J$2:$J$154&gt;=$Z28,$M$2:$M$154))),(IF($L$2:$L$154&lt;=200,IF($J$2:$J$154&gt;=$Z28,$U$2:$U$154))))^2</f>
        <v>2.1983002625151803E-2</v>
      </c>
      <c r="AD28" s="30" cm="1">
        <f t="array" ref="AD28">CORREL((IF($L$2:$L$154&lt;=200,IF($J$2:$J$154&gt;=$Z28,$M$2:$M$154))),(IF($L$2:$L$154&lt;=200,IF($J$2:$J$154&gt;=$Z28,$V$2:$V$154))))^2</f>
        <v>6.9368764438471509E-2</v>
      </c>
      <c r="AE28" s="30" cm="1">
        <f t="array" ref="AE28">CORREL((IF($L$2:$L$154&lt;=200,IF($J$2:$J$154&gt;=$Z28,$M$2:$M$154))),(IF($L$2:$L$154&lt;=200,IF($J$2:$J$154&gt;=$Z28,$W$2:$W$154))))^2</f>
        <v>0.11748857371680307</v>
      </c>
      <c r="AH28" s="29">
        <v>8</v>
      </c>
      <c r="AI28" cm="1">
        <f t="array" ref="AI28">COUNT(IF($F$2:$F$154&lt;=AH28,IF($J$2:$J$154&gt;=0.55,$F$2:$F$154)))</f>
        <v>84</v>
      </c>
      <c r="AJ28" s="30" cm="1">
        <f t="array" ref="AJ28">CORREL((IF($J$3:$J$155&gt;=0.55,IF($F$2:$F$154&lt;=$AH28,$T$2:$T$154))),(IF($J$2:$J$154&gt;=0.55,IF($F$2:$F$154&lt;=$AH28,$M$2:$M$154))))^2</f>
        <v>0.52958150749607491</v>
      </c>
      <c r="AK28" s="30" cm="1">
        <f t="array" ref="AK28">CORREL((IF(OR($L$2:$L$154&lt;=200,$J$2:$J$154&gt;=0.55),IF($F$2:$F$154&lt;=$AH28,$M$2:$M$154))),(IF(OR($L$2:$L$154&lt;=200,$J$2:$J$154&gt;=0.55),IF($F$2:$F$154&lt;=$AH28,$U$2:$U$154))))^2</f>
        <v>2.2372477678142027E-2</v>
      </c>
      <c r="AL28" s="30" cm="1">
        <f t="array" ref="AL28">CORREL((IF(OR($L$2:$L$154&lt;=200,$J$2:$J$154&gt;=0.55),IF($F$2:$F$154&lt;=$AH28,$M$2:$M$154))),(IF(OR($L$2:$L$154&lt;=200,$J$2:$J$154&gt;=0.55),IF($F$2:$F$154&lt;=$AH28,$V$2:$V$154))))^2</f>
        <v>1.6806370418337598E-2</v>
      </c>
      <c r="AM28" s="30" cm="1">
        <f t="array" ref="AM28">CORREL((IF(OR($L$2:$L$154&lt;=200,$J$2:$J$154&gt;=0.55),IF($F$2:$F$154&lt;=$AH28,$M$2:$M$154))),(IF(OR($L$2:$L$154&lt;=200,$J$2:$J$154&gt;=0.55),IF($F$2:$F$154&lt;=$AH28,$W$2:$W$154))))^2</f>
        <v>4.6133435051878204E-2</v>
      </c>
    </row>
    <row r="29" spans="1:46" x14ac:dyDescent="0.2">
      <c r="A29" t="s">
        <v>11</v>
      </c>
      <c r="B29" t="s">
        <v>97</v>
      </c>
      <c r="C29">
        <v>1</v>
      </c>
      <c r="D29" s="2">
        <v>38854</v>
      </c>
      <c r="E29">
        <v>137</v>
      </c>
      <c r="F29">
        <v>3.2514783999999999</v>
      </c>
      <c r="G29" s="12">
        <v>-112.354</v>
      </c>
      <c r="H29" s="12">
        <v>41.289000000000001</v>
      </c>
      <c r="I29" s="37">
        <v>0.28999999999999998</v>
      </c>
      <c r="J29" s="18">
        <v>0.4</v>
      </c>
      <c r="K29" s="3">
        <f>J29-I29</f>
        <v>0.11000000000000004</v>
      </c>
      <c r="L29" s="38">
        <v>71.400000000000006</v>
      </c>
      <c r="M29">
        <f t="shared" si="6"/>
        <v>1.8536982117761744</v>
      </c>
      <c r="N29" s="7">
        <v>0.12224499999999899</v>
      </c>
      <c r="O29" s="7">
        <v>0.1684725</v>
      </c>
      <c r="P29" s="9">
        <v>0.15826999999999999</v>
      </c>
      <c r="Q29" s="7">
        <v>6.4824999999999994E-2</v>
      </c>
      <c r="R29" s="7">
        <v>9.0000000000006701E-5</v>
      </c>
      <c r="S29" s="7">
        <v>5.9750000000000003E-3</v>
      </c>
      <c r="T29">
        <f t="shared" si="7"/>
        <v>0.21383311816469158</v>
      </c>
      <c r="U29" s="12">
        <f t="shared" si="8"/>
        <v>-0.32142887855048402</v>
      </c>
      <c r="V29" s="12">
        <f t="shared" si="9"/>
        <v>1.3781545257474856</v>
      </c>
      <c r="W29" s="12">
        <f t="shared" si="10"/>
        <v>0.15901175539828585</v>
      </c>
      <c r="X29" s="12">
        <f t="shared" si="11"/>
        <v>0.44427179888339996</v>
      </c>
      <c r="Z29" s="29">
        <v>0.41</v>
      </c>
      <c r="AA29" cm="1">
        <f t="array" ref="AA29">COUNT(IF($J$2:$J$154&gt;=Z29,IF($L$2:$L$154&lt;=200,$J$2:$J$154)))</f>
        <v>103</v>
      </c>
      <c r="AB29" s="30" cm="1">
        <f t="array" ref="AB29">CORREL((IF($L$2:$L$154&lt;=200,IF($J$2:$J$154&gt;=$Z29,$M$2:$M$154))),(IF($L$2:$L$154&lt;=200,IF($J$2:$J$154&gt;=$Z29,$T$2:$T$154))))^2</f>
        <v>0.46491924126561601</v>
      </c>
      <c r="AC29" s="30" cm="1">
        <f t="array" ref="AC29">CORREL((IF($L$2:$L$154&lt;=200,IF($J$2:$J$154&gt;=$Z29,$M$2:$M$154))),(IF($L$2:$L$154&lt;=200,IF($J$2:$J$154&gt;=$Z29,$U$2:$U$154))))^2</f>
        <v>1.9049065305091501E-2</v>
      </c>
      <c r="AD29" s="30" cm="1">
        <f t="array" ref="AD29">CORREL((IF($L$2:$L$154&lt;=200,IF($J$2:$J$154&gt;=$Z29,$M$2:$M$154))),(IF($L$2:$L$154&lt;=200,IF($J$2:$J$154&gt;=$Z29,$V$2:$V$154))))^2</f>
        <v>7.7070406207318282E-2</v>
      </c>
      <c r="AE29" s="30" cm="1">
        <f t="array" ref="AE29">CORREL((IF($L$2:$L$154&lt;=200,IF($J$2:$J$154&gt;=$Z29,$M$2:$M$154))),(IF($L$2:$L$154&lt;=200,IF($J$2:$J$154&gt;=$Z29,$W$2:$W$154))))^2</f>
        <v>0.13009494924649445</v>
      </c>
      <c r="AH29" s="29">
        <v>8.5</v>
      </c>
      <c r="AI29" cm="1">
        <f t="array" ref="AI29">COUNT(IF($F$2:$F$154&lt;=AH29,IF($J$2:$J$154&gt;=0.55,$F$2:$F$154)))</f>
        <v>100</v>
      </c>
      <c r="AJ29" s="30" cm="1">
        <f t="array" ref="AJ29">CORREL((IF($J$2:$J$154&gt;=0.55,IF($F$2:$F$154&lt;=$AH29,$M$2:$M$154))),(IF($J$2:$J$154&gt;=0.55,IF($F$2:$F$154&lt;=$AH29,$T$2:$T$154))))^2</f>
        <v>0.50596016354024276</v>
      </c>
      <c r="AK29" s="30" cm="1">
        <f t="array" ref="AK29">CORREL((IF(OR($L$2:$L$154&lt;=200,$J$2:$J$154&gt;=0.55),IF($F$2:$F$154&lt;=$AH29,$M$2:$M$154))),(IF(OR($L$2:$L$154&lt;=200,$J$2:$J$154&gt;=0.55),IF($F$2:$F$154&lt;=$AH29,$U$2:$U$154))))^2</f>
        <v>2.8008746097440518E-2</v>
      </c>
      <c r="AL29" s="30" cm="1">
        <f t="array" ref="AL29">CORREL((IF(OR($L$2:$L$154&lt;=200,$J$2:$J$154&gt;=0.55),IF($F$2:$F$154&lt;=$AH29,$M$2:$M$154))),(IF(OR($L$2:$L$154&lt;=200,$J$2:$J$154&gt;=0.55),IF($F$2:$F$154&lt;=$AH29,$V$2:$V$154))))^2</f>
        <v>3.3008382359568197E-2</v>
      </c>
      <c r="AM29" s="30" cm="1">
        <f t="array" ref="AM29">CORREL((IF(OR($L$2:$L$154&lt;=200,$J$2:$J$154&gt;=0.55),IF($F$2:$F$154&lt;=$AH29,$M$2:$M$154))),(IF(OR($L$2:$L$154&lt;=200,$J$2:$J$154&gt;=0.55),IF($F$2:$F$154&lt;=$AH29,$W$2:$W$154))))^2</f>
        <v>6.627004884697274E-2</v>
      </c>
    </row>
    <row r="30" spans="1:46" x14ac:dyDescent="0.2">
      <c r="A30" t="s">
        <v>11</v>
      </c>
      <c r="B30" t="s">
        <v>110</v>
      </c>
      <c r="C30">
        <v>49</v>
      </c>
      <c r="D30" s="2">
        <v>38890</v>
      </c>
      <c r="E30">
        <v>173</v>
      </c>
      <c r="F30">
        <v>0.24725905000000001</v>
      </c>
      <c r="G30" s="12">
        <v>-112.59399999999999</v>
      </c>
      <c r="H30" s="12">
        <v>41.170999999999999</v>
      </c>
      <c r="I30" s="3">
        <v>0.68</v>
      </c>
      <c r="J30" s="18">
        <v>8.6999999999999993</v>
      </c>
      <c r="K30" s="3">
        <f>J30-I30</f>
        <v>8.02</v>
      </c>
      <c r="L30" s="14">
        <v>20</v>
      </c>
      <c r="M30">
        <f t="shared" si="6"/>
        <v>1.3010299956639813</v>
      </c>
      <c r="N30" s="9">
        <v>6.6695000000000004E-2</v>
      </c>
      <c r="O30" s="9">
        <v>9.7659999999999997E-2</v>
      </c>
      <c r="P30" s="9">
        <v>6.0865000000000002E-2</v>
      </c>
      <c r="Q30" s="9">
        <v>5.0634999999999902E-2</v>
      </c>
      <c r="R30" s="9">
        <v>4.4062499999999998E-2</v>
      </c>
      <c r="S30" s="9">
        <v>3.5262500000000002E-2</v>
      </c>
      <c r="T30" s="12">
        <f t="shared" si="7"/>
        <v>-5.9696907638746695E-2</v>
      </c>
      <c r="U30" s="12">
        <f t="shared" si="8"/>
        <v>-6.2243314775942929E-2</v>
      </c>
      <c r="V30" s="12">
        <f t="shared" si="9"/>
        <v>1.4642776819851562</v>
      </c>
      <c r="W30" s="12">
        <f t="shared" si="10"/>
        <v>0.18840315171427696</v>
      </c>
      <c r="X30" s="12">
        <f t="shared" si="11"/>
        <v>0.31710442024343455</v>
      </c>
      <c r="Z30" s="29">
        <v>0.42</v>
      </c>
      <c r="AA30" cm="1">
        <f t="array" ref="AA30">COUNT(IF($J$2:$J$154&gt;=Z30,IF($L$2:$L$154&lt;=200,$J$2:$J$154)))</f>
        <v>103</v>
      </c>
      <c r="AB30" s="30" cm="1">
        <f t="array" ref="AB30">CORREL((IF($L$2:$L$154&lt;=200,IF($J$2:$J$154&gt;=$Z30,$M$2:$M$154))),(IF($L$2:$L$154&lt;=200,IF($J$2:$J$154&gt;=$Z30,$T$2:$T$154))))^2</f>
        <v>0.46491924126561601</v>
      </c>
      <c r="AC30" s="30" cm="1">
        <f t="array" ref="AC30">CORREL((IF($L$2:$L$154&lt;=200,IF($J$2:$J$154&gt;=$Z30,$M$2:$M$154))),(IF($L$2:$L$154&lt;=200,IF($J$2:$J$154&gt;=$Z30,$U$2:$U$154))))^2</f>
        <v>1.9049065305091501E-2</v>
      </c>
      <c r="AD30" s="30" cm="1">
        <f t="array" ref="AD30">CORREL((IF($L$2:$L$154&lt;=200,IF($J$2:$J$154&gt;=$Z30,$M$2:$M$154))),(IF($L$2:$L$154&lt;=200,IF($J$2:$J$154&gt;=$Z30,$V$2:$V$154))))^2</f>
        <v>7.7070406207318282E-2</v>
      </c>
      <c r="AE30" s="30" cm="1">
        <f t="array" ref="AE30">CORREL((IF($L$2:$L$154&lt;=200,IF($J$2:$J$154&gt;=$Z30,$M$2:$M$154))),(IF($L$2:$L$154&lt;=200,IF($J$2:$J$154&gt;=$Z30,$W$2:$W$154))))^2</f>
        <v>0.13009494924649445</v>
      </c>
      <c r="AH30" s="29"/>
      <c r="AJ30" s="30"/>
      <c r="AK30" s="30"/>
      <c r="AL30" s="30"/>
      <c r="AM30" s="30"/>
    </row>
    <row r="31" spans="1:46" x14ac:dyDescent="0.2">
      <c r="A31" t="s">
        <v>12</v>
      </c>
      <c r="B31" t="s">
        <v>74</v>
      </c>
      <c r="C31">
        <v>39</v>
      </c>
      <c r="D31" s="2">
        <v>44134</v>
      </c>
      <c r="E31">
        <v>304</v>
      </c>
      <c r="F31">
        <v>4.2400593999999998</v>
      </c>
      <c r="G31" s="12">
        <v>-112.33441190000001</v>
      </c>
      <c r="H31" s="12">
        <v>41.072717799999999</v>
      </c>
      <c r="I31" s="52"/>
      <c r="J31" s="18"/>
      <c r="L31" s="42">
        <v>90.6</v>
      </c>
      <c r="M31">
        <f t="shared" si="6"/>
        <v>1.9571281976768131</v>
      </c>
      <c r="N31" s="7">
        <v>1.7579999999999901E-2</v>
      </c>
      <c r="O31" s="7">
        <v>5.9545000000000001E-2</v>
      </c>
      <c r="P31" s="7">
        <v>2.6324999999999901E-2</v>
      </c>
      <c r="Q31" s="7">
        <v>1.7125E-3</v>
      </c>
      <c r="R31" s="7">
        <v>1.03199999999999E-2</v>
      </c>
      <c r="S31" s="7">
        <v>1.0264999999999899E-2</v>
      </c>
      <c r="T31">
        <f t="shared" si="7"/>
        <v>0.14686371651691996</v>
      </c>
      <c r="U31" s="12">
        <f t="shared" si="8"/>
        <v>-0.31912479740680627</v>
      </c>
      <c r="V31" s="12">
        <f t="shared" si="9"/>
        <v>3.3870875995449565</v>
      </c>
      <c r="W31" s="12">
        <f t="shared" si="10"/>
        <v>0.54411669367909432</v>
      </c>
      <c r="X31" s="12">
        <f t="shared" si="11"/>
        <v>0.94408847896175985</v>
      </c>
      <c r="Z31" s="29">
        <v>0.43</v>
      </c>
      <c r="AA31" cm="1">
        <f t="array" ref="AA31">COUNT(IF($J$2:$J$154&gt;=Z31,IF($L$2:$L$154&lt;=200,$J$2:$J$154)))</f>
        <v>102</v>
      </c>
      <c r="AB31" s="30" cm="1">
        <f t="array" ref="AB31">CORREL((IF($L$2:$L$154&lt;=200,IF($J$2:$J$154&gt;=$Z31,$M$2:$M$154))),(IF($L$2:$L$154&lt;=200,IF($J$2:$J$154&gt;=$Z31,$T$2:$T$154))))^2</f>
        <v>0.45736994522912405</v>
      </c>
      <c r="AC31" s="30" cm="1">
        <f t="array" ref="AC31">CORREL((IF($L$2:$L$154&lt;=200,IF($J$2:$J$154&gt;=$Z31,$M$2:$M$154))),(IF($L$2:$L$154&lt;=200,IF($J$2:$J$154&gt;=$Z31,$U$2:$U$154))))^2</f>
        <v>1.7654288103211679E-2</v>
      </c>
      <c r="AD31" s="30" cm="1">
        <f t="array" ref="AD31">CORREL((IF($L$2:$L$154&lt;=200,IF($J$2:$J$154&gt;=$Z31,$M$2:$M$154))),(IF($L$2:$L$154&lt;=200,IF($J$2:$J$154&gt;=$Z31,$V$2:$V$154))))^2</f>
        <v>7.9935593922632248E-2</v>
      </c>
      <c r="AE31" s="30" cm="1">
        <f t="array" ref="AE31">CORREL((IF($L$2:$L$154&lt;=200,IF($J$2:$J$154&gt;=$Z31,$M$2:$M$154))),(IF($L$2:$L$154&lt;=200,IF($J$2:$J$154&gt;=$Z31,$W$2:$W$154))))^2</f>
        <v>0.13171559628991086</v>
      </c>
      <c r="AH31" s="29"/>
      <c r="AJ31" s="30"/>
      <c r="AK31" s="30"/>
      <c r="AL31" s="30"/>
      <c r="AM31" s="30"/>
    </row>
    <row r="32" spans="1:46" x14ac:dyDescent="0.2">
      <c r="A32" t="s">
        <v>11</v>
      </c>
      <c r="B32" t="s">
        <v>112</v>
      </c>
      <c r="C32">
        <v>53</v>
      </c>
      <c r="D32" s="2">
        <v>38890</v>
      </c>
      <c r="E32">
        <v>173</v>
      </c>
      <c r="F32">
        <v>0.75035260000000004</v>
      </c>
      <c r="G32" s="12">
        <v>-112.42700000000001</v>
      </c>
      <c r="H32" s="12">
        <v>41.177999999999997</v>
      </c>
      <c r="I32" s="3">
        <v>0.93</v>
      </c>
      <c r="J32" s="18">
        <v>4.7</v>
      </c>
      <c r="K32" s="3">
        <f>J32-I32</f>
        <v>3.77</v>
      </c>
      <c r="L32" s="14">
        <v>13.8</v>
      </c>
      <c r="M32">
        <f t="shared" si="6"/>
        <v>1.1398790864012365</v>
      </c>
      <c r="N32" s="9">
        <v>2.7425000000000001E-2</v>
      </c>
      <c r="O32" s="9">
        <v>6.3807500000000003E-2</v>
      </c>
      <c r="P32" s="9">
        <v>2.44824999999999E-2</v>
      </c>
      <c r="Q32" s="9">
        <v>4.9299999999999899E-3</v>
      </c>
      <c r="R32" s="9">
        <v>1.73999999999999E-3</v>
      </c>
      <c r="S32" s="9">
        <v>-1.9725000000000098E-3</v>
      </c>
      <c r="T32" s="12">
        <f t="shared" si="7"/>
        <v>-4.6115268581281219E-2</v>
      </c>
      <c r="U32" s="12">
        <f t="shared" si="8"/>
        <v>-0.21431507412380357</v>
      </c>
      <c r="V32" s="12">
        <f t="shared" si="9"/>
        <v>2.3266180492251594</v>
      </c>
      <c r="W32" s="12">
        <f t="shared" si="10"/>
        <v>0.39878880881264894</v>
      </c>
      <c r="X32" s="12">
        <f t="shared" si="11"/>
        <v>0.85655573740680147</v>
      </c>
      <c r="Z32" s="29">
        <v>0.45</v>
      </c>
      <c r="AA32" cm="1">
        <f t="array" ref="AA32">COUNT(IF($J$2:$J$154&gt;=Z32,IF($L$2:$L$154&lt;=200,$J$2:$J$154)))</f>
        <v>102</v>
      </c>
      <c r="AB32" s="30" cm="1">
        <f t="array" ref="AB32">CORREL((IF($L$2:$L$154&lt;=200,IF($J$2:$J$154&gt;=$Z32,$M$2:$M$154))),(IF($L$2:$L$154&lt;=200,IF($J$2:$J$154&gt;=$Z32,$T$2:$T$154))))^2</f>
        <v>0.45736994522912405</v>
      </c>
      <c r="AC32" s="30" cm="1">
        <f t="array" ref="AC32">CORREL((IF($L$2:$L$154&lt;=200,IF($J$2:$J$154&gt;=$Z32,$M$2:$M$154))),(IF($L$2:$L$154&lt;=200,IF($J$2:$J$154&gt;=$Z32,$U$2:$U$154))))^2</f>
        <v>1.7654288103211679E-2</v>
      </c>
      <c r="AD32" s="30" cm="1">
        <f t="array" ref="AD32">CORREL((IF($L$2:$L$154&lt;=200,IF($J$2:$J$154&gt;=$Z32,$M$2:$M$154))),(IF($L$2:$L$154&lt;=200,IF($J$2:$J$154&gt;=$Z32,$V$2:$V$154))))^2</f>
        <v>7.9935593922632248E-2</v>
      </c>
      <c r="AE32" s="30" cm="1">
        <f t="array" ref="AE32">CORREL((IF($L$2:$L$154&lt;=200,IF($J$2:$J$154&gt;=$Z32,$M$2:$M$154))),(IF($L$2:$L$154&lt;=200,IF($J$2:$J$154&gt;=$Z32,$W$2:$W$154))))^2</f>
        <v>0.13171559628991086</v>
      </c>
      <c r="AH32" s="29"/>
      <c r="AJ32" s="30"/>
      <c r="AK32" s="30"/>
      <c r="AL32" s="30"/>
      <c r="AM32" s="30"/>
    </row>
    <row r="33" spans="1:39" x14ac:dyDescent="0.2">
      <c r="A33" t="s">
        <v>11</v>
      </c>
      <c r="B33" t="s">
        <v>106</v>
      </c>
      <c r="C33">
        <v>44</v>
      </c>
      <c r="D33" s="2">
        <v>38890</v>
      </c>
      <c r="E33">
        <v>173</v>
      </c>
      <c r="F33">
        <v>0.24725905000000001</v>
      </c>
      <c r="G33" s="12">
        <v>-112.38200000000001</v>
      </c>
      <c r="H33" s="12">
        <v>41.045000000000002</v>
      </c>
      <c r="I33" s="3">
        <v>0.83</v>
      </c>
      <c r="J33" s="18">
        <v>9.1999999999999993</v>
      </c>
      <c r="K33" s="3">
        <f>J33-I33</f>
        <v>8.3699999999999992</v>
      </c>
      <c r="L33" s="14">
        <v>16.2</v>
      </c>
      <c r="M33">
        <f t="shared" si="6"/>
        <v>1.209515014542631</v>
      </c>
      <c r="N33" s="9">
        <v>5.4594999999999998E-2</v>
      </c>
      <c r="O33" s="9">
        <v>9.2160000000000006E-2</v>
      </c>
      <c r="P33" s="9">
        <v>5.3495000000000001E-2</v>
      </c>
      <c r="Q33" s="9">
        <v>3.3392499999999901E-2</v>
      </c>
      <c r="R33" s="9">
        <v>2.4510000000000001E-2</v>
      </c>
      <c r="S33" s="9">
        <v>2.198E-2</v>
      </c>
      <c r="T33" s="12">
        <f t="shared" si="7"/>
        <v>-1.1935763888888853E-2</v>
      </c>
      <c r="U33" s="12">
        <f t="shared" si="8"/>
        <v>-0.13698000068140848</v>
      </c>
      <c r="V33" s="12">
        <f t="shared" si="9"/>
        <v>1.688066672772232</v>
      </c>
      <c r="W33" s="12">
        <f t="shared" si="10"/>
        <v>0.25597083574665264</v>
      </c>
      <c r="X33" s="12">
        <f t="shared" si="11"/>
        <v>0.46807112562473985</v>
      </c>
      <c r="Z33" s="29">
        <v>0.47</v>
      </c>
      <c r="AA33" cm="1">
        <f t="array" ref="AA33">COUNT(IF($J$2:$J$154&gt;=Z33,IF($L$2:$L$154&lt;=200,$J$2:$J$154)))</f>
        <v>101</v>
      </c>
      <c r="AB33" s="30" cm="1">
        <f t="array" ref="AB33">CORREL((IF($L$2:$L$154&lt;=200,IF($J$2:$J$154&gt;=$Z33,$M$2:$M$154))),(IF($L$2:$L$154&lt;=200,IF($J$2:$J$154&gt;=$Z33,$T$2:$T$154))))^2</f>
        <v>0.45826363931023267</v>
      </c>
      <c r="AC33" s="30" cm="1">
        <f t="array" ref="AC33">CORREL((IF($L$2:$L$154&lt;=200,IF($J$2:$J$154&gt;=$Z33,$M$2:$M$154))),(IF($L$2:$L$154&lt;=200,IF($J$2:$J$154&gt;=$Z33,$U$2:$U$154))))^2</f>
        <v>1.0973753253769418E-2</v>
      </c>
      <c r="AD33" s="30" cm="1">
        <f t="array" ref="AD33">CORREL((IF($L$2:$L$154&lt;=200,IF($J$2:$J$154&gt;=$Z33,$M$2:$M$154))),(IF($L$2:$L$154&lt;=200,IF($J$2:$J$154&gt;=$Z33,$V$2:$V$154))))^2</f>
        <v>7.8306380587969918E-2</v>
      </c>
      <c r="AE33" s="30" cm="1">
        <f t="array" ref="AE33">CORREL((IF($L$2:$L$154&lt;=200,IF($J$2:$J$154&gt;=$Z33,$M$2:$M$154))),(IF($L$2:$L$154&lt;=200,IF($J$2:$J$154&gt;=$Z33,$W$2:$W$154))))^2</f>
        <v>0.12728379816896557</v>
      </c>
      <c r="AH33" s="29"/>
      <c r="AJ33" s="30"/>
      <c r="AK33" s="30"/>
      <c r="AL33" s="30"/>
      <c r="AM33" s="30"/>
    </row>
    <row r="34" spans="1:39" x14ac:dyDescent="0.2">
      <c r="A34" s="15" t="s">
        <v>13</v>
      </c>
      <c r="B34" t="s">
        <v>39</v>
      </c>
      <c r="C34">
        <v>6</v>
      </c>
      <c r="D34" s="2">
        <v>44455</v>
      </c>
      <c r="E34">
        <v>259</v>
      </c>
      <c r="F34">
        <v>3.7558992</v>
      </c>
      <c r="G34" s="12">
        <v>-112.325733</v>
      </c>
      <c r="H34" s="12">
        <v>40.853783</v>
      </c>
      <c r="I34" s="53"/>
      <c r="J34" s="13"/>
      <c r="L34" s="40">
        <v>0.53400000000000003</v>
      </c>
      <c r="M34">
        <f t="shared" si="6"/>
        <v>-0.27245874297144357</v>
      </c>
      <c r="N34" s="7">
        <v>2.5197499999999901E-2</v>
      </c>
      <c r="O34" s="7">
        <v>6.4192499999999902E-2</v>
      </c>
      <c r="P34" s="7">
        <v>2.2447499999999999E-2</v>
      </c>
      <c r="Q34" s="7">
        <v>-5.3275000000000102E-3</v>
      </c>
      <c r="R34" s="7">
        <v>8.9999999999999993E-3</v>
      </c>
      <c r="S34" s="7">
        <v>1.07599999999999E-2</v>
      </c>
      <c r="T34" s="12">
        <f t="shared" si="7"/>
        <v>-4.2839895626434643E-2</v>
      </c>
      <c r="U34" s="12">
        <f t="shared" si="8"/>
        <v>-0.31071708244770185</v>
      </c>
      <c r="V34" s="12">
        <f t="shared" si="9"/>
        <v>2.5475741641035881</v>
      </c>
      <c r="W34" s="12">
        <f t="shared" si="10"/>
        <v>0.43623447812954569</v>
      </c>
      <c r="X34" s="12">
        <f t="shared" si="11"/>
        <v>1.1810073897901987</v>
      </c>
      <c r="Z34" s="29">
        <v>0.5</v>
      </c>
      <c r="AA34" cm="1">
        <f t="array" ref="AA34">COUNT(IF($J$2:$J$154&gt;=Z34,IF($L$2:$L$154&lt;=200,$J$2:$J$154)))</f>
        <v>101</v>
      </c>
      <c r="AB34" s="30" cm="1">
        <f t="array" ref="AB34">CORREL((IF($L$2:$L$154&lt;=200,IF($J$2:$J$154&gt;=$Z34,$M$2:$M$154))),(IF($L$2:$L$154&lt;=200,IF($J$2:$J$154&gt;=$Z34,$T$2:$T$154))))^2</f>
        <v>0.45826363931023267</v>
      </c>
      <c r="AC34" s="30" cm="1">
        <f t="array" ref="AC34">CORREL((IF($L$2:$L$154&lt;=200,IF($J$2:$J$154&gt;=$Z34,$M$2:$M$154))),(IF($L$2:$L$154&lt;=200,IF($J$2:$J$154&gt;=$Z34,$U$2:$U$154))))^2</f>
        <v>1.0973753253769418E-2</v>
      </c>
      <c r="AD34" s="30" cm="1">
        <f t="array" ref="AD34">CORREL((IF($L$2:$L$154&lt;=200,IF($J$2:$J$154&gt;=$Z34,$M$2:$M$154))),(IF($L$2:$L$154&lt;=200,IF($J$2:$J$154&gt;=$Z34,$V$2:$V$154))))^2</f>
        <v>7.8306380587969918E-2</v>
      </c>
      <c r="AE34" s="30" cm="1">
        <f t="array" ref="AE34">CORREL((IF($L$2:$L$154&lt;=200,IF($J$2:$J$154&gt;=$Z34,$M$2:$M$154))),(IF($L$2:$L$154&lt;=200,IF($J$2:$J$154&gt;=$Z34,$W$2:$W$154))))^2</f>
        <v>0.12728379816896557</v>
      </c>
      <c r="AH34" s="29"/>
      <c r="AJ34" s="30"/>
      <c r="AK34" s="30"/>
      <c r="AL34" s="30"/>
      <c r="AM34" s="30"/>
    </row>
    <row r="35" spans="1:39" x14ac:dyDescent="0.2">
      <c r="A35" t="s">
        <v>13</v>
      </c>
      <c r="B35" t="s">
        <v>31</v>
      </c>
      <c r="C35">
        <v>2</v>
      </c>
      <c r="D35" s="2">
        <v>44434</v>
      </c>
      <c r="E35">
        <v>238</v>
      </c>
      <c r="F35">
        <v>0.24015692</v>
      </c>
      <c r="G35" s="12">
        <v>-112.283</v>
      </c>
      <c r="H35" s="12">
        <v>40.988633</v>
      </c>
      <c r="I35" s="51"/>
      <c r="J35" s="13"/>
      <c r="K35" s="3" t="s">
        <v>30</v>
      </c>
      <c r="L35" s="38">
        <v>8.01</v>
      </c>
      <c r="M35">
        <f t="shared" si="6"/>
        <v>0.90363251608423767</v>
      </c>
      <c r="N35" s="7">
        <v>2.3574999999999902E-2</v>
      </c>
      <c r="O35" s="7">
        <v>7.5412499999999993E-2</v>
      </c>
      <c r="P35" s="9">
        <v>2.6159999999999899E-2</v>
      </c>
      <c r="Q35" s="7">
        <v>-4.4200000000000003E-3</v>
      </c>
      <c r="R35" s="7">
        <v>1.04575E-2</v>
      </c>
      <c r="S35" s="7">
        <v>1.29874999999999E-2</v>
      </c>
      <c r="T35">
        <f t="shared" si="7"/>
        <v>3.4278136913641601E-2</v>
      </c>
      <c r="U35" s="12">
        <f t="shared" si="8"/>
        <v>-0.30892789493622863</v>
      </c>
      <c r="V35" s="12">
        <f t="shared" si="9"/>
        <v>3.1988335100742442</v>
      </c>
      <c r="W35" s="12">
        <f t="shared" si="10"/>
        <v>0.5236772319737355</v>
      </c>
      <c r="X35" s="12">
        <f t="shared" si="11"/>
        <v>1.1245201957953308</v>
      </c>
      <c r="Z35" s="29">
        <v>0.52</v>
      </c>
      <c r="AA35" cm="1">
        <f t="array" ref="AA35">COUNT(IF($J$2:$J$154&gt;=Z35,IF($L$2:$L$154&lt;=200,$J$2:$J$154)))</f>
        <v>98</v>
      </c>
      <c r="AB35" s="30" cm="1">
        <f t="array" ref="AB35">CORREL((IF($L$2:$L$154&lt;=200,IF($J$2:$J$154&gt;=$Z35,$M$2:$M$154))),(IF($L$2:$L$154&lt;=200,IF($J$2:$J$154&gt;=$Z35,$T$2:$T$154))))^2</f>
        <v>0.46477101134782128</v>
      </c>
      <c r="AC35" s="30" cm="1">
        <f t="array" ref="AC35">CORREL((IF($L$2:$L$154&lt;=200,IF($J$2:$J$154&gt;=$Z35,$M$2:$M$154))),(IF($L$2:$L$154&lt;=200,IF($J$2:$J$154&gt;=$Z35,$U$2:$U$154))))^2</f>
        <v>8.2880823143722214E-3</v>
      </c>
      <c r="AD35" s="30" cm="1">
        <f t="array" ref="AD35">CORREL((IF($L$2:$L$154&lt;=200,IF($J$2:$J$154&gt;=$Z35,$M$2:$M$154))),(IF($L$2:$L$154&lt;=200,IF($J$2:$J$154&gt;=$Z35,$V$2:$V$154))))^2</f>
        <v>7.8315258297907767E-2</v>
      </c>
      <c r="AE35" s="30" cm="1">
        <f t="array" ref="AE35">CORREL((IF($L$2:$L$154&lt;=200,IF($J$2:$J$154&gt;=$Z35,$M$2:$M$154))),(IF($L$2:$L$154&lt;=200,IF($J$2:$J$154&gt;=$Z35,$W$2:$W$154))))^2</f>
        <v>0.12754736671760428</v>
      </c>
      <c r="AH35" s="29"/>
      <c r="AJ35" s="30"/>
      <c r="AK35" s="30"/>
      <c r="AL35" s="30"/>
      <c r="AM35" s="30"/>
    </row>
    <row r="36" spans="1:39" x14ac:dyDescent="0.2">
      <c r="A36" t="s">
        <v>11</v>
      </c>
      <c r="B36" t="s">
        <v>108</v>
      </c>
      <c r="C36">
        <v>47</v>
      </c>
      <c r="D36" s="2">
        <v>38890</v>
      </c>
      <c r="E36">
        <v>173</v>
      </c>
      <c r="F36">
        <v>0.24725905000000001</v>
      </c>
      <c r="G36" s="12">
        <v>-112.69499999999999</v>
      </c>
      <c r="H36" s="12">
        <v>41.06</v>
      </c>
      <c r="I36" s="3">
        <v>0.85</v>
      </c>
      <c r="J36" s="18">
        <v>5.7</v>
      </c>
      <c r="K36" s="3">
        <f>J36-I36</f>
        <v>4.8500000000000005</v>
      </c>
      <c r="L36" s="14">
        <v>18.899999999999999</v>
      </c>
      <c r="M36">
        <f t="shared" ref="M36:M67" si="13">LOG10(L36)</f>
        <v>1.2764618041732441</v>
      </c>
      <c r="N36" s="9">
        <v>6.9279999999999994E-2</v>
      </c>
      <c r="O36" s="9">
        <v>0.1031325</v>
      </c>
      <c r="P36" s="9">
        <v>6.8372500000000003E-2</v>
      </c>
      <c r="Q36" s="9">
        <v>5.4182500000000001E-2</v>
      </c>
      <c r="R36" s="9">
        <v>4.7334999999999898E-2</v>
      </c>
      <c r="S36" s="9">
        <v>3.85625E-2</v>
      </c>
      <c r="T36" s="12">
        <f t="shared" ref="T36:T67" si="14">(P36-N36)/O36</f>
        <v>-8.7993600465419881E-3</v>
      </c>
      <c r="U36" s="12">
        <f t="shared" ref="U36:U67" si="15">(Q36-P36)/(N36+O36)</f>
        <v>-8.2302617269629536E-2</v>
      </c>
      <c r="V36" s="12">
        <f t="shared" ref="V36:V67" si="16">O36/N36</f>
        <v>1.4886330831408778</v>
      </c>
      <c r="W36" s="12">
        <f t="shared" ref="W36:W67" si="17">(O36-N36)/(O36+N36)</f>
        <v>0.1963459725947945</v>
      </c>
      <c r="X36" s="12">
        <f t="shared" ref="X36:X67" si="18">(O36-Q36)/(O36+Q36)</f>
        <v>0.31115913930648698</v>
      </c>
      <c r="Z36" s="29">
        <v>0.6</v>
      </c>
      <c r="AA36" cm="1">
        <f t="array" ref="AA36">COUNT(IF($J$2:$J$154&gt;=Z36,IF($L$2:$L$154&lt;=200,$J$2:$J$154)))</f>
        <v>97</v>
      </c>
      <c r="AB36" s="30" cm="1">
        <f t="array" ref="AB36">CORREL((IF($L$2:$L$154&lt;=200,IF($J$2:$J$154&gt;=$Z36,$M$2:$M$154))),(IF($L$2:$L$154&lt;=200,IF($J$2:$J$154&gt;=$Z36,$T$2:$T$154))))^2</f>
        <v>0.46067856057586126</v>
      </c>
      <c r="AC36" s="30" cm="1">
        <f t="array" ref="AC36">CORREL((IF($L$2:$L$154&lt;=200,IF($J$2:$J$154&gt;=$Z36,$M$2:$M$154))),(IF($L$2:$L$154&lt;=200,IF($J$2:$J$154&gt;=$Z36,$U$2:$U$154))))^2</f>
        <v>5.9499517703086651E-3</v>
      </c>
      <c r="AD36" s="30" cm="1">
        <f t="array" ref="AD36">CORREL((IF($L$2:$L$154&lt;=200,IF($J$2:$J$154&gt;=$Z36,$M$2:$M$154))),(IF($L$2:$L$154&lt;=200,IF($J$2:$J$154&gt;=$Z36,$V$2:$V$154))))^2</f>
        <v>7.2608676982401629E-2</v>
      </c>
      <c r="AE36" s="30" cm="1">
        <f t="array" ref="AE36">CORREL((IF($L$2:$L$154&lt;=200,IF($J$2:$J$154&gt;=$Z36,$M$2:$M$154))),(IF($L$2:$L$154&lt;=200,IF($J$2:$J$154&gt;=$Z36,$W$2:$W$154))))^2</f>
        <v>0.12059398876848347</v>
      </c>
      <c r="AH36" s="29"/>
      <c r="AJ36" s="30"/>
      <c r="AK36" s="30"/>
      <c r="AL36" s="30"/>
      <c r="AM36" s="30"/>
    </row>
    <row r="37" spans="1:39" x14ac:dyDescent="0.2">
      <c r="A37" t="s">
        <v>12</v>
      </c>
      <c r="B37" t="s">
        <v>72</v>
      </c>
      <c r="C37">
        <v>37</v>
      </c>
      <c r="D37" s="2">
        <v>44133</v>
      </c>
      <c r="E37">
        <v>303</v>
      </c>
      <c r="F37">
        <v>3.2400595999999999</v>
      </c>
      <c r="G37" s="12">
        <v>-112.413009</v>
      </c>
      <c r="H37" s="12">
        <v>41.187714900000003</v>
      </c>
      <c r="I37" s="41"/>
      <c r="J37" s="18"/>
      <c r="L37" s="42">
        <v>76.900000000000006</v>
      </c>
      <c r="M37">
        <f t="shared" si="13"/>
        <v>1.885926339801431</v>
      </c>
      <c r="N37" s="7">
        <v>3.8342500000000002E-2</v>
      </c>
      <c r="O37" s="7">
        <v>8.8007500000000002E-2</v>
      </c>
      <c r="P37" s="7">
        <v>5.7729999999999997E-2</v>
      </c>
      <c r="Q37" s="7">
        <v>1.9422499999999999E-2</v>
      </c>
      <c r="R37" s="7">
        <v>1.49124999999999E-2</v>
      </c>
      <c r="S37" s="7">
        <v>1.16949999999999E-2</v>
      </c>
      <c r="T37">
        <f t="shared" si="14"/>
        <v>0.22029372496662211</v>
      </c>
      <c r="U37" s="12">
        <f t="shared" si="15"/>
        <v>-0.30318559556786695</v>
      </c>
      <c r="V37" s="12">
        <f t="shared" si="16"/>
        <v>2.295298950251027</v>
      </c>
      <c r="W37" s="12">
        <f t="shared" si="17"/>
        <v>0.39307479224376729</v>
      </c>
      <c r="X37" s="12">
        <f t="shared" si="18"/>
        <v>0.6384157125570139</v>
      </c>
      <c r="Z37" s="29">
        <v>0.7</v>
      </c>
      <c r="AA37" cm="1">
        <f t="array" ref="AA37">COUNT(IF($J$2:$J$154&gt;=Z37,IF($L$2:$L$154&lt;=200,$J$2:$J$154)))</f>
        <v>96</v>
      </c>
      <c r="AB37" s="30" cm="1">
        <f t="array" ref="AB37">CORREL((IF($L$2:$L$154&lt;=200,IF($J$2:$J$154&gt;=$Z37,$M$2:$M$154))),(IF($L$2:$L$154&lt;=200,IF($J$2:$J$154&gt;=$Z37,$T$2:$T$154))))^2</f>
        <v>0.45915840226178434</v>
      </c>
      <c r="AC37" s="30" cm="1">
        <f t="array" ref="AC37">CORREL((IF($L$2:$L$154&lt;=200,IF($J$2:$J$154&gt;=$Z37,$M$2:$M$154))),(IF($L$2:$L$154&lt;=200,IF($J$2:$J$154&gt;=$Z37,$U$2:$U$154))))^2</f>
        <v>4.9566955930747851E-3</v>
      </c>
      <c r="AD37" s="30" cm="1">
        <f t="array" ref="AD37">CORREL((IF($L$2:$L$154&lt;=200,IF($J$2:$J$154&gt;=$Z37,$M$2:$M$154))),(IF($L$2:$L$154&lt;=200,IF($J$2:$J$154&gt;=$Z37,$V$2:$V$154))))^2</f>
        <v>7.0575458857286263E-2</v>
      </c>
      <c r="AE37" s="30" cm="1">
        <f t="array" ref="AE37">CORREL((IF($L$2:$L$154&lt;=200,IF($J$2:$J$154&gt;=$Z37,$M$2:$M$154))),(IF($L$2:$L$154&lt;=200,IF($J$2:$J$154&gt;=$Z37,$W$2:$W$154))))^2</f>
        <v>0.1177582507723552</v>
      </c>
      <c r="AH37" s="29"/>
      <c r="AJ37" s="30"/>
      <c r="AK37" s="30"/>
      <c r="AL37" s="30"/>
      <c r="AM37" s="30"/>
    </row>
    <row r="38" spans="1:39" x14ac:dyDescent="0.2">
      <c r="A38" t="s">
        <v>11</v>
      </c>
      <c r="B38" t="s">
        <v>106</v>
      </c>
      <c r="C38">
        <v>71</v>
      </c>
      <c r="D38" s="2">
        <v>39051</v>
      </c>
      <c r="E38">
        <v>334</v>
      </c>
      <c r="F38">
        <v>0.24808264999999999</v>
      </c>
      <c r="G38" s="12">
        <v>-112.38</v>
      </c>
      <c r="H38" s="12">
        <v>41.045999999999999</v>
      </c>
      <c r="I38" s="3">
        <v>0.75</v>
      </c>
      <c r="J38" s="18">
        <v>8.4</v>
      </c>
      <c r="K38" s="3">
        <f>J38-I38</f>
        <v>7.65</v>
      </c>
      <c r="L38" s="14">
        <v>26.1</v>
      </c>
      <c r="M38">
        <f t="shared" si="13"/>
        <v>1.4166405073382811</v>
      </c>
      <c r="N38" s="9">
        <v>7.0132499999999903E-2</v>
      </c>
      <c r="O38" s="9">
        <v>9.8264999999999894E-2</v>
      </c>
      <c r="P38" s="9">
        <v>7.01875E-2</v>
      </c>
      <c r="Q38" s="9">
        <v>3.1494999999999898E-2</v>
      </c>
      <c r="R38" s="9">
        <v>7.8174999999999998E-3</v>
      </c>
      <c r="S38" s="9">
        <v>-2.1375000000000101E-3</v>
      </c>
      <c r="T38" s="12">
        <f t="shared" si="14"/>
        <v>5.5971098560114686E-4</v>
      </c>
      <c r="U38" s="12">
        <f t="shared" si="15"/>
        <v>-0.22976885048768625</v>
      </c>
      <c r="V38" s="12">
        <f t="shared" si="16"/>
        <v>1.401133568602289</v>
      </c>
      <c r="W38" s="12">
        <f t="shared" si="17"/>
        <v>0.16706008105821063</v>
      </c>
      <c r="X38" s="12">
        <f t="shared" si="18"/>
        <v>0.5145653514180033</v>
      </c>
      <c r="Z38" s="29">
        <v>0.76</v>
      </c>
      <c r="AA38" cm="1">
        <f t="array" ref="AA38">COUNT(IF($J$2:$J$154&gt;=Z38,IF($L$2:$L$154&lt;=200,$J$2:$J$154)))</f>
        <v>95</v>
      </c>
      <c r="AB38" s="30" cm="1">
        <f t="array" ref="AB38">CORREL((IF($L$2:$L$154&lt;=200,IF($J$2:$J$154&gt;=$Z38,$M$2:$M$154))),(IF($L$2:$L$154&lt;=200,IF($J$2:$J$154&gt;=$Z38,$T$2:$T$154))))^2</f>
        <v>0.45373214077343427</v>
      </c>
      <c r="AC38" s="30" cm="1">
        <f t="array" ref="AC38">CORREL((IF($L$2:$L$154&lt;=200,IF($J$2:$J$154&gt;=$Z38,$M$2:$M$154))),(IF($L$2:$L$154&lt;=200,IF($J$2:$J$154&gt;=$Z38,$U$2:$U$154))))^2</f>
        <v>6.3559511481318014E-3</v>
      </c>
      <c r="AD38" s="30" cm="1">
        <f t="array" ref="AD38">CORREL((IF($L$2:$L$154&lt;=200,IF($J$2:$J$154&gt;=$Z38,$M$2:$M$154))),(IF($L$2:$L$154&lt;=200,IF($J$2:$J$154&gt;=$Z38,$V$2:$V$154))))^2</f>
        <v>7.574004103926664E-2</v>
      </c>
      <c r="AE38" s="30" cm="1">
        <f t="array" ref="AE38">CORREL((IF($L$2:$L$154&lt;=200,IF($J$2:$J$154&gt;=$Z38,$M$2:$M$154))),(IF($L$2:$L$154&lt;=200,IF($J$2:$J$154&gt;=$Z38,$W$2:$W$154))))^2</f>
        <v>0.12442967667798996</v>
      </c>
      <c r="AH38" s="29"/>
      <c r="AJ38" s="30"/>
      <c r="AK38" s="30"/>
      <c r="AL38" s="30"/>
      <c r="AM38" s="30"/>
    </row>
    <row r="39" spans="1:39" x14ac:dyDescent="0.2">
      <c r="A39" t="s">
        <v>11</v>
      </c>
      <c r="B39" t="s">
        <v>105</v>
      </c>
      <c r="C39">
        <v>70</v>
      </c>
      <c r="D39" s="2">
        <v>39051</v>
      </c>
      <c r="E39">
        <v>334</v>
      </c>
      <c r="F39">
        <v>0.24836011</v>
      </c>
      <c r="G39" s="12">
        <v>-112.279</v>
      </c>
      <c r="H39" s="12">
        <v>41.057000000000002</v>
      </c>
      <c r="I39" s="3">
        <v>0.55000000000000004</v>
      </c>
      <c r="J39" s="18">
        <v>2.2000000000000002</v>
      </c>
      <c r="K39" s="3">
        <f>J39-I39</f>
        <v>1.6500000000000001</v>
      </c>
      <c r="L39" s="14">
        <v>18.100000000000001</v>
      </c>
      <c r="M39">
        <f t="shared" si="13"/>
        <v>1.2576785748691846</v>
      </c>
      <c r="N39" s="9">
        <v>9.7055000000000002E-2</v>
      </c>
      <c r="O39" s="9">
        <v>0.14163249999999999</v>
      </c>
      <c r="P39" s="9">
        <v>9.8897499999999999E-2</v>
      </c>
      <c r="Q39" s="9">
        <v>4.3759999999999903E-2</v>
      </c>
      <c r="R39" s="9">
        <v>3.3074999999999901E-3</v>
      </c>
      <c r="S39" s="9">
        <v>1.07049999999999E-2</v>
      </c>
      <c r="T39" s="12">
        <f t="shared" si="14"/>
        <v>1.3009019822427741E-2</v>
      </c>
      <c r="U39" s="12">
        <f t="shared" si="15"/>
        <v>-0.23100288033516667</v>
      </c>
      <c r="V39" s="12">
        <f t="shared" si="16"/>
        <v>1.459301427025913</v>
      </c>
      <c r="W39" s="12">
        <f t="shared" si="17"/>
        <v>0.18676093218119924</v>
      </c>
      <c r="X39" s="12">
        <f t="shared" si="18"/>
        <v>0.5279204930080782</v>
      </c>
      <c r="Z39" s="29">
        <v>0.8</v>
      </c>
      <c r="AA39" cm="1">
        <f t="array" ref="AA39">COUNT(IF($J$2:$J$154&gt;=Z39,IF($L$2:$L$154&lt;=200,$J$2:$J$154)))</f>
        <v>95</v>
      </c>
      <c r="AB39" s="30" cm="1">
        <f t="array" ref="AB39">CORREL((IF($L$2:$L$154&lt;=200,IF($J$2:$J$154&gt;=$Z39,$M$2:$M$154))),(IF($L$2:$L$154&lt;=200,IF($J$2:$J$154&gt;=$Z39,$T$2:$T$154))))^2</f>
        <v>0.45373214077343427</v>
      </c>
      <c r="AC39" s="30" cm="1">
        <f t="array" ref="AC39">CORREL((IF($L$2:$L$154&lt;=200,IF($J$2:$J$154&gt;=$Z39,$M$2:$M$154))),(IF($L$2:$L$154&lt;=200,IF($J$2:$J$154&gt;=$Z39,$U$2:$U$154))))^2</f>
        <v>6.3559511481318014E-3</v>
      </c>
      <c r="AD39" s="30" cm="1">
        <f t="array" ref="AD39">CORREL((IF($L$2:$L$154&lt;=200,IF($J$2:$J$154&gt;=$Z39,$M$2:$M$154))),(IF($L$2:$L$154&lt;=200,IF($J$2:$J$154&gt;=$Z39,$V$2:$V$154))))^2</f>
        <v>7.574004103926664E-2</v>
      </c>
      <c r="AE39" s="30" cm="1">
        <f t="array" ref="AE39">CORREL((IF($L$2:$L$154&lt;=200,IF($J$2:$J$154&gt;=$Z39,$M$2:$M$154))),(IF($L$2:$L$154&lt;=200,IF($J$2:$J$154&gt;=$Z39,$W$2:$W$154))))^2</f>
        <v>0.12442967667798996</v>
      </c>
      <c r="AH39" s="29"/>
      <c r="AJ39" s="30"/>
      <c r="AK39" s="30"/>
      <c r="AL39" s="30"/>
      <c r="AM39" s="30"/>
    </row>
    <row r="40" spans="1:39" x14ac:dyDescent="0.2">
      <c r="A40" t="s">
        <v>11</v>
      </c>
      <c r="B40" t="s">
        <v>121</v>
      </c>
      <c r="C40">
        <v>66</v>
      </c>
      <c r="D40" s="2">
        <v>38891</v>
      </c>
      <c r="E40">
        <v>174</v>
      </c>
      <c r="F40">
        <v>1.2469825999999999</v>
      </c>
      <c r="G40" s="12">
        <v>-112.375</v>
      </c>
      <c r="H40" s="12">
        <v>40.808999999999997</v>
      </c>
      <c r="I40" s="3">
        <v>1.3</v>
      </c>
      <c r="J40" s="18">
        <v>6</v>
      </c>
      <c r="K40" s="3">
        <f>J40-I40</f>
        <v>4.7</v>
      </c>
      <c r="L40" s="14">
        <v>6.8</v>
      </c>
      <c r="M40">
        <f t="shared" si="13"/>
        <v>0.83250891270623628</v>
      </c>
      <c r="N40" s="9">
        <v>7.8685000000000005E-2</v>
      </c>
      <c r="O40" s="9">
        <v>0.11867</v>
      </c>
      <c r="P40" s="9">
        <v>8.7814999999999893E-2</v>
      </c>
      <c r="Q40" s="9">
        <v>6.8097499999999894E-2</v>
      </c>
      <c r="R40" s="9">
        <v>5.7014999999999899E-2</v>
      </c>
      <c r="S40" s="9">
        <v>5.5089999999999903E-2</v>
      </c>
      <c r="T40" s="12">
        <f t="shared" si="14"/>
        <v>7.6936041122439444E-2</v>
      </c>
      <c r="U40" s="12">
        <f t="shared" si="15"/>
        <v>-9.9908793797978263E-2</v>
      </c>
      <c r="V40" s="12">
        <f t="shared" si="16"/>
        <v>1.5081654699116731</v>
      </c>
      <c r="W40" s="12">
        <f t="shared" si="17"/>
        <v>0.2026044437688429</v>
      </c>
      <c r="X40" s="12">
        <f t="shared" si="18"/>
        <v>0.27077783875674372</v>
      </c>
      <c r="Z40" s="29">
        <v>0.9</v>
      </c>
      <c r="AA40" cm="1">
        <f t="array" ref="AA40">COUNT(IF($J$2:$J$154&gt;=Z40,IF($L$2:$L$154&lt;=200,$J$2:$J$154)))</f>
        <v>94</v>
      </c>
      <c r="AB40" s="30" cm="1">
        <f t="array" ref="AB40">CORREL((IF($L$2:$L$154&lt;=200,IF($J$2:$J$154&gt;=$Z40,$M$2:$M$154))),(IF($L$2:$L$154&lt;=200,IF($J$2:$J$154&gt;=$Z40,$T$2:$T$154))))^2</f>
        <v>0.44796121840078568</v>
      </c>
      <c r="AC40" s="30" cm="1">
        <f t="array" ref="AC40">CORREL((IF($L$2:$L$154&lt;=200,IF($J$2:$J$154&gt;=$Z40,$M$2:$M$154))),(IF($L$2:$L$154&lt;=200,IF($J$2:$J$154&gt;=$Z40,$U$2:$U$154))))^2</f>
        <v>3.2017219184111135E-3</v>
      </c>
      <c r="AD40" s="30" cm="1">
        <f t="array" ref="AD40">CORREL((IF($L$2:$L$154&lt;=200,IF($J$2:$J$154&gt;=$Z40,$M$2:$M$154))),(IF($L$2:$L$154&lt;=200,IF($J$2:$J$154&gt;=$Z40,$V$2:$V$154))))^2</f>
        <v>6.6336687502843827E-2</v>
      </c>
      <c r="AE40" s="30" cm="1">
        <f t="array" ref="AE40">CORREL((IF($L$2:$L$154&lt;=200,IF($J$2:$J$154&gt;=$Z40,$M$2:$M$154))),(IF($L$2:$L$154&lt;=200,IF($J$2:$J$154&gt;=$Z40,$W$2:$W$154))))^2</f>
        <v>0.11541696372063795</v>
      </c>
      <c r="AH40" s="29"/>
      <c r="AJ40" s="30"/>
      <c r="AK40" s="30"/>
      <c r="AL40" s="30"/>
      <c r="AM40" s="30"/>
    </row>
    <row r="41" spans="1:39" x14ac:dyDescent="0.2">
      <c r="A41" t="s">
        <v>11</v>
      </c>
      <c r="B41" t="s">
        <v>116</v>
      </c>
      <c r="C41">
        <v>58</v>
      </c>
      <c r="D41" s="2">
        <v>38891</v>
      </c>
      <c r="E41">
        <v>174</v>
      </c>
      <c r="F41">
        <v>1.2472589999999999</v>
      </c>
      <c r="G41" s="12">
        <v>-112.304</v>
      </c>
      <c r="H41" s="12">
        <v>40.962000000000003</v>
      </c>
      <c r="I41" s="3">
        <v>0.68</v>
      </c>
      <c r="J41" s="18">
        <v>8.6</v>
      </c>
      <c r="K41" s="3">
        <f>J41-I41</f>
        <v>7.92</v>
      </c>
      <c r="L41" s="14">
        <v>13.6</v>
      </c>
      <c r="M41">
        <f t="shared" si="13"/>
        <v>1.1335389083702174</v>
      </c>
      <c r="N41" s="9">
        <v>7.8712500000000005E-2</v>
      </c>
      <c r="O41" s="9">
        <v>0.10552499999999899</v>
      </c>
      <c r="P41" s="9">
        <v>7.8052499999999997E-2</v>
      </c>
      <c r="Q41" s="9">
        <v>6.7904999999999993E-2</v>
      </c>
      <c r="R41" s="9">
        <v>6.3450000000000006E-2</v>
      </c>
      <c r="S41" s="9">
        <v>5.8307499999999998E-2</v>
      </c>
      <c r="T41" s="12">
        <f t="shared" si="14"/>
        <v>-6.2544420753377315E-3</v>
      </c>
      <c r="U41" s="12">
        <f t="shared" si="15"/>
        <v>-5.5078363525341255E-2</v>
      </c>
      <c r="V41" s="12">
        <f t="shared" si="16"/>
        <v>1.3406383992377193</v>
      </c>
      <c r="W41" s="12">
        <f t="shared" si="17"/>
        <v>0.14553226134744085</v>
      </c>
      <c r="X41" s="12">
        <f t="shared" si="18"/>
        <v>0.21691748832381494</v>
      </c>
      <c r="Z41" s="29">
        <v>1</v>
      </c>
      <c r="AA41" cm="1">
        <f t="array" ref="AA41">COUNT(IF($J$2:$J$154&gt;=Z41,IF($L$2:$L$154&lt;=200,$J$2:$J$154)))</f>
        <v>91</v>
      </c>
      <c r="AB41" s="30" cm="1">
        <f t="array" ref="AB41">CORREL((IF($L$2:$L$154&lt;=200,IF($J$2:$J$154&gt;=$Z41,$M$2:$M$154))),(IF($L$2:$L$154&lt;=200,IF($J$2:$J$154&gt;=$Z41,$T$2:$T$154))))^2</f>
        <v>0.43317386722102985</v>
      </c>
      <c r="AC41" s="30" cm="1">
        <f t="array" ref="AC41">CORREL((IF($L$2:$L$154&lt;=200,IF($J$2:$J$154&gt;=$Z41,$M$2:$M$154))),(IF($L$2:$L$154&lt;=200,IF($J$2:$J$154&gt;=$Z41,$U$2:$U$154))))^2</f>
        <v>1.770282566124233E-3</v>
      </c>
      <c r="AD41" s="30" cm="1">
        <f t="array" ref="AD41">CORREL((IF($L$2:$L$154&lt;=200,IF($J$2:$J$154&gt;=$Z41,$M$2:$M$154))),(IF($L$2:$L$154&lt;=200,IF($J$2:$J$154&gt;=$Z41,$V$2:$V$154))))^2</f>
        <v>7.5810396771718344E-2</v>
      </c>
      <c r="AE41" s="30" cm="1">
        <f t="array" ref="AE41">CORREL((IF($L$2:$L$154&lt;=200,IF($J$2:$J$154&gt;=$Z41,$M$2:$M$154))),(IF($L$2:$L$154&lt;=200,IF($J$2:$J$154&gt;=$Z41,$W$2:$W$154))))^2</f>
        <v>0.12567213679573688</v>
      </c>
      <c r="AH41" s="29"/>
      <c r="AJ41" s="30"/>
      <c r="AK41" s="30"/>
      <c r="AL41" s="30"/>
      <c r="AM41" s="30"/>
    </row>
    <row r="42" spans="1:39" x14ac:dyDescent="0.2">
      <c r="A42" t="s">
        <v>13</v>
      </c>
      <c r="B42" t="s">
        <v>34</v>
      </c>
      <c r="C42">
        <v>4</v>
      </c>
      <c r="D42" s="2">
        <v>44434</v>
      </c>
      <c r="E42">
        <v>238</v>
      </c>
      <c r="F42">
        <v>0.24015692</v>
      </c>
      <c r="G42" s="12">
        <v>-112.4404</v>
      </c>
      <c r="H42" s="12">
        <v>40.848149999999997</v>
      </c>
      <c r="I42" s="41"/>
      <c r="J42" s="13"/>
      <c r="K42" s="3" t="s">
        <v>30</v>
      </c>
      <c r="L42" s="14">
        <v>30.972000000000001</v>
      </c>
      <c r="M42">
        <f t="shared" si="13"/>
        <v>1.4909692505914938</v>
      </c>
      <c r="N42" s="7">
        <v>1.7139999999999898E-2</v>
      </c>
      <c r="O42" s="7">
        <v>7.1892499999999998E-2</v>
      </c>
      <c r="P42" s="7">
        <v>2.9899999999999999E-2</v>
      </c>
      <c r="Q42" s="7">
        <v>4.54499999999999E-3</v>
      </c>
      <c r="R42" s="7">
        <v>9.3024999999999896E-3</v>
      </c>
      <c r="S42" s="7">
        <v>1.00174999999999E-2</v>
      </c>
      <c r="T42">
        <f t="shared" si="14"/>
        <v>0.1774872205028355</v>
      </c>
      <c r="U42" s="12">
        <f t="shared" si="15"/>
        <v>-0.28478364642125109</v>
      </c>
      <c r="V42" s="12">
        <f t="shared" si="16"/>
        <v>4.1944282380396984</v>
      </c>
      <c r="W42" s="12">
        <f t="shared" si="17"/>
        <v>0.61497206076432942</v>
      </c>
      <c r="X42" s="12">
        <f t="shared" si="18"/>
        <v>0.88107931316435006</v>
      </c>
      <c r="Z42" s="29">
        <v>1.1000000000000001</v>
      </c>
      <c r="AA42" cm="1">
        <f t="array" ref="AA42">COUNT(IF($J$2:$J$154&gt;=Z42,IF($L$2:$L$154&lt;=200,$J$2:$J$154)))</f>
        <v>89</v>
      </c>
      <c r="AB42" s="30" cm="1">
        <f t="array" ref="AB42">CORREL((IF($L$2:$L$154&lt;=200,IF($J$2:$J$154&gt;=$Z42,$M$2:$M$154))),(IF($L$2:$L$154&lt;=200,IF($J$2:$J$154&gt;=$Z42,$T$2:$T$154))))^2</f>
        <v>0.43101830934647911</v>
      </c>
      <c r="AC42" s="30" cm="1">
        <f t="array" ref="AC42">CORREL((IF($L$2:$L$154&lt;=200,IF($J$2:$J$154&gt;=$Z42,$M$2:$M$154))),(IF($L$2:$L$154&lt;=200,IF($J$2:$J$154&gt;=$Z42,$U$2:$U$154))))^2</f>
        <v>3.0174405708020401E-4</v>
      </c>
      <c r="AD42" s="30" cm="1">
        <f t="array" ref="AD42">CORREL((IF($L$2:$L$154&lt;=200,IF($J$2:$J$154&gt;=$Z42,$M$2:$M$154))),(IF($L$2:$L$154&lt;=200,IF($J$2:$J$154&gt;=$Z42,$V$2:$V$154))))^2</f>
        <v>6.510388878515401E-2</v>
      </c>
      <c r="AE42" s="30" cm="1">
        <f t="array" ref="AE42">CORREL((IF($L$2:$L$154&lt;=200,IF($J$2:$J$154&gt;=$Z42,$M$2:$M$154))),(IF($L$2:$L$154&lt;=200,IF($J$2:$J$154&gt;=$Z42,$W$2:$W$154))))^2</f>
        <v>0.11732758554035645</v>
      </c>
      <c r="AH42" s="29"/>
      <c r="AJ42" s="30"/>
      <c r="AK42" s="30"/>
      <c r="AL42" s="30"/>
      <c r="AM42" s="30"/>
    </row>
    <row r="43" spans="1:39" x14ac:dyDescent="0.2">
      <c r="A43" t="s">
        <v>11</v>
      </c>
      <c r="B43" t="s">
        <v>114</v>
      </c>
      <c r="C43">
        <v>87</v>
      </c>
      <c r="D43" s="2">
        <v>39052</v>
      </c>
      <c r="E43">
        <v>335</v>
      </c>
      <c r="F43">
        <v>1.2483602</v>
      </c>
      <c r="G43" s="12">
        <v>-112.333</v>
      </c>
      <c r="H43" s="12">
        <v>41.197000000000003</v>
      </c>
      <c r="I43" s="3">
        <v>0.3</v>
      </c>
      <c r="J43" s="18">
        <v>2.5</v>
      </c>
      <c r="K43" s="3">
        <f>J43-I43</f>
        <v>2.2000000000000002</v>
      </c>
      <c r="L43" s="14">
        <v>20.399999999999999</v>
      </c>
      <c r="M43">
        <f t="shared" si="13"/>
        <v>1.3096301674258988</v>
      </c>
      <c r="N43" s="9">
        <v>0.101785</v>
      </c>
      <c r="O43" s="9">
        <v>0.14265</v>
      </c>
      <c r="P43" s="9">
        <v>0.10544249999999999</v>
      </c>
      <c r="Q43" s="9">
        <v>5.0524999999999903E-2</v>
      </c>
      <c r="R43" s="9">
        <v>1.2189999999999999E-2</v>
      </c>
      <c r="S43" s="9">
        <v>-2.1375000000000101E-3</v>
      </c>
      <c r="T43" s="12">
        <f t="shared" si="14"/>
        <v>2.5639677532421971E-2</v>
      </c>
      <c r="U43" s="12">
        <f t="shared" si="15"/>
        <v>-0.2246711804774279</v>
      </c>
      <c r="V43" s="12">
        <f t="shared" si="16"/>
        <v>1.4014835191825907</v>
      </c>
      <c r="W43" s="12">
        <f t="shared" si="17"/>
        <v>0.16718145928365413</v>
      </c>
      <c r="X43" s="12">
        <f t="shared" si="18"/>
        <v>0.47689918467710701</v>
      </c>
      <c r="Z43" s="29">
        <v>1.2</v>
      </c>
      <c r="AA43" cm="1">
        <f t="array" ref="AA43">COUNT(IF($J$2:$J$154&gt;=Z43,IF($L$2:$L$154&lt;=200,$J$2:$J$154)))</f>
        <v>88</v>
      </c>
      <c r="AB43" s="30" cm="1">
        <f t="array" ref="AB43">CORREL((IF($L$2:$L$154&lt;=200,IF($J$2:$J$154&gt;=$Z43,$M$2:$M$154))),(IF($L$2:$L$154&lt;=200,IF($J$2:$J$154&gt;=$Z43,$T$2:$T$154))))^2</f>
        <v>0.43611790977965614</v>
      </c>
      <c r="AC43" s="30" cm="1">
        <f t="array" ref="AC43">CORREL((IF($L$2:$L$154&lt;=200,IF($J$2:$J$154&gt;=$Z43,$M$2:$M$154))),(IF($L$2:$L$154&lt;=200,IF($J$2:$J$154&gt;=$Z43,$U$2:$U$154))))^2</f>
        <v>1.641265597738829E-3</v>
      </c>
      <c r="AD43" s="30" cm="1">
        <f t="array" ref="AD43">CORREL((IF($L$2:$L$154&lt;=200,IF($J$2:$J$154&gt;=$Z43,$M$2:$M$154))),(IF($L$2:$L$154&lt;=200,IF($J$2:$J$154&gt;=$Z43,$V$2:$V$154))))^2</f>
        <v>6.19984995289697E-2</v>
      </c>
      <c r="AE43" s="30" cm="1">
        <f t="array" ref="AE43">CORREL((IF($L$2:$L$154&lt;=200,IF($J$2:$J$154&gt;=$Z43,$M$2:$M$154))),(IF($L$2:$L$154&lt;=200,IF($J$2:$J$154&gt;=$Z43,$W$2:$W$154))))^2</f>
        <v>0.11305808062665013</v>
      </c>
      <c r="AH43" s="29"/>
      <c r="AJ43" s="30"/>
      <c r="AK43" s="30"/>
      <c r="AL43" s="30"/>
      <c r="AM43" s="30"/>
    </row>
    <row r="44" spans="1:39" x14ac:dyDescent="0.2">
      <c r="A44" t="s">
        <v>12</v>
      </c>
      <c r="B44" t="s">
        <v>51</v>
      </c>
      <c r="C44">
        <v>30</v>
      </c>
      <c r="D44" s="2">
        <v>44118</v>
      </c>
      <c r="E44">
        <v>288</v>
      </c>
      <c r="F44">
        <v>4.7559294999999997</v>
      </c>
      <c r="G44" s="12">
        <v>-112.09623329999999</v>
      </c>
      <c r="H44" s="12">
        <v>40.936999999999998</v>
      </c>
      <c r="I44" s="41">
        <v>0.15</v>
      </c>
      <c r="J44" s="18">
        <f>I44</f>
        <v>0.15</v>
      </c>
      <c r="L44" s="42">
        <v>931</v>
      </c>
      <c r="M44">
        <f t="shared" si="13"/>
        <v>2.9689496809813427</v>
      </c>
      <c r="N44" s="7">
        <v>5.0360000000000002E-2</v>
      </c>
      <c r="O44" s="7">
        <v>0.106432499999999</v>
      </c>
      <c r="P44" s="7">
        <v>9.4332499999999903E-2</v>
      </c>
      <c r="Q44" s="7">
        <v>5.0470000000000001E-2</v>
      </c>
      <c r="R44" s="7">
        <v>4.9095E-2</v>
      </c>
      <c r="S44" s="7">
        <v>4.7307500000000002E-2</v>
      </c>
      <c r="T44">
        <f t="shared" si="14"/>
        <v>0.41314917905715187</v>
      </c>
      <c r="U44" s="12">
        <f t="shared" si="15"/>
        <v>-0.27974871247030425</v>
      </c>
      <c r="V44" s="12">
        <f t="shared" si="16"/>
        <v>2.1134332803812352</v>
      </c>
      <c r="W44" s="12">
        <f t="shared" si="17"/>
        <v>0.35762233525200093</v>
      </c>
      <c r="X44" s="12">
        <f t="shared" si="18"/>
        <v>0.35667054380904928</v>
      </c>
      <c r="Z44" s="29">
        <v>1.51</v>
      </c>
      <c r="AA44" cm="1">
        <f t="array" ref="AA44">COUNT(IF($J$2:$J$154&gt;=Z44,IF($L$2:$L$154&lt;=200,$J$2:$J$154)))</f>
        <v>85</v>
      </c>
      <c r="AB44" s="30" cm="1">
        <f t="array" ref="AB44">CORREL((IF($L$2:$L$154&lt;=200,IF($J$2:$J$154&gt;=$Z44,$M$2:$M$154))),(IF($L$2:$L$154&lt;=200,IF($J$2:$J$154&gt;=$Z44,$T$2:$T$154))))^2</f>
        <v>0.41369544674028202</v>
      </c>
      <c r="AC44" s="30" cm="1">
        <f t="array" ref="AC44">CORREL((IF($L$2:$L$154&lt;=200,IF($J$2:$J$154&gt;=$Z44,$M$2:$M$154))),(IF($L$2:$L$154&lt;=200,IF($J$2:$J$154&gt;=$Z44,$U$2:$U$154))))^2</f>
        <v>7.9030600483795486E-3</v>
      </c>
      <c r="AD44" s="30" cm="1">
        <f t="array" ref="AD44">CORREL((IF($L$2:$L$154&lt;=200,IF($J$2:$J$154&gt;=$Z44,$M$2:$M$154))),(IF($L$2:$L$154&lt;=200,IF($J$2:$J$154&gt;=$Z44,$V$2:$V$154))))^2</f>
        <v>7.6523862296912493E-2</v>
      </c>
      <c r="AE44" s="30" cm="1">
        <f t="array" ref="AE44">CORREL((IF($L$2:$L$154&lt;=200,IF($J$2:$J$154&gt;=$Z44,$M$2:$M$154))),(IF($L$2:$L$154&lt;=200,IF($J$2:$J$154&gt;=$Z44,$W$2:$W$154))))^2</f>
        <v>0.12973651928298047</v>
      </c>
      <c r="AH44" s="29"/>
      <c r="AJ44" s="30"/>
      <c r="AK44" s="30"/>
      <c r="AL44" s="30"/>
      <c r="AM44" s="30"/>
    </row>
    <row r="45" spans="1:39" x14ac:dyDescent="0.2">
      <c r="A45" t="s">
        <v>11</v>
      </c>
      <c r="B45" t="s">
        <v>112</v>
      </c>
      <c r="C45">
        <v>86</v>
      </c>
      <c r="D45" s="2">
        <v>39052</v>
      </c>
      <c r="E45">
        <v>335</v>
      </c>
      <c r="F45">
        <v>1.2483602</v>
      </c>
      <c r="G45" s="12">
        <v>-112.333</v>
      </c>
      <c r="H45" s="12">
        <v>41.197000000000003</v>
      </c>
      <c r="I45" s="3">
        <v>0.35</v>
      </c>
      <c r="J45" s="18">
        <v>4.2</v>
      </c>
      <c r="K45" s="3">
        <f t="shared" ref="K45:K50" si="19">J45-I45</f>
        <v>3.85</v>
      </c>
      <c r="L45" s="14">
        <v>30.8</v>
      </c>
      <c r="M45">
        <f t="shared" si="13"/>
        <v>1.4885507165004443</v>
      </c>
      <c r="N45" s="9">
        <v>0.101785</v>
      </c>
      <c r="O45" s="9">
        <v>0.14265</v>
      </c>
      <c r="P45" s="9">
        <v>0.10544249999999999</v>
      </c>
      <c r="Q45" s="9">
        <v>5.0524999999999903E-2</v>
      </c>
      <c r="R45" s="9">
        <v>1.2189999999999999E-2</v>
      </c>
      <c r="S45" s="9">
        <v>-2.1375000000000101E-3</v>
      </c>
      <c r="T45" s="12">
        <f t="shared" si="14"/>
        <v>2.5639677532421971E-2</v>
      </c>
      <c r="U45" s="12">
        <f t="shared" si="15"/>
        <v>-0.2246711804774279</v>
      </c>
      <c r="V45" s="12">
        <f t="shared" si="16"/>
        <v>1.4014835191825907</v>
      </c>
      <c r="W45" s="12">
        <f t="shared" si="17"/>
        <v>0.16718145928365413</v>
      </c>
      <c r="X45" s="12">
        <f t="shared" si="18"/>
        <v>0.47689918467710701</v>
      </c>
      <c r="Z45" s="29">
        <v>1.6</v>
      </c>
      <c r="AA45" cm="1">
        <f t="array" ref="AA45">COUNT(IF($J$2:$J$154&gt;=Z45,IF($L$2:$L$154&lt;=200,$J$2:$J$154)))</f>
        <v>85</v>
      </c>
      <c r="AB45" s="30" cm="1">
        <f t="array" ref="AB45">CORREL((IF($L$2:$L$154&lt;=200,IF($J$2:$J$154&gt;=$Z45,$M$2:$M$154))),(IF($L$2:$L$154&lt;=200,IF($J$2:$J$154&gt;=$Z45,$T$2:$T$154))))^2</f>
        <v>0.41369544674028202</v>
      </c>
      <c r="AC45" s="30" cm="1">
        <f t="array" ref="AC45">CORREL((IF($L$2:$L$154&lt;=200,IF($J$2:$J$154&gt;=$Z45,$M$2:$M$154))),(IF($L$2:$L$154&lt;=200,IF($J$2:$J$154&gt;=$Z45,$U$2:$U$154))))^2</f>
        <v>7.9030600483795486E-3</v>
      </c>
      <c r="AD45" s="30" cm="1">
        <f t="array" ref="AD45">CORREL((IF($L$2:$L$154&lt;=200,IF($J$2:$J$154&gt;=$Z45,$M$2:$M$154))),(IF($L$2:$L$154&lt;=200,IF($J$2:$J$154&gt;=$Z45,$V$2:$V$154))))^2</f>
        <v>7.6523862296912493E-2</v>
      </c>
      <c r="AE45" s="30" cm="1">
        <f t="array" ref="AE45">CORREL((IF($L$2:$L$154&lt;=200,IF($J$2:$J$154&gt;=$Z45,$M$2:$M$154))),(IF($L$2:$L$154&lt;=200,IF($J$2:$J$154&gt;=$Z45,$W$2:$W$154))))^2</f>
        <v>0.12973651928298047</v>
      </c>
      <c r="AH45" s="29"/>
      <c r="AJ45" s="30"/>
      <c r="AK45" s="30"/>
      <c r="AL45" s="30"/>
      <c r="AM45" s="30"/>
    </row>
    <row r="46" spans="1:39" x14ac:dyDescent="0.2">
      <c r="A46" t="s">
        <v>11</v>
      </c>
      <c r="B46" t="s">
        <v>104</v>
      </c>
      <c r="C46">
        <v>88</v>
      </c>
      <c r="D46" s="2">
        <v>39052</v>
      </c>
      <c r="E46">
        <v>335</v>
      </c>
      <c r="F46">
        <v>1.2483602</v>
      </c>
      <c r="G46" s="12">
        <v>-112.28400000000001</v>
      </c>
      <c r="H46" s="12">
        <v>41.127000000000002</v>
      </c>
      <c r="I46" s="3">
        <v>0.5</v>
      </c>
      <c r="J46" s="18">
        <v>0.9</v>
      </c>
      <c r="K46" s="3">
        <f t="shared" si="19"/>
        <v>0.4</v>
      </c>
      <c r="L46" s="14">
        <v>35.700000000000003</v>
      </c>
      <c r="M46">
        <f t="shared" si="13"/>
        <v>1.5526682161121932</v>
      </c>
      <c r="N46" s="9">
        <v>9.7439999999999999E-2</v>
      </c>
      <c r="O46" s="9">
        <v>0.12722249999999999</v>
      </c>
      <c r="P46" s="9">
        <v>9.9172499999999997E-2</v>
      </c>
      <c r="Q46" s="9">
        <v>4.3897499999999999E-2</v>
      </c>
      <c r="R46" s="9">
        <v>7.7349999999999901E-3</v>
      </c>
      <c r="S46" s="9">
        <v>-2.1375000000000101E-3</v>
      </c>
      <c r="T46" s="12">
        <f t="shared" si="14"/>
        <v>1.3617874196781215E-2</v>
      </c>
      <c r="U46" s="12">
        <f t="shared" si="15"/>
        <v>-0.24603572024703724</v>
      </c>
      <c r="V46" s="12">
        <f t="shared" si="16"/>
        <v>1.3056496305418719</v>
      </c>
      <c r="W46" s="12">
        <f t="shared" si="17"/>
        <v>0.13256551493907523</v>
      </c>
      <c r="X46" s="12">
        <f t="shared" si="18"/>
        <v>0.48693899018232811</v>
      </c>
      <c r="Z46" s="29">
        <v>1.7</v>
      </c>
      <c r="AA46" cm="1">
        <f t="array" ref="AA46">COUNT(IF($J$2:$J$154&gt;=Z46,IF($L$2:$L$154&lt;=200,$J$2:$J$154)))</f>
        <v>82</v>
      </c>
      <c r="AB46" s="30" cm="1">
        <f t="array" ref="AB46">CORREL((IF($L$2:$L$154&lt;=200,IF($J$2:$J$154&gt;=$Z46,$M$2:$M$154))),(IF($L$2:$L$154&lt;=200,IF($J$2:$J$154&gt;=$Z46,$T$2:$T$154))))^2</f>
        <v>0.4174296054343436</v>
      </c>
      <c r="AC46" s="30" cm="1">
        <f t="array" ref="AC46">CORREL((IF($L$2:$L$154&lt;=200,IF($J$2:$J$154&gt;=$Z46,$M$2:$M$154))),(IF($L$2:$L$154&lt;=200,IF($J$2:$J$154&gt;=$Z46,$U$2:$U$154))))^2</f>
        <v>3.3273983112985649E-2</v>
      </c>
      <c r="AD46" s="30" cm="1">
        <f t="array" ref="AD46">CORREL((IF($L$2:$L$154&lt;=200,IF($J$2:$J$154&gt;=$Z46,$M$2:$M$154))),(IF($L$2:$L$154&lt;=200,IF($J$2:$J$154&gt;=$Z46,$V$2:$V$154))))^2</f>
        <v>7.9193202192912468E-2</v>
      </c>
      <c r="AE46" s="30" cm="1">
        <f t="array" ref="AE46">CORREL((IF($L$2:$L$154&lt;=200,IF($J$2:$J$154&gt;=$Z46,$M$2:$M$154))),(IF($L$2:$L$154&lt;=200,IF($J$2:$J$154&gt;=$Z46,$W$2:$W$154))))^2</f>
        <v>0.12788357878636741</v>
      </c>
      <c r="AH46" s="29"/>
      <c r="AJ46" s="30"/>
      <c r="AK46" s="30"/>
      <c r="AL46" s="30"/>
      <c r="AM46" s="30"/>
    </row>
    <row r="47" spans="1:39" x14ac:dyDescent="0.2">
      <c r="A47" t="s">
        <v>11</v>
      </c>
      <c r="B47" t="s">
        <v>122</v>
      </c>
      <c r="C47">
        <v>30</v>
      </c>
      <c r="D47" s="2">
        <v>38857</v>
      </c>
      <c r="E47">
        <v>140</v>
      </c>
      <c r="F47">
        <v>1.7502621</v>
      </c>
      <c r="G47" s="12">
        <v>-112.42700000000001</v>
      </c>
      <c r="H47" s="12">
        <v>40.927999999999997</v>
      </c>
      <c r="I47" s="3">
        <v>4.0999999999999996</v>
      </c>
      <c r="J47" s="18">
        <v>6.8</v>
      </c>
      <c r="K47" s="3">
        <f t="shared" si="19"/>
        <v>2.7</v>
      </c>
      <c r="L47" s="14">
        <v>6.1</v>
      </c>
      <c r="M47">
        <f t="shared" si="13"/>
        <v>0.78532983501076703</v>
      </c>
      <c r="N47" s="9">
        <v>6.0122500000000002E-2</v>
      </c>
      <c r="O47" s="9">
        <v>6.9940000000000002E-2</v>
      </c>
      <c r="P47" s="9">
        <v>3.3090000000000001E-2</v>
      </c>
      <c r="Q47" s="9">
        <v>2.0962499999999901E-2</v>
      </c>
      <c r="R47" s="9">
        <v>1.1749999999999899E-2</v>
      </c>
      <c r="S47" s="9">
        <v>1.1364999999999899E-2</v>
      </c>
      <c r="T47" s="12">
        <f t="shared" si="14"/>
        <v>-0.38650986559908496</v>
      </c>
      <c r="U47" s="12">
        <f t="shared" si="15"/>
        <v>-9.3243632868813847E-2</v>
      </c>
      <c r="V47" s="12">
        <f t="shared" si="16"/>
        <v>1.1632916129568798</v>
      </c>
      <c r="W47" s="12">
        <f t="shared" si="17"/>
        <v>7.5482940893801059E-2</v>
      </c>
      <c r="X47" s="12">
        <f t="shared" si="18"/>
        <v>0.53879156238827486</v>
      </c>
      <c r="Z47" s="29">
        <v>1.75</v>
      </c>
      <c r="AA47" cm="1">
        <f t="array" ref="AA47">COUNT(IF($J$2:$J$154&gt;=Z47,IF($L$2:$L$154&lt;=200,$J$2:$J$154)))</f>
        <v>81</v>
      </c>
      <c r="AB47" s="30" cm="1">
        <f t="array" ref="AB47">CORREL((IF($L$2:$L$154&lt;=200,IF($J$2:$J$154&gt;=$Z47,$M$2:$M$154))),(IF($L$2:$L$154&lt;=200,IF($J$2:$J$154&gt;=$Z47,$T$2:$T$154))))^2</f>
        <v>0.40225064745439937</v>
      </c>
      <c r="AC47" s="30" cm="1">
        <f t="array" ref="AC47">CORREL((IF($L$2:$L$154&lt;=200,IF($J$2:$J$154&gt;=$Z47,$M$2:$M$154))),(IF($L$2:$L$154&lt;=200,IF($J$2:$J$154&gt;=$Z47,$U$2:$U$154))))^2</f>
        <v>3.5519285340903303E-2</v>
      </c>
      <c r="AD47" s="30" cm="1">
        <f t="array" ref="AD47">CORREL((IF($L$2:$L$154&lt;=200,IF($J$2:$J$154&gt;=$Z47,$M$2:$M$154))),(IF($L$2:$L$154&lt;=200,IF($J$2:$J$154&gt;=$Z47,$V$2:$V$154))))^2</f>
        <v>8.1101044366711339E-2</v>
      </c>
      <c r="AE47" s="30" cm="1">
        <f t="array" ref="AE47">CORREL((IF($L$2:$L$154&lt;=200,IF($J$2:$J$154&gt;=$Z47,$M$2:$M$154))),(IF($L$2:$L$154&lt;=200,IF($J$2:$J$154&gt;=$Z47,$W$2:$W$154))))^2</f>
        <v>0.12459774217493692</v>
      </c>
      <c r="AH47" s="29"/>
      <c r="AJ47" s="30"/>
      <c r="AK47" s="30"/>
      <c r="AL47" s="30"/>
      <c r="AM47" s="30"/>
    </row>
    <row r="48" spans="1:39" x14ac:dyDescent="0.2">
      <c r="A48" t="s">
        <v>11</v>
      </c>
      <c r="B48" t="s">
        <v>101</v>
      </c>
      <c r="C48">
        <v>38</v>
      </c>
      <c r="D48" s="2">
        <v>38889</v>
      </c>
      <c r="E48">
        <v>172</v>
      </c>
      <c r="F48">
        <v>1.7506301</v>
      </c>
      <c r="G48" s="12">
        <v>-112.026</v>
      </c>
      <c r="H48" s="12">
        <v>40.912999999999997</v>
      </c>
      <c r="I48" s="3">
        <v>0.52</v>
      </c>
      <c r="J48" s="18">
        <v>0.7</v>
      </c>
      <c r="K48" s="3">
        <f t="shared" si="19"/>
        <v>0.17999999999999994</v>
      </c>
      <c r="L48" s="14">
        <v>91.3</v>
      </c>
      <c r="M48">
        <f t="shared" si="13"/>
        <v>1.9604707775342989</v>
      </c>
      <c r="N48" s="9">
        <v>3.4327499999999997E-2</v>
      </c>
      <c r="O48" s="9">
        <v>5.1047500000000003E-2</v>
      </c>
      <c r="P48" s="9">
        <v>4.14775E-2</v>
      </c>
      <c r="Q48" s="9">
        <v>2.98174999999999E-2</v>
      </c>
      <c r="R48" s="9">
        <v>1.03749999999999E-2</v>
      </c>
      <c r="S48" s="9">
        <v>-1.1199999999999999E-3</v>
      </c>
      <c r="T48" s="12">
        <f t="shared" si="14"/>
        <v>0.1400656251530438</v>
      </c>
      <c r="U48" s="12">
        <f t="shared" si="15"/>
        <v>-0.13657393850658975</v>
      </c>
      <c r="V48" s="12">
        <f t="shared" si="16"/>
        <v>1.4870730463913775</v>
      </c>
      <c r="W48" s="12">
        <f t="shared" si="17"/>
        <v>0.19584187408491951</v>
      </c>
      <c r="X48" s="12">
        <f t="shared" si="18"/>
        <v>0.26253632597539267</v>
      </c>
      <c r="Z48" s="29">
        <v>1.9</v>
      </c>
      <c r="AA48" cm="1">
        <f t="array" ref="AA48">COUNT(IF($J$2:$J$154&gt;=Z48,IF($L$2:$L$154&lt;=200,$J$2:$J$154)))</f>
        <v>81</v>
      </c>
      <c r="AB48" s="30" cm="1">
        <f t="array" ref="AB48">CORREL((IF($L$2:$L$154&lt;=200,IF($J$2:$J$154&gt;=$Z48,$M$2:$M$154))),(IF($L$2:$L$154&lt;=200,IF($J$2:$J$154&gt;=$Z48,$T$2:$T$154))))^2</f>
        <v>0.40225064745439937</v>
      </c>
      <c r="AC48" s="30" cm="1">
        <f t="array" ref="AC48">CORREL((IF($L$2:$L$154&lt;=200,IF($J$2:$J$154&gt;=$Z48,$M$2:$M$154))),(IF($L$2:$L$154&lt;=200,IF($J$2:$J$154&gt;=$Z48,$U$2:$U$154))))^2</f>
        <v>3.5519285340903303E-2</v>
      </c>
      <c r="AD48" s="30" cm="1">
        <f t="array" ref="AD48">CORREL((IF($L$2:$L$154&lt;=200,IF($J$2:$J$154&gt;=$Z48,$M$2:$M$154))),(IF($L$2:$L$154&lt;=200,IF($J$2:$J$154&gt;=$Z48,$V$2:$V$154))))^2</f>
        <v>8.1101044366711339E-2</v>
      </c>
      <c r="AE48" s="30" cm="1">
        <f t="array" ref="AE48">CORREL((IF($L$2:$L$154&lt;=200,IF($J$2:$J$154&gt;=$Z48,$M$2:$M$154))),(IF($L$2:$L$154&lt;=200,IF($J$2:$J$154&gt;=$Z48,$W$2:$W$154))))^2</f>
        <v>0.12459774217493692</v>
      </c>
      <c r="AH48" s="29"/>
      <c r="AJ48" s="30"/>
      <c r="AK48" s="30"/>
      <c r="AL48" s="30"/>
      <c r="AM48" s="30"/>
    </row>
    <row r="49" spans="1:39" x14ac:dyDescent="0.2">
      <c r="A49" t="s">
        <v>11</v>
      </c>
      <c r="B49" t="s">
        <v>126</v>
      </c>
      <c r="C49">
        <v>41</v>
      </c>
      <c r="D49" s="2">
        <v>38889</v>
      </c>
      <c r="E49">
        <v>172</v>
      </c>
      <c r="F49">
        <v>1.7506301</v>
      </c>
      <c r="G49" s="12">
        <v>-112.18899999999999</v>
      </c>
      <c r="H49" s="12">
        <v>41.05</v>
      </c>
      <c r="I49" s="3">
        <v>0.5</v>
      </c>
      <c r="J49" s="18">
        <v>1.7</v>
      </c>
      <c r="K49" s="3">
        <f t="shared" si="19"/>
        <v>1.2</v>
      </c>
      <c r="L49" s="14">
        <v>109.8</v>
      </c>
      <c r="M49">
        <f t="shared" si="13"/>
        <v>2.0406023401140732</v>
      </c>
      <c r="N49" s="9">
        <v>3.85625E-2</v>
      </c>
      <c r="O49" s="9">
        <v>8.6220000000000005E-2</v>
      </c>
      <c r="P49" s="9">
        <v>5.5145E-2</v>
      </c>
      <c r="Q49" s="9">
        <v>3.3392499999999901E-2</v>
      </c>
      <c r="R49" s="9">
        <v>-2.2749999999999901E-3</v>
      </c>
      <c r="S49" s="9">
        <v>1.46499999999999E-3</v>
      </c>
      <c r="T49" s="12">
        <f t="shared" si="14"/>
        <v>0.1923277661795407</v>
      </c>
      <c r="U49" s="12">
        <f t="shared" si="15"/>
        <v>-0.17432332258129224</v>
      </c>
      <c r="V49" s="12">
        <f t="shared" si="16"/>
        <v>2.2358508914100486</v>
      </c>
      <c r="W49" s="12">
        <f t="shared" si="17"/>
        <v>0.38192454871476372</v>
      </c>
      <c r="X49" s="12">
        <f t="shared" si="18"/>
        <v>0.44165534538614398</v>
      </c>
      <c r="Z49" s="29">
        <v>2</v>
      </c>
      <c r="AA49" cm="1">
        <f t="array" ref="AA49">COUNT(IF($J$2:$J$154&gt;=Z49,IF($L$2:$L$154&lt;=200,$J$2:$J$154)))</f>
        <v>81</v>
      </c>
      <c r="AB49" s="30" cm="1">
        <f t="array" ref="AB49">CORREL((IF($L$2:$L$154&lt;=200,IF($J$2:$J$154&gt;=$Z49,$M$2:$M$154))),(IF($L$2:$L$154&lt;=200,IF($J$2:$J$154&gt;=$Z49,$T$2:$T$154))))^2</f>
        <v>0.40225064745439937</v>
      </c>
      <c r="AC49" s="30" cm="1">
        <f t="array" ref="AC49">CORREL((IF($L$2:$L$154&lt;=200,IF($J$2:$J$154&gt;=$Z49,$M$2:$M$154))),(IF($L$2:$L$154&lt;=200,IF($J$2:$J$154&gt;=$Z49,$U$2:$U$154))))^2</f>
        <v>3.5519285340903303E-2</v>
      </c>
      <c r="AD49" s="30" cm="1">
        <f t="array" ref="AD49">CORREL((IF($L$2:$L$154&lt;=200,IF($J$2:$J$154&gt;=$Z49,$M$2:$M$154))),(IF($L$2:$L$154&lt;=200,IF($J$2:$J$154&gt;=$Z49,$V$2:$V$154))))^2</f>
        <v>8.1101044366711339E-2</v>
      </c>
      <c r="AE49" s="30" cm="1">
        <f t="array" ref="AE49">CORREL((IF($L$2:$L$154&lt;=200,IF($J$2:$J$154&gt;=$Z49,$M$2:$M$154))),(IF($L$2:$L$154&lt;=200,IF($J$2:$J$154&gt;=$Z49,$W$2:$W$154))))^2</f>
        <v>0.12459774217493692</v>
      </c>
      <c r="AH49" s="29"/>
      <c r="AJ49" s="30"/>
      <c r="AK49" s="30"/>
      <c r="AL49" s="30"/>
      <c r="AM49" s="30"/>
    </row>
    <row r="50" spans="1:39" x14ac:dyDescent="0.2">
      <c r="A50" t="s">
        <v>12</v>
      </c>
      <c r="B50" t="s">
        <v>53</v>
      </c>
      <c r="C50">
        <v>55</v>
      </c>
      <c r="D50" s="2">
        <v>44342</v>
      </c>
      <c r="E50">
        <v>146</v>
      </c>
      <c r="F50">
        <v>4.7552333000000004</v>
      </c>
      <c r="G50" s="12">
        <v>-112.1724</v>
      </c>
      <c r="H50" s="12">
        <v>41.387783329999998</v>
      </c>
      <c r="I50" s="39">
        <v>0.05</v>
      </c>
      <c r="J50" s="18">
        <v>0.2</v>
      </c>
      <c r="K50" s="3">
        <f t="shared" si="19"/>
        <v>0.15000000000000002</v>
      </c>
      <c r="L50" s="40">
        <v>721</v>
      </c>
      <c r="M50">
        <f t="shared" si="13"/>
        <v>2.8579352647194289</v>
      </c>
      <c r="N50" s="7">
        <v>3.0669999999999999E-2</v>
      </c>
      <c r="O50" s="7">
        <v>8.3745E-2</v>
      </c>
      <c r="P50" s="7">
        <v>6.3890000000000002E-2</v>
      </c>
      <c r="Q50" s="7">
        <v>3.3007499999999898E-2</v>
      </c>
      <c r="R50" s="7">
        <v>1.2174999999999801E-3</v>
      </c>
      <c r="S50" s="7">
        <v>1.5199999999999899E-3</v>
      </c>
      <c r="T50">
        <f t="shared" si="14"/>
        <v>0.3966803988297809</v>
      </c>
      <c r="U50" s="12">
        <f t="shared" si="15"/>
        <v>-0.2699165319232627</v>
      </c>
      <c r="V50" s="12">
        <f t="shared" si="16"/>
        <v>2.730518421910662</v>
      </c>
      <c r="W50" s="12">
        <f t="shared" si="17"/>
        <v>0.46388148407114449</v>
      </c>
      <c r="X50" s="12">
        <f t="shared" si="18"/>
        <v>0.43457313547889892</v>
      </c>
      <c r="Z50" s="29">
        <v>2.2000000000000002</v>
      </c>
      <c r="AA50" cm="1">
        <f t="array" ref="AA50">COUNT(IF($J$2:$J$154&gt;=Z50,IF($L$2:$L$154&lt;=200,$J$2:$J$154)))</f>
        <v>80</v>
      </c>
      <c r="AB50" s="30" cm="1">
        <f t="array" ref="AB50">CORREL((IF($L$2:$L$154&lt;=200,IF($J$2:$J$154&gt;=$Z50,$M$2:$M$154))),(IF($L$2:$L$154&lt;=200,IF($J$2:$J$154&gt;=$Z50,$T$2:$T$154))))^2</f>
        <v>0.41025446504215796</v>
      </c>
      <c r="AC50" s="30" cm="1">
        <f t="array" ref="AC50">CORREL((IF($L$2:$L$154&lt;=200,IF($J$2:$J$154&gt;=$Z50,$M$2:$M$154))),(IF($L$2:$L$154&lt;=200,IF($J$2:$J$154&gt;=$Z50,$U$2:$U$154))))^2</f>
        <v>3.5411026508963113E-2</v>
      </c>
      <c r="AD50" s="30" cm="1">
        <f t="array" ref="AD50">CORREL((IF($L$2:$L$154&lt;=200,IF($J$2:$J$154&gt;=$Z50,$M$2:$M$154))),(IF($L$2:$L$154&lt;=200,IF($J$2:$J$154&gt;=$Z50,$V$2:$V$154))))^2</f>
        <v>8.1085246876204081E-2</v>
      </c>
      <c r="AE50" s="30" cm="1">
        <f t="array" ref="AE50">CORREL((IF($L$2:$L$154&lt;=200,IF($J$2:$J$154&gt;=$Z50,$M$2:$M$154))),(IF($L$2:$L$154&lt;=200,IF($J$2:$J$154&gt;=$Z50,$W$2:$W$154))))^2</f>
        <v>0.12513966672630791</v>
      </c>
      <c r="AH50" s="29"/>
      <c r="AJ50" s="30"/>
      <c r="AK50" s="30"/>
      <c r="AL50" s="30"/>
      <c r="AM50" s="30"/>
    </row>
    <row r="51" spans="1:39" x14ac:dyDescent="0.2">
      <c r="A51" t="s">
        <v>13</v>
      </c>
      <c r="B51" t="s">
        <v>41</v>
      </c>
      <c r="C51">
        <v>8</v>
      </c>
      <c r="D51" s="2">
        <v>44434</v>
      </c>
      <c r="E51">
        <v>238</v>
      </c>
      <c r="F51">
        <v>0.24015692</v>
      </c>
      <c r="G51" s="12">
        <v>-112.73991700000001</v>
      </c>
      <c r="H51" s="12">
        <v>41.116982999999998</v>
      </c>
      <c r="I51" s="51"/>
      <c r="J51" s="13"/>
      <c r="K51" s="3" t="s">
        <v>30</v>
      </c>
      <c r="L51" s="38">
        <v>3.3</v>
      </c>
      <c r="M51">
        <f t="shared" si="13"/>
        <v>0.51851393987788741</v>
      </c>
      <c r="N51" s="7">
        <v>3.1852499999999999E-2</v>
      </c>
      <c r="O51" s="7">
        <v>6.4192499999999902E-2</v>
      </c>
      <c r="P51" s="7">
        <v>3.0752499999999901E-2</v>
      </c>
      <c r="Q51" s="7">
        <v>5.1225000000000003E-3</v>
      </c>
      <c r="R51" s="7">
        <v>8.5324999999999897E-3</v>
      </c>
      <c r="S51" s="7">
        <v>9.7699999999999992E-3</v>
      </c>
      <c r="T51">
        <f t="shared" si="14"/>
        <v>-1.7135958250575987E-2</v>
      </c>
      <c r="U51" s="12">
        <f t="shared" si="15"/>
        <v>-0.26685407881722034</v>
      </c>
      <c r="V51" s="12">
        <f t="shared" si="16"/>
        <v>2.0153049211207881</v>
      </c>
      <c r="W51" s="12">
        <f t="shared" si="17"/>
        <v>0.33671716382945427</v>
      </c>
      <c r="X51" s="12">
        <f t="shared" si="18"/>
        <v>0.8521964942653103</v>
      </c>
      <c r="Z51" s="29">
        <v>2.2999999999999998</v>
      </c>
      <c r="AA51" cm="1">
        <f t="array" ref="AA51">COUNT(IF($J$2:$J$154&gt;=Z51,IF($L$2:$L$154&lt;=200,$J$2:$J$154)))</f>
        <v>79</v>
      </c>
      <c r="AB51" s="30" cm="1">
        <f t="array" ref="AB51">CORREL((IF($L$2:$L$154&lt;=200,IF($J$2:$J$154&gt;=$Z51,$M$2:$M$154))),(IF($L$2:$L$154&lt;=200,IF($J$2:$J$154&gt;=$Z51,$T$2:$T$154))))^2</f>
        <v>0.4081365666785533</v>
      </c>
      <c r="AC51" s="30" cm="1">
        <f t="array" ref="AC51">CORREL((IF($L$2:$L$154&lt;=200,IF($J$2:$J$154&gt;=$Z51,$M$2:$M$154))),(IF($L$2:$L$154&lt;=200,IF($J$2:$J$154&gt;=$Z51,$U$2:$U$154))))^2</f>
        <v>3.4080356404182367E-2</v>
      </c>
      <c r="AD51" s="30" cm="1">
        <f t="array" ref="AD51">CORREL((IF($L$2:$L$154&lt;=200,IF($J$2:$J$154&gt;=$Z51,$M$2:$M$154))),(IF($L$2:$L$154&lt;=200,IF($J$2:$J$154&gt;=$Z51,$V$2:$V$154))))^2</f>
        <v>8.3754174948027837E-2</v>
      </c>
      <c r="AE51" s="30" cm="1">
        <f t="array" ref="AE51">CORREL((IF($L$2:$L$154&lt;=200,IF($J$2:$J$154&gt;=$Z51,$M$2:$M$154))),(IF($L$2:$L$154&lt;=200,IF($J$2:$J$154&gt;=$Z51,$W$2:$W$154))))^2</f>
        <v>0.12824007733961879</v>
      </c>
      <c r="AH51" s="29"/>
      <c r="AJ51" s="30"/>
      <c r="AK51" s="30"/>
      <c r="AL51" s="30"/>
      <c r="AM51" s="30"/>
    </row>
    <row r="52" spans="1:39" x14ac:dyDescent="0.2">
      <c r="A52" t="s">
        <v>11</v>
      </c>
      <c r="B52" t="s">
        <v>102</v>
      </c>
      <c r="C52">
        <v>39</v>
      </c>
      <c r="D52" s="2">
        <v>38889</v>
      </c>
      <c r="E52">
        <v>172</v>
      </c>
      <c r="F52">
        <v>1.7506301</v>
      </c>
      <c r="G52" s="12">
        <v>-112.136</v>
      </c>
      <c r="H52" s="12">
        <v>40.978999999999999</v>
      </c>
      <c r="I52" s="3">
        <v>0.38</v>
      </c>
      <c r="J52" s="18">
        <v>1.2</v>
      </c>
      <c r="K52" s="3">
        <f>J52-I52</f>
        <v>0.82</v>
      </c>
      <c r="L52" s="14">
        <v>152.9</v>
      </c>
      <c r="M52">
        <f t="shared" si="13"/>
        <v>2.1844074854123203</v>
      </c>
      <c r="N52" s="9">
        <v>3.9662499999999899E-2</v>
      </c>
      <c r="O52" s="9">
        <v>7.6044999999999904E-2</v>
      </c>
      <c r="P52" s="9">
        <v>4.9974999999999901E-2</v>
      </c>
      <c r="Q52" s="9">
        <v>3.397E-2</v>
      </c>
      <c r="R52" s="9">
        <v>2.5649999999999801E-3</v>
      </c>
      <c r="S52" s="9">
        <v>4.7649999999999897E-3</v>
      </c>
      <c r="T52" s="12">
        <f t="shared" si="14"/>
        <v>0.13561049378657394</v>
      </c>
      <c r="U52" s="12">
        <f t="shared" si="15"/>
        <v>-0.13832292634444551</v>
      </c>
      <c r="V52" s="12">
        <f t="shared" si="16"/>
        <v>1.9173022376300055</v>
      </c>
      <c r="W52" s="12">
        <f t="shared" si="17"/>
        <v>0.31443510576237554</v>
      </c>
      <c r="X52" s="12">
        <f t="shared" si="18"/>
        <v>0.3824478480207239</v>
      </c>
      <c r="Z52" s="29">
        <v>2.4</v>
      </c>
      <c r="AA52" cm="1">
        <f t="array" ref="AA52">COUNT(IF($J$2:$J$154&gt;=Z52,IF($L$2:$L$154&lt;=200,$J$2:$J$154)))</f>
        <v>78</v>
      </c>
      <c r="AB52" s="30" cm="1">
        <f t="array" ref="AB52">CORREL((IF($L$2:$L$154&lt;=200,IF($J$2:$J$154&gt;=$Z52,$M$2:$M$154))),(IF($L$2:$L$154&lt;=200,IF($J$2:$J$154&gt;=$Z52,$T$2:$T$154))))^2</f>
        <v>0.4048578787204854</v>
      </c>
      <c r="AC52" s="30" cm="1">
        <f t="array" ref="AC52">CORREL((IF($L$2:$L$154&lt;=200,IF($J$2:$J$154&gt;=$Z52,$M$2:$M$154))),(IF($L$2:$L$154&lt;=200,IF($J$2:$J$154&gt;=$Z52,$U$2:$U$154))))^2</f>
        <v>3.5601270119532326E-2</v>
      </c>
      <c r="AD52" s="30" cm="1">
        <f t="array" ref="AD52">CORREL((IF($L$2:$L$154&lt;=200,IF($J$2:$J$154&gt;=$Z52,$M$2:$M$154))),(IF($L$2:$L$154&lt;=200,IF($J$2:$J$154&gt;=$Z52,$V$2:$V$154))))^2</f>
        <v>7.9425456083268342E-2</v>
      </c>
      <c r="AE52" s="30" cm="1">
        <f t="array" ref="AE52">CORREL((IF($L$2:$L$154&lt;=200,IF($J$2:$J$154&gt;=$Z52,$M$2:$M$154))),(IF($L$2:$L$154&lt;=200,IF($J$2:$J$154&gt;=$Z52,$W$2:$W$154))))^2</f>
        <v>0.12126209273536155</v>
      </c>
      <c r="AH52" s="29"/>
      <c r="AJ52" s="30"/>
      <c r="AK52" s="30"/>
      <c r="AL52" s="30"/>
      <c r="AM52" s="30"/>
    </row>
    <row r="53" spans="1:39" x14ac:dyDescent="0.2">
      <c r="A53" t="s">
        <v>11</v>
      </c>
      <c r="B53" t="s">
        <v>124</v>
      </c>
      <c r="C53">
        <v>69</v>
      </c>
      <c r="D53" s="2">
        <v>39049</v>
      </c>
      <c r="E53">
        <v>332</v>
      </c>
      <c r="F53">
        <v>1.7516398</v>
      </c>
      <c r="G53" s="12">
        <v>-112.28400000000001</v>
      </c>
      <c r="H53" s="12">
        <v>41.127000000000002</v>
      </c>
      <c r="I53" s="3">
        <v>0.55000000000000004</v>
      </c>
      <c r="J53" s="18">
        <v>2.4</v>
      </c>
      <c r="K53" s="3">
        <f>J53-I53</f>
        <v>1.8499999999999999</v>
      </c>
      <c r="L53" s="14">
        <v>39.4</v>
      </c>
      <c r="M53">
        <f t="shared" si="13"/>
        <v>1.5954962218255742</v>
      </c>
      <c r="N53" s="9">
        <v>9.7439999999999999E-2</v>
      </c>
      <c r="O53" s="9">
        <v>0.12722249999999999</v>
      </c>
      <c r="P53" s="9">
        <v>9.9172499999999997E-2</v>
      </c>
      <c r="Q53" s="9">
        <v>4.3897499999999999E-2</v>
      </c>
      <c r="R53" s="9">
        <v>7.7349999999999901E-3</v>
      </c>
      <c r="S53" s="9">
        <v>-2.1375000000000101E-3</v>
      </c>
      <c r="T53" s="12">
        <f t="shared" si="14"/>
        <v>1.3617874196781215E-2</v>
      </c>
      <c r="U53" s="12">
        <f t="shared" si="15"/>
        <v>-0.24603572024703724</v>
      </c>
      <c r="V53" s="12">
        <f t="shared" si="16"/>
        <v>1.3056496305418719</v>
      </c>
      <c r="W53" s="12">
        <f t="shared" si="17"/>
        <v>0.13256551493907523</v>
      </c>
      <c r="X53" s="12">
        <f t="shared" si="18"/>
        <v>0.48693899018232811</v>
      </c>
      <c r="Z53" s="29">
        <v>2.5</v>
      </c>
      <c r="AA53" cm="1">
        <f t="array" ref="AA53">COUNT(IF($J$2:$J$154&gt;=Z53,IF($L$2:$L$154&lt;=200,$J$2:$J$154)))</f>
        <v>76</v>
      </c>
      <c r="AB53" s="30" cm="1">
        <f t="array" ref="AB53">CORREL((IF($L$2:$L$154&lt;=200,IF($J$2:$J$154&gt;=$Z53,$M$2:$M$154))),(IF($L$2:$L$154&lt;=200,IF($J$2:$J$154&gt;=$Z53,$T$2:$T$154))))^2</f>
        <v>0.42878066577552898</v>
      </c>
      <c r="AC53" s="30" cm="1">
        <f t="array" ref="AC53">CORREL((IF($L$2:$L$154&lt;=200,IF($J$2:$J$154&gt;=$Z53,$M$2:$M$154))),(IF($L$2:$L$154&lt;=200,IF($J$2:$J$154&gt;=$Z53,$U$2:$U$154))))^2</f>
        <v>3.4376653800481889E-2</v>
      </c>
      <c r="AD53" s="30" cm="1">
        <f t="array" ref="AD53">CORREL((IF($L$2:$L$154&lt;=200,IF($J$2:$J$154&gt;=$Z53,$M$2:$M$154))),(IF($L$2:$L$154&lt;=200,IF($J$2:$J$154&gt;=$Z53,$V$2:$V$154))))^2</f>
        <v>9.117339905679285E-2</v>
      </c>
      <c r="AE53" s="30" cm="1">
        <f t="array" ref="AE53">CORREL((IF($L$2:$L$154&lt;=200,IF($J$2:$J$154&gt;=$Z53,$M$2:$M$154))),(IF($L$2:$L$154&lt;=200,IF($J$2:$J$154&gt;=$Z53,$W$2:$W$154))))^2</f>
        <v>0.13925442161435475</v>
      </c>
      <c r="AH53" s="29"/>
      <c r="AJ53" s="30"/>
      <c r="AK53" s="30"/>
      <c r="AL53" s="30"/>
      <c r="AM53" s="30"/>
    </row>
    <row r="54" spans="1:39" x14ac:dyDescent="0.2">
      <c r="A54" t="s">
        <v>13</v>
      </c>
      <c r="B54" t="s">
        <v>47</v>
      </c>
      <c r="C54">
        <v>7</v>
      </c>
      <c r="D54" s="2">
        <v>44434</v>
      </c>
      <c r="E54">
        <v>238</v>
      </c>
      <c r="F54">
        <v>0.24015692</v>
      </c>
      <c r="G54" s="12">
        <v>-112.596833</v>
      </c>
      <c r="H54" s="12">
        <v>41.095999999999997</v>
      </c>
      <c r="I54" s="41"/>
      <c r="J54" s="18"/>
      <c r="L54" s="42">
        <v>10.146000000000001</v>
      </c>
      <c r="M54">
        <f t="shared" si="13"/>
        <v>1.0062948579813855</v>
      </c>
      <c r="N54" s="7">
        <v>8.6424999999999905E-3</v>
      </c>
      <c r="O54" s="7">
        <v>4.9534999999999899E-2</v>
      </c>
      <c r="P54" s="7">
        <v>1.6809999999999901E-2</v>
      </c>
      <c r="Q54" s="7">
        <v>1.8499999999999901E-3</v>
      </c>
      <c r="R54" s="7">
        <v>1.2795000000000001E-2</v>
      </c>
      <c r="S54" s="7">
        <v>1.45274999999999E-2</v>
      </c>
      <c r="T54">
        <f t="shared" si="14"/>
        <v>0.16488341576662818</v>
      </c>
      <c r="U54" s="12">
        <f t="shared" si="15"/>
        <v>-0.25714408491255109</v>
      </c>
      <c r="V54" s="12">
        <f t="shared" si="16"/>
        <v>5.731559155336992</v>
      </c>
      <c r="W54" s="12">
        <f t="shared" si="17"/>
        <v>0.70289201151647951</v>
      </c>
      <c r="X54" s="12">
        <f t="shared" si="18"/>
        <v>0.92799455093899019</v>
      </c>
      <c r="Z54" s="29">
        <v>2.6</v>
      </c>
      <c r="AA54" cm="1">
        <f t="array" ref="AA54">COUNT(IF($J$2:$J$154&gt;=Z54,IF($L$2:$L$154&lt;=200,$J$2:$J$154)))</f>
        <v>73</v>
      </c>
      <c r="AB54" s="30" cm="1">
        <f t="array" ref="AB54">CORREL((IF($L$2:$L$154&lt;=200,IF($J$2:$J$154&gt;=$Z54,$M$2:$M$154))),(IF($L$2:$L$154&lt;=200,IF($J$2:$J$154&gt;=$Z54,$T$2:$T$154))))^2</f>
        <v>0.42323688363731787</v>
      </c>
      <c r="AC54" s="30" cm="1">
        <f t="array" ref="AC54">CORREL((IF($L$2:$L$154&lt;=200,IF($J$2:$J$154&gt;=$Z54,$M$2:$M$154))),(IF($L$2:$L$154&lt;=200,IF($J$2:$J$154&gt;=$Z54,$U$2:$U$154))))^2</f>
        <v>3.7155206187404616E-2</v>
      </c>
      <c r="AD54" s="30" cm="1">
        <f t="array" ref="AD54">CORREL((IF($L$2:$L$154&lt;=200,IF($J$2:$J$154&gt;=$Z54,$M$2:$M$154))),(IF($L$2:$L$154&lt;=200,IF($J$2:$J$154&gt;=$Z54,$V$2:$V$154))))^2</f>
        <v>0.10004933632925488</v>
      </c>
      <c r="AE54" s="30" cm="1">
        <f t="array" ref="AE54">CORREL((IF($L$2:$L$154&lt;=200,IF($J$2:$J$154&gt;=$Z54,$M$2:$M$154))),(IF($L$2:$L$154&lt;=200,IF($J$2:$J$154&gt;=$Z54,$W$2:$W$154))))^2</f>
        <v>0.14875754591824963</v>
      </c>
      <c r="AH54" s="29"/>
      <c r="AJ54" s="30"/>
      <c r="AK54" s="30"/>
      <c r="AL54" s="30"/>
      <c r="AM54" s="30"/>
    </row>
    <row r="55" spans="1:39" x14ac:dyDescent="0.2">
      <c r="A55" t="s">
        <v>11</v>
      </c>
      <c r="B55" t="s">
        <v>125</v>
      </c>
      <c r="C55">
        <v>36</v>
      </c>
      <c r="D55" s="2">
        <v>38888</v>
      </c>
      <c r="E55">
        <v>171</v>
      </c>
      <c r="F55">
        <v>1.7527410000000001</v>
      </c>
      <c r="G55" s="12">
        <v>-112.354</v>
      </c>
      <c r="H55" s="12">
        <v>41.271999999999998</v>
      </c>
      <c r="I55" s="3">
        <v>0.12</v>
      </c>
      <c r="J55" s="18">
        <v>1.2</v>
      </c>
      <c r="K55" s="3">
        <f>J55-I55</f>
        <v>1.08</v>
      </c>
      <c r="L55" s="14">
        <v>21.3</v>
      </c>
      <c r="M55">
        <f t="shared" si="13"/>
        <v>1.3283796034387378</v>
      </c>
      <c r="N55" s="9">
        <v>0.11759749999999999</v>
      </c>
      <c r="O55" s="9">
        <v>0.16239500000000001</v>
      </c>
      <c r="P55" s="9">
        <v>0.1618175</v>
      </c>
      <c r="Q55" s="9">
        <v>9.91449999999999E-2</v>
      </c>
      <c r="R55" s="9">
        <v>5.7042499999999899E-2</v>
      </c>
      <c r="S55" s="9">
        <v>4.5190000000000001E-2</v>
      </c>
      <c r="T55" s="12">
        <f t="shared" si="14"/>
        <v>0.27229902398472861</v>
      </c>
      <c r="U55" s="12">
        <f t="shared" si="15"/>
        <v>-0.2238363527594493</v>
      </c>
      <c r="V55" s="12">
        <f t="shared" si="16"/>
        <v>1.3809392206466975</v>
      </c>
      <c r="W55" s="12">
        <f t="shared" si="17"/>
        <v>0.15999535701849163</v>
      </c>
      <c r="X55" s="12">
        <f t="shared" si="18"/>
        <v>0.24183681272463156</v>
      </c>
      <c r="Z55" s="29">
        <v>2.8</v>
      </c>
      <c r="AA55" cm="1">
        <f t="array" ref="AA55">COUNT(IF($J$2:$J$154&gt;=Z55,IF($L$2:$L$154&lt;=200,$J$2:$J$154)))</f>
        <v>72</v>
      </c>
      <c r="AB55" s="30" cm="1">
        <f t="array" ref="AB55">CORREL((IF($L$2:$L$154&lt;=200,IF($J$2:$J$154&gt;=$Z55,$M$2:$M$154))),(IF($L$2:$L$154&lt;=200,IF($J$2:$J$154&gt;=$Z55,$T$2:$T$154))))^2</f>
        <v>0.41687346484872279</v>
      </c>
      <c r="AC55" s="30" cm="1">
        <f t="array" ref="AC55">CORREL((IF($L$2:$L$154&lt;=200,IF($J$2:$J$154&gt;=$Z55,$M$2:$M$154))),(IF($L$2:$L$154&lt;=200,IF($J$2:$J$154&gt;=$Z55,$U$2:$U$154))))^2</f>
        <v>3.3514773824234359E-2</v>
      </c>
      <c r="AD55" s="30" cm="1">
        <f t="array" ref="AD55">CORREL((IF($L$2:$L$154&lt;=200,IF($J$2:$J$154&gt;=$Z55,$M$2:$M$154))),(IF($L$2:$L$154&lt;=200,IF($J$2:$J$154&gt;=$Z55,$V$2:$V$154))))^2</f>
        <v>0.10195427224445308</v>
      </c>
      <c r="AE55" s="30" cm="1">
        <f t="array" ref="AE55">CORREL((IF($L$2:$L$154&lt;=200,IF($J$2:$J$154&gt;=$Z55,$M$2:$M$154))),(IF($L$2:$L$154&lt;=200,IF($J$2:$J$154&gt;=$Z55,$W$2:$W$154))))^2</f>
        <v>0.14755990107158731</v>
      </c>
      <c r="AH55" s="29"/>
      <c r="AJ55" s="30"/>
      <c r="AK55" s="30"/>
      <c r="AL55" s="30"/>
      <c r="AM55" s="30"/>
    </row>
    <row r="56" spans="1:39" x14ac:dyDescent="0.2">
      <c r="A56" t="s">
        <v>12</v>
      </c>
      <c r="B56" t="s">
        <v>73</v>
      </c>
      <c r="C56">
        <v>38</v>
      </c>
      <c r="D56" s="2">
        <v>44133</v>
      </c>
      <c r="E56">
        <v>303</v>
      </c>
      <c r="F56">
        <v>3.2400595999999999</v>
      </c>
      <c r="G56" s="12">
        <v>-112.64091999999999</v>
      </c>
      <c r="H56" s="12">
        <v>41.112704800000003</v>
      </c>
      <c r="I56" s="39"/>
      <c r="J56" s="18"/>
      <c r="L56" s="40">
        <v>25.5</v>
      </c>
      <c r="M56">
        <f t="shared" si="13"/>
        <v>1.4065401804339552</v>
      </c>
      <c r="N56" s="7">
        <v>1.41699999999999E-2</v>
      </c>
      <c r="O56" s="7">
        <v>5.7592499999999901E-2</v>
      </c>
      <c r="P56" s="7">
        <v>1.80474999999999E-2</v>
      </c>
      <c r="Q56" s="7">
        <v>-1.8499999999999E-4</v>
      </c>
      <c r="R56" s="7">
        <v>1.26024999999999E-2</v>
      </c>
      <c r="S56" s="7">
        <v>1.2162499999999901E-2</v>
      </c>
      <c r="T56">
        <f t="shared" si="14"/>
        <v>6.7326474801406563E-2</v>
      </c>
      <c r="U56" s="12">
        <f t="shared" si="15"/>
        <v>-0.25406723567322687</v>
      </c>
      <c r="V56" s="12">
        <f t="shared" si="16"/>
        <v>4.0643966125617723</v>
      </c>
      <c r="W56" s="12">
        <f t="shared" si="17"/>
        <v>0.60508622191256056</v>
      </c>
      <c r="X56" s="12">
        <f t="shared" si="18"/>
        <v>1.0064451508949177</v>
      </c>
      <c r="Z56" s="29">
        <v>2.9</v>
      </c>
      <c r="AA56" cm="1">
        <f t="array" ref="AA56">COUNT(IF($J$2:$J$154&gt;=Z56,IF($L$2:$L$154&lt;=200,$J$2:$J$154)))</f>
        <v>71</v>
      </c>
      <c r="AB56" s="30" cm="1">
        <f t="array" ref="AB56">CORREL((IF($L$2:$L$154&lt;=200,IF($J$2:$J$154&gt;=$Z56,$M$2:$M$154))),(IF($L$2:$L$154&lt;=200,IF($J$2:$J$154&gt;=$Z56,$T$2:$T$154))))^2</f>
        <v>0.4172900048972335</v>
      </c>
      <c r="AC56" s="30" cm="1">
        <f t="array" ref="AC56">CORREL((IF($L$2:$L$154&lt;=200,IF($J$2:$J$154&gt;=$Z56,$M$2:$M$154))),(IF($L$2:$L$154&lt;=200,IF($J$2:$J$154&gt;=$Z56,$U$2:$U$154))))^2</f>
        <v>3.3572695494659632E-2</v>
      </c>
      <c r="AD56" s="30" cm="1">
        <f t="array" ref="AD56">CORREL((IF($L$2:$L$154&lt;=200,IF($J$2:$J$154&gt;=$Z56,$M$2:$M$154))),(IF($L$2:$L$154&lt;=200,IF($J$2:$J$154&gt;=$Z56,$V$2:$V$154))))^2</f>
        <v>0.10250939882251188</v>
      </c>
      <c r="AE56" s="30" cm="1">
        <f t="array" ref="AE56">CORREL((IF($L$2:$L$154&lt;=200,IF($J$2:$J$154&gt;=$Z56,$M$2:$M$154))),(IF($L$2:$L$154&lt;=200,IF($J$2:$J$154&gt;=$Z56,$W$2:$W$154))))^2</f>
        <v>0.14890712171501391</v>
      </c>
      <c r="AH56" s="29"/>
      <c r="AJ56" s="30"/>
      <c r="AK56" s="30"/>
      <c r="AL56" s="30"/>
      <c r="AM56" s="30"/>
    </row>
    <row r="57" spans="1:39" x14ac:dyDescent="0.2">
      <c r="A57" t="s">
        <v>12</v>
      </c>
      <c r="B57" s="20" t="s">
        <v>96</v>
      </c>
      <c r="C57">
        <v>97</v>
      </c>
      <c r="D57" s="2">
        <v>44468</v>
      </c>
      <c r="E57">
        <v>272</v>
      </c>
      <c r="F57">
        <v>2.2400622000000001</v>
      </c>
      <c r="G57" s="12">
        <v>-112.6121</v>
      </c>
      <c r="H57" s="12">
        <v>41.223416669999999</v>
      </c>
      <c r="I57" s="17"/>
      <c r="J57" s="18"/>
      <c r="L57" s="19">
        <v>8.43</v>
      </c>
      <c r="M57">
        <f t="shared" si="13"/>
        <v>0.9258275746247423</v>
      </c>
      <c r="N57" s="7">
        <v>3.2677499999999998E-2</v>
      </c>
      <c r="O57" s="7">
        <v>4.8215000000000001E-2</v>
      </c>
      <c r="P57" s="7">
        <v>1.6424999999999901E-2</v>
      </c>
      <c r="Q57" s="7">
        <v>-4.1174999999999901E-3</v>
      </c>
      <c r="R57" s="7">
        <v>2.61999999999998E-3</v>
      </c>
      <c r="S57" s="7">
        <v>4.2424999999999798E-3</v>
      </c>
      <c r="T57">
        <f t="shared" si="14"/>
        <v>-0.33708389505340863</v>
      </c>
      <c r="U57" s="12">
        <f t="shared" si="15"/>
        <v>-0.25394814105139402</v>
      </c>
      <c r="V57" s="12">
        <f t="shared" si="16"/>
        <v>1.4754800703848214</v>
      </c>
      <c r="W57" s="12">
        <f t="shared" si="17"/>
        <v>0.19207590320487067</v>
      </c>
      <c r="X57" s="12">
        <f t="shared" si="18"/>
        <v>1.1867452803446903</v>
      </c>
      <c r="Z57" s="29">
        <v>3</v>
      </c>
      <c r="AA57" cm="1">
        <f t="array" ref="AA57">COUNT(IF($J$2:$J$154&gt;=Z57,IF($L$2:$L$154&lt;=200,$J$2:$J$154)))</f>
        <v>71</v>
      </c>
      <c r="AB57" s="30" cm="1">
        <f t="array" ref="AB57">CORREL((IF($L$2:$L$154&lt;=200,IF($J$2:$J$154&gt;=$Z57,$M$2:$M$154))),(IF($L$2:$L$154&lt;=200,IF($J$2:$J$154&gt;=$Z57,$T$2:$T$154))))^2</f>
        <v>0.4172900048972335</v>
      </c>
      <c r="AC57" s="30" cm="1">
        <f t="array" ref="AC57">CORREL((IF($L$2:$L$154&lt;=200,IF($J$2:$J$154&gt;=$Z57,$M$2:$M$154))),(IF($L$2:$L$154&lt;=200,IF($J$2:$J$154&gt;=$Z57,$U$2:$U$154))))^2</f>
        <v>3.3572695494659632E-2</v>
      </c>
      <c r="AD57" s="30" cm="1">
        <f t="array" ref="AD57">CORREL((IF($L$2:$L$154&lt;=200,IF($J$2:$J$154&gt;=$Z57,$M$2:$M$154))),(IF($L$2:$L$154&lt;=200,IF($J$2:$J$154&gt;=$Z57,$V$2:$V$154))))^2</f>
        <v>0.10250939882251188</v>
      </c>
      <c r="AE57" s="30" cm="1">
        <f t="array" ref="AE57">CORREL((IF($L$2:$L$154&lt;=200,IF($J$2:$J$154&gt;=$Z57,$M$2:$M$154))),(IF($L$2:$L$154&lt;=200,IF($J$2:$J$154&gt;=$Z57,$W$2:$W$154))))^2</f>
        <v>0.14890712171501391</v>
      </c>
      <c r="AH57" s="29"/>
      <c r="AJ57" s="30"/>
      <c r="AK57" s="30"/>
      <c r="AL57" s="30"/>
      <c r="AM57" s="30"/>
    </row>
    <row r="58" spans="1:39" x14ac:dyDescent="0.2">
      <c r="A58" t="s">
        <v>13</v>
      </c>
      <c r="B58" t="s">
        <v>40</v>
      </c>
      <c r="C58">
        <v>7</v>
      </c>
      <c r="D58" s="2">
        <v>44455</v>
      </c>
      <c r="E58">
        <v>259</v>
      </c>
      <c r="F58">
        <v>3.7558992</v>
      </c>
      <c r="G58" s="12">
        <v>-112.596833</v>
      </c>
      <c r="H58" s="12">
        <v>41.095999999999997</v>
      </c>
      <c r="I58" s="17"/>
      <c r="J58" s="13"/>
      <c r="K58" s="3" t="s">
        <v>30</v>
      </c>
      <c r="L58" s="19">
        <v>1.0680000000000001</v>
      </c>
      <c r="M58">
        <f t="shared" si="13"/>
        <v>2.8571252692537637E-2</v>
      </c>
      <c r="N58" s="7">
        <v>5.0675E-3</v>
      </c>
      <c r="O58" s="7">
        <v>3.4877499999999999E-2</v>
      </c>
      <c r="P58" s="7">
        <v>3.8300000000000001E-3</v>
      </c>
      <c r="Q58" s="7">
        <v>-6.1249999999999898E-3</v>
      </c>
      <c r="R58" s="7">
        <v>1.1777499999999899E-2</v>
      </c>
      <c r="S58" s="7">
        <v>1.252E-2</v>
      </c>
      <c r="T58">
        <f t="shared" si="14"/>
        <v>-3.5481327503404769E-2</v>
      </c>
      <c r="U58" s="12">
        <f t="shared" si="15"/>
        <v>-0.24921767430216521</v>
      </c>
      <c r="V58" s="12">
        <f t="shared" si="16"/>
        <v>6.8825851011346817</v>
      </c>
      <c r="W58" s="12">
        <f t="shared" si="17"/>
        <v>0.74627612967830759</v>
      </c>
      <c r="X58" s="12">
        <f t="shared" si="18"/>
        <v>1.4260499087035903</v>
      </c>
      <c r="Z58" s="29">
        <v>3.6</v>
      </c>
      <c r="AA58" cm="1">
        <f t="array" ref="AA58">COUNT(IF($J$2:$J$154&gt;=Z58,IF($L$2:$L$154&lt;=200,$J$2:$J$154)))</f>
        <v>69</v>
      </c>
      <c r="AB58" s="30" cm="1">
        <f t="array" ref="AB58">CORREL((IF($L$2:$L$154&lt;=200,IF($J$2:$J$154&gt;=$Z58,$M$2:$M$154))),(IF($L$2:$L$154&lt;=200,IF($J$2:$J$154&gt;=$Z58,$T$2:$T$154))))^2</f>
        <v>0.45037222997826626</v>
      </c>
      <c r="AC58" s="30" cm="1">
        <f t="array" ref="AC58">CORREL((IF($L$2:$L$154&lt;=200,IF($J$2:$J$154&gt;=$Z58,$M$2:$M$154))),(IF($L$2:$L$154&lt;=200,IF($J$2:$J$154&gt;=$Z58,$U$2:$U$154))))^2</f>
        <v>3.6740789120574255E-2</v>
      </c>
      <c r="AD58" s="30" cm="1">
        <f t="array" ref="AD58">CORREL((IF($L$2:$L$154&lt;=200,IF($J$2:$J$154&gt;=$Z58,$M$2:$M$154))),(IF($L$2:$L$154&lt;=200,IF($J$2:$J$154&gt;=$Z58,$V$2:$V$154))))^2</f>
        <v>0.14154976743713002</v>
      </c>
      <c r="AE58" s="30" cm="1">
        <f t="array" ref="AE58">CORREL((IF($L$2:$L$154&lt;=200,IF($J$2:$J$154&gt;=$Z58,$M$2:$M$154))),(IF($L$2:$L$154&lt;=200,IF($J$2:$J$154&gt;=$Z58,$W$2:$W$154))))^2</f>
        <v>0.16831507977629032</v>
      </c>
      <c r="AH58" s="29"/>
      <c r="AJ58" s="30"/>
      <c r="AK58" s="30"/>
      <c r="AL58" s="30"/>
      <c r="AM58" s="30"/>
    </row>
    <row r="59" spans="1:39" x14ac:dyDescent="0.2">
      <c r="A59" t="s">
        <v>11</v>
      </c>
      <c r="B59" t="s">
        <v>98</v>
      </c>
      <c r="C59">
        <v>2</v>
      </c>
      <c r="D59" s="2">
        <v>38854</v>
      </c>
      <c r="E59">
        <v>137</v>
      </c>
      <c r="F59">
        <v>4.7499830000000003</v>
      </c>
      <c r="G59" s="12">
        <v>-112.36</v>
      </c>
      <c r="H59" s="12">
        <v>41.32</v>
      </c>
      <c r="I59" s="17">
        <v>0.38</v>
      </c>
      <c r="J59" s="18">
        <v>0.5</v>
      </c>
      <c r="K59" s="3">
        <f>J59-I59</f>
        <v>0.12</v>
      </c>
      <c r="L59" s="19">
        <v>30.4</v>
      </c>
      <c r="M59">
        <f t="shared" si="13"/>
        <v>1.4828735836087537</v>
      </c>
      <c r="N59" s="7">
        <v>0.1136375</v>
      </c>
      <c r="O59" s="7">
        <v>0.17394499999999999</v>
      </c>
      <c r="P59" s="9">
        <v>0.1466925</v>
      </c>
      <c r="Q59" s="7">
        <v>7.5082499999999996E-2</v>
      </c>
      <c r="R59" s="7">
        <v>9.0274999999999904E-3</v>
      </c>
      <c r="S59" s="7">
        <v>4.6549999999999899E-3</v>
      </c>
      <c r="T59">
        <f t="shared" si="14"/>
        <v>0.19003133174279227</v>
      </c>
      <c r="U59" s="12">
        <f t="shared" si="15"/>
        <v>-0.2490068067424131</v>
      </c>
      <c r="V59" s="12">
        <f t="shared" si="16"/>
        <v>1.53070069299307</v>
      </c>
      <c r="W59" s="12">
        <f t="shared" si="17"/>
        <v>0.20970504116210129</v>
      </c>
      <c r="X59" s="12">
        <f t="shared" si="18"/>
        <v>0.3969943078575659</v>
      </c>
      <c r="Z59" s="29">
        <v>3.8</v>
      </c>
      <c r="AA59" cm="1">
        <f t="array" ref="AA59">COUNT(IF($J$2:$J$154&gt;=Z59,IF($L$2:$L$154&lt;=200,$J$2:$J$154)))</f>
        <v>67</v>
      </c>
      <c r="AB59" s="30" cm="1">
        <f t="array" ref="AB59">CORREL((IF($L$2:$L$154&lt;=200,IF($J$2:$J$154&gt;=$Z59,$M$2:$M$154))),(IF($L$2:$L$154&lt;=200,IF($J$2:$J$154&gt;=$Z59,$T$2:$T$154))))^2</f>
        <v>0.44429016299396967</v>
      </c>
      <c r="AC59" s="30" cm="1">
        <f t="array" ref="AC59">CORREL((IF($L$2:$L$154&lt;=200,IF($J$2:$J$154&gt;=$Z59,$M$2:$M$154))),(IF($L$2:$L$154&lt;=200,IF($J$2:$J$154&gt;=$Z59,$U$2:$U$154))))^2</f>
        <v>4.0866984598734814E-2</v>
      </c>
      <c r="AD59" s="30" cm="1">
        <f t="array" ref="AD59">CORREL((IF($L$2:$L$154&lt;=200,IF($J$2:$J$154&gt;=$Z59,$M$2:$M$154))),(IF($L$2:$L$154&lt;=200,IF($J$2:$J$154&gt;=$Z59,$V$2:$V$154))))^2</f>
        <v>0.14128709476195017</v>
      </c>
      <c r="AE59" s="30" cm="1">
        <f t="array" ref="AE59">CORREL((IF($L$2:$L$154&lt;=200,IF($J$2:$J$154&gt;=$Z59,$M$2:$M$154))),(IF($L$2:$L$154&lt;=200,IF($J$2:$J$154&gt;=$Z59,$W$2:$W$154))))^2</f>
        <v>0.16674054765230545</v>
      </c>
      <c r="AH59" s="29"/>
      <c r="AJ59" s="30"/>
      <c r="AK59" s="30"/>
      <c r="AL59" s="30"/>
      <c r="AM59" s="30"/>
    </row>
    <row r="60" spans="1:39" x14ac:dyDescent="0.2">
      <c r="A60" t="s">
        <v>13</v>
      </c>
      <c r="B60" t="s">
        <v>44</v>
      </c>
      <c r="C60">
        <v>9</v>
      </c>
      <c r="D60" s="2">
        <v>44455</v>
      </c>
      <c r="E60">
        <v>259</v>
      </c>
      <c r="F60">
        <v>3.7558992</v>
      </c>
      <c r="G60" s="12">
        <v>-112.6848</v>
      </c>
      <c r="H60" s="12">
        <v>41.184350000000002</v>
      </c>
      <c r="I60" s="37"/>
      <c r="J60" s="13"/>
      <c r="L60" s="38">
        <v>1.8</v>
      </c>
      <c r="M60">
        <f t="shared" si="13"/>
        <v>0.25527250510330607</v>
      </c>
      <c r="N60" s="7">
        <v>2.7535E-2</v>
      </c>
      <c r="O60" s="7">
        <v>4.9809999999999903E-2</v>
      </c>
      <c r="P60" s="7">
        <v>1.0044999999999899E-2</v>
      </c>
      <c r="Q60" s="7">
        <v>-9.0674999999999992E-3</v>
      </c>
      <c r="R60" s="7">
        <v>5.1499999999999801E-3</v>
      </c>
      <c r="S60" s="7">
        <v>6.6350000000000003E-3</v>
      </c>
      <c r="T60" s="12">
        <f t="shared" si="14"/>
        <v>-0.35113431037944465</v>
      </c>
      <c r="U60" s="12">
        <f t="shared" si="15"/>
        <v>-0.24710711746072694</v>
      </c>
      <c r="V60" s="12">
        <f t="shared" si="16"/>
        <v>1.8089704013074233</v>
      </c>
      <c r="W60" s="12">
        <f t="shared" si="17"/>
        <v>0.28799534552976835</v>
      </c>
      <c r="X60" s="12">
        <f t="shared" si="18"/>
        <v>1.4451125974105674</v>
      </c>
      <c r="Z60" s="29">
        <v>4.2</v>
      </c>
      <c r="AA60" cm="1">
        <f t="array" ref="AA60">COUNT(IF($J$2:$J$154&gt;=Z60,IF($L$2:$L$154&lt;=200,$J$2:$J$154)))</f>
        <v>65</v>
      </c>
      <c r="AB60" s="30" cm="1">
        <f t="array" ref="AB60">CORREL((IF($L$2:$L$154&lt;=200,IF($J$2:$J$154&gt;=$Z60,$M$2:$M$154))),(IF($L$2:$L$154&lt;=200,IF($J$2:$J$154&gt;=$Z60,$T$2:$T$154))))^2</f>
        <v>0.43660044541285453</v>
      </c>
      <c r="AC60" s="30" cm="1">
        <f t="array" ref="AC60">CORREL((IF($L$2:$L$154&lt;=200,IF($J$2:$J$154&gt;=$Z60,$M$2:$M$154))),(IF($L$2:$L$154&lt;=200,IF($J$2:$J$154&gt;=$Z60,$U$2:$U$154))))^2</f>
        <v>3.1594501550971987E-2</v>
      </c>
      <c r="AD60" s="30" cm="1">
        <f t="array" ref="AD60">CORREL((IF($L$2:$L$154&lt;=200,IF($J$2:$J$154&gt;=$Z60,$M$2:$M$154))),(IF($L$2:$L$154&lt;=200,IF($J$2:$J$154&gt;=$Z60,$V$2:$V$154))))^2</f>
        <v>0.1184289460898949</v>
      </c>
      <c r="AE60" s="30" cm="1">
        <f t="array" ref="AE60">CORREL((IF($L$2:$L$154&lt;=200,IF($J$2:$J$154&gt;=$Z60,$M$2:$M$154))),(IF($L$2:$L$154&lt;=200,IF($J$2:$J$154&gt;=$Z60,$W$2:$W$154))))^2</f>
        <v>0.15220714607968608</v>
      </c>
      <c r="AH60" s="29"/>
      <c r="AJ60" s="30"/>
      <c r="AK60" s="30"/>
      <c r="AL60" s="30"/>
      <c r="AM60" s="30"/>
    </row>
    <row r="61" spans="1:39" x14ac:dyDescent="0.2">
      <c r="A61" t="s">
        <v>12</v>
      </c>
      <c r="B61" t="s">
        <v>78</v>
      </c>
      <c r="C61">
        <v>54</v>
      </c>
      <c r="D61" s="2">
        <v>44320</v>
      </c>
      <c r="E61">
        <v>124</v>
      </c>
      <c r="F61">
        <v>1.7596334</v>
      </c>
      <c r="G61" s="12">
        <v>-112.32722200000001</v>
      </c>
      <c r="H61" s="12">
        <v>40.768611100000001</v>
      </c>
      <c r="I61" s="3">
        <v>0.67</v>
      </c>
      <c r="J61" s="18">
        <f>I61</f>
        <v>0.67</v>
      </c>
      <c r="L61" s="14">
        <v>22.5</v>
      </c>
      <c r="M61">
        <f t="shared" si="13"/>
        <v>1.3521825181113625</v>
      </c>
      <c r="N61" s="9">
        <v>3.1824999999999902E-2</v>
      </c>
      <c r="O61" s="9">
        <v>0.11622250000000001</v>
      </c>
      <c r="P61" s="9">
        <v>5.0139999999999997E-2</v>
      </c>
      <c r="Q61" s="9">
        <v>5.7274999999999904E-3</v>
      </c>
      <c r="R61" s="9">
        <v>2.2062499999999902E-2</v>
      </c>
      <c r="S61" s="9">
        <v>2.3519999999999899E-2</v>
      </c>
      <c r="T61" s="12">
        <f t="shared" si="14"/>
        <v>0.15758566542623068</v>
      </c>
      <c r="U61" s="12">
        <f t="shared" si="15"/>
        <v>-0.29998817946942724</v>
      </c>
      <c r="V61" s="12">
        <f t="shared" si="16"/>
        <v>3.6519245875883852</v>
      </c>
      <c r="W61" s="12">
        <f t="shared" si="17"/>
        <v>0.57007041658927127</v>
      </c>
      <c r="X61" s="12">
        <f t="shared" si="18"/>
        <v>0.90606806068060686</v>
      </c>
      <c r="Z61" s="29">
        <v>4.4000000000000004</v>
      </c>
      <c r="AA61" cm="1">
        <f t="array" ref="AA61">COUNT(IF($J$2:$J$154&gt;=Z61,IF($L$2:$L$154&lt;=200,$J$2:$J$154)))</f>
        <v>64</v>
      </c>
      <c r="AB61" s="30" cm="1">
        <f t="array" ref="AB61">CORREL((IF($L$2:$L$154&lt;=200,IF($J$2:$J$154&gt;=$Z61,$M$2:$M$154))),(IF($L$2:$L$154&lt;=200,IF($J$2:$J$154&gt;=$Z61,$T$2:$T$154))))^2</f>
        <v>0.43127094251236664</v>
      </c>
      <c r="AC61" s="30" cm="1">
        <f t="array" ref="AC61">CORREL((IF($L$2:$L$154&lt;=200,IF($J$2:$J$154&gt;=$Z61,$M$2:$M$154))),(IF($L$2:$L$154&lt;=200,IF($J$2:$J$154&gt;=$Z61,$U$2:$U$154))))^2</f>
        <v>2.8990796153767057E-2</v>
      </c>
      <c r="AD61" s="30" cm="1">
        <f t="array" ref="AD61">CORREL((IF($L$2:$L$154&lt;=200,IF($J$2:$J$154&gt;=$Z61,$M$2:$M$154))),(IF($L$2:$L$154&lt;=200,IF($J$2:$J$154&gt;=$Z61,$V$2:$V$154))))^2</f>
        <v>0.12647336331073136</v>
      </c>
      <c r="AE61" s="30" cm="1">
        <f t="array" ref="AE61">CORREL((IF($L$2:$L$154&lt;=200,IF($J$2:$J$154&gt;=$Z61,$M$2:$M$154))),(IF($L$2:$L$154&lt;=200,IF($J$2:$J$154&gt;=$Z61,$W$2:$W$154))))^2</f>
        <v>0.16137778844334036</v>
      </c>
      <c r="AH61" s="29"/>
      <c r="AJ61" s="30"/>
      <c r="AK61" s="30"/>
      <c r="AL61" s="30"/>
      <c r="AM61" s="30"/>
    </row>
    <row r="62" spans="1:39" x14ac:dyDescent="0.2">
      <c r="A62" t="s">
        <v>12</v>
      </c>
      <c r="B62" t="s">
        <v>50</v>
      </c>
      <c r="C62">
        <v>3</v>
      </c>
      <c r="D62" s="2">
        <v>44061</v>
      </c>
      <c r="E62">
        <v>231</v>
      </c>
      <c r="F62">
        <v>2.2442943999999998</v>
      </c>
      <c r="G62" s="12">
        <v>-112.21053329999999</v>
      </c>
      <c r="H62" s="12">
        <v>41.057816670000001</v>
      </c>
      <c r="J62" s="18">
        <v>1</v>
      </c>
      <c r="K62" s="3">
        <f>J62-I62</f>
        <v>1</v>
      </c>
      <c r="L62" s="14">
        <v>51.33</v>
      </c>
      <c r="M62">
        <f t="shared" si="13"/>
        <v>1.7103712642607627</v>
      </c>
      <c r="N62" s="9">
        <v>6.7174999999999804E-3</v>
      </c>
      <c r="O62" s="9">
        <v>6.4907500000000007E-2</v>
      </c>
      <c r="P62" s="9">
        <v>4.0487500000000003E-2</v>
      </c>
      <c r="Q62" s="9">
        <v>1.3069999999999899E-2</v>
      </c>
      <c r="R62" s="9">
        <v>-2.9500000000001698E-4</v>
      </c>
      <c r="S62" s="9">
        <v>1.6574999999999999E-3</v>
      </c>
      <c r="T62" s="12">
        <f t="shared" si="14"/>
        <v>0.52027885837538068</v>
      </c>
      <c r="U62" s="12">
        <f t="shared" si="15"/>
        <v>-0.3827923211169299</v>
      </c>
      <c r="V62" s="12">
        <f t="shared" si="16"/>
        <v>9.6624488276889018</v>
      </c>
      <c r="W62" s="12">
        <f t="shared" si="17"/>
        <v>0.812425828970332</v>
      </c>
      <c r="X62" s="12">
        <f t="shared" si="18"/>
        <v>0.66477509538007973</v>
      </c>
      <c r="Z62" s="29">
        <v>4.5</v>
      </c>
      <c r="AA62" cm="1">
        <f t="array" ref="AA62">COUNT(IF($J$2:$J$154&gt;=Z62,IF($L$2:$L$154&lt;=200,$J$2:$J$154)))</f>
        <v>63</v>
      </c>
      <c r="AB62" s="30" cm="1">
        <f t="array" ref="AB62">CORREL((IF($L$2:$L$154&lt;=200,IF($J$2:$J$154&gt;=$Z62,$M$2:$M$154))),(IF($L$2:$L$154&lt;=200,IF($J$2:$J$154&gt;=$Z62,$T$2:$T$154))))^2</f>
        <v>0.47632997267269162</v>
      </c>
      <c r="AC62" s="30" cm="1">
        <f t="array" ref="AC62">CORREL((IF($L$2:$L$154&lt;=200,IF($J$2:$J$154&gt;=$Z62,$M$2:$M$154))),(IF($L$2:$L$154&lt;=200,IF($J$2:$J$154&gt;=$Z62,$U$2:$U$154))))^2</f>
        <v>3.5161697741174988E-2</v>
      </c>
      <c r="AD62" s="30" cm="1">
        <f t="array" ref="AD62">CORREL((IF($L$2:$L$154&lt;=200,IF($J$2:$J$154&gt;=$Z62,$M$2:$M$154))),(IF($L$2:$L$154&lt;=200,IF($J$2:$J$154&gt;=$Z62,$V$2:$V$154))))^2</f>
        <v>0.14567991627277391</v>
      </c>
      <c r="AE62" s="30" cm="1">
        <f t="array" ref="AE62">CORREL((IF($L$2:$L$154&lt;=200,IF($J$2:$J$154&gt;=$Z62,$M$2:$M$154))),(IF($L$2:$L$154&lt;=200,IF($J$2:$J$154&gt;=$Z62,$W$2:$W$154))))^2</f>
        <v>0.1871327826956983</v>
      </c>
      <c r="AH62" s="29"/>
      <c r="AJ62" s="30"/>
      <c r="AK62" s="30"/>
      <c r="AL62" s="30"/>
      <c r="AM62" s="30"/>
    </row>
    <row r="63" spans="1:39" x14ac:dyDescent="0.2">
      <c r="A63" t="s">
        <v>11</v>
      </c>
      <c r="B63" t="s">
        <v>114</v>
      </c>
      <c r="C63">
        <v>20</v>
      </c>
      <c r="D63" s="2">
        <v>38856</v>
      </c>
      <c r="E63">
        <v>139</v>
      </c>
      <c r="F63">
        <v>2.7499829999999998</v>
      </c>
      <c r="G63" s="12">
        <v>-112.304</v>
      </c>
      <c r="H63" s="12">
        <v>41.197000000000003</v>
      </c>
      <c r="I63" s="3">
        <v>1.6</v>
      </c>
      <c r="J63" s="18">
        <v>1.6</v>
      </c>
      <c r="K63" s="3">
        <f>J63-I63</f>
        <v>0</v>
      </c>
      <c r="L63" s="14">
        <v>1.3</v>
      </c>
      <c r="M63">
        <f t="shared" si="13"/>
        <v>0.11394335230683679</v>
      </c>
      <c r="N63" s="9">
        <v>7.6567499999999997E-2</v>
      </c>
      <c r="O63" s="9">
        <v>0.1036825</v>
      </c>
      <c r="P63" s="9">
        <v>8.0060000000000006E-2</v>
      </c>
      <c r="Q63" s="9">
        <v>2.4015000000000002E-2</v>
      </c>
      <c r="R63" s="9">
        <v>1.03749999999999E-2</v>
      </c>
      <c r="S63" s="9">
        <v>1.09249999999999E-2</v>
      </c>
      <c r="T63" s="12">
        <f t="shared" si="14"/>
        <v>3.3684565862127258E-2</v>
      </c>
      <c r="U63" s="12">
        <f t="shared" si="15"/>
        <v>-0.31092926490984746</v>
      </c>
      <c r="V63" s="12">
        <f t="shared" si="16"/>
        <v>1.3541319750546903</v>
      </c>
      <c r="W63" s="12">
        <f t="shared" si="17"/>
        <v>0.15042995839112344</v>
      </c>
      <c r="X63" s="12">
        <f t="shared" si="18"/>
        <v>0.62387673995183934</v>
      </c>
      <c r="Z63" s="29">
        <v>4.5999999999999996</v>
      </c>
      <c r="AA63" cm="1">
        <f t="array" ref="AA63">COUNT(IF($J$2:$J$154&gt;=Z63,IF($L$2:$L$154&lt;=200,$J$2:$J$154)))</f>
        <v>62</v>
      </c>
      <c r="AB63" s="30" cm="1">
        <f t="array" ref="AB63">CORREL((IF($L$2:$L$154&lt;=200,IF($J$2:$J$154&gt;=$Z63,$M$2:$M$154))),(IF($L$2:$L$154&lt;=200,IF($J$2:$J$154&gt;=$Z63,$T$2:$T$154))))^2</f>
        <v>0.46608917100462333</v>
      </c>
      <c r="AC63" s="30" cm="1">
        <f t="array" ref="AC63">CORREL((IF($L$2:$L$154&lt;=200,IF($J$2:$J$154&gt;=$Z63,$M$2:$M$154))),(IF($L$2:$L$154&lt;=200,IF($J$2:$J$154&gt;=$Z63,$U$2:$U$154))))^2</f>
        <v>3.1869514685590176E-2</v>
      </c>
      <c r="AD63" s="30" cm="1">
        <f t="array" ref="AD63">CORREL((IF($L$2:$L$154&lt;=200,IF($J$2:$J$154&gt;=$Z63,$M$2:$M$154))),(IF($L$2:$L$154&lt;=200,IF($J$2:$J$154&gt;=$Z63,$V$2:$V$154))))^2</f>
        <v>0.14048652270291348</v>
      </c>
      <c r="AE63" s="30" cm="1">
        <f t="array" ref="AE63">CORREL((IF($L$2:$L$154&lt;=200,IF($J$2:$J$154&gt;=$Z63,$M$2:$M$154))),(IF($L$2:$L$154&lt;=200,IF($J$2:$J$154&gt;=$Z63,$W$2:$W$154))))^2</f>
        <v>0.17949913716990601</v>
      </c>
      <c r="AH63" s="29"/>
      <c r="AJ63" s="30"/>
      <c r="AK63" s="30"/>
      <c r="AL63" s="30"/>
      <c r="AM63" s="30"/>
    </row>
    <row r="64" spans="1:39" x14ac:dyDescent="0.2">
      <c r="A64" t="s">
        <v>12</v>
      </c>
      <c r="B64" t="s">
        <v>61</v>
      </c>
      <c r="C64">
        <v>84</v>
      </c>
      <c r="D64" s="2">
        <v>44362</v>
      </c>
      <c r="E64">
        <v>166</v>
      </c>
      <c r="F64">
        <v>0.75558329999999996</v>
      </c>
      <c r="G64" s="12">
        <v>-112.09623329999999</v>
      </c>
      <c r="H64" s="12">
        <v>40.936999999999998</v>
      </c>
      <c r="I64" s="39">
        <v>0.27</v>
      </c>
      <c r="J64" s="18">
        <v>0.42</v>
      </c>
      <c r="K64" s="3">
        <f>J64-I64</f>
        <v>0.14999999999999997</v>
      </c>
      <c r="L64" s="40">
        <v>68.400000000000006</v>
      </c>
      <c r="M64">
        <f t="shared" si="13"/>
        <v>1.8350561017201164</v>
      </c>
      <c r="N64" s="7">
        <v>5.8665000000000002E-2</v>
      </c>
      <c r="O64" s="7">
        <v>0.10657</v>
      </c>
      <c r="P64" s="7">
        <v>8.8969999999999994E-2</v>
      </c>
      <c r="Q64" s="7">
        <v>4.8489999999999998E-2</v>
      </c>
      <c r="R64" s="7">
        <v>3.3282499999999902E-2</v>
      </c>
      <c r="S64" s="7">
        <v>2.9377500000000001E-2</v>
      </c>
      <c r="T64">
        <f t="shared" si="14"/>
        <v>0.28436708266866839</v>
      </c>
      <c r="U64" s="12">
        <f t="shared" si="15"/>
        <v>-0.24498441613459615</v>
      </c>
      <c r="V64" s="12">
        <f t="shared" si="16"/>
        <v>1.8165856984573425</v>
      </c>
      <c r="W64" s="12">
        <f t="shared" si="17"/>
        <v>0.28992041637667565</v>
      </c>
      <c r="X64" s="12">
        <f t="shared" si="18"/>
        <v>0.37456468463820458</v>
      </c>
      <c r="Z64" s="29">
        <v>4.7</v>
      </c>
      <c r="AA64" cm="1">
        <f t="array" ref="AA64">COUNT(IF($J$2:$J$154&gt;=Z64,IF($L$2:$L$154&lt;=200,$J$2:$J$154)))</f>
        <v>61</v>
      </c>
      <c r="AB64" s="30" cm="1">
        <f t="array" ref="AB64">CORREL((IF($L$2:$L$154&lt;=200,IF($J$2:$J$154&gt;=$Z64,$M$2:$M$154))),(IF($L$2:$L$154&lt;=200,IF($J$2:$J$154&gt;=$Z64,$T$2:$T$154))))^2</f>
        <v>0.44416935140277169</v>
      </c>
      <c r="AC64" s="30" cm="1">
        <f t="array" ref="AC64">CORREL((IF($L$2:$L$154&lt;=200,IF($J$2:$J$154&gt;=$Z64,$M$2:$M$154))),(IF($L$2:$L$154&lt;=200,IF($J$2:$J$154&gt;=$Z64,$U$2:$U$154))))^2</f>
        <v>2.1881932321876591E-2</v>
      </c>
      <c r="AD64" s="30" cm="1">
        <f t="array" ref="AD64">CORREL((IF($L$2:$L$154&lt;=200,IF($J$2:$J$154&gt;=$Z64,$M$2:$M$154))),(IF($L$2:$L$154&lt;=200,IF($J$2:$J$154&gt;=$Z64,$V$2:$V$154))))^2</f>
        <v>0.10683392322264099</v>
      </c>
      <c r="AE64" s="30" cm="1">
        <f t="array" ref="AE64">CORREL((IF($L$2:$L$154&lt;=200,IF($J$2:$J$154&gt;=$Z64,$M$2:$M$154))),(IF($L$2:$L$154&lt;=200,IF($J$2:$J$154&gt;=$Z64,$W$2:$W$154))))^2</f>
        <v>0.15033436253079555</v>
      </c>
      <c r="AH64" s="29"/>
      <c r="AJ64" s="30"/>
      <c r="AK64" s="30"/>
      <c r="AL64" s="30"/>
      <c r="AM64" s="30"/>
    </row>
    <row r="65" spans="1:39" x14ac:dyDescent="0.2">
      <c r="A65" t="s">
        <v>13</v>
      </c>
      <c r="B65" t="s">
        <v>46</v>
      </c>
      <c r="C65">
        <v>3</v>
      </c>
      <c r="D65" s="2">
        <v>44434</v>
      </c>
      <c r="E65">
        <v>238</v>
      </c>
      <c r="F65">
        <v>0.24015692</v>
      </c>
      <c r="G65" s="12">
        <v>-112.3952</v>
      </c>
      <c r="H65" s="12">
        <v>41.085183000000001</v>
      </c>
      <c r="I65" s="17"/>
      <c r="J65" s="18"/>
      <c r="L65" s="19">
        <v>2.67</v>
      </c>
      <c r="M65">
        <f t="shared" si="13"/>
        <v>0.42651126136457523</v>
      </c>
      <c r="N65" s="7">
        <v>3.0092499999999901E-2</v>
      </c>
      <c r="O65" s="7">
        <v>5.5172499999999999E-2</v>
      </c>
      <c r="P65" s="9">
        <v>1.28224999999999E-2</v>
      </c>
      <c r="Q65" s="7">
        <v>-7.8300000000000002E-3</v>
      </c>
      <c r="R65" s="7">
        <v>-4.32500000000002E-4</v>
      </c>
      <c r="S65" s="7">
        <v>1.6574999999999999E-3</v>
      </c>
      <c r="T65">
        <f t="shared" si="14"/>
        <v>-0.31301826090896734</v>
      </c>
      <c r="U65" s="12">
        <f t="shared" si="15"/>
        <v>-0.24221544596258635</v>
      </c>
      <c r="V65" s="12">
        <f t="shared" si="16"/>
        <v>1.8334302567084881</v>
      </c>
      <c r="W65" s="12">
        <f t="shared" si="17"/>
        <v>0.29414179323286377</v>
      </c>
      <c r="X65" s="12">
        <f t="shared" si="18"/>
        <v>1.3307810107197551</v>
      </c>
      <c r="Z65" s="29">
        <v>4.8</v>
      </c>
      <c r="AA65" cm="1">
        <f t="array" ref="AA65">COUNT(IF($J$2:$J$154&gt;=Z65,IF($L$2:$L$154&lt;=200,$J$2:$J$154)))</f>
        <v>60</v>
      </c>
      <c r="AB65" s="30" cm="1">
        <f t="array" ref="AB65">CORREL((IF($L$2:$L$154&lt;=200,IF($J$2:$J$154&gt;=$Z65,$M$2:$M$154))),(IF($L$2:$L$154&lt;=200,IF($J$2:$J$154&gt;=$Z65,$T$2:$T$154))))^2</f>
        <v>0.44247363826934172</v>
      </c>
      <c r="AC65" s="30" cm="1">
        <f t="array" ref="AC65">CORREL((IF($L$2:$L$154&lt;=200,IF($J$2:$J$154&gt;=$Z65,$M$2:$M$154))),(IF($L$2:$L$154&lt;=200,IF($J$2:$J$154&gt;=$Z65,$U$2:$U$154))))^2</f>
        <v>2.0810013401054876E-2</v>
      </c>
      <c r="AD65" s="30" cm="1">
        <f t="array" ref="AD65">CORREL((IF($L$2:$L$154&lt;=200,IF($J$2:$J$154&gt;=$Z65,$M$2:$M$154))),(IF($L$2:$L$154&lt;=200,IF($J$2:$J$154&gt;=$Z65,$V$2:$V$154))))^2</f>
        <v>0.10589738301663451</v>
      </c>
      <c r="AE65" s="30" cm="1">
        <f t="array" ref="AE65">CORREL((IF($L$2:$L$154&lt;=200,IF($J$2:$J$154&gt;=$Z65,$M$2:$M$154))),(IF($L$2:$L$154&lt;=200,IF($J$2:$J$154&gt;=$Z65,$W$2:$W$154))))^2</f>
        <v>0.1474767326232784</v>
      </c>
      <c r="AH65" s="29"/>
      <c r="AJ65" s="30"/>
      <c r="AK65" s="30"/>
      <c r="AL65" s="30"/>
      <c r="AM65" s="30"/>
    </row>
    <row r="66" spans="1:39" x14ac:dyDescent="0.2">
      <c r="A66" t="s">
        <v>13</v>
      </c>
      <c r="B66" t="s">
        <v>43</v>
      </c>
      <c r="C66">
        <v>9</v>
      </c>
      <c r="D66" s="2">
        <v>44434</v>
      </c>
      <c r="E66">
        <v>238</v>
      </c>
      <c r="F66">
        <v>0.24015692</v>
      </c>
      <c r="G66" s="12">
        <v>-112.6848</v>
      </c>
      <c r="H66" s="12">
        <v>41.184350000000002</v>
      </c>
      <c r="I66" s="37"/>
      <c r="J66" s="13"/>
      <c r="L66" s="38">
        <v>3.738</v>
      </c>
      <c r="M66">
        <f t="shared" si="13"/>
        <v>0.57263929704281324</v>
      </c>
      <c r="N66" s="7">
        <v>2.6544999999999899E-2</v>
      </c>
      <c r="O66" s="7">
        <v>5.5089999999999903E-2</v>
      </c>
      <c r="P66" s="7">
        <v>1.38125E-2</v>
      </c>
      <c r="Q66" s="7">
        <v>-5.8225000000000004E-3</v>
      </c>
      <c r="R66" s="7">
        <v>2.3724999999999901E-3</v>
      </c>
      <c r="S66" s="7">
        <v>5.4799999999999797E-3</v>
      </c>
      <c r="T66" s="12">
        <f t="shared" si="14"/>
        <v>-0.23112180068977892</v>
      </c>
      <c r="U66" s="12">
        <f t="shared" si="15"/>
        <v>-0.24052183499724439</v>
      </c>
      <c r="V66" s="12">
        <f t="shared" si="16"/>
        <v>2.0753437558862351</v>
      </c>
      <c r="W66" s="12">
        <f t="shared" si="17"/>
        <v>0.34966619709683433</v>
      </c>
      <c r="X66" s="12">
        <f t="shared" si="18"/>
        <v>1.2363627137565338</v>
      </c>
      <c r="Z66" s="29">
        <v>4.9000000000000004</v>
      </c>
      <c r="AA66" cm="1">
        <f t="array" ref="AA66">COUNT(IF($J$2:$J$154&gt;=Z66,IF($L$2:$L$154&lt;=200,$J$2:$J$154)))</f>
        <v>58</v>
      </c>
      <c r="AB66" s="30" cm="1">
        <f t="array" ref="AB66">CORREL((IF($L$2:$L$154&lt;=200,IF($J$2:$J$154&gt;=$Z66,$M$2:$M$154))),(IF($L$2:$L$154&lt;=200,IF($J$2:$J$154&gt;=$Z66,$T$2:$T$154))))^2</f>
        <v>0.43393450760362001</v>
      </c>
      <c r="AC66" s="30" cm="1">
        <f t="array" ref="AC66">CORREL((IF($L$2:$L$154&lt;=200,IF($J$2:$J$154&gt;=$Z66,$M$2:$M$154))),(IF($L$2:$L$154&lt;=200,IF($J$2:$J$154&gt;=$Z66,$U$2:$U$154))))^2</f>
        <v>2.5713423494673392E-2</v>
      </c>
      <c r="AD66" s="30" cm="1">
        <f t="array" ref="AD66">CORREL((IF($L$2:$L$154&lt;=200,IF($J$2:$J$154&gt;=$Z66,$M$2:$M$154))),(IF($L$2:$L$154&lt;=200,IF($J$2:$J$154&gt;=$Z66,$V$2:$V$154))))^2</f>
        <v>0.10447306550931491</v>
      </c>
      <c r="AE66" s="30" cm="1">
        <f t="array" ref="AE66">CORREL((IF($L$2:$L$154&lt;=200,IF($J$2:$J$154&gt;=$Z66,$M$2:$M$154))),(IF($L$2:$L$154&lt;=200,IF($J$2:$J$154&gt;=$Z66,$W$2:$W$154))))^2</f>
        <v>0.15143455175738435</v>
      </c>
      <c r="AH66" s="29"/>
      <c r="AJ66" s="30"/>
      <c r="AK66" s="30"/>
      <c r="AL66" s="30"/>
      <c r="AM66" s="30"/>
    </row>
    <row r="67" spans="1:39" x14ac:dyDescent="0.2">
      <c r="A67" t="s">
        <v>12</v>
      </c>
      <c r="B67" t="s">
        <v>93</v>
      </c>
      <c r="C67">
        <v>77</v>
      </c>
      <c r="D67" s="2">
        <v>44360</v>
      </c>
      <c r="E67">
        <v>164</v>
      </c>
      <c r="F67">
        <v>2.7555833000000001</v>
      </c>
      <c r="G67" s="12">
        <v>-112.327367</v>
      </c>
      <c r="H67" s="12">
        <v>40.768149999999999</v>
      </c>
      <c r="I67" s="3">
        <v>4.7</v>
      </c>
      <c r="J67" s="18">
        <v>4.8</v>
      </c>
      <c r="K67" s="3">
        <f>J67-I67</f>
        <v>9.9999999999999645E-2</v>
      </c>
      <c r="L67" s="14">
        <v>1.05</v>
      </c>
      <c r="M67">
        <f t="shared" si="13"/>
        <v>2.1189299069938092E-2</v>
      </c>
      <c r="N67" s="9">
        <v>4.8792499999999898E-2</v>
      </c>
      <c r="O67" s="9">
        <v>7.2414999999999993E-2</v>
      </c>
      <c r="P67" s="9">
        <v>1.91749999999999E-2</v>
      </c>
      <c r="Q67" s="9">
        <v>-2.3299999999999901E-3</v>
      </c>
      <c r="R67" s="9">
        <v>1.252E-2</v>
      </c>
      <c r="S67" s="9">
        <v>1.40325E-2</v>
      </c>
      <c r="T67" s="12">
        <f t="shared" si="14"/>
        <v>-0.40899675481599118</v>
      </c>
      <c r="U67" s="12">
        <f t="shared" si="15"/>
        <v>-0.17742301425241766</v>
      </c>
      <c r="V67" s="12">
        <f t="shared" si="16"/>
        <v>1.4841420300251094</v>
      </c>
      <c r="W67" s="12">
        <f t="shared" si="17"/>
        <v>0.19489305529773418</v>
      </c>
      <c r="X67" s="12">
        <f t="shared" si="18"/>
        <v>1.066490689876578</v>
      </c>
      <c r="Z67" s="29">
        <v>5</v>
      </c>
      <c r="AA67" cm="1">
        <f t="array" ref="AA67">COUNT(IF($J$2:$J$154&gt;=Z67,IF($L$2:$L$154&lt;=200,$J$2:$J$154)))</f>
        <v>56</v>
      </c>
      <c r="AB67" s="30" cm="1">
        <f t="array" ref="AB67">CORREL((IF($L$2:$L$154&lt;=200,IF($J$2:$J$154&gt;=$Z67,$M$2:$M$154))),(IF($L$2:$L$154&lt;=200,IF($J$2:$J$154&gt;=$Z67,$T$2:$T$154))))^2</f>
        <v>0.46309149329875071</v>
      </c>
      <c r="AC67" s="30" cm="1">
        <f t="array" ref="AC67">CORREL((IF($L$2:$L$154&lt;=200,IF($J$2:$J$154&gt;=$Z67,$M$2:$M$154))),(IF($L$2:$L$154&lt;=200,IF($J$2:$J$154&gt;=$Z67,$U$2:$U$154))))^2</f>
        <v>2.8286861097859665E-2</v>
      </c>
      <c r="AD67" s="30" cm="1">
        <f t="array" ref="AD67">CORREL((IF($L$2:$L$154&lt;=200,IF($J$2:$J$154&gt;=$Z67,$M$2:$M$154))),(IF($L$2:$L$154&lt;=200,IF($J$2:$J$154&gt;=$Z67,$V$2:$V$154))))^2</f>
        <v>0.12675590545343943</v>
      </c>
      <c r="AE67" s="30" cm="1">
        <f t="array" ref="AE67">CORREL((IF($L$2:$L$154&lt;=200,IF($J$2:$J$154&gt;=$Z67,$M$2:$M$154))),(IF($L$2:$L$154&lt;=200,IF($J$2:$J$154&gt;=$Z67,$W$2:$W$154))))^2</f>
        <v>0.18314229144347047</v>
      </c>
      <c r="AH67" s="29"/>
      <c r="AJ67" s="30"/>
      <c r="AK67" s="30"/>
      <c r="AL67" s="30"/>
      <c r="AM67" s="30"/>
    </row>
    <row r="68" spans="1:39" x14ac:dyDescent="0.2">
      <c r="A68" t="s">
        <v>12</v>
      </c>
      <c r="B68" t="s">
        <v>52</v>
      </c>
      <c r="C68">
        <v>14</v>
      </c>
      <c r="D68" s="2">
        <v>44095</v>
      </c>
      <c r="E68">
        <v>265</v>
      </c>
      <c r="F68">
        <v>4.244129</v>
      </c>
      <c r="G68" s="12">
        <v>-112.1427333</v>
      </c>
      <c r="H68" s="12">
        <v>41.003016670000001</v>
      </c>
      <c r="I68" s="39">
        <v>0.15</v>
      </c>
      <c r="J68" s="18">
        <f>I68</f>
        <v>0.15</v>
      </c>
      <c r="L68" s="14">
        <v>196</v>
      </c>
      <c r="M68">
        <f t="shared" ref="M68:M99" si="20">LOG10(L68)</f>
        <v>2.2922560713564759</v>
      </c>
      <c r="N68" s="7">
        <v>8.3139999999999895E-2</v>
      </c>
      <c r="O68" s="7">
        <v>0.17790499999999901</v>
      </c>
      <c r="P68" s="7">
        <v>0.17520999999999901</v>
      </c>
      <c r="Q68" s="7">
        <v>0.11303249999999899</v>
      </c>
      <c r="R68" s="7">
        <v>2.06874999999999E-2</v>
      </c>
      <c r="S68" s="7">
        <v>1.0264999999999899E-2</v>
      </c>
      <c r="T68">
        <f t="shared" ref="T68:T99" si="21">(P68-N68)/O68</f>
        <v>0.5175233973187916</v>
      </c>
      <c r="U68" s="12">
        <f t="shared" ref="U68:U99" si="22">(Q68-P68)/(N68+O68)</f>
        <v>-0.2381869026413081</v>
      </c>
      <c r="V68" s="12">
        <f t="shared" ref="V68:V99" si="23">O68/N68</f>
        <v>2.1398243925908016</v>
      </c>
      <c r="W68" s="12">
        <f t="shared" ref="W68:W99" si="24">(O68-N68)/(O68+N68)</f>
        <v>0.36302170123924804</v>
      </c>
      <c r="X68" s="12">
        <f t="shared" ref="X68:X99" si="25">(O68-Q68)/(O68+Q68)</f>
        <v>0.22297744360902413</v>
      </c>
      <c r="Z68" s="29">
        <v>5.0999999999999996</v>
      </c>
      <c r="AA68" cm="1">
        <f t="array" ref="AA68">COUNT(IF($J$2:$J$154&gt;=Z68,IF($L$2:$L$154&lt;=200,$J$2:$J$154)))</f>
        <v>53</v>
      </c>
      <c r="AB68" s="30" cm="1">
        <f t="array" ref="AB68">CORREL((IF($L$2:$L$154&lt;=200,IF($J$2:$J$154&gt;=$Z68,$M$2:$M$154))),(IF($L$2:$L$154&lt;=200,IF($J$2:$J$154&gt;=$Z68,$T$2:$T$154))))^2</f>
        <v>0.43781118309202072</v>
      </c>
      <c r="AC68" s="30" cm="1">
        <f t="array" ref="AC68">CORREL((IF($L$2:$L$154&lt;=200,IF($J$2:$J$154&gt;=$Z68,$M$2:$M$154))),(IF($L$2:$L$154&lt;=200,IF($J$2:$J$154&gt;=$Z68,$U$2:$U$154))))^2</f>
        <v>1.1895187683397129E-2</v>
      </c>
      <c r="AD68" s="30" cm="1">
        <f t="array" ref="AD68">CORREL((IF($L$2:$L$154&lt;=200,IF($J$2:$J$154&gt;=$Z68,$M$2:$M$154))),(IF($L$2:$L$154&lt;=200,IF($J$2:$J$154&gt;=$Z68,$V$2:$V$154))))^2</f>
        <v>0.10704464064362312</v>
      </c>
      <c r="AE68" s="30" cm="1">
        <f t="array" ref="AE68">CORREL((IF($L$2:$L$154&lt;=200,IF($J$2:$J$154&gt;=$Z68,$M$2:$M$154))),(IF($L$2:$L$154&lt;=200,IF($J$2:$J$154&gt;=$Z68,$W$2:$W$154))))^2</f>
        <v>0.15350433909631883</v>
      </c>
      <c r="AH68" s="29"/>
      <c r="AJ68" s="30"/>
      <c r="AK68" s="30"/>
      <c r="AL68" s="30"/>
      <c r="AM68" s="30"/>
    </row>
    <row r="69" spans="1:39" x14ac:dyDescent="0.2">
      <c r="A69" t="s">
        <v>12</v>
      </c>
      <c r="B69" t="s">
        <v>54</v>
      </c>
      <c r="C69">
        <v>85</v>
      </c>
      <c r="D69" s="2">
        <v>44362</v>
      </c>
      <c r="E69">
        <v>166</v>
      </c>
      <c r="F69">
        <v>8.2404379999999993</v>
      </c>
      <c r="G69" s="12">
        <v>-112.1264833</v>
      </c>
      <c r="H69" s="12">
        <v>41.402233330000001</v>
      </c>
      <c r="I69" s="37">
        <v>0.36</v>
      </c>
      <c r="J69" s="18">
        <v>0.36</v>
      </c>
      <c r="K69" s="3">
        <f t="shared" ref="K69:K75" si="26">J69-I69</f>
        <v>0</v>
      </c>
      <c r="L69" s="38">
        <v>27.4</v>
      </c>
      <c r="M69">
        <f t="shared" si="20"/>
        <v>1.4377505628203879</v>
      </c>
      <c r="N69" s="7">
        <v>1.857E-2</v>
      </c>
      <c r="O69" s="7">
        <v>4.0487500000000003E-2</v>
      </c>
      <c r="P69" s="7">
        <v>3.3447499999999901E-2</v>
      </c>
      <c r="Q69" s="7">
        <v>1.95599999999999E-2</v>
      </c>
      <c r="R69" s="7">
        <v>4.4075E-3</v>
      </c>
      <c r="S69" s="7">
        <v>4.6825E-3</v>
      </c>
      <c r="T69">
        <f t="shared" si="21"/>
        <v>0.36745909231243967</v>
      </c>
      <c r="U69" s="12">
        <f t="shared" si="22"/>
        <v>-0.23515218219531814</v>
      </c>
      <c r="V69" s="12">
        <f t="shared" si="23"/>
        <v>2.1802638664512655</v>
      </c>
      <c r="W69" s="12">
        <f t="shared" si="24"/>
        <v>0.37112136477162094</v>
      </c>
      <c r="X69" s="12">
        <f t="shared" si="25"/>
        <v>0.34851575835796883</v>
      </c>
      <c r="Z69" s="29">
        <v>5.3</v>
      </c>
      <c r="AA69" cm="1">
        <f t="array" ref="AA69">COUNT(IF($J$2:$J$154&gt;=Z69,IF($L$2:$L$154&lt;=200,$J$2:$J$154)))</f>
        <v>51</v>
      </c>
      <c r="AB69" s="30" cm="1">
        <f t="array" ref="AB69">CORREL((IF($L$2:$L$154&lt;=200,IF($J$2:$J$154&gt;=$Z69,$M$2:$M$154))),(IF($L$2:$L$154&lt;=200,IF($J$2:$J$154&gt;=$Z69,$T$2:$T$154))))^2</f>
        <v>0.43782387384596611</v>
      </c>
      <c r="AC69" s="30" cm="1">
        <f t="array" ref="AC69">CORREL((IF($L$2:$L$154&lt;=200,IF($J$2:$J$154&gt;=$Z69,$M$2:$M$154))),(IF($L$2:$L$154&lt;=200,IF($J$2:$J$154&gt;=$Z69,$U$2:$U$154))))^2</f>
        <v>1.7102010111558E-2</v>
      </c>
      <c r="AD69" s="30" cm="1">
        <f t="array" ref="AD69">CORREL((IF($L$2:$L$154&lt;=200,IF($J$2:$J$154&gt;=$Z69,$M$2:$M$154))),(IF($L$2:$L$154&lt;=200,IF($J$2:$J$154&gt;=$Z69,$V$2:$V$154))))^2</f>
        <v>0.10677617068436604</v>
      </c>
      <c r="AE69" s="30" cm="1">
        <f t="array" ref="AE69">CORREL((IF($L$2:$L$154&lt;=200,IF($J$2:$J$154&gt;=$Z69,$M$2:$M$154))),(IF($L$2:$L$154&lt;=200,IF($J$2:$J$154&gt;=$Z69,$W$2:$W$154))))^2</f>
        <v>0.16315952942563869</v>
      </c>
      <c r="AH69" s="29"/>
      <c r="AJ69" s="30"/>
      <c r="AK69" s="30"/>
      <c r="AL69" s="30"/>
      <c r="AM69" s="30"/>
    </row>
    <row r="70" spans="1:39" x14ac:dyDescent="0.2">
      <c r="A70" t="s">
        <v>12</v>
      </c>
      <c r="B70" t="s">
        <v>91</v>
      </c>
      <c r="C70">
        <v>75</v>
      </c>
      <c r="D70" s="2">
        <v>44360</v>
      </c>
      <c r="E70">
        <v>164</v>
      </c>
      <c r="F70">
        <v>2.7555833000000001</v>
      </c>
      <c r="G70" s="12">
        <v>-112.2186</v>
      </c>
      <c r="H70" s="12">
        <v>40.764249999999997</v>
      </c>
      <c r="I70" s="3">
        <v>4.7</v>
      </c>
      <c r="J70" s="18">
        <v>5.0999999999999996</v>
      </c>
      <c r="K70" s="3">
        <f t="shared" si="26"/>
        <v>0.39999999999999947</v>
      </c>
      <c r="L70" s="14">
        <v>1.21</v>
      </c>
      <c r="M70">
        <f t="shared" si="20"/>
        <v>8.2785370316450071E-2</v>
      </c>
      <c r="N70" s="9">
        <v>2.94325E-2</v>
      </c>
      <c r="O70" s="9">
        <v>5.9545000000000001E-2</v>
      </c>
      <c r="P70" s="9">
        <v>8.6149999999999803E-3</v>
      </c>
      <c r="Q70" s="9">
        <v>-4.0900000000000103E-3</v>
      </c>
      <c r="R70" s="9">
        <v>1.6837499999999998E-2</v>
      </c>
      <c r="S70" s="9">
        <v>1.9669999999999899E-2</v>
      </c>
      <c r="T70" s="12">
        <f t="shared" si="21"/>
        <v>-0.34960953900411484</v>
      </c>
      <c r="U70" s="12">
        <f t="shared" si="22"/>
        <v>-0.14278890730802721</v>
      </c>
      <c r="V70" s="12">
        <f t="shared" si="23"/>
        <v>2.0231037118831225</v>
      </c>
      <c r="W70" s="12">
        <f t="shared" si="24"/>
        <v>0.33842825433396084</v>
      </c>
      <c r="X70" s="12">
        <f t="shared" si="25"/>
        <v>1.1475069876476427</v>
      </c>
      <c r="Z70" s="29">
        <v>5.4</v>
      </c>
      <c r="AA70" cm="1">
        <f t="array" ref="AA70">COUNT(IF($J$2:$J$154&gt;=Z70,IF($L$2:$L$154&lt;=200,$J$2:$J$154)))</f>
        <v>50</v>
      </c>
      <c r="AB70" s="30" cm="1">
        <f t="array" ref="AB70">CORREL((IF($L$2:$L$154&lt;=200,IF($J$2:$J$154&gt;=$Z70,$M$2:$M$154))),(IF($L$2:$L$154&lt;=200,IF($J$2:$J$154&gt;=$Z70,$T$2:$T$154))))^2</f>
        <v>0.41946928793164179</v>
      </c>
      <c r="AC70" s="30" cm="1">
        <f t="array" ref="AC70">CORREL((IF($L$2:$L$154&lt;=200,IF($J$2:$J$154&gt;=$Z70,$M$2:$M$154))),(IF($L$2:$L$154&lt;=200,IF($J$2:$J$154&gt;=$Z70,$U$2:$U$154))))^2</f>
        <v>5.5705980244844244E-3</v>
      </c>
      <c r="AD70" s="30" cm="1">
        <f t="array" ref="AD70">CORREL((IF($L$2:$L$154&lt;=200,IF($J$2:$J$154&gt;=$Z70,$M$2:$M$154))),(IF($L$2:$L$154&lt;=200,IF($J$2:$J$154&gt;=$Z70,$V$2:$V$154))))^2</f>
        <v>8.2733685595189302E-2</v>
      </c>
      <c r="AE70" s="30" cm="1">
        <f t="array" ref="AE70">CORREL((IF($L$2:$L$154&lt;=200,IF($J$2:$J$154&gt;=$Z70,$M$2:$M$154))),(IF($L$2:$L$154&lt;=200,IF($J$2:$J$154&gt;=$Z70,$W$2:$W$154))))^2</f>
        <v>0.13325295800524486</v>
      </c>
      <c r="AH70" s="29"/>
      <c r="AJ70" s="30"/>
      <c r="AK70" s="30"/>
      <c r="AL70" s="30"/>
      <c r="AM70" s="30"/>
    </row>
    <row r="71" spans="1:39" x14ac:dyDescent="0.2">
      <c r="A71" t="s">
        <v>11</v>
      </c>
      <c r="B71" t="s">
        <v>129</v>
      </c>
      <c r="C71">
        <v>89</v>
      </c>
      <c r="D71" s="2">
        <v>39053</v>
      </c>
      <c r="E71">
        <v>336</v>
      </c>
      <c r="F71">
        <v>3.2471882999999999</v>
      </c>
      <c r="G71" s="12">
        <v>-112.354</v>
      </c>
      <c r="H71" s="12">
        <v>41.271999999999998</v>
      </c>
      <c r="I71" s="3">
        <v>0.46</v>
      </c>
      <c r="J71" s="18">
        <v>2</v>
      </c>
      <c r="K71" s="3">
        <f t="shared" si="26"/>
        <v>1.54</v>
      </c>
      <c r="L71" s="14">
        <v>6.1</v>
      </c>
      <c r="M71">
        <f t="shared" si="20"/>
        <v>0.78532983501076703</v>
      </c>
      <c r="N71" s="9">
        <v>0.16099249999999901</v>
      </c>
      <c r="O71" s="9">
        <v>0.18843749999999901</v>
      </c>
      <c r="P71" s="9">
        <v>0.181425</v>
      </c>
      <c r="Q71" s="9">
        <v>0.13725999999999999</v>
      </c>
      <c r="R71" s="9">
        <v>9.0565000000000007E-2</v>
      </c>
      <c r="S71" s="9">
        <v>8.5092500000000001E-2</v>
      </c>
      <c r="T71" s="12">
        <f t="shared" si="21"/>
        <v>0.10843117744610865</v>
      </c>
      <c r="U71" s="12">
        <f t="shared" si="22"/>
        <v>-0.12639155195604343</v>
      </c>
      <c r="V71" s="12">
        <f t="shared" si="23"/>
        <v>1.1704737798344653</v>
      </c>
      <c r="W71" s="12">
        <f t="shared" si="24"/>
        <v>7.8542197292734317E-2</v>
      </c>
      <c r="X71" s="12">
        <f t="shared" si="25"/>
        <v>0.15713200132024094</v>
      </c>
      <c r="Z71" s="29">
        <v>5.5</v>
      </c>
      <c r="AA71" cm="1">
        <f t="array" ref="AA71">COUNT(IF($J$2:$J$154&gt;=Z71,IF($L$2:$L$154&lt;=200,$J$2:$J$154)))</f>
        <v>48</v>
      </c>
      <c r="AB71" s="30" cm="1">
        <f t="array" ref="AB71">CORREL((IF($L$2:$L$154&lt;=200,IF($J$2:$J$154&gt;=$Z71,$M$2:$M$154))),(IF($L$2:$L$154&lt;=200,IF($J$2:$J$154&gt;=$Z71,$T$2:$T$154))))^2</f>
        <v>0.43923064309196413</v>
      </c>
      <c r="AC71" s="30" cm="1">
        <f t="array" ref="AC71">CORREL((IF($L$2:$L$154&lt;=200,IF($J$2:$J$154&gt;=$Z71,$M$2:$M$154))),(IF($L$2:$L$154&lt;=200,IF($J$2:$J$154&gt;=$Z71,$U$2:$U$154))))^2</f>
        <v>1.3464943170389482E-2</v>
      </c>
      <c r="AD71" s="30" cm="1">
        <f t="array" ref="AD71">CORREL((IF($L$2:$L$154&lt;=200,IF($J$2:$J$154&gt;=$Z71,$M$2:$M$154))),(IF($L$2:$L$154&lt;=200,IF($J$2:$J$154&gt;=$Z71,$V$2:$V$154))))^2</f>
        <v>9.1407292910482607E-2</v>
      </c>
      <c r="AE71" s="30" cm="1">
        <f t="array" ref="AE71">CORREL((IF($L$2:$L$154&lt;=200,IF($J$2:$J$154&gt;=$Z71,$M$2:$M$154))),(IF($L$2:$L$154&lt;=200,IF($J$2:$J$154&gt;=$Z71,$W$2:$W$154))))^2</f>
        <v>0.1515463396881459</v>
      </c>
      <c r="AH71" s="29">
        <v>6.25</v>
      </c>
      <c r="AI71" cm="1">
        <f t="array" ref="AI71">COUNT(IF($J$2:$J$154&gt;=AH71,IF($L$2:$L$154&lt;=200,$J$2:$J$154)))</f>
        <v>29</v>
      </c>
      <c r="AJ71" s="30" cm="1">
        <f t="array" ref="AJ71">CORREL((IF($L$2:$L$154&lt;=200,IF($J$2:$J$154&gt;=$AH71,$M$2:$M$154))),(IF($L$2:$L$154&lt;=200,IF($J$2:$J$154&gt;=$AH71,$T$2:$T$154))))^2</f>
        <v>0.46724344928054307</v>
      </c>
      <c r="AK71" s="30" cm="1">
        <f t="array" ref="AK71">CORREL((IF($L$2:$L$154&lt;=200,IF($J$2:$J$154&gt;=$Z71,$M$2:$M$154))),(IF($L$2:$L$154&lt;=200,IF($J$2:$J$154&gt;=$Z71,$U$2:$U$154))))^2</f>
        <v>1.3464943170389482E-2</v>
      </c>
      <c r="AL71" s="30" cm="1">
        <f t="array" ref="AL71">CORREL((IF($L$2:$L$154&lt;=200,IF($J$2:$J$154&gt;=$Z71,$M$2:$M$154))),(IF($L$2:$L$154&lt;=200,IF($J$2:$J$154&gt;=$Z71,$V$2:$V$154))))^2</f>
        <v>9.1407292910482607E-2</v>
      </c>
      <c r="AM71" s="30" cm="1">
        <f t="array" ref="AM71">CORREL((IF($L$2:$L$154&lt;=200,IF($J$2:$J$154&gt;=$Z71,$M$2:$M$154))),(IF($L$2:$L$154&lt;=200,IF($J$2:$J$154&gt;=$Z71,$W$2:$W$154))))^2</f>
        <v>0.1515463396881459</v>
      </c>
    </row>
    <row r="72" spans="1:39" x14ac:dyDescent="0.2">
      <c r="A72" t="s">
        <v>11</v>
      </c>
      <c r="B72" t="s">
        <v>104</v>
      </c>
      <c r="C72">
        <v>8</v>
      </c>
      <c r="D72" s="2">
        <v>38855</v>
      </c>
      <c r="E72">
        <v>138</v>
      </c>
      <c r="F72">
        <v>3.7499829999999998</v>
      </c>
      <c r="G72" s="12">
        <v>-112.27500000000001</v>
      </c>
      <c r="H72" s="12">
        <v>41.136000000000003</v>
      </c>
      <c r="I72" s="3">
        <v>1.1100000000000001</v>
      </c>
      <c r="J72" s="18">
        <v>1.1000000000000001</v>
      </c>
      <c r="K72" s="3">
        <f t="shared" si="26"/>
        <v>-1.0000000000000009E-2</v>
      </c>
      <c r="L72" s="14">
        <v>0.5</v>
      </c>
      <c r="M72">
        <f t="shared" si="20"/>
        <v>-0.3010299956639812</v>
      </c>
      <c r="N72" s="9">
        <v>6.1717499999999897E-2</v>
      </c>
      <c r="O72" s="9">
        <v>8.1049999999999997E-2</v>
      </c>
      <c r="P72" s="9">
        <v>4.9589999999999898E-2</v>
      </c>
      <c r="Q72" s="9">
        <v>9.8250000000000004E-3</v>
      </c>
      <c r="R72" s="9">
        <v>3.3074999999999901E-3</v>
      </c>
      <c r="S72" s="9">
        <v>7.5699999999999899E-3</v>
      </c>
      <c r="T72" s="12">
        <f t="shared" si="21"/>
        <v>-0.14962985811227636</v>
      </c>
      <c r="U72" s="12">
        <f t="shared" si="22"/>
        <v>-0.27852977743534019</v>
      </c>
      <c r="V72" s="12">
        <f t="shared" si="23"/>
        <v>1.3132417871754385</v>
      </c>
      <c r="W72" s="12">
        <f t="shared" si="24"/>
        <v>0.13541247132575773</v>
      </c>
      <c r="X72" s="12">
        <f t="shared" si="25"/>
        <v>0.78376891334250343</v>
      </c>
      <c r="Z72" s="29">
        <v>5.6</v>
      </c>
      <c r="AA72" cm="1">
        <f t="array" ref="AA72">COUNT(IF($J$2:$J$154&gt;=Z72,IF($L$2:$L$154&lt;=200,$J$2:$J$154)))</f>
        <v>43</v>
      </c>
      <c r="AB72" s="30" cm="1">
        <f t="array" ref="AB72">CORREL((IF($L$2:$L$154&lt;=200,IF($J$2:$J$154&gt;=$Z72,$M$2:$M$154))),(IF($L$2:$L$154&lt;=200,IF($J$2:$J$154&gt;=$Z72,$T$2:$T$154))))^2</f>
        <v>0.43524206553459827</v>
      </c>
      <c r="AC72" s="30" cm="1">
        <f t="array" ref="AC72">CORREL((IF($L$2:$L$154&lt;=200,IF($J$2:$J$154&gt;=$Z72,$M$2:$M$154))),(IF($L$2:$L$154&lt;=200,IF($J$2:$J$154&gt;=$Z72,$U$2:$U$154))))^2</f>
        <v>2.2799327860064587E-2</v>
      </c>
      <c r="AD72" s="30" cm="1">
        <f t="array" ref="AD72">CORREL((IF($L$2:$L$154&lt;=200,IF($J$2:$J$154&gt;=$Z72,$M$2:$M$154))),(IF($L$2:$L$154&lt;=200,IF($J$2:$J$154&gt;=$Z72,$V$2:$V$154))))^2</f>
        <v>9.5585487769231398E-2</v>
      </c>
      <c r="AE72" s="30" cm="1">
        <f t="array" ref="AE72">CORREL((IF($L$2:$L$154&lt;=200,IF($J$2:$J$154&gt;=$Z72,$M$2:$M$154))),(IF($L$2:$L$154&lt;=200,IF($J$2:$J$154&gt;=$Z72,$W$2:$W$154))))^2</f>
        <v>0.15686186845437175</v>
      </c>
      <c r="AH72" s="29">
        <v>6.72</v>
      </c>
      <c r="AI72" cm="1">
        <f t="array" ref="AI72">COUNT(IF($J$2:$J$154&gt;=AH72,IF($L$2:$L$154&lt;=200,$J$2:$J$154)))</f>
        <v>22</v>
      </c>
      <c r="AJ72" s="30" cm="1">
        <f t="array" ref="AJ72">CORREL((IF($L$2:$L$154&lt;=200,IF($J$2:$J$154&gt;=$AH72,$M$2:$M$154))),(IF($L$2:$L$154&lt;=200,IF($J$2:$J$154&gt;=$AH72,$T$2:$T$154))))^2</f>
        <v>0.38231567820855966</v>
      </c>
      <c r="AK72" s="30" cm="1">
        <f t="array" ref="AK72">CORREL((IF($L$2:$L$154&lt;=200,IF($J$2:$J$154&gt;=$Z72,$M$2:$M$154))),(IF($L$2:$L$154&lt;=200,IF($J$2:$J$154&gt;=$Z72,$U$2:$U$154))))^2</f>
        <v>2.2799327860064587E-2</v>
      </c>
      <c r="AL72" s="30" cm="1">
        <f t="array" ref="AL72">CORREL((IF($L$2:$L$154&lt;=200,IF($J$2:$J$154&gt;=$Z72,$M$2:$M$154))),(IF($L$2:$L$154&lt;=200,IF($J$2:$J$154&gt;=$Z72,$V$2:$V$154))))^2</f>
        <v>9.5585487769231398E-2</v>
      </c>
      <c r="AM72" s="30" cm="1">
        <f t="array" ref="AM72">CORREL((IF($L$2:$L$154&lt;=200,IF($J$2:$J$154&gt;=$Z72,$M$2:$M$154))),(IF($L$2:$L$154&lt;=200,IF($J$2:$J$154&gt;=$Z72,$W$2:$W$154))))^2</f>
        <v>0.15686186845437175</v>
      </c>
    </row>
    <row r="73" spans="1:39" x14ac:dyDescent="0.2">
      <c r="A73" t="s">
        <v>11</v>
      </c>
      <c r="B73" t="s">
        <v>100</v>
      </c>
      <c r="C73">
        <v>4</v>
      </c>
      <c r="D73" s="2">
        <v>38855</v>
      </c>
      <c r="E73">
        <v>138</v>
      </c>
      <c r="F73">
        <v>3.7502620000000002</v>
      </c>
      <c r="G73" s="12">
        <v>-112.03</v>
      </c>
      <c r="H73" s="12">
        <v>40.918999999999997</v>
      </c>
      <c r="I73" s="3">
        <v>0.9</v>
      </c>
      <c r="J73" s="18">
        <v>0.9</v>
      </c>
      <c r="K73" s="3">
        <f t="shared" si="26"/>
        <v>0</v>
      </c>
      <c r="L73" s="14">
        <v>60.4</v>
      </c>
      <c r="M73">
        <f t="shared" si="20"/>
        <v>1.7810369386211318</v>
      </c>
      <c r="N73" s="9">
        <v>2.7287499999999899E-2</v>
      </c>
      <c r="O73" s="9">
        <v>5.5777499999999897E-2</v>
      </c>
      <c r="P73" s="9">
        <v>3.9167499999999897E-2</v>
      </c>
      <c r="Q73" s="9">
        <v>1.7827499999999899E-2</v>
      </c>
      <c r="R73" s="9">
        <v>2.61999999999998E-3</v>
      </c>
      <c r="S73" s="9">
        <v>-1.67E-3</v>
      </c>
      <c r="T73" s="12">
        <f t="shared" si="21"/>
        <v>0.21298910851149694</v>
      </c>
      <c r="U73" s="12">
        <f t="shared" si="22"/>
        <v>-0.25690724131704151</v>
      </c>
      <c r="V73" s="12">
        <f t="shared" si="23"/>
        <v>2.0440677966101735</v>
      </c>
      <c r="W73" s="12">
        <f t="shared" si="24"/>
        <v>0.34298440979955541</v>
      </c>
      <c r="X73" s="12">
        <f t="shared" si="25"/>
        <v>0.51558997350723601</v>
      </c>
      <c r="Z73" s="29">
        <v>5.7</v>
      </c>
      <c r="AA73" cm="1">
        <f t="array" ref="AA73">COUNT(IF($J$2:$J$154&gt;=Z73,IF($L$2:$L$154&lt;=200,$J$2:$J$154)))</f>
        <v>41</v>
      </c>
      <c r="AB73" s="30" cm="1">
        <f t="array" ref="AB73">CORREL((IF($L$2:$L$154&lt;=200,IF($J$2:$J$154&gt;=$Z73,$M$2:$M$154))),(IF($L$2:$L$154&lt;=200,IF($J$2:$J$154&gt;=$Z73,$T$2:$T$154))))^2</f>
        <v>0.47413612870045574</v>
      </c>
      <c r="AC73" s="30" cm="1">
        <f t="array" ref="AC73">CORREL((IF($L$2:$L$154&lt;=200,IF($J$2:$J$154&gt;=$Z73,$M$2:$M$154))),(IF($L$2:$L$154&lt;=200,IF($J$2:$J$154&gt;=$Z73,$U$2:$U$154))))^2</f>
        <v>4.0249199277471885E-2</v>
      </c>
      <c r="AD73" s="30" cm="1">
        <f t="array" ref="AD73">CORREL((IF($L$2:$L$154&lt;=200,IF($J$2:$J$154&gt;=$Z73,$M$2:$M$154))),(IF($L$2:$L$154&lt;=200,IF($J$2:$J$154&gt;=$Z73,$V$2:$V$154))))^2</f>
        <v>0.10765460519764079</v>
      </c>
      <c r="AE73" s="30" cm="1">
        <f t="array" ref="AE73">CORREL((IF($L$2:$L$154&lt;=200,IF($J$2:$J$154&gt;=$Z73,$M$2:$M$154))),(IF($L$2:$L$154&lt;=200,IF($J$2:$J$154&gt;=$Z73,$W$2:$W$154))))^2</f>
        <v>0.1808996408024289</v>
      </c>
      <c r="AH73" s="29"/>
      <c r="AJ73" s="30"/>
      <c r="AK73" s="30"/>
      <c r="AL73" s="30"/>
      <c r="AM73" s="30"/>
    </row>
    <row r="74" spans="1:39" x14ac:dyDescent="0.2">
      <c r="A74" t="s">
        <v>11</v>
      </c>
      <c r="B74" t="s">
        <v>101</v>
      </c>
      <c r="C74">
        <v>5</v>
      </c>
      <c r="D74" s="2">
        <v>38855</v>
      </c>
      <c r="E74">
        <v>138</v>
      </c>
      <c r="F74">
        <v>4.2512020000000001</v>
      </c>
      <c r="G74" s="12">
        <v>-112.05</v>
      </c>
      <c r="H74" s="12">
        <v>40.908000000000001</v>
      </c>
      <c r="I74" s="3">
        <v>0.67</v>
      </c>
      <c r="J74" s="18">
        <v>0.9</v>
      </c>
      <c r="K74" s="3">
        <f t="shared" si="26"/>
        <v>0.22999999999999998</v>
      </c>
      <c r="L74" s="14">
        <v>67.8</v>
      </c>
      <c r="M74">
        <f t="shared" si="20"/>
        <v>1.8312296938670634</v>
      </c>
      <c r="N74" s="9">
        <v>5.4375E-2</v>
      </c>
      <c r="O74" s="9">
        <v>8.2369999999999999E-2</v>
      </c>
      <c r="P74" s="9">
        <v>6.6337499999999994E-2</v>
      </c>
      <c r="Q74" s="9">
        <v>4.3237499999999901E-2</v>
      </c>
      <c r="R74" s="9">
        <v>1.4472499999999999E-2</v>
      </c>
      <c r="S74" s="9">
        <v>1.0099999999999901E-2</v>
      </c>
      <c r="T74" s="12">
        <f t="shared" si="21"/>
        <v>0.14522884545344172</v>
      </c>
      <c r="U74" s="12">
        <f t="shared" si="22"/>
        <v>-0.16892756590734645</v>
      </c>
      <c r="V74" s="12">
        <f t="shared" si="23"/>
        <v>1.5148505747126437</v>
      </c>
      <c r="W74" s="12">
        <f t="shared" si="24"/>
        <v>0.20472412154009287</v>
      </c>
      <c r="X74" s="12">
        <f t="shared" si="25"/>
        <v>0.31154588698923336</v>
      </c>
      <c r="Z74" s="29">
        <v>5.8</v>
      </c>
      <c r="AA74" cm="1">
        <f t="array" ref="AA74">COUNT(IF($J$2:$J$154&gt;=Z74,IF($L$2:$L$154&lt;=200,$J$2:$J$154)))</f>
        <v>38</v>
      </c>
      <c r="AB74" s="30" cm="1">
        <f t="array" ref="AB74">CORREL((IF($L$2:$L$154&lt;=200,IF($J$2:$J$154&gt;=$Z74,$M$2:$M$154))),(IF($L$2:$L$154&lt;=200,IF($J$2:$J$154&gt;=$Z74,$T$2:$T$154))))^2</f>
        <v>0.4471817602777442</v>
      </c>
      <c r="AC74" s="30" cm="1">
        <f t="array" ref="AC74">CORREL((IF($L$2:$L$154&lt;=200,IF($J$2:$J$154&gt;=$Z74,$M$2:$M$154))),(IF($L$2:$L$154&lt;=200,IF($J$2:$J$154&gt;=$Z74,$U$2:$U$154))))^2</f>
        <v>5.0152214564832633E-2</v>
      </c>
      <c r="AD74" s="30" cm="1">
        <f t="array" ref="AD74">CORREL((IF($L$2:$L$154&lt;=200,IF($J$2:$J$154&gt;=$Z74,$M$2:$M$154))),(IF($L$2:$L$154&lt;=200,IF($J$2:$J$154&gt;=$Z74,$V$2:$V$154))))^2</f>
        <v>0.10527381458947997</v>
      </c>
      <c r="AE74" s="30" cm="1">
        <f t="array" ref="AE74">CORREL((IF($L$2:$L$154&lt;=200,IF($J$2:$J$154&gt;=$Z74,$M$2:$M$154))),(IF($L$2:$L$154&lt;=200,IF($J$2:$J$154&gt;=$Z74,$W$2:$W$154))))^2</f>
        <v>0.16793965663513905</v>
      </c>
      <c r="AH74" s="29">
        <v>6.76</v>
      </c>
      <c r="AI74" cm="1">
        <f t="array" ref="AI74">COUNT(IF($J$2:$J$154&gt;=AH74,IF($L$2:$L$154&lt;=200,$J$2:$J$154)))</f>
        <v>22</v>
      </c>
      <c r="AJ74" s="30" cm="1">
        <f t="array" ref="AJ74">CORREL((IF($L$2:$L$154&lt;=200,IF($J$2:$J$154&gt;=$AH74,$M$2:$M$154))),(IF($L$2:$L$154&lt;=200,IF($J$2:$J$154&gt;=$AH74,$T$2:$T$154))))^2</f>
        <v>0.38231567820855966</v>
      </c>
      <c r="AK74" s="30" cm="1">
        <f t="array" ref="AK74">CORREL((IF($L$2:$L$154&lt;=200,IF($J$2:$J$154&gt;=$Z74,$M$2:$M$154))),(IF($L$2:$L$154&lt;=200,IF($J$2:$J$154&gt;=$Z74,$U$2:$U$154))))^2</f>
        <v>5.0152214564832633E-2</v>
      </c>
      <c r="AL74" s="30" cm="1">
        <f t="array" ref="AL74">CORREL((IF($L$2:$L$154&lt;=200,IF($J$2:$J$154&gt;=$Z74,$M$2:$M$154))),(IF($L$2:$L$154&lt;=200,IF($J$2:$J$154&gt;=$Z74,$V$2:$V$154))))^2</f>
        <v>0.10527381458947997</v>
      </c>
      <c r="AM74" s="30" cm="1">
        <f t="array" ref="AM74">CORREL((IF($L$2:$L$154&lt;=200,IF($J$2:$J$154&gt;=$Z74,$M$2:$M$154))),(IF($L$2:$L$154&lt;=200,IF($J$2:$J$154&gt;=$Z74,$W$2:$W$154))))^2</f>
        <v>0.16793965663513905</v>
      </c>
    </row>
    <row r="75" spans="1:39" x14ac:dyDescent="0.2">
      <c r="A75" t="s">
        <v>12</v>
      </c>
      <c r="B75" t="s">
        <v>61</v>
      </c>
      <c r="C75">
        <v>15</v>
      </c>
      <c r="D75" s="2">
        <v>44095</v>
      </c>
      <c r="E75">
        <v>265</v>
      </c>
      <c r="F75">
        <v>4.244129</v>
      </c>
      <c r="G75" s="12">
        <v>-112.09623329999999</v>
      </c>
      <c r="H75" s="12">
        <v>40.936999999999998</v>
      </c>
      <c r="I75" s="41"/>
      <c r="J75" s="18">
        <v>0.25</v>
      </c>
      <c r="K75" s="3">
        <f t="shared" si="26"/>
        <v>0.25</v>
      </c>
      <c r="L75" s="42">
        <v>124</v>
      </c>
      <c r="M75">
        <f t="shared" si="20"/>
        <v>2.0934216851622351</v>
      </c>
      <c r="N75" s="7">
        <v>7.8575000000000006E-2</v>
      </c>
      <c r="O75" s="7">
        <v>0.13690249999999901</v>
      </c>
      <c r="P75" s="7">
        <v>0.1226025</v>
      </c>
      <c r="Q75" s="7">
        <v>7.47525E-2</v>
      </c>
      <c r="R75" s="7">
        <v>2.1704999999999999E-2</v>
      </c>
      <c r="S75" s="7">
        <v>1.0429999999999899E-2</v>
      </c>
      <c r="T75">
        <f t="shared" si="21"/>
        <v>0.32159748726283532</v>
      </c>
      <c r="U75" s="12">
        <f t="shared" si="22"/>
        <v>-0.22206494877655542</v>
      </c>
      <c r="V75" s="12">
        <f t="shared" si="23"/>
        <v>1.7423162583518803</v>
      </c>
      <c r="W75" s="12">
        <f t="shared" si="24"/>
        <v>0.27068951514658968</v>
      </c>
      <c r="X75" s="12">
        <f t="shared" si="25"/>
        <v>0.29363823202853373</v>
      </c>
      <c r="Z75" s="29">
        <v>5.9</v>
      </c>
      <c r="AA75" cm="1">
        <f t="array" ref="AA75">COUNT(IF($J$2:$J$154&gt;=Z75,IF($L$2:$L$154&lt;=200,$J$2:$J$154)))</f>
        <v>37</v>
      </c>
      <c r="AB75" s="30" cm="1">
        <f t="array" ref="AB75">CORREL((IF($L$2:$L$154&lt;=200,IF($J$2:$J$154&gt;=$Z75,$M$2:$M$154))),(IF($L$2:$L$154&lt;=200,IF($J$2:$J$154&gt;=$Z75,$T$2:$T$154))))^2</f>
        <v>0.45429951636472093</v>
      </c>
      <c r="AC75" s="30" cm="1">
        <f t="array" ref="AC75">CORREL((IF($L$2:$L$154&lt;=200,IF($J$2:$J$154&gt;=$Z75,$M$2:$M$154))),(IF($L$2:$L$154&lt;=200,IF($J$2:$J$154&gt;=$Z75,$U$2:$U$154))))^2</f>
        <v>5.6173741963055017E-2</v>
      </c>
      <c r="AD75" s="30" cm="1">
        <f t="array" ref="AD75">CORREL((IF($L$2:$L$154&lt;=200,IF($J$2:$J$154&gt;=$Z75,$M$2:$M$154))),(IF($L$2:$L$154&lt;=200,IF($J$2:$J$154&gt;=$Z75,$V$2:$V$154))))^2</f>
        <v>0.11372686159603303</v>
      </c>
      <c r="AE75" s="30" cm="1">
        <f t="array" ref="AE75">CORREL((IF($L$2:$L$154&lt;=200,IF($J$2:$J$154&gt;=$Z75,$M$2:$M$154))),(IF($L$2:$L$154&lt;=200,IF($J$2:$J$154&gt;=$Z75,$W$2:$W$154))))^2</f>
        <v>0.1720242046336378</v>
      </c>
      <c r="AH75" s="29"/>
      <c r="AJ75" s="30"/>
      <c r="AK75" s="30"/>
      <c r="AL75" s="30"/>
      <c r="AM75" s="30"/>
    </row>
    <row r="76" spans="1:39" x14ac:dyDescent="0.2">
      <c r="A76" t="s">
        <v>12</v>
      </c>
      <c r="B76" t="s">
        <v>48</v>
      </c>
      <c r="C76">
        <v>53</v>
      </c>
      <c r="D76" s="2">
        <v>44320</v>
      </c>
      <c r="E76">
        <v>124</v>
      </c>
      <c r="F76">
        <v>5.2446035999999996</v>
      </c>
      <c r="G76" s="12">
        <v>-112.23694399999999</v>
      </c>
      <c r="H76" s="12">
        <v>40.818550000000002</v>
      </c>
      <c r="I76" s="3">
        <v>0.57999999999999996</v>
      </c>
      <c r="J76" s="18">
        <f>I76</f>
        <v>0.57999999999999996</v>
      </c>
      <c r="L76" s="14">
        <v>42</v>
      </c>
      <c r="M76">
        <f t="shared" si="20"/>
        <v>1.6232492903979006</v>
      </c>
      <c r="N76" s="9">
        <v>2.0439999999999899E-2</v>
      </c>
      <c r="O76" s="9">
        <v>9.5569999999999905E-2</v>
      </c>
      <c r="P76" s="9">
        <v>3.42724999999999E-2</v>
      </c>
      <c r="Q76" s="9">
        <v>-3.9524999999999899E-3</v>
      </c>
      <c r="R76" s="9">
        <v>4.5174999999999998E-3</v>
      </c>
      <c r="S76" s="9">
        <v>6.1124999999999903E-3</v>
      </c>
      <c r="T76" s="12">
        <f t="shared" si="21"/>
        <v>0.1447368421052633</v>
      </c>
      <c r="U76" s="12">
        <f t="shared" si="22"/>
        <v>-0.3294974571157655</v>
      </c>
      <c r="V76" s="12">
        <f t="shared" si="23"/>
        <v>4.6756360078278068</v>
      </c>
      <c r="W76" s="12">
        <f t="shared" si="24"/>
        <v>0.64761658477717543</v>
      </c>
      <c r="X76" s="12">
        <f t="shared" si="25"/>
        <v>1.0862826425082541</v>
      </c>
      <c r="Z76" s="29">
        <v>6</v>
      </c>
      <c r="AA76" cm="1">
        <f t="array" ref="AA76">COUNT(IF($J$2:$J$154&gt;=Z76,IF($L$2:$L$154&lt;=200,$J$2:$J$154)))</f>
        <v>34</v>
      </c>
      <c r="AB76" s="30" cm="1">
        <f t="array" ref="AB76">CORREL((IF($L$2:$L$154&lt;=200,IF($J$2:$J$154&gt;=$Z76,$M$2:$M$154))),(IF($L$2:$L$154&lt;=200,IF($J$2:$J$154&gt;=$Z76,$T$2:$T$154))))^2</f>
        <v>0.4560347964664887</v>
      </c>
      <c r="AC76" s="30" cm="1">
        <f t="array" ref="AC76">CORREL((IF($L$2:$L$154&lt;=200,IF($J$2:$J$154&gt;=$Z76,$M$2:$M$154))),(IF($L$2:$L$154&lt;=200,IF($J$2:$J$154&gt;=$Z76,$U$2:$U$154))))^2</f>
        <v>7.2487160240731166E-2</v>
      </c>
      <c r="AD76" s="30" cm="1">
        <f t="array" ref="AD76">CORREL((IF($L$2:$L$154&lt;=200,IF($J$2:$J$154&gt;=$Z76,$M$2:$M$154))),(IF($L$2:$L$154&lt;=200,IF($J$2:$J$154&gt;=$Z76,$V$2:$V$154))))^2</f>
        <v>0.12090698041136916</v>
      </c>
      <c r="AE76" s="30" cm="1">
        <f t="array" ref="AE76">CORREL((IF($L$2:$L$154&lt;=200,IF($J$2:$J$154&gt;=$Z76,$M$2:$M$154))),(IF($L$2:$L$154&lt;=200,IF($J$2:$J$154&gt;=$Z76,$W$2:$W$154))))^2</f>
        <v>0.19178996632794831</v>
      </c>
      <c r="AH76" s="29"/>
      <c r="AJ76" s="30"/>
      <c r="AK76" s="30"/>
      <c r="AL76" s="30"/>
      <c r="AM76" s="30"/>
    </row>
    <row r="77" spans="1:39" x14ac:dyDescent="0.2">
      <c r="A77" t="s">
        <v>11</v>
      </c>
      <c r="B77" t="s">
        <v>103</v>
      </c>
      <c r="C77">
        <v>7</v>
      </c>
      <c r="D77" s="2">
        <v>38855</v>
      </c>
      <c r="E77">
        <v>138</v>
      </c>
      <c r="F77">
        <v>5.2458014000000004</v>
      </c>
      <c r="G77" s="12">
        <v>-112.164</v>
      </c>
      <c r="H77" s="12">
        <v>41.04</v>
      </c>
      <c r="I77" s="3">
        <v>0.42</v>
      </c>
      <c r="J77" s="18">
        <v>1.6</v>
      </c>
      <c r="K77" s="3">
        <f>J77-I77</f>
        <v>1.1800000000000002</v>
      </c>
      <c r="L77" s="14">
        <v>124</v>
      </c>
      <c r="M77">
        <f t="shared" si="20"/>
        <v>2.0934216851622351</v>
      </c>
      <c r="N77" s="9">
        <v>4.0707500000000001E-2</v>
      </c>
      <c r="O77" s="9">
        <v>8.3937499999999998E-2</v>
      </c>
      <c r="P77" s="9">
        <v>5.6520000000000001E-2</v>
      </c>
      <c r="Q77" s="9">
        <v>6.0644999999999998E-2</v>
      </c>
      <c r="R77" s="9">
        <v>8.2299999999999804E-3</v>
      </c>
      <c r="S77" s="9">
        <v>2.0425E-3</v>
      </c>
      <c r="T77" s="12">
        <f t="shared" si="21"/>
        <v>0.18838421444527179</v>
      </c>
      <c r="U77" s="12">
        <f t="shared" si="22"/>
        <v>3.3093986922860898E-2</v>
      </c>
      <c r="V77" s="12">
        <f t="shared" si="23"/>
        <v>2.0619664680955596</v>
      </c>
      <c r="W77" s="12">
        <f t="shared" si="24"/>
        <v>0.34682498295158248</v>
      </c>
      <c r="X77" s="12">
        <f t="shared" si="25"/>
        <v>0.16110179309390832</v>
      </c>
      <c r="Z77" s="29">
        <v>6.2</v>
      </c>
      <c r="AA77" cm="1">
        <f t="array" ref="AA77">COUNT(IF($J$2:$J$154&gt;=Z77,IF($L$2:$L$154&lt;=200,$J$2:$J$154)))</f>
        <v>30</v>
      </c>
      <c r="AB77" s="30" cm="1">
        <f t="array" ref="AB77">CORREL((IF($L$2:$L$154&lt;=200,IF($J$2:$J$154&gt;=$Z77,$M$2:$M$154))),(IF($L$2:$L$154&lt;=200,IF($J$2:$J$154&gt;=$Z77,$T$2:$T$154))))^2</f>
        <v>0.46721888877938478</v>
      </c>
      <c r="AC77" s="30" cm="1">
        <f t="array" ref="AC77">CORREL((IF($L$2:$L$154&lt;=200,IF($J$2:$J$154&gt;=$Z77,$M$2:$M$154))),(IF($L$2:$L$154&lt;=200,IF($J$2:$J$154&gt;=$Z77,$U$2:$U$154))))^2</f>
        <v>9.1191547558571409E-2</v>
      </c>
      <c r="AD77" s="30" cm="1">
        <f t="array" ref="AD77">CORREL((IF($L$2:$L$154&lt;=200,IF($J$2:$J$154&gt;=$Z77,$M$2:$M$154))),(IF($L$2:$L$154&lt;=200,IF($J$2:$J$154&gt;=$Z77,$V$2:$V$154))))^2</f>
        <v>0.11964935192359615</v>
      </c>
      <c r="AE77" s="30" cm="1">
        <f t="array" ref="AE77">CORREL((IF($L$2:$L$154&lt;=200,IF($J$2:$J$154&gt;=$Z77,$M$2:$M$154))),(IF($L$2:$L$154&lt;=200,IF($J$2:$J$154&gt;=$Z77,$W$2:$W$154))))^2</f>
        <v>0.1874364894250258</v>
      </c>
      <c r="AH77" s="29"/>
      <c r="AJ77" s="30"/>
      <c r="AK77" s="30"/>
      <c r="AL77" s="30"/>
      <c r="AM77" s="30"/>
    </row>
    <row r="78" spans="1:39" x14ac:dyDescent="0.2">
      <c r="A78" t="s">
        <v>13</v>
      </c>
      <c r="B78" t="s">
        <v>38</v>
      </c>
      <c r="C78">
        <v>6</v>
      </c>
      <c r="D78" s="2">
        <v>44434</v>
      </c>
      <c r="E78">
        <v>238</v>
      </c>
      <c r="F78">
        <v>0.24015692</v>
      </c>
      <c r="G78" s="12">
        <v>-112.325733</v>
      </c>
      <c r="H78" s="12">
        <v>40.853783</v>
      </c>
      <c r="I78" s="52"/>
      <c r="J78" s="13"/>
      <c r="L78" s="42">
        <v>4.2720000000000002</v>
      </c>
      <c r="M78">
        <f t="shared" si="20"/>
        <v>0.63063124402050008</v>
      </c>
      <c r="N78" s="7">
        <v>2.6159999999999899E-2</v>
      </c>
      <c r="O78" s="7">
        <v>5.5199999999999902E-2</v>
      </c>
      <c r="P78" s="7">
        <v>1.1942499999999899E-2</v>
      </c>
      <c r="Q78" s="7">
        <v>-5.5749999999999897E-3</v>
      </c>
      <c r="R78" s="7">
        <v>6.1674999999999898E-3</v>
      </c>
      <c r="S78" s="7">
        <v>8.9449999999999998E-3</v>
      </c>
      <c r="T78" s="12">
        <f t="shared" si="21"/>
        <v>-0.25756340579710191</v>
      </c>
      <c r="U78" s="12">
        <f t="shared" si="22"/>
        <v>-0.2153085054080621</v>
      </c>
      <c r="V78" s="12">
        <f t="shared" si="23"/>
        <v>2.1100917431192703</v>
      </c>
      <c r="W78" s="12">
        <f t="shared" si="24"/>
        <v>0.35693215339233131</v>
      </c>
      <c r="X78" s="12">
        <f t="shared" si="25"/>
        <v>1.2246851385390427</v>
      </c>
      <c r="Z78" s="29">
        <v>6.3</v>
      </c>
      <c r="AA78" cm="1">
        <f t="array" ref="AA78">COUNT(IF($J$2:$J$154&gt;=Z78,IF($L$2:$L$154&lt;=200,$J$2:$J$154)))</f>
        <v>29</v>
      </c>
      <c r="AB78" s="30" cm="1">
        <f t="array" ref="AB78">CORREL((IF($L$2:$L$154&lt;=200,IF($J$2:$J$154&gt;=$Z78,$M$2:$M$154))),(IF($L$2:$L$154&lt;=200,IF($J$2:$J$154&gt;=$Z78,$T$2:$T$154))))^2</f>
        <v>0.46724344928054307</v>
      </c>
      <c r="AC78" s="30" cm="1">
        <f t="array" ref="AC78">CORREL((IF($L$2:$L$154&lt;=200,IF($J$2:$J$154&gt;=$Z78,$M$2:$M$154))),(IF($L$2:$L$154&lt;=200,IF($J$2:$J$154&gt;=$Z78,$U$2:$U$154))))^2</f>
        <v>9.1118187343393969E-2</v>
      </c>
      <c r="AD78" s="30" cm="1">
        <f t="array" ref="AD78">CORREL((IF($L$2:$L$154&lt;=200,IF($J$2:$J$154&gt;=$Z78,$M$2:$M$154))),(IF($L$2:$L$154&lt;=200,IF($J$2:$J$154&gt;=$Z78,$V$2:$V$154))))^2</f>
        <v>0.1195350288165835</v>
      </c>
      <c r="AE78" s="30" cm="1">
        <f t="array" ref="AE78">CORREL((IF($L$2:$L$154&lt;=200,IF($J$2:$J$154&gt;=$Z78,$M$2:$M$154))),(IF($L$2:$L$154&lt;=200,IF($J$2:$J$154&gt;=$Z78,$W$2:$W$154))))^2</f>
        <v>0.18793931985109183</v>
      </c>
      <c r="AH78" s="29"/>
      <c r="AJ78" s="30"/>
      <c r="AK78" s="30"/>
      <c r="AL78" s="30"/>
      <c r="AM78" s="30"/>
    </row>
    <row r="79" spans="1:39" x14ac:dyDescent="0.2">
      <c r="A79" t="s">
        <v>11</v>
      </c>
      <c r="B79" t="s">
        <v>105</v>
      </c>
      <c r="C79">
        <v>9</v>
      </c>
      <c r="D79" s="2">
        <v>38856</v>
      </c>
      <c r="E79">
        <v>139</v>
      </c>
      <c r="F79">
        <v>5.2512020000000001</v>
      </c>
      <c r="G79" s="12">
        <v>-112.288</v>
      </c>
      <c r="H79" s="12">
        <v>41.051000000000002</v>
      </c>
      <c r="I79" s="3">
        <v>2.2999999999999998</v>
      </c>
      <c r="J79" s="18">
        <v>2.2999999999999998</v>
      </c>
      <c r="K79" s="3">
        <f t="shared" ref="K79:K87" si="27">J79-I79</f>
        <v>0</v>
      </c>
      <c r="L79" s="14">
        <v>0.7</v>
      </c>
      <c r="M79">
        <f t="shared" si="20"/>
        <v>-0.15490195998574319</v>
      </c>
      <c r="N79" s="9">
        <v>6.8454999999999905E-2</v>
      </c>
      <c r="O79" s="9">
        <v>8.2672499999999899E-2</v>
      </c>
      <c r="P79" s="9">
        <v>4.9369999999999997E-2</v>
      </c>
      <c r="Q79" s="9">
        <v>2.07424999999999E-2</v>
      </c>
      <c r="R79" s="9">
        <v>9.2200000000000008E-3</v>
      </c>
      <c r="S79" s="9">
        <v>6.0299999999999998E-3</v>
      </c>
      <c r="T79" s="12">
        <f t="shared" si="21"/>
        <v>-0.2308506456197639</v>
      </c>
      <c r="U79" s="12">
        <f t="shared" si="22"/>
        <v>-0.18942614679657993</v>
      </c>
      <c r="V79" s="12">
        <f t="shared" si="23"/>
        <v>1.2076911839894824</v>
      </c>
      <c r="W79" s="12">
        <f t="shared" si="24"/>
        <v>9.4076193942201208E-2</v>
      </c>
      <c r="X79" s="12">
        <f t="shared" si="25"/>
        <v>0.59884929652371632</v>
      </c>
      <c r="Z79" s="29">
        <v>6.4</v>
      </c>
      <c r="AA79" cm="1">
        <f t="array" ref="AA79">COUNT(IF($J$2:$J$154&gt;=Z79,IF($L$2:$L$154&lt;=200,$J$2:$J$154)))</f>
        <v>26</v>
      </c>
      <c r="AB79" s="30" cm="1">
        <f t="array" ref="AB79">CORREL((IF($L$2:$L$154&lt;=200,IF($J$2:$J$154&gt;=$Z79,$M$2:$M$154))),(IF($L$2:$L$154&lt;=200,IF($J$2:$J$154&gt;=$Z79,$T$2:$T$154))))^2</f>
        <v>0.40364223203258953</v>
      </c>
      <c r="AC79" s="30" cm="1">
        <f t="array" ref="AC79">CORREL((IF($L$2:$L$154&lt;=200,IF($J$2:$J$154&gt;=$Z79,$M$2:$M$154))),(IF($L$2:$L$154&lt;=200,IF($J$2:$J$154&gt;=$Z79,$U$2:$U$154))))^2</f>
        <v>2.6633313331829271E-2</v>
      </c>
      <c r="AD79" s="30" cm="1">
        <f t="array" ref="AD79">CORREL((IF($L$2:$L$154&lt;=200,IF($J$2:$J$154&gt;=$Z79,$M$2:$M$154))),(IF($L$2:$L$154&lt;=200,IF($J$2:$J$154&gt;=$Z79,$V$2:$V$154))))^2</f>
        <v>5.3459162586549626E-2</v>
      </c>
      <c r="AE79" s="30" cm="1">
        <f t="array" ref="AE79">CORREL((IF($L$2:$L$154&lt;=200,IF($J$2:$J$154&gt;=$Z79,$M$2:$M$154))),(IF($L$2:$L$154&lt;=200,IF($J$2:$J$154&gt;=$Z79,$W$2:$W$154))))^2</f>
        <v>0.10892594104709688</v>
      </c>
      <c r="AH79" s="29"/>
      <c r="AJ79" s="30"/>
      <c r="AK79" s="30"/>
      <c r="AL79" s="30"/>
      <c r="AM79" s="30"/>
    </row>
    <row r="80" spans="1:39" x14ac:dyDescent="0.2">
      <c r="A80" t="s">
        <v>11</v>
      </c>
      <c r="B80" t="s">
        <v>107</v>
      </c>
      <c r="C80">
        <v>11</v>
      </c>
      <c r="D80" s="2">
        <v>38856</v>
      </c>
      <c r="E80">
        <v>139</v>
      </c>
      <c r="F80">
        <v>5.2512020000000001</v>
      </c>
      <c r="G80" s="12">
        <v>-112.328</v>
      </c>
      <c r="H80" s="12">
        <v>41.018999999999998</v>
      </c>
      <c r="I80" s="3">
        <v>4.95</v>
      </c>
      <c r="J80" s="18">
        <v>7.3</v>
      </c>
      <c r="K80" s="3">
        <f t="shared" si="27"/>
        <v>2.3499999999999996</v>
      </c>
      <c r="L80" s="14">
        <v>1.3</v>
      </c>
      <c r="M80">
        <f t="shared" si="20"/>
        <v>0.11394335230683679</v>
      </c>
      <c r="N80" s="9">
        <v>6.1304999999999998E-2</v>
      </c>
      <c r="O80" s="9">
        <v>6.71625E-2</v>
      </c>
      <c r="P80" s="9">
        <v>4.2247499999999903E-2</v>
      </c>
      <c r="Q80" s="9">
        <v>2.8084999999999999E-2</v>
      </c>
      <c r="R80" s="9">
        <v>1.8185E-2</v>
      </c>
      <c r="S80" s="9">
        <v>8.3125000000000004E-3</v>
      </c>
      <c r="T80" s="12">
        <f t="shared" si="21"/>
        <v>-0.28375209380234645</v>
      </c>
      <c r="U80" s="12">
        <f t="shared" si="22"/>
        <v>-0.1102418899721712</v>
      </c>
      <c r="V80" s="12">
        <f t="shared" si="23"/>
        <v>1.0955468558845118</v>
      </c>
      <c r="W80" s="12">
        <f t="shared" si="24"/>
        <v>4.5595189444801225E-2</v>
      </c>
      <c r="X80" s="12">
        <f t="shared" si="25"/>
        <v>0.41027323551799261</v>
      </c>
      <c r="Z80" s="29">
        <v>6.5</v>
      </c>
      <c r="AA80" cm="1">
        <f t="array" ref="AA80">COUNT(IF($J$2:$J$154&gt;=Z80,IF($L$2:$L$154&lt;=200,$J$2:$J$154)))</f>
        <v>26</v>
      </c>
      <c r="AB80" s="30" cm="1">
        <f t="array" ref="AB80">CORREL((IF($L$2:$L$154&lt;=200,IF($J$2:$J$154&gt;=$Z80,$M$2:$M$154))),(IF($L$2:$L$154&lt;=200,IF($J$2:$J$154&gt;=$Z80,$T$2:$T$154))))^2</f>
        <v>0.40364223203258953</v>
      </c>
      <c r="AC80" s="30" cm="1">
        <f t="array" ref="AC80">CORREL((IF($L$2:$L$154&lt;=200,IF($J$2:$J$154&gt;=$Z80,$M$2:$M$154))),(IF($L$2:$L$154&lt;=200,IF($J$2:$J$154&gt;=$Z80,$U$2:$U$154))))^2</f>
        <v>2.6633313331829271E-2</v>
      </c>
      <c r="AD80" s="30" cm="1">
        <f t="array" ref="AD80">CORREL((IF($L$2:$L$154&lt;=200,IF($J$2:$J$154&gt;=$Z80,$M$2:$M$154))),(IF($L$2:$L$154&lt;=200,IF($J$2:$J$154&gt;=$Z80,$V$2:$V$154))))^2</f>
        <v>5.3459162586549626E-2</v>
      </c>
      <c r="AE80" s="30" cm="1">
        <f t="array" ref="AE80">CORREL((IF($L$2:$L$154&lt;=200,IF($J$2:$J$154&gt;=$Z80,$M$2:$M$154))),(IF($L$2:$L$154&lt;=200,IF($J$2:$J$154&gt;=$Z80,$W$2:$W$154))))^2</f>
        <v>0.10892594104709688</v>
      </c>
      <c r="AH80" s="29">
        <v>7.75</v>
      </c>
      <c r="AI80" cm="1">
        <f t="array" ref="AI80">COUNT(IF($J$2:$J$154&gt;=AH80,IF($L$2:$L$154&lt;=200,$J$2:$J$154)))</f>
        <v>14</v>
      </c>
      <c r="AJ80" s="30" cm="1">
        <f t="array" ref="AJ80">CORREL((IF($L$2:$L$154&lt;=200,IF($J$2:$J$154&gt;=$AH80,$M$2:$M$154))),(IF($L$2:$L$154&lt;=200,IF($J$2:$J$154&gt;=$AH80,$T$2:$T$154))))^2</f>
        <v>0.75144588458349437</v>
      </c>
      <c r="AK80" s="30" cm="1">
        <f t="array" ref="AK80">CORREL((IF($L$2:$L$154&lt;=200,IF($J$2:$J$154&gt;=$Z80,$M$2:$M$154))),(IF($L$2:$L$154&lt;=200,IF($J$2:$J$154&gt;=$Z80,$U$2:$U$154))))^2</f>
        <v>2.6633313331829271E-2</v>
      </c>
      <c r="AL80" s="30" cm="1">
        <f t="array" ref="AL80">CORREL((IF($L$2:$L$154&lt;=200,IF($J$2:$J$154&gt;=$Z80,$M$2:$M$154))),(IF($L$2:$L$154&lt;=200,IF($J$2:$J$154&gt;=$Z80,$V$2:$V$154))))^2</f>
        <v>5.3459162586549626E-2</v>
      </c>
      <c r="AM80" s="30" cm="1">
        <f t="array" ref="AM80">CORREL((IF($L$2:$L$154&lt;=200,IF($J$2:$J$154&gt;=$Z80,$M$2:$M$154))),(IF($L$2:$L$154&lt;=200,IF($J$2:$J$154&gt;=$Z80,$W$2:$W$154))))^2</f>
        <v>0.10892594104709688</v>
      </c>
    </row>
    <row r="81" spans="1:39" x14ac:dyDescent="0.2">
      <c r="A81" t="s">
        <v>12</v>
      </c>
      <c r="B81" t="s">
        <v>90</v>
      </c>
      <c r="C81">
        <v>74</v>
      </c>
      <c r="D81" s="2">
        <v>44360</v>
      </c>
      <c r="E81">
        <v>164</v>
      </c>
      <c r="F81">
        <v>5.2818016999999999</v>
      </c>
      <c r="G81" s="12">
        <v>-112.261917</v>
      </c>
      <c r="H81" s="12">
        <v>40.922817000000002</v>
      </c>
      <c r="I81" s="3">
        <v>4.9000000000000004</v>
      </c>
      <c r="J81" s="18">
        <v>5.0999999999999996</v>
      </c>
      <c r="K81" s="3">
        <f t="shared" si="27"/>
        <v>0.19999999999999929</v>
      </c>
      <c r="L81" s="14">
        <v>1.23</v>
      </c>
      <c r="M81">
        <f t="shared" si="20"/>
        <v>8.9905111439397931E-2</v>
      </c>
      <c r="N81" s="9">
        <v>7.8849999999999906E-2</v>
      </c>
      <c r="O81" s="9">
        <v>0.108055</v>
      </c>
      <c r="P81" s="9">
        <v>6.6309999999999897E-2</v>
      </c>
      <c r="Q81" s="9">
        <v>2.0247500000000002E-2</v>
      </c>
      <c r="R81" s="9">
        <v>8.3949999999999806E-3</v>
      </c>
      <c r="S81" s="9">
        <v>5.6724999999999901E-3</v>
      </c>
      <c r="T81" s="12">
        <f t="shared" si="21"/>
        <v>-0.11605201055018287</v>
      </c>
      <c r="U81" s="12">
        <f t="shared" si="22"/>
        <v>-0.24644873063855927</v>
      </c>
      <c r="V81" s="12">
        <f t="shared" si="23"/>
        <v>1.3703868103994943</v>
      </c>
      <c r="W81" s="12">
        <f t="shared" si="24"/>
        <v>0.15625585190337393</v>
      </c>
      <c r="X81" s="12">
        <f t="shared" si="25"/>
        <v>0.68437871436643871</v>
      </c>
      <c r="Z81" s="29">
        <v>6.6</v>
      </c>
      <c r="AA81" cm="1">
        <f t="array" ref="AA81">COUNT(IF($J$2:$J$154&gt;=Z81,IF($L$2:$L$154&lt;=200,$J$2:$J$154)))</f>
        <v>24</v>
      </c>
      <c r="AB81" s="30" cm="1">
        <f t="array" ref="AB81">CORREL((IF($L$2:$L$154&lt;=200,IF($J$2:$J$154&gt;=$Z81,$M$2:$M$154))),(IF($L$2:$L$154&lt;=200,IF($J$2:$J$154&gt;=$Z81,$T$2:$T$154))))^2</f>
        <v>0.43122763387172103</v>
      </c>
      <c r="AC81" s="30" cm="1">
        <f t="array" ref="AC81">CORREL((IF($L$2:$L$154&lt;=200,IF($J$2:$J$154&gt;=$Z81,$M$2:$M$154))),(IF($L$2:$L$154&lt;=200,IF($J$2:$J$154&gt;=$Z81,$U$2:$U$154))))^2</f>
        <v>4.5773323530849459E-2</v>
      </c>
      <c r="AD81" s="30" cm="1">
        <f t="array" ref="AD81">CORREL((IF($L$2:$L$154&lt;=200,IF($J$2:$J$154&gt;=$Z81,$M$2:$M$154))),(IF($L$2:$L$154&lt;=200,IF($J$2:$J$154&gt;=$Z81,$V$2:$V$154))))^2</f>
        <v>7.1629302356905192E-2</v>
      </c>
      <c r="AE81" s="30" cm="1">
        <f t="array" ref="AE81">CORREL((IF($L$2:$L$154&lt;=200,IF($J$2:$J$154&gt;=$Z81,$M$2:$M$154))),(IF($L$2:$L$154&lt;=200,IF($J$2:$J$154&gt;=$Z81,$W$2:$W$154))))^2</f>
        <v>0.14699991963706205</v>
      </c>
      <c r="AH81" s="29">
        <v>8.24</v>
      </c>
      <c r="AI81" cm="1">
        <f t="array" ref="AI81">COUNT(IF($J$2:$J$154&gt;=AH81,IF($L$2:$L$154&lt;=200,$J$2:$J$154)))</f>
        <v>9</v>
      </c>
      <c r="AJ81" s="30" cm="1">
        <f t="array" ref="AJ81">CORREL((IF($L$2:$L$154&lt;=200,IF($J$2:$J$154&gt;=$AH81,$M$2:$M$154))),(IF($L$2:$L$154&lt;=200,IF($J$2:$J$154&gt;=$AH81,$T$2:$T$154))))^2</f>
        <v>0.77374960641705959</v>
      </c>
      <c r="AK81" s="30" cm="1">
        <f t="array" ref="AK81">CORREL((IF($L$2:$L$154&lt;=200,IF($J$2:$J$154&gt;=$Z81,$M$2:$M$154))),(IF($L$2:$L$154&lt;=200,IF($J$2:$J$154&gt;=$Z81,$U$2:$U$154))))^2</f>
        <v>4.5773323530849459E-2</v>
      </c>
      <c r="AL81" s="30" cm="1">
        <f t="array" ref="AL81">CORREL((IF($L$2:$L$154&lt;=200,IF($J$2:$J$154&gt;=$Z81,$M$2:$M$154))),(IF($L$2:$L$154&lt;=200,IF($J$2:$J$154&gt;=$Z81,$V$2:$V$154))))^2</f>
        <v>7.1629302356905192E-2</v>
      </c>
      <c r="AM81" s="30" cm="1">
        <f t="array" ref="AM81">CORREL((IF($L$2:$L$154&lt;=200,IF($J$2:$J$154&gt;=$Z81,$M$2:$M$154))),(IF($L$2:$L$154&lt;=200,IF($J$2:$J$154&gt;=$Z81,$W$2:$W$154))))^2</f>
        <v>0.14699991963706205</v>
      </c>
    </row>
    <row r="82" spans="1:39" x14ac:dyDescent="0.2">
      <c r="A82" t="s">
        <v>12</v>
      </c>
      <c r="B82" t="s">
        <v>94</v>
      </c>
      <c r="C82">
        <v>78</v>
      </c>
      <c r="D82" s="2">
        <v>44360</v>
      </c>
      <c r="E82">
        <v>164</v>
      </c>
      <c r="F82">
        <v>5.2818016999999999</v>
      </c>
      <c r="G82" s="12">
        <v>-112.198933</v>
      </c>
      <c r="H82" s="12">
        <v>40.8157</v>
      </c>
      <c r="I82" s="3">
        <v>4.4000000000000004</v>
      </c>
      <c r="J82" s="18">
        <v>5</v>
      </c>
      <c r="K82" s="3">
        <f t="shared" si="27"/>
        <v>0.59999999999999964</v>
      </c>
      <c r="L82" s="14">
        <v>1</v>
      </c>
      <c r="M82">
        <f t="shared" si="20"/>
        <v>0</v>
      </c>
      <c r="N82" s="9">
        <v>6.2212499999999997E-2</v>
      </c>
      <c r="O82" s="9">
        <v>7.7859999999999902E-2</v>
      </c>
      <c r="P82" s="9">
        <v>4.1917499999999899E-2</v>
      </c>
      <c r="Q82" s="9">
        <v>1.6754999999999898E-2</v>
      </c>
      <c r="R82" s="9">
        <v>8.5324999999999897E-3</v>
      </c>
      <c r="S82" s="9">
        <v>5.7549999999999797E-3</v>
      </c>
      <c r="T82" s="12">
        <f t="shared" si="21"/>
        <v>-0.26066015926021224</v>
      </c>
      <c r="U82" s="12">
        <f t="shared" si="22"/>
        <v>-0.17963911545806649</v>
      </c>
      <c r="V82" s="12">
        <f t="shared" si="23"/>
        <v>1.251516978099255</v>
      </c>
      <c r="W82" s="12">
        <f t="shared" si="24"/>
        <v>0.11171000731763847</v>
      </c>
      <c r="X82" s="12">
        <f t="shared" si="25"/>
        <v>0.64582782856841026</v>
      </c>
      <c r="Z82" s="29">
        <v>6.8</v>
      </c>
      <c r="AA82" cm="1">
        <f t="array" ref="AA82">COUNT(IF($J$2:$J$154&gt;=Z82,IF($L$2:$L$154&lt;=200,$J$2:$J$154)))</f>
        <v>22</v>
      </c>
      <c r="AB82" s="30" cm="1">
        <f t="array" ref="AB82">CORREL((IF($L$2:$L$154&lt;=200,IF($J$2:$J$154&gt;=$Z82,$M$2:$M$154))),(IF($L$2:$L$154&lt;=200,IF($J$2:$J$154&gt;=$Z82,$T$2:$T$154))))^2</f>
        <v>0.38231567820855966</v>
      </c>
      <c r="AC82" s="30" cm="1">
        <f t="array" ref="AC82">CORREL((IF($L$2:$L$154&lt;=200,IF($J$2:$J$154&gt;=$Z82,$M$2:$M$154))),(IF($L$2:$L$154&lt;=200,IF($J$2:$J$154&gt;=$Z82,$U$2:$U$154))))^2</f>
        <v>4.5344803055565589E-4</v>
      </c>
      <c r="AD82" s="30" cm="1">
        <f t="array" ref="AD82">CORREL((IF($L$2:$L$154&lt;=200,IF($J$2:$J$154&gt;=$Z82,$M$2:$M$154))),(IF($L$2:$L$154&lt;=200,IF($J$2:$J$154&gt;=$Z82,$V$2:$V$154))))^2</f>
        <v>1.3561343277858174E-2</v>
      </c>
      <c r="AE82" s="30" cm="1">
        <f t="array" ref="AE82">CORREL((IF($L$2:$L$154&lt;=200,IF($J$2:$J$154&gt;=$Z82,$M$2:$M$154))),(IF($L$2:$L$154&lt;=200,IF($J$2:$J$154&gt;=$Z82,$W$2:$W$154))))^2</f>
        <v>6.9944036019043795E-2</v>
      </c>
      <c r="AH82" s="29">
        <v>8.24</v>
      </c>
      <c r="AI82" cm="1">
        <f t="array" ref="AI82">COUNT(IF($J$2:$J$154&gt;=AH82,IF($L$2:$L$154&lt;=200,$J$2:$J$154)))</f>
        <v>9</v>
      </c>
      <c r="AJ82" s="30" cm="1">
        <f t="array" ref="AJ82">CORREL((IF($L$2:$L$154&lt;=200,IF($J$2:$J$154&gt;=$AH82,$M$2:$M$154))),(IF($L$2:$L$154&lt;=200,IF($J$2:$J$154&gt;=$AH82,$T$2:$T$154))))^2</f>
        <v>0.77374960641705959</v>
      </c>
      <c r="AK82" s="30" cm="1">
        <f t="array" ref="AK82">CORREL((IF($L$2:$L$154&lt;=200,IF($J$2:$J$154&gt;=$Z82,$M$2:$M$154))),(IF($L$2:$L$154&lt;=200,IF($J$2:$J$154&gt;=$Z82,$U$2:$U$154))))^2</f>
        <v>4.5344803055565589E-4</v>
      </c>
      <c r="AL82" s="30" cm="1">
        <f t="array" ref="AL82">CORREL((IF($L$2:$L$154&lt;=200,IF($J$2:$J$154&gt;=$Z82,$M$2:$M$154))),(IF($L$2:$L$154&lt;=200,IF($J$2:$J$154&gt;=$Z82,$V$2:$V$154))))^2</f>
        <v>1.3561343277858174E-2</v>
      </c>
      <c r="AM82" s="30" cm="1">
        <f t="array" ref="AM82">CORREL((IF($L$2:$L$154&lt;=200,IF($J$2:$J$154&gt;=$Z82,$M$2:$M$154))),(IF($L$2:$L$154&lt;=200,IF($J$2:$J$154&gt;=$Z82,$W$2:$W$154))))^2</f>
        <v>6.9944036019043795E-2</v>
      </c>
    </row>
    <row r="83" spans="1:39" x14ac:dyDescent="0.2">
      <c r="A83" t="s">
        <v>12</v>
      </c>
      <c r="B83" t="s">
        <v>83</v>
      </c>
      <c r="C83">
        <v>67</v>
      </c>
      <c r="D83" s="2">
        <v>44360</v>
      </c>
      <c r="E83">
        <v>164</v>
      </c>
      <c r="F83">
        <v>5.2818016999999999</v>
      </c>
      <c r="G83" s="12">
        <v>-112.38291700000001</v>
      </c>
      <c r="H83" s="12">
        <v>40.847617</v>
      </c>
      <c r="I83" s="3">
        <v>4.5</v>
      </c>
      <c r="J83" s="18">
        <v>5</v>
      </c>
      <c r="K83" s="3">
        <f t="shared" si="27"/>
        <v>0.5</v>
      </c>
      <c r="L83" s="14">
        <v>2.08</v>
      </c>
      <c r="M83">
        <f t="shared" si="20"/>
        <v>0.31806333496276157</v>
      </c>
      <c r="N83" s="9">
        <v>6.4027500000000001E-2</v>
      </c>
      <c r="O83" s="9">
        <v>8.3415000000000003E-2</v>
      </c>
      <c r="P83" s="9">
        <v>4.3869999999999902E-2</v>
      </c>
      <c r="Q83" s="9">
        <v>1.9807499999999999E-2</v>
      </c>
      <c r="R83" s="9">
        <v>1.538E-2</v>
      </c>
      <c r="S83" s="9">
        <v>9.2474999999999901E-3</v>
      </c>
      <c r="T83" s="12">
        <f t="shared" si="21"/>
        <v>-0.24165317988371512</v>
      </c>
      <c r="U83" s="12">
        <f t="shared" si="22"/>
        <v>-0.16319921325262324</v>
      </c>
      <c r="V83" s="12">
        <f t="shared" si="23"/>
        <v>1.3027995783061965</v>
      </c>
      <c r="W83" s="12">
        <f t="shared" si="24"/>
        <v>0.13149193753497126</v>
      </c>
      <c r="X83" s="12">
        <f t="shared" si="25"/>
        <v>0.6162173944634165</v>
      </c>
      <c r="Z83" s="29">
        <v>6.9</v>
      </c>
      <c r="AA83" cm="1">
        <f t="array" ref="AA83">COUNT(IF($J$2:$J$154&gt;=Z83,IF($L$2:$L$154&lt;=200,$J$2:$J$154)))</f>
        <v>19</v>
      </c>
      <c r="AB83" s="30" cm="1">
        <f t="array" ref="AB83">CORREL((IF($L$2:$L$154&lt;=200,IF($J$2:$J$154&gt;=$Z83,$M$2:$M$154))),(IF($L$2:$L$154&lt;=200,IF($J$2:$J$154&gt;=$Z83,$T$2:$T$154))))^2</f>
        <v>0.55474142487770983</v>
      </c>
      <c r="AC83" s="30" cm="1">
        <f t="array" ref="AC83">CORREL((IF($L$2:$L$154&lt;=200,IF($J$2:$J$154&gt;=$Z83,$M$2:$M$154))),(IF($L$2:$L$154&lt;=200,IF($J$2:$J$154&gt;=$Z83,$U$2:$U$154))))^2</f>
        <v>6.2389365265089231E-2</v>
      </c>
      <c r="AD83" s="30" cm="1">
        <f t="array" ref="AD83">CORREL((IF($L$2:$L$154&lt;=200,IF($J$2:$J$154&gt;=$Z83,$M$2:$M$154))),(IF($L$2:$L$154&lt;=200,IF($J$2:$J$154&gt;=$Z83,$V$2:$V$154))))^2</f>
        <v>9.8081844716391253E-2</v>
      </c>
      <c r="AE83" s="30" cm="1">
        <f t="array" ref="AE83">CORREL((IF($L$2:$L$154&lt;=200,IF($J$2:$J$154&gt;=$Z83,$M$2:$M$154))),(IF($L$2:$L$154&lt;=200,IF($J$2:$J$154&gt;=$Z83,$W$2:$W$154))))^2</f>
        <v>0.21690037143146745</v>
      </c>
      <c r="AH83" s="29">
        <v>8.24</v>
      </c>
      <c r="AI83" cm="1">
        <f t="array" ref="AI83">COUNT(IF($J$2:$J$154&gt;=AH83,IF($L$2:$L$154&lt;=200,$J$2:$J$154)))</f>
        <v>9</v>
      </c>
      <c r="AJ83" s="30" cm="1">
        <f t="array" ref="AJ83">CORREL((IF($L$2:$L$154&lt;=200,IF($J$2:$J$154&gt;=$AH83,$M$2:$M$154))),(IF($L$2:$L$154&lt;=200,IF($J$2:$J$154&gt;=$AH83,$T$2:$T$154))))^2</f>
        <v>0.77374960641705959</v>
      </c>
      <c r="AK83" s="30" cm="1">
        <f t="array" ref="AK83">CORREL((IF($L$2:$L$154&lt;=200,IF($J$2:$J$154&gt;=$Z83,$M$2:$M$154))),(IF($L$2:$L$154&lt;=200,IF($J$2:$J$154&gt;=$Z83,$U$2:$U$154))))^2</f>
        <v>6.2389365265089231E-2</v>
      </c>
      <c r="AL83" s="30" cm="1">
        <f t="array" ref="AL83">CORREL((IF($L$2:$L$154&lt;=200,IF($J$2:$J$154&gt;=$Z83,$M$2:$M$154))),(IF($L$2:$L$154&lt;=200,IF($J$2:$J$154&gt;=$Z83,$V$2:$V$154))))^2</f>
        <v>9.8081844716391253E-2</v>
      </c>
      <c r="AM83" s="30" cm="1">
        <f t="array" ref="AM83">CORREL((IF($L$2:$L$154&lt;=200,IF($J$2:$J$154&gt;=$Z83,$M$2:$M$154))),(IF($L$2:$L$154&lt;=200,IF($J$2:$J$154&gt;=$Z83,$W$2:$W$154))))^2</f>
        <v>0.21690037143146745</v>
      </c>
    </row>
    <row r="84" spans="1:39" x14ac:dyDescent="0.2">
      <c r="A84" t="s">
        <v>11</v>
      </c>
      <c r="B84" t="s">
        <v>108</v>
      </c>
      <c r="C84">
        <v>81</v>
      </c>
      <c r="D84" s="2">
        <v>39052</v>
      </c>
      <c r="E84">
        <v>335</v>
      </c>
      <c r="F84">
        <v>5.7559676</v>
      </c>
      <c r="G84" s="12">
        <v>-112.595</v>
      </c>
      <c r="H84" s="12">
        <v>41.170999999999999</v>
      </c>
      <c r="I84" s="3">
        <v>0.7</v>
      </c>
      <c r="J84" s="18">
        <v>4.9000000000000004</v>
      </c>
      <c r="K84" s="3">
        <f t="shared" si="27"/>
        <v>4.2</v>
      </c>
      <c r="L84" s="14">
        <v>24.2</v>
      </c>
      <c r="M84">
        <f t="shared" si="20"/>
        <v>1.3838153659804313</v>
      </c>
      <c r="N84" s="9">
        <v>6.0369999999999903E-2</v>
      </c>
      <c r="O84" s="9">
        <v>9.6972500000000003E-2</v>
      </c>
      <c r="P84" s="9">
        <v>5.5640000000000002E-2</v>
      </c>
      <c r="Q84" s="9">
        <v>2.2419999999999898E-2</v>
      </c>
      <c r="R84" s="9">
        <v>1.2024999999999999E-2</v>
      </c>
      <c r="S84" s="9">
        <v>1.09525E-2</v>
      </c>
      <c r="T84" s="12">
        <f t="shared" si="21"/>
        <v>-4.8776715048079622E-2</v>
      </c>
      <c r="U84" s="12">
        <f t="shared" si="22"/>
        <v>-0.21113176668732303</v>
      </c>
      <c r="V84" s="12">
        <f t="shared" si="23"/>
        <v>1.60630279940368</v>
      </c>
      <c r="W84" s="12">
        <f t="shared" si="24"/>
        <v>0.23262945485167785</v>
      </c>
      <c r="X84" s="12">
        <f t="shared" si="25"/>
        <v>0.62443202043679602</v>
      </c>
      <c r="Z84" s="29">
        <v>7</v>
      </c>
      <c r="AA84" cm="1">
        <f t="array" ref="AA84">COUNT(IF($J$2:$J$154&gt;=Z84,IF($L$2:$L$154&lt;=200,$J$2:$J$154)))</f>
        <v>18</v>
      </c>
      <c r="AB84" s="30" cm="1">
        <f t="array" ref="AB84">CORREL((IF($L$2:$L$154&lt;=200,IF($J$2:$J$154&gt;=$Z84,$M$2:$M$154))),(IF($L$2:$L$154&lt;=200,IF($J$2:$J$154&gt;=$Z84,$T$2:$T$154))))^2</f>
        <v>0.55288644241283291</v>
      </c>
      <c r="AC84" s="30" cm="1">
        <f t="array" ref="AC84">CORREL((IF($L$2:$L$154&lt;=200,IF($J$2:$J$154&gt;=$Z84,$M$2:$M$154))),(IF($L$2:$L$154&lt;=200,IF($J$2:$J$154&gt;=$Z84,$U$2:$U$154))))^2</f>
        <v>5.6080770697734671E-2</v>
      </c>
      <c r="AD84" s="30" cm="1">
        <f t="array" ref="AD84">CORREL((IF($L$2:$L$154&lt;=200,IF($J$2:$J$154&gt;=$Z84,$M$2:$M$154))),(IF($L$2:$L$154&lt;=200,IF($J$2:$J$154&gt;=$Z84,$V$2:$V$154))))^2</f>
        <v>9.5261506161262222E-2</v>
      </c>
      <c r="AE84" s="30" cm="1">
        <f t="array" ref="AE84">CORREL((IF($L$2:$L$154&lt;=200,IF($J$2:$J$154&gt;=$Z84,$M$2:$M$154))),(IF($L$2:$L$154&lt;=200,IF($J$2:$J$154&gt;=$Z84,$W$2:$W$154))))^2</f>
        <v>0.20948719182133813</v>
      </c>
      <c r="AH84" s="29">
        <v>8.25</v>
      </c>
      <c r="AI84" cm="1">
        <f t="array" ref="AI84">COUNT(IF($J$2:$J$154&gt;=AH84,IF($L$2:$L$154&lt;=200,$J$2:$J$154)))</f>
        <v>9</v>
      </c>
      <c r="AJ84" s="30" cm="1">
        <f t="array" ref="AJ84">CORREL((IF($L$2:$L$154&lt;=200,IF($J$2:$J$154&gt;=$AH84,$M$2:$M$154))),(IF($L$2:$L$154&lt;=200,IF($J$2:$J$154&gt;=$AH84,$T$2:$T$154))))^2</f>
        <v>0.77374960641705959</v>
      </c>
      <c r="AK84" s="30" cm="1">
        <f t="array" ref="AK84">CORREL((IF($L$2:$L$154&lt;=200,IF($J$2:$J$154&gt;=$Z84,$M$2:$M$154))),(IF($L$2:$L$154&lt;=200,IF($J$2:$J$154&gt;=$Z84,$U$2:$U$154))))^2</f>
        <v>5.6080770697734671E-2</v>
      </c>
      <c r="AL84" s="30" cm="1">
        <f t="array" ref="AL84">CORREL((IF($L$2:$L$154&lt;=200,IF($J$2:$J$154&gt;=$Z84,$M$2:$M$154))),(IF($L$2:$L$154&lt;=200,IF($J$2:$J$154&gt;=$Z84,$V$2:$V$154))))^2</f>
        <v>9.5261506161262222E-2</v>
      </c>
      <c r="AM84" s="30" cm="1">
        <f t="array" ref="AM84">CORREL((IF($L$2:$L$154&lt;=200,IF($J$2:$J$154&gt;=$Z84,$M$2:$M$154))),(IF($L$2:$L$154&lt;=200,IF($J$2:$J$154&gt;=$Z84,$W$2:$W$154))))^2</f>
        <v>0.20948719182133813</v>
      </c>
    </row>
    <row r="85" spans="1:39" x14ac:dyDescent="0.2">
      <c r="A85" t="s">
        <v>11</v>
      </c>
      <c r="B85" t="s">
        <v>111</v>
      </c>
      <c r="C85">
        <v>85</v>
      </c>
      <c r="D85" s="2">
        <v>39052</v>
      </c>
      <c r="E85">
        <v>335</v>
      </c>
      <c r="F85">
        <v>5.7559676</v>
      </c>
      <c r="G85" s="12">
        <v>-112.426</v>
      </c>
      <c r="H85" s="12">
        <v>41.177999999999997</v>
      </c>
      <c r="I85" s="3">
        <v>0.45</v>
      </c>
      <c r="J85" s="18">
        <v>6.5</v>
      </c>
      <c r="K85" s="3">
        <f t="shared" si="27"/>
        <v>6.05</v>
      </c>
      <c r="L85" s="14">
        <v>31.7</v>
      </c>
      <c r="M85">
        <f t="shared" si="20"/>
        <v>1.5010592622177514</v>
      </c>
      <c r="N85" s="9">
        <v>5.6410000000000002E-2</v>
      </c>
      <c r="O85" s="9">
        <v>9.6889999999999907E-2</v>
      </c>
      <c r="P85" s="9">
        <v>4.9232499999999901E-2</v>
      </c>
      <c r="Q85" s="9">
        <v>1.52424999999999E-2</v>
      </c>
      <c r="R85" s="9">
        <v>-2.5775000000000099E-3</v>
      </c>
      <c r="S85" s="9">
        <v>1.09799999999999E-2</v>
      </c>
      <c r="T85" s="12">
        <f t="shared" si="21"/>
        <v>-7.4078852306740717E-2</v>
      </c>
      <c r="U85" s="12">
        <f t="shared" si="22"/>
        <v>-0.22172211350293555</v>
      </c>
      <c r="V85" s="12">
        <f t="shared" si="23"/>
        <v>1.7176032618330066</v>
      </c>
      <c r="W85" s="12">
        <f t="shared" si="24"/>
        <v>0.26405740378343073</v>
      </c>
      <c r="X85" s="12">
        <f t="shared" si="25"/>
        <v>0.72813412703721181</v>
      </c>
      <c r="Z85" s="29">
        <v>7.3</v>
      </c>
      <c r="AA85" cm="1">
        <f t="array" ref="AA85">COUNT(IF($J$2:$J$154&gt;=Z85,IF($L$2:$L$154&lt;=200,$J$2:$J$154)))</f>
        <v>16</v>
      </c>
      <c r="AB85" s="30" cm="1">
        <f t="array" ref="AB85">CORREL((IF($L$2:$L$154&lt;=200,IF($J$2:$J$154&gt;=$Z85,$M$2:$M$154))),(IF($L$2:$L$154&lt;=200,IF($J$2:$J$154&gt;=$Z85,$T$2:$T$154))))^2</f>
        <v>0.6274550116708566</v>
      </c>
      <c r="AC85" s="30" cm="1">
        <f t="array" ref="AC85">CORREL((IF($L$2:$L$154&lt;=200,IF($J$2:$J$154&gt;=$Z85,$M$2:$M$154))),(IF($L$2:$L$154&lt;=200,IF($J$2:$J$154&gt;=$Z85,$U$2:$U$154))))^2</f>
        <v>0.11734923990009363</v>
      </c>
      <c r="AD85" s="30" cm="1">
        <f t="array" ref="AD85">CORREL((IF($L$2:$L$154&lt;=200,IF($J$2:$J$154&gt;=$Z85,$M$2:$M$154))),(IF($L$2:$L$154&lt;=200,IF($J$2:$J$154&gt;=$Z85,$V$2:$V$154))))^2</f>
        <v>0.16166328741498293</v>
      </c>
      <c r="AE85" s="30" cm="1">
        <f t="array" ref="AE85">CORREL((IF($L$2:$L$154&lt;=200,IF($J$2:$J$154&gt;=$Z85,$M$2:$M$154))),(IF($L$2:$L$154&lt;=200,IF($J$2:$J$154&gt;=$Z85,$W$2:$W$154))))^2</f>
        <v>0.28981968225901433</v>
      </c>
      <c r="AH85" s="29"/>
      <c r="AJ85" s="30"/>
      <c r="AK85" s="30"/>
      <c r="AL85" s="30"/>
      <c r="AM85" s="30"/>
    </row>
    <row r="86" spans="1:39" x14ac:dyDescent="0.2">
      <c r="A86" t="s">
        <v>11</v>
      </c>
      <c r="B86" t="s">
        <v>110</v>
      </c>
      <c r="C86">
        <v>83</v>
      </c>
      <c r="D86" s="2">
        <v>39052</v>
      </c>
      <c r="E86">
        <v>335</v>
      </c>
      <c r="F86">
        <v>5.7559676</v>
      </c>
      <c r="G86" s="12">
        <v>-112.483</v>
      </c>
      <c r="H86" s="12">
        <v>41.162999999999997</v>
      </c>
      <c r="I86" s="3">
        <v>0.85</v>
      </c>
      <c r="J86" s="18">
        <v>8.6999999999999993</v>
      </c>
      <c r="K86" s="3">
        <f t="shared" si="27"/>
        <v>7.85</v>
      </c>
      <c r="L86" s="14">
        <v>25.3</v>
      </c>
      <c r="M86">
        <f t="shared" si="20"/>
        <v>1.403120521175818</v>
      </c>
      <c r="N86" s="9">
        <v>5.6189999999999997E-2</v>
      </c>
      <c r="O86" s="9">
        <v>9.6807499999999894E-2</v>
      </c>
      <c r="P86" s="9">
        <v>5.5584999999999898E-2</v>
      </c>
      <c r="Q86" s="9">
        <v>2.2447499999999999E-2</v>
      </c>
      <c r="R86" s="9">
        <v>-2.6049999999999901E-3</v>
      </c>
      <c r="S86" s="9">
        <v>1.09799999999999E-2</v>
      </c>
      <c r="T86" s="12">
        <f t="shared" si="21"/>
        <v>-6.2495157916493986E-3</v>
      </c>
      <c r="U86" s="12">
        <f t="shared" si="22"/>
        <v>-0.21658850634814245</v>
      </c>
      <c r="V86" s="12">
        <f t="shared" si="23"/>
        <v>1.7228599394910109</v>
      </c>
      <c r="W86" s="12">
        <f t="shared" si="24"/>
        <v>0.26547819408813822</v>
      </c>
      <c r="X86" s="12">
        <f t="shared" si="25"/>
        <v>0.62353779715735158</v>
      </c>
      <c r="Z86" s="29">
        <v>7.5</v>
      </c>
      <c r="AA86" cm="1">
        <f t="array" ref="AA86">COUNT(IF($J$2:$J$154&gt;=Z86,IF($L$2:$L$154&lt;=200,$J$2:$J$154)))</f>
        <v>15</v>
      </c>
      <c r="AB86" s="30" cm="1">
        <f t="array" ref="AB86">CORREL((IF($L$2:$L$154&lt;=200,IF($J$2:$J$154&gt;=$Z86,$M$2:$M$154))),(IF($L$2:$L$154&lt;=200,IF($J$2:$J$154&gt;=$Z86,$T$2:$T$154))))^2</f>
        <v>0.6220141817807322</v>
      </c>
      <c r="AC86" s="30" cm="1">
        <f t="array" ref="AC86">CORREL((IF($L$2:$L$154&lt;=200,IF($J$2:$J$154&gt;=$Z86,$M$2:$M$154))),(IF($L$2:$L$154&lt;=200,IF($J$2:$J$154&gt;=$Z86,$U$2:$U$154))))^2</f>
        <v>0.10606210224373065</v>
      </c>
      <c r="AD86" s="30" cm="1">
        <f t="array" ref="AD86">CORREL((IF($L$2:$L$154&lt;=200,IF($J$2:$J$154&gt;=$Z86,$M$2:$M$154))),(IF($L$2:$L$154&lt;=200,IF($J$2:$J$154&gt;=$Z86,$V$2:$V$154))))^2</f>
        <v>0.13847204842266528</v>
      </c>
      <c r="AE86" s="30" cm="1">
        <f t="array" ref="AE86">CORREL((IF($L$2:$L$154&lt;=200,IF($J$2:$J$154&gt;=$Z86,$M$2:$M$154))),(IF($L$2:$L$154&lt;=200,IF($J$2:$J$154&gt;=$Z86,$W$2:$W$154))))^2</f>
        <v>0.25515507033534923</v>
      </c>
      <c r="AH86" s="29"/>
      <c r="AJ86" s="30"/>
      <c r="AK86" s="30"/>
      <c r="AL86" s="30"/>
      <c r="AM86" s="30"/>
    </row>
    <row r="87" spans="1:39" x14ac:dyDescent="0.2">
      <c r="A87" t="s">
        <v>12</v>
      </c>
      <c r="B87" t="s">
        <v>60</v>
      </c>
      <c r="C87">
        <v>36</v>
      </c>
      <c r="D87" s="2">
        <v>44120</v>
      </c>
      <c r="E87">
        <v>290</v>
      </c>
      <c r="F87">
        <v>6.2400593999999998</v>
      </c>
      <c r="G87" s="12">
        <v>-112.6121</v>
      </c>
      <c r="H87" s="12">
        <v>41.223416669999999</v>
      </c>
      <c r="I87" s="3">
        <v>0.6</v>
      </c>
      <c r="J87" s="18">
        <v>5</v>
      </c>
      <c r="K87" s="3">
        <f t="shared" si="27"/>
        <v>4.4000000000000004</v>
      </c>
      <c r="L87" s="14">
        <v>65.599999999999994</v>
      </c>
      <c r="M87">
        <f t="shared" si="20"/>
        <v>1.8169038393756602</v>
      </c>
      <c r="N87" s="9">
        <v>1.6397499999999999E-2</v>
      </c>
      <c r="O87" s="9">
        <v>5.2697500000000001E-2</v>
      </c>
      <c r="P87" s="9">
        <v>2.1925E-2</v>
      </c>
      <c r="Q87" s="9">
        <v>-5.6025000000000102E-3</v>
      </c>
      <c r="R87" s="9">
        <v>3.08749999999999E-3</v>
      </c>
      <c r="S87" s="9">
        <v>3.5274999999999799E-3</v>
      </c>
      <c r="T87" s="12">
        <f t="shared" si="21"/>
        <v>0.10489112386735616</v>
      </c>
      <c r="U87" s="12">
        <f t="shared" si="22"/>
        <v>-0.39840075258701801</v>
      </c>
      <c r="V87" s="12">
        <f t="shared" si="23"/>
        <v>3.2137520963561523</v>
      </c>
      <c r="W87" s="12">
        <f t="shared" si="24"/>
        <v>0.52536362978507845</v>
      </c>
      <c r="X87" s="12">
        <f t="shared" si="25"/>
        <v>1.2379233464274344</v>
      </c>
      <c r="Z87" s="29">
        <v>8</v>
      </c>
      <c r="AA87" cm="1">
        <f t="array" ref="AA87">COUNT(IF($J$2:$J$154&gt;=Z87,IF($L$2:$L$154&lt;=200,$J$2:$J$154)))</f>
        <v>14</v>
      </c>
      <c r="AB87" s="30" cm="1">
        <f t="array" ref="AB87">CORREL((IF($L$2:$L$154&lt;=200,IF($J$2:$J$154&gt;=$Z87,$M$2:$M$154))),(IF($L$2:$L$154&lt;=200,IF($J$2:$J$154&gt;=$Z87,$T$2:$T$154))))^2</f>
        <v>0.75144588458349437</v>
      </c>
      <c r="AC87" s="30" cm="1">
        <f t="array" ref="AC87">CORREL((IF($L$2:$L$154&lt;=200,IF($J$2:$J$154&gt;=$Z87,$M$2:$M$154))),(IF($L$2:$L$154&lt;=200,IF($J$2:$J$154&gt;=$Z87,$U$2:$U$154))))^2</f>
        <v>0.11592575900679318</v>
      </c>
      <c r="AD87" s="30" cm="1">
        <f t="array" ref="AD87">CORREL((IF($L$2:$L$154&lt;=200,IF($J$2:$J$154&gt;=$Z87,$M$2:$M$154))),(IF($L$2:$L$154&lt;=200,IF($J$2:$J$154&gt;=$Z87,$V$2:$V$154))))^2</f>
        <v>0.35858690932530485</v>
      </c>
      <c r="AE87" s="30" cm="1">
        <f t="array" ref="AE87">CORREL((IF($L$2:$L$154&lt;=200,IF($J$2:$J$154&gt;=$Z87,$M$2:$M$154))),(IF($L$2:$L$154&lt;=200,IF($J$2:$J$154&gt;=$Z87,$W$2:$W$154))))^2</f>
        <v>0.39926547495641457</v>
      </c>
      <c r="AH87" s="29"/>
      <c r="AJ87" s="30"/>
      <c r="AK87" s="30"/>
      <c r="AL87" s="30"/>
      <c r="AM87" s="30"/>
    </row>
    <row r="88" spans="1:39" x14ac:dyDescent="0.2">
      <c r="A88" t="s">
        <v>12</v>
      </c>
      <c r="B88" t="s">
        <v>54</v>
      </c>
      <c r="C88">
        <v>52</v>
      </c>
      <c r="D88" s="2">
        <v>44300</v>
      </c>
      <c r="E88">
        <v>104</v>
      </c>
      <c r="F88">
        <v>6.7207274000000004</v>
      </c>
      <c r="G88" s="12">
        <v>-112.1264833</v>
      </c>
      <c r="H88" s="12">
        <v>41.402233330000001</v>
      </c>
      <c r="I88" s="53"/>
      <c r="J88" s="18"/>
      <c r="L88" s="40">
        <v>4790</v>
      </c>
      <c r="M88">
        <f t="shared" si="20"/>
        <v>3.6803355134145632</v>
      </c>
      <c r="N88" s="7">
        <v>8.6550000000000002E-2</v>
      </c>
      <c r="O88" s="7">
        <v>0.13701249999999901</v>
      </c>
      <c r="P88" s="7">
        <v>0.12086999999999901</v>
      </c>
      <c r="Q88" s="7">
        <v>7.8629999999999894E-2</v>
      </c>
      <c r="R88" s="7">
        <v>9.0824999999999899E-3</v>
      </c>
      <c r="S88" s="7">
        <v>-1.725E-3</v>
      </c>
      <c r="T88">
        <f t="shared" si="21"/>
        <v>0.25048809415198797</v>
      </c>
      <c r="U88" s="12">
        <f t="shared" si="22"/>
        <v>-0.18894045289348305</v>
      </c>
      <c r="V88" s="12">
        <f t="shared" si="23"/>
        <v>1.5830444829578163</v>
      </c>
      <c r="W88" s="12">
        <f t="shared" si="24"/>
        <v>0.22571987699188922</v>
      </c>
      <c r="X88" s="12">
        <f t="shared" si="25"/>
        <v>0.27073744739557098</v>
      </c>
      <c r="Z88" s="29">
        <v>8.1</v>
      </c>
      <c r="AA88" cm="1">
        <f t="array" ref="AA88">COUNT(IF($J$2:$J$154&gt;=Z88,IF($L$2:$L$154&lt;=200,$J$2:$J$154)))</f>
        <v>13</v>
      </c>
      <c r="AB88" s="30" cm="1">
        <f t="array" ref="AB88">CORREL((IF($L$2:$L$154&lt;=200,IF($J$2:$J$154&gt;=$Z88,$M$2:$M$154))),(IF($L$2:$L$154&lt;=200,IF($J$2:$J$154&gt;=$Z88,$T$2:$T$154))))^2</f>
        <v>0.77927640496123385</v>
      </c>
      <c r="AC88" s="30" cm="1">
        <f t="array" ref="AC88">CORREL((IF($L$2:$L$154&lt;=200,IF($J$2:$J$154&gt;=$Z88,$M$2:$M$154))),(IF($L$2:$L$154&lt;=200,IF($J$2:$J$154&gt;=$Z88,$U$2:$U$154))))^2</f>
        <v>8.9243966856273158E-2</v>
      </c>
      <c r="AD88" s="30" cm="1">
        <f t="array" ref="AD88">CORREL((IF($L$2:$L$154&lt;=200,IF($J$2:$J$154&gt;=$Z88,$M$2:$M$154))),(IF($L$2:$L$154&lt;=200,IF($J$2:$J$154&gt;=$Z88,$V$2:$V$154))))^2</f>
        <v>0.31991613752726822</v>
      </c>
      <c r="AE88" s="30" cm="1">
        <f t="array" ref="AE88">CORREL((IF($L$2:$L$154&lt;=200,IF($J$2:$J$154&gt;=$Z88,$M$2:$M$154))),(IF($L$2:$L$154&lt;=200,IF($J$2:$J$154&gt;=$Z88,$W$2:$W$154))))^2</f>
        <v>0.36329285638317516</v>
      </c>
      <c r="AH88" s="29"/>
      <c r="AJ88" s="30"/>
      <c r="AK88" s="30"/>
      <c r="AL88" s="30"/>
      <c r="AM88" s="30"/>
    </row>
    <row r="89" spans="1:39" x14ac:dyDescent="0.2">
      <c r="A89" t="s">
        <v>12</v>
      </c>
      <c r="B89" t="s">
        <v>76</v>
      </c>
      <c r="C89">
        <v>42</v>
      </c>
      <c r="D89" s="2">
        <v>44134</v>
      </c>
      <c r="E89">
        <v>304</v>
      </c>
      <c r="F89">
        <v>3.2701247000000002</v>
      </c>
      <c r="G89" s="12">
        <v>-112.451111</v>
      </c>
      <c r="H89" s="12">
        <v>41.110277799999999</v>
      </c>
      <c r="I89" s="37"/>
      <c r="J89" s="18"/>
      <c r="L89" s="38">
        <v>42.1</v>
      </c>
      <c r="M89">
        <f t="shared" si="20"/>
        <v>1.6242820958356683</v>
      </c>
      <c r="N89" s="7">
        <v>6.4907500000000007E-2</v>
      </c>
      <c r="O89" s="7">
        <v>7.7529999999999905E-2</v>
      </c>
      <c r="P89" s="7">
        <v>4.5217499999999897E-2</v>
      </c>
      <c r="Q89" s="7">
        <v>1.8350000000000002E-2</v>
      </c>
      <c r="R89" s="7">
        <v>3.41749999999999E-3</v>
      </c>
      <c r="S89" s="7">
        <v>3.7200000000000002E-3</v>
      </c>
      <c r="T89">
        <f t="shared" si="21"/>
        <v>-0.25396620662969349</v>
      </c>
      <c r="U89" s="12">
        <f t="shared" si="22"/>
        <v>-0.18862659060991602</v>
      </c>
      <c r="V89" s="12">
        <f t="shared" si="23"/>
        <v>1.1944690521126202</v>
      </c>
      <c r="W89" s="12">
        <f t="shared" si="24"/>
        <v>8.8617814831065594E-2</v>
      </c>
      <c r="X89" s="12">
        <f t="shared" si="25"/>
        <v>0.61722987067167245</v>
      </c>
      <c r="Z89" s="29">
        <v>8.1999999999999993</v>
      </c>
      <c r="AA89" cm="1">
        <f t="array" ref="AA89">COUNT(IF($J$2:$J$154&gt;=Z89,IF($L$2:$L$154&lt;=200,$J$2:$J$154)))</f>
        <v>10</v>
      </c>
      <c r="AB89" s="30" cm="1">
        <f t="array" ref="AB89">CORREL((IF($L$2:$L$154&lt;=200,IF($J$2:$J$154&gt;=$Z89,$M$2:$M$154))),(IF($L$2:$L$154&lt;=200,IF($J$2:$J$154&gt;=$Z89,$T$2:$T$154))))^2</f>
        <v>0.77455482807208731</v>
      </c>
      <c r="AC89" s="30" cm="1">
        <f t="array" ref="AC89">CORREL((IF($L$2:$L$154&lt;=200,IF($J$2:$J$154&gt;=$Z89,$M$2:$M$154))),(IF($L$2:$L$154&lt;=200,IF($J$2:$J$154&gt;=$Z89,$U$2:$U$154))))^2</f>
        <v>3.1981105912192456E-2</v>
      </c>
      <c r="AD89" s="30" cm="1">
        <f t="array" ref="AD89">CORREL((IF($L$2:$L$154&lt;=200,IF($J$2:$J$154&gt;=$Z89,$M$2:$M$154))),(IF($L$2:$L$154&lt;=200,IF($J$2:$J$154&gt;=$Z89,$V$2:$V$154))))^2</f>
        <v>0.49553436799998191</v>
      </c>
      <c r="AE89" s="30" cm="1">
        <f t="array" ref="AE89">CORREL((IF($L$2:$L$154&lt;=200,IF($J$2:$J$154&gt;=$Z89,$M$2:$M$154))),(IF($L$2:$L$154&lt;=200,IF($J$2:$J$154&gt;=$Z89,$W$2:$W$154))))^2</f>
        <v>0.57389971848616106</v>
      </c>
      <c r="AH89" s="29"/>
      <c r="AJ89" s="30"/>
      <c r="AK89" s="30"/>
      <c r="AL89" s="30"/>
      <c r="AM89" s="30"/>
    </row>
    <row r="90" spans="1:39" x14ac:dyDescent="0.2">
      <c r="A90" t="s">
        <v>12</v>
      </c>
      <c r="B90" t="s">
        <v>92</v>
      </c>
      <c r="C90">
        <v>76</v>
      </c>
      <c r="D90" s="2">
        <v>44360</v>
      </c>
      <c r="E90">
        <v>164</v>
      </c>
      <c r="F90">
        <v>6.2401624</v>
      </c>
      <c r="G90" s="12">
        <v>-112.44475</v>
      </c>
      <c r="H90" s="12">
        <v>40.933250000000001</v>
      </c>
      <c r="I90" s="3">
        <v>5.4</v>
      </c>
      <c r="J90" s="18">
        <v>5.4</v>
      </c>
      <c r="K90" s="3">
        <f t="shared" ref="K90:K99" si="28">J90-I90</f>
        <v>0</v>
      </c>
      <c r="L90" s="14">
        <v>1.1399999999999999</v>
      </c>
      <c r="M90">
        <f t="shared" si="20"/>
        <v>5.6904851336472557E-2</v>
      </c>
      <c r="N90" s="9">
        <v>2.9982499999999902E-2</v>
      </c>
      <c r="O90" s="9">
        <v>6.7272499999999999E-2</v>
      </c>
      <c r="P90" s="9">
        <v>2.198E-2</v>
      </c>
      <c r="Q90" s="9">
        <v>-4.7499999999999999E-3</v>
      </c>
      <c r="R90" s="9">
        <v>6.2774999999999897E-3</v>
      </c>
      <c r="S90" s="9">
        <v>8.0099999999999894E-3</v>
      </c>
      <c r="T90" s="12">
        <f t="shared" si="21"/>
        <v>-0.11895648296108963</v>
      </c>
      <c r="U90" s="12">
        <f t="shared" si="22"/>
        <v>-0.27484448100354769</v>
      </c>
      <c r="V90" s="12">
        <f t="shared" si="23"/>
        <v>2.2437255065454922</v>
      </c>
      <c r="W90" s="12">
        <f t="shared" si="24"/>
        <v>0.38342501670865398</v>
      </c>
      <c r="X90" s="12">
        <f t="shared" si="25"/>
        <v>1.1519452996921109</v>
      </c>
      <c r="Z90" s="29">
        <v>8.3000000000000007</v>
      </c>
      <c r="AA90" cm="1">
        <f t="array" ref="AA90">COUNT(IF($J$2:$J$154&gt;=Z90,IF($L$2:$L$154&lt;=200,$J$2:$J$154)))</f>
        <v>9</v>
      </c>
      <c r="AB90" s="30" cm="1">
        <f t="array" ref="AB90">CORREL((IF($L$2:$L$154&lt;=200,IF($J$2:$J$154&gt;=$Z90,$M$2:$M$154))),(IF($L$2:$L$154&lt;=200,IF($J$2:$J$154&gt;=$Z90,$T$2:$T$154))))^2</f>
        <v>0.77374960641705959</v>
      </c>
      <c r="AC90" s="30" cm="1">
        <f t="array" ref="AC90">CORREL((IF($L$2:$L$154&lt;=200,IF($J$2:$J$154&gt;=$Z90,$M$2:$M$154))),(IF($L$2:$L$154&lt;=200,IF($J$2:$J$154&gt;=$Z90,$U$2:$U$154))))^2</f>
        <v>2.6648065083047894E-2</v>
      </c>
      <c r="AD90" s="30" cm="1">
        <f t="array" ref="AD90">CORREL((IF($L$2:$L$154&lt;=200,IF($J$2:$J$154&gt;=$Z90,$M$2:$M$154))),(IF($L$2:$L$154&lt;=200,IF($J$2:$J$154&gt;=$Z90,$V$2:$V$154))))^2</f>
        <v>0.46359819537138708</v>
      </c>
      <c r="AE90" s="30" cm="1">
        <f t="array" ref="AE90">CORREL((IF($L$2:$L$154&lt;=200,IF($J$2:$J$154&gt;=$Z90,$M$2:$M$154))),(IF($L$2:$L$154&lt;=200,IF($J$2:$J$154&gt;=$Z90,$W$2:$W$154))))^2</f>
        <v>0.55017241102722236</v>
      </c>
      <c r="AH90" s="29"/>
      <c r="AJ90" s="30"/>
      <c r="AK90" s="30"/>
      <c r="AL90" s="30"/>
      <c r="AM90" s="30"/>
    </row>
    <row r="91" spans="1:39" x14ac:dyDescent="0.2">
      <c r="A91" t="s">
        <v>12</v>
      </c>
      <c r="B91" t="s">
        <v>52</v>
      </c>
      <c r="C91">
        <v>50</v>
      </c>
      <c r="D91" s="2">
        <v>44300</v>
      </c>
      <c r="E91">
        <v>104</v>
      </c>
      <c r="F91">
        <v>1.2445073</v>
      </c>
      <c r="G91" s="12">
        <v>-112.1427333</v>
      </c>
      <c r="H91" s="12">
        <v>41.003016670000001</v>
      </c>
      <c r="I91" s="41">
        <v>0.7</v>
      </c>
      <c r="J91" s="18">
        <v>0.7</v>
      </c>
      <c r="K91" s="3">
        <f t="shared" si="28"/>
        <v>0</v>
      </c>
      <c r="L91" s="42">
        <v>5550</v>
      </c>
      <c r="M91">
        <f t="shared" si="20"/>
        <v>3.7442929831226763</v>
      </c>
      <c r="N91" s="7">
        <v>6.3614999999999894E-2</v>
      </c>
      <c r="O91" s="7">
        <v>0.16910500000000001</v>
      </c>
      <c r="P91" s="7">
        <v>0.16184499999999999</v>
      </c>
      <c r="Q91" s="7">
        <v>0.120539999999999</v>
      </c>
      <c r="R91" s="7">
        <v>4.0224999999999801E-3</v>
      </c>
      <c r="S91" s="7">
        <v>3.9674999999999797E-3</v>
      </c>
      <c r="T91">
        <f t="shared" si="21"/>
        <v>0.5808817007184891</v>
      </c>
      <c r="U91" s="12">
        <f t="shared" si="22"/>
        <v>-0.17748796837401604</v>
      </c>
      <c r="V91" s="12">
        <f t="shared" si="23"/>
        <v>2.6582567004637316</v>
      </c>
      <c r="W91" s="12">
        <f t="shared" si="24"/>
        <v>0.45329150910966037</v>
      </c>
      <c r="X91" s="12">
        <f t="shared" si="25"/>
        <v>0.16767076939011957</v>
      </c>
      <c r="Z91" s="29">
        <v>8.4</v>
      </c>
      <c r="AA91" cm="1">
        <f t="array" ref="AA91">COUNT(IF($J$2:$J$154&gt;=Z91,IF($L$2:$L$154&lt;=200,$J$2:$J$154)))</f>
        <v>8</v>
      </c>
      <c r="AB91" s="30" cm="1">
        <f t="array" ref="AB91">CORREL((IF($L$2:$L$154&lt;=200,IF($J$2:$J$154&gt;=$Z91,$M$2:$M$154))),(IF($L$2:$L$154&lt;=200,IF($J$2:$J$154&gt;=$Z91,$T$2:$T$154))))^2</f>
        <v>0.77379268735311324</v>
      </c>
      <c r="AC91" s="30" cm="1">
        <f t="array" ref="AC91">CORREL((IF($L$2:$L$154&lt;=200,IF($J$2:$J$154&gt;=$Z91,$M$2:$M$154))),(IF($L$2:$L$154&lt;=200,IF($J$2:$J$154&gt;=$Z91,$U$2:$U$154))))^2</f>
        <v>2.6704075663729322E-2</v>
      </c>
      <c r="AD91" s="30" cm="1">
        <f t="array" ref="AD91">CORREL((IF($L$2:$L$154&lt;=200,IF($J$2:$J$154&gt;=$Z91,$M$2:$M$154))),(IF($L$2:$L$154&lt;=200,IF($J$2:$J$154&gt;=$Z91,$V$2:$V$154))))^2</f>
        <v>0.61425099076835399</v>
      </c>
      <c r="AE91" s="30" cm="1">
        <f t="array" ref="AE91">CORREL((IF($L$2:$L$154&lt;=200,IF($J$2:$J$154&gt;=$Z91,$M$2:$M$154))),(IF($L$2:$L$154&lt;=200,IF($J$2:$J$154&gt;=$Z91,$W$2:$W$154))))^2</f>
        <v>0.69436616807156981</v>
      </c>
      <c r="AH91" s="29"/>
      <c r="AJ91" s="30"/>
      <c r="AK91" s="30"/>
      <c r="AL91" s="30"/>
      <c r="AM91" s="30"/>
    </row>
    <row r="92" spans="1:39" x14ac:dyDescent="0.2">
      <c r="A92" t="s">
        <v>12</v>
      </c>
      <c r="B92" t="s">
        <v>85</v>
      </c>
      <c r="C92">
        <v>69</v>
      </c>
      <c r="D92" s="2">
        <v>44360</v>
      </c>
      <c r="E92">
        <v>164</v>
      </c>
      <c r="F92">
        <v>6.2401624</v>
      </c>
      <c r="G92" s="12">
        <v>-112.45965</v>
      </c>
      <c r="H92" s="12">
        <v>40.916350000000001</v>
      </c>
      <c r="I92" s="3">
        <v>3</v>
      </c>
      <c r="J92" s="18">
        <v>3</v>
      </c>
      <c r="K92" s="3">
        <f t="shared" si="28"/>
        <v>0</v>
      </c>
      <c r="L92" s="14">
        <v>2.04</v>
      </c>
      <c r="M92">
        <f t="shared" si="20"/>
        <v>0.30963016742589877</v>
      </c>
      <c r="N92" s="9">
        <v>9.7424999999999803E-3</v>
      </c>
      <c r="O92" s="9">
        <v>7.1369999999999906E-2</v>
      </c>
      <c r="P92" s="9">
        <v>2.4015000000000002E-2</v>
      </c>
      <c r="Q92" s="9">
        <v>-2.0275000000000102E-3</v>
      </c>
      <c r="R92" s="9">
        <v>2.8414999999999899E-2</v>
      </c>
      <c r="S92" s="9">
        <v>2.94325E-2</v>
      </c>
      <c r="T92" s="12">
        <f t="shared" si="21"/>
        <v>0.19997898276586856</v>
      </c>
      <c r="U92" s="12">
        <f t="shared" si="22"/>
        <v>-0.32106642009554687</v>
      </c>
      <c r="V92" s="12">
        <f t="shared" si="23"/>
        <v>7.3256351039261025</v>
      </c>
      <c r="W92" s="12">
        <f t="shared" si="24"/>
        <v>0.75977808599167829</v>
      </c>
      <c r="X92" s="12">
        <f t="shared" si="25"/>
        <v>1.0584778454771611</v>
      </c>
      <c r="Z92" s="29">
        <v>8.5</v>
      </c>
      <c r="AA92" cm="1">
        <f t="array" ref="AA92">COUNT(IF($J$2:$J$154&gt;=Z92,IF($L$2:$L$154&lt;=200,$J$2:$J$154)))</f>
        <v>6</v>
      </c>
      <c r="AB92" s="30" cm="1">
        <f t="array" ref="AB92">CORREL((IF($L$2:$L$154&lt;=200,IF($J$2:$J$154&gt;=$Z92,$M$2:$M$154))),(IF($L$2:$L$154&lt;=200,IF($J$2:$J$154&gt;=$Z92,$T$2:$T$154))))^2</f>
        <v>0.75577635987565184</v>
      </c>
      <c r="AC92" s="30" cm="1">
        <f t="array" ref="AC92">CORREL((IF($L$2:$L$154&lt;=200,IF($J$2:$J$154&gt;=$Z92,$M$2:$M$154))),(IF($L$2:$L$154&lt;=200,IF($J$2:$J$154&gt;=$Z92,$U$2:$U$154))))^2</f>
        <v>1.037274074247037E-3</v>
      </c>
      <c r="AD92" s="30" cm="1">
        <f t="array" ref="AD92">CORREL((IF($L$2:$L$154&lt;=200,IF($J$2:$J$154&gt;=$Z92,$M$2:$M$154))),(IF($L$2:$L$154&lt;=200,IF($J$2:$J$154&gt;=$Z92,$V$2:$V$154))))^2</f>
        <v>0.67568400129875295</v>
      </c>
      <c r="AE92" s="30" cm="1">
        <f t="array" ref="AE92">CORREL((IF($L$2:$L$154&lt;=200,IF($J$2:$J$154&gt;=$Z92,$M$2:$M$154))),(IF($L$2:$L$154&lt;=200,IF($J$2:$J$154&gt;=$Z92,$W$2:$W$154))))^2</f>
        <v>0.74302233838811205</v>
      </c>
      <c r="AH92" s="29"/>
      <c r="AJ92" s="30"/>
      <c r="AK92" s="30"/>
      <c r="AL92" s="30"/>
      <c r="AM92" s="30"/>
    </row>
    <row r="93" spans="1:39" x14ac:dyDescent="0.2">
      <c r="A93" t="s">
        <v>12</v>
      </c>
      <c r="B93" t="s">
        <v>84</v>
      </c>
      <c r="C93">
        <v>68</v>
      </c>
      <c r="D93" s="2">
        <v>44360</v>
      </c>
      <c r="E93">
        <v>164</v>
      </c>
      <c r="F93">
        <v>6.2401624</v>
      </c>
      <c r="G93" s="12">
        <v>-112.45478300000001</v>
      </c>
      <c r="H93" s="12">
        <v>40.900917</v>
      </c>
      <c r="I93" s="3">
        <v>4.4000000000000004</v>
      </c>
      <c r="J93" s="18">
        <v>4.4000000000000004</v>
      </c>
      <c r="K93" s="3">
        <f t="shared" si="28"/>
        <v>0</v>
      </c>
      <c r="L93" s="14">
        <v>2.0499999999999998</v>
      </c>
      <c r="M93">
        <f t="shared" si="20"/>
        <v>0.31175386105575426</v>
      </c>
      <c r="N93" s="9">
        <v>2.18424999999999E-2</v>
      </c>
      <c r="O93" s="9">
        <v>8.8282499999999903E-2</v>
      </c>
      <c r="P93" s="9">
        <v>3.5647499999999999E-2</v>
      </c>
      <c r="Q93" s="9">
        <v>5.1499999999999801E-3</v>
      </c>
      <c r="R93" s="9">
        <v>3.7654999999999897E-2</v>
      </c>
      <c r="S93" s="9">
        <v>4.0377499999999997E-2</v>
      </c>
      <c r="T93" s="12">
        <f t="shared" si="21"/>
        <v>0.15637300710786525</v>
      </c>
      <c r="U93" s="12">
        <f t="shared" si="22"/>
        <v>-0.27693530079455231</v>
      </c>
      <c r="V93" s="12">
        <f t="shared" si="23"/>
        <v>4.0417763534394098</v>
      </c>
      <c r="W93" s="12">
        <f t="shared" si="24"/>
        <v>0.60331441543700448</v>
      </c>
      <c r="X93" s="12">
        <f t="shared" si="25"/>
        <v>0.88975998715650373</v>
      </c>
      <c r="Z93" s="29">
        <v>8.6</v>
      </c>
      <c r="AA93" cm="1">
        <f t="array" ref="AA93">COUNT(IF($J$2:$J$154&gt;=Z93,IF($L$2:$L$154&lt;=200,$J$2:$J$154)))</f>
        <v>5</v>
      </c>
      <c r="AB93" s="30" cm="1">
        <f t="array" ref="AB93">CORREL((IF($L$2:$L$154&lt;=200,IF($J$2:$J$154&gt;=$Z93,$M$2:$M$154))),(IF($L$2:$L$154&lt;=200,IF($J$2:$J$154&gt;=$Z93,$T$2:$T$154))))^2</f>
        <v>0.96389595827876096</v>
      </c>
      <c r="AC93" s="30" cm="1">
        <f t="array" ref="AC93">CORREL((IF($L$2:$L$154&lt;=200,IF($J$2:$J$154&gt;=$Z93,$M$2:$M$154))),(IF($L$2:$L$154&lt;=200,IF($J$2:$J$154&gt;=$Z93,$U$2:$U$154))))^2</f>
        <v>2.6712269235922524E-4</v>
      </c>
      <c r="AD93" s="30" cm="1">
        <f t="array" ref="AD93">CORREL((IF($L$2:$L$154&lt;=200,IF($J$2:$J$154&gt;=$Z93,$M$2:$M$154))),(IF($L$2:$L$154&lt;=200,IF($J$2:$J$154&gt;=$Z93,$V$2:$V$154))))^2</f>
        <v>0.75263011084692788</v>
      </c>
      <c r="AE93" s="30" cm="1">
        <f t="array" ref="AE93">CORREL((IF($L$2:$L$154&lt;=200,IF($J$2:$J$154&gt;=$Z93,$M$2:$M$154))),(IF($L$2:$L$154&lt;=200,IF($J$2:$J$154&gt;=$Z93,$W$2:$W$154))))^2</f>
        <v>0.82319603123762797</v>
      </c>
      <c r="AH93" s="29"/>
      <c r="AJ93" s="30"/>
      <c r="AK93" s="30"/>
      <c r="AL93" s="30"/>
      <c r="AM93" s="30"/>
    </row>
    <row r="94" spans="1:39" x14ac:dyDescent="0.2">
      <c r="A94" t="s">
        <v>12</v>
      </c>
      <c r="B94" s="20" t="s">
        <v>57</v>
      </c>
      <c r="C94">
        <v>92</v>
      </c>
      <c r="D94" s="2">
        <v>44390</v>
      </c>
      <c r="E94">
        <v>194</v>
      </c>
      <c r="F94">
        <v>4.755369</v>
      </c>
      <c r="G94" s="12">
        <v>-112.1427333</v>
      </c>
      <c r="H94" s="12">
        <v>41.003016670000001</v>
      </c>
      <c r="I94" s="41">
        <v>0.1</v>
      </c>
      <c r="J94" s="18">
        <v>0.1</v>
      </c>
      <c r="K94" s="3">
        <f t="shared" si="28"/>
        <v>0</v>
      </c>
      <c r="L94" s="42">
        <v>805</v>
      </c>
      <c r="M94">
        <f t="shared" si="20"/>
        <v>2.9057958803678687</v>
      </c>
      <c r="N94" s="7">
        <v>3.32E-2</v>
      </c>
      <c r="O94" s="7">
        <v>0.14413500000000001</v>
      </c>
      <c r="P94" s="7">
        <v>0.13987250000000001</v>
      </c>
      <c r="Q94" s="7">
        <v>0.10890749999999901</v>
      </c>
      <c r="R94" s="7">
        <v>3.1700000000000001E-3</v>
      </c>
      <c r="S94" s="7">
        <v>4.1049999999999897E-3</v>
      </c>
      <c r="T94">
        <f t="shared" si="21"/>
        <v>0.7400874180455822</v>
      </c>
      <c r="U94" s="12">
        <f t="shared" si="22"/>
        <v>-0.17461302055432376</v>
      </c>
      <c r="V94" s="12">
        <f t="shared" si="23"/>
        <v>4.3414156626506024</v>
      </c>
      <c r="W94" s="12">
        <f t="shared" si="24"/>
        <v>0.62556742887754813</v>
      </c>
      <c r="X94" s="12">
        <f t="shared" si="25"/>
        <v>0.13921574439076892</v>
      </c>
      <c r="Z94" s="29">
        <v>8.6999999999999993</v>
      </c>
      <c r="AA94" cm="1">
        <f t="array" ref="AA94">COUNT(IF($J$2:$J$154&gt;=Z94,IF($L$2:$L$154&lt;=200,$J$2:$J$154)))</f>
        <v>4</v>
      </c>
      <c r="AB94" s="30" cm="1">
        <f t="array" ref="AB94">CORREL((IF($L$2:$L$154&lt;=200,IF($J$2:$J$154&gt;=$Z94,$M$2:$M$154))),(IF($L$2:$L$154&lt;=200,IF($J$2:$J$154&gt;=$Z94,$T$2:$T$154))))^2</f>
        <v>0.98149734752490547</v>
      </c>
      <c r="AC94" s="30" cm="1">
        <f t="array" ref="AC94">CORREL((IF($L$2:$L$154&lt;=200,IF($J$2:$J$154&gt;=$Z94,$M$2:$M$154))),(IF($L$2:$L$154&lt;=200,IF($J$2:$J$154&gt;=$Z94,$U$2:$U$154))))^2</f>
        <v>7.8083864105373043E-3</v>
      </c>
      <c r="AD94" s="30" cm="1">
        <f t="array" ref="AD94">CORREL((IF($L$2:$L$154&lt;=200,IF($J$2:$J$154&gt;=$Z94,$M$2:$M$154))),(IF($L$2:$L$154&lt;=200,IF($J$2:$J$154&gt;=$Z94,$V$2:$V$154))))^2</f>
        <v>0.87375154808578526</v>
      </c>
      <c r="AE94" s="30" cm="1">
        <f t="array" ref="AE94">CORREL((IF($L$2:$L$154&lt;=200,IF($J$2:$J$154&gt;=$Z94,$M$2:$M$154))),(IF($L$2:$L$154&lt;=200,IF($J$2:$J$154&gt;=$Z94,$W$2:$W$154))))^2</f>
        <v>0.91326780096143734</v>
      </c>
      <c r="AH94" s="29"/>
      <c r="AJ94" s="30"/>
      <c r="AK94" s="30"/>
      <c r="AL94" s="30"/>
      <c r="AM94" s="30"/>
    </row>
    <row r="95" spans="1:39" x14ac:dyDescent="0.2">
      <c r="A95" t="s">
        <v>12</v>
      </c>
      <c r="B95" t="s">
        <v>48</v>
      </c>
      <c r="C95">
        <v>1</v>
      </c>
      <c r="D95" s="2">
        <v>44056</v>
      </c>
      <c r="E95">
        <v>226</v>
      </c>
      <c r="F95">
        <v>6.2403139999999997</v>
      </c>
      <c r="G95" s="12">
        <v>-112.23694399999999</v>
      </c>
      <c r="H95" s="12">
        <v>40.818550000000002</v>
      </c>
      <c r="I95" s="3">
        <v>2.19</v>
      </c>
      <c r="J95" s="18">
        <v>7</v>
      </c>
      <c r="K95" s="3">
        <f t="shared" si="28"/>
        <v>4.8100000000000005</v>
      </c>
      <c r="L95" s="14">
        <v>14.83</v>
      </c>
      <c r="M95">
        <f t="shared" si="20"/>
        <v>1.171141151028382</v>
      </c>
      <c r="N95" s="9">
        <v>1.11725E-2</v>
      </c>
      <c r="O95" s="9">
        <v>6.4577499999999996E-2</v>
      </c>
      <c r="P95" s="9">
        <v>2.7535E-2</v>
      </c>
      <c r="Q95" s="9">
        <v>1.69199999999999E-2</v>
      </c>
      <c r="R95" s="9">
        <v>3.6197499999999903E-2</v>
      </c>
      <c r="S95" s="9">
        <v>3.5922499999999899E-2</v>
      </c>
      <c r="T95" s="12">
        <f t="shared" si="21"/>
        <v>0.25337772443962686</v>
      </c>
      <c r="U95" s="12">
        <f t="shared" si="22"/>
        <v>-0.14013201320132146</v>
      </c>
      <c r="V95" s="12">
        <f t="shared" si="23"/>
        <v>5.7800402774669948</v>
      </c>
      <c r="W95" s="12">
        <f t="shared" si="24"/>
        <v>0.70501650165016494</v>
      </c>
      <c r="X95" s="12">
        <f t="shared" si="25"/>
        <v>0.58477253903494164</v>
      </c>
      <c r="Z95" s="29">
        <v>8.9</v>
      </c>
      <c r="AA95" cm="1">
        <f t="array" ref="AA95">COUNT(IF($J$2:$J$154&gt;=Z95,IF($L$2:$L$154&lt;=200,$J$2:$J$154)))</f>
        <v>2</v>
      </c>
      <c r="AB95" s="30"/>
      <c r="AC95" s="30"/>
      <c r="AD95" s="30"/>
      <c r="AE95" s="30"/>
      <c r="AH95" s="29"/>
      <c r="AJ95" s="30"/>
      <c r="AK95" s="30"/>
      <c r="AL95" s="30"/>
      <c r="AM95" s="30"/>
    </row>
    <row r="96" spans="1:39" x14ac:dyDescent="0.2">
      <c r="A96" t="s">
        <v>12</v>
      </c>
      <c r="B96" t="s">
        <v>49</v>
      </c>
      <c r="C96">
        <v>2</v>
      </c>
      <c r="D96" s="2">
        <v>44056</v>
      </c>
      <c r="E96">
        <v>226</v>
      </c>
      <c r="F96">
        <v>6.2403139999999997</v>
      </c>
      <c r="G96" s="12">
        <v>-112.349075</v>
      </c>
      <c r="H96" s="12">
        <v>40.899018099999999</v>
      </c>
      <c r="I96" s="3">
        <v>3.17</v>
      </c>
      <c r="J96" s="18">
        <v>7.5</v>
      </c>
      <c r="K96" s="3">
        <f t="shared" si="28"/>
        <v>4.33</v>
      </c>
      <c r="L96" s="14">
        <v>13.074999999999999</v>
      </c>
      <c r="M96">
        <f t="shared" si="20"/>
        <v>1.1164416975393119</v>
      </c>
      <c r="N96" s="9">
        <v>2.1292499999999898E-2</v>
      </c>
      <c r="O96" s="9">
        <v>7.3514999999999997E-2</v>
      </c>
      <c r="P96" s="9">
        <v>3.7434999999999899E-2</v>
      </c>
      <c r="Q96" s="9">
        <v>2.6297500000000001E-2</v>
      </c>
      <c r="R96" s="9">
        <v>4.5382499999999902E-2</v>
      </c>
      <c r="S96" s="9">
        <v>4.3567500000000002E-2</v>
      </c>
      <c r="T96" s="12">
        <f t="shared" si="21"/>
        <v>0.21958103788342517</v>
      </c>
      <c r="U96" s="12">
        <f t="shared" si="22"/>
        <v>-0.11747488331619239</v>
      </c>
      <c r="V96" s="12">
        <f t="shared" si="23"/>
        <v>3.4526241634378465</v>
      </c>
      <c r="W96" s="12">
        <f t="shared" si="24"/>
        <v>0.55082667510481931</v>
      </c>
      <c r="X96" s="12">
        <f t="shared" si="25"/>
        <v>0.47306199123356291</v>
      </c>
      <c r="Z96" s="29">
        <v>9.1999999999999993</v>
      </c>
      <c r="AB96" s="30"/>
      <c r="AC96" s="30"/>
      <c r="AD96" s="30"/>
      <c r="AE96" s="30"/>
      <c r="AH96" s="29"/>
      <c r="AJ96" s="30"/>
      <c r="AK96" s="30"/>
      <c r="AL96" s="30"/>
      <c r="AM96" s="30"/>
    </row>
    <row r="97" spans="1:24" x14ac:dyDescent="0.2">
      <c r="A97" t="s">
        <v>12</v>
      </c>
      <c r="B97" t="s">
        <v>86</v>
      </c>
      <c r="C97">
        <v>70</v>
      </c>
      <c r="D97" s="2">
        <v>44360</v>
      </c>
      <c r="E97">
        <v>164</v>
      </c>
      <c r="F97">
        <v>6.2404390000000003</v>
      </c>
      <c r="G97" s="12">
        <v>-112.426</v>
      </c>
      <c r="H97" s="12">
        <v>41.010933000000001</v>
      </c>
      <c r="I97" s="3">
        <v>4.4000000000000004</v>
      </c>
      <c r="J97" s="18">
        <v>6.5</v>
      </c>
      <c r="K97" s="3">
        <f t="shared" si="28"/>
        <v>2.0999999999999996</v>
      </c>
      <c r="L97" s="14">
        <v>1.95</v>
      </c>
      <c r="M97">
        <f t="shared" si="20"/>
        <v>0.29003461136251801</v>
      </c>
      <c r="N97" s="9">
        <v>2.5417499999999999E-2</v>
      </c>
      <c r="O97" s="9">
        <v>6.1607499999999898E-2</v>
      </c>
      <c r="P97" s="9">
        <v>1.7634999999999901E-2</v>
      </c>
      <c r="Q97" s="9">
        <v>-6.5925000000000003E-3</v>
      </c>
      <c r="R97" s="9">
        <v>6.195E-3</v>
      </c>
      <c r="S97" s="9">
        <v>5.2049999999999796E-3</v>
      </c>
      <c r="T97" s="12">
        <f t="shared" si="21"/>
        <v>-0.12632390536866633</v>
      </c>
      <c r="U97" s="12">
        <f t="shared" si="22"/>
        <v>-0.27839701235277142</v>
      </c>
      <c r="V97" s="12">
        <f t="shared" si="23"/>
        <v>2.423822169764922</v>
      </c>
      <c r="W97" s="12">
        <f t="shared" si="24"/>
        <v>0.41585751220913469</v>
      </c>
      <c r="X97" s="12">
        <f t="shared" si="25"/>
        <v>1.2396619103880764</v>
      </c>
    </row>
    <row r="98" spans="1:24" x14ac:dyDescent="0.2">
      <c r="A98" t="s">
        <v>12</v>
      </c>
      <c r="B98" t="s">
        <v>82</v>
      </c>
      <c r="C98">
        <v>66</v>
      </c>
      <c r="D98" s="2">
        <v>44360</v>
      </c>
      <c r="E98">
        <v>164</v>
      </c>
      <c r="F98">
        <v>6.2404390000000003</v>
      </c>
      <c r="G98" s="12">
        <v>-112.4688</v>
      </c>
      <c r="H98" s="12">
        <v>40.992649999999998</v>
      </c>
      <c r="I98" s="3">
        <v>5.0999999999999996</v>
      </c>
      <c r="J98" s="18">
        <v>5.5</v>
      </c>
      <c r="K98" s="3">
        <f t="shared" si="28"/>
        <v>0.40000000000000036</v>
      </c>
      <c r="L98" s="14">
        <v>2.12</v>
      </c>
      <c r="M98">
        <f t="shared" si="20"/>
        <v>0.32633586092875144</v>
      </c>
      <c r="N98" s="9">
        <v>2.6599999999999902E-2</v>
      </c>
      <c r="O98" s="9">
        <v>6.6557499999999895E-2</v>
      </c>
      <c r="P98" s="9">
        <v>2.0852499999999899E-2</v>
      </c>
      <c r="Q98" s="9">
        <v>-6.6474999999999998E-3</v>
      </c>
      <c r="R98" s="9">
        <v>5.0675E-3</v>
      </c>
      <c r="S98" s="9">
        <v>8.8350000000000095E-3</v>
      </c>
      <c r="T98" s="12">
        <f t="shared" si="21"/>
        <v>-8.6353904518649466E-2</v>
      </c>
      <c r="U98" s="12">
        <f t="shared" si="22"/>
        <v>-0.29519899095617591</v>
      </c>
      <c r="V98" s="12">
        <f t="shared" si="23"/>
        <v>2.5021616541353437</v>
      </c>
      <c r="W98" s="12">
        <f t="shared" si="24"/>
        <v>0.42892413385932515</v>
      </c>
      <c r="X98" s="12">
        <f t="shared" si="25"/>
        <v>1.2219162076448009</v>
      </c>
    </row>
    <row r="99" spans="1:24" x14ac:dyDescent="0.2">
      <c r="A99" t="s">
        <v>12</v>
      </c>
      <c r="B99" t="s">
        <v>80</v>
      </c>
      <c r="C99">
        <v>64</v>
      </c>
      <c r="D99" s="2">
        <v>44360</v>
      </c>
      <c r="E99">
        <v>164</v>
      </c>
      <c r="F99">
        <v>6.2404390000000003</v>
      </c>
      <c r="G99" s="12">
        <v>-112.482933</v>
      </c>
      <c r="H99" s="12">
        <v>40.976517000000001</v>
      </c>
      <c r="I99" s="3">
        <v>4.8</v>
      </c>
      <c r="J99" s="18">
        <v>4.8</v>
      </c>
      <c r="K99" s="3">
        <f t="shared" si="28"/>
        <v>0</v>
      </c>
      <c r="L99" s="14">
        <v>3.19</v>
      </c>
      <c r="M99">
        <f t="shared" si="20"/>
        <v>0.50379068305718111</v>
      </c>
      <c r="N99" s="9">
        <v>3.3035000000000002E-2</v>
      </c>
      <c r="O99" s="9">
        <v>7.0489999999999997E-2</v>
      </c>
      <c r="P99" s="9">
        <v>2.7480000000000001E-2</v>
      </c>
      <c r="Q99" s="9">
        <v>-1.36749999999999E-3</v>
      </c>
      <c r="R99" s="9">
        <v>8.8074999999999907E-3</v>
      </c>
      <c r="S99" s="9">
        <v>9.8799999999999999E-3</v>
      </c>
      <c r="T99" s="12">
        <f t="shared" si="21"/>
        <v>-7.8805504326854889E-2</v>
      </c>
      <c r="U99" s="12">
        <f t="shared" si="22"/>
        <v>-0.27865249939628101</v>
      </c>
      <c r="V99" s="12">
        <f t="shared" si="23"/>
        <v>2.1337974875132435</v>
      </c>
      <c r="W99" s="12">
        <f t="shared" si="24"/>
        <v>0.36179666747162514</v>
      </c>
      <c r="X99" s="12">
        <f t="shared" si="25"/>
        <v>1.0395674346269304</v>
      </c>
    </row>
    <row r="100" spans="1:24" x14ac:dyDescent="0.2">
      <c r="A100" t="s">
        <v>12</v>
      </c>
      <c r="B100" t="s">
        <v>48</v>
      </c>
      <c r="C100">
        <v>43</v>
      </c>
      <c r="D100" s="2">
        <v>44134</v>
      </c>
      <c r="E100">
        <v>304</v>
      </c>
      <c r="F100">
        <v>3.2698483</v>
      </c>
      <c r="G100" s="12">
        <v>-112.23694399999999</v>
      </c>
      <c r="H100" s="12">
        <v>40.818550000000002</v>
      </c>
      <c r="I100" s="39"/>
      <c r="J100" s="18"/>
      <c r="L100" s="40">
        <v>23</v>
      </c>
      <c r="M100">
        <f t="shared" ref="M100:M131" si="29">LOG10(L100)</f>
        <v>1.3617278360175928</v>
      </c>
      <c r="N100" s="7">
        <v>7.2387499999999994E-2</v>
      </c>
      <c r="O100" s="7">
        <v>8.1297499999999995E-2</v>
      </c>
      <c r="P100" s="7">
        <v>4.8682499999999899E-2</v>
      </c>
      <c r="Q100" s="7">
        <v>2.3574999999999902E-2</v>
      </c>
      <c r="R100" s="7">
        <v>-2.1099999999999999E-3</v>
      </c>
      <c r="S100" s="7">
        <v>-7.3074999999999902E-3</v>
      </c>
      <c r="T100">
        <f t="shared" ref="T100:T131" si="30">(P100-N100)/O100</f>
        <v>-0.29158338202281858</v>
      </c>
      <c r="U100" s="12">
        <f t="shared" ref="U100:U131" si="31">(Q100-P100)/(N100+O100)</f>
        <v>-0.16336987994924684</v>
      </c>
      <c r="V100" s="12">
        <f t="shared" ref="V100:V131" si="32">O100/N100</f>
        <v>1.1230875496460024</v>
      </c>
      <c r="W100" s="12">
        <f t="shared" ref="W100:W131" si="33">(O100-N100)/(O100+N100)</f>
        <v>5.7975729576731638E-2</v>
      </c>
      <c r="X100" s="12">
        <f t="shared" ref="X100:X131" si="34">(O100-Q100)/(O100+Q100)</f>
        <v>0.55040644592243104</v>
      </c>
    </row>
    <row r="101" spans="1:24" x14ac:dyDescent="0.2">
      <c r="A101" t="s">
        <v>12</v>
      </c>
      <c r="B101" t="s">
        <v>77</v>
      </c>
      <c r="C101">
        <v>44</v>
      </c>
      <c r="D101" s="2">
        <v>44134</v>
      </c>
      <c r="E101">
        <v>304</v>
      </c>
      <c r="F101">
        <v>3.2698483</v>
      </c>
      <c r="G101" s="12">
        <v>-112.23694399999999</v>
      </c>
      <c r="H101" s="12">
        <v>40.818550000000002</v>
      </c>
      <c r="I101" s="37"/>
      <c r="J101" s="18"/>
      <c r="L101" s="38">
        <v>16.8</v>
      </c>
      <c r="M101">
        <f t="shared" si="29"/>
        <v>1.2253092817258628</v>
      </c>
      <c r="N101" s="7">
        <v>7.2387499999999994E-2</v>
      </c>
      <c r="O101" s="7">
        <v>8.1297499999999995E-2</v>
      </c>
      <c r="P101" s="7">
        <v>4.8682499999999899E-2</v>
      </c>
      <c r="Q101" s="7">
        <v>2.3574999999999902E-2</v>
      </c>
      <c r="R101" s="7">
        <v>-2.1099999999999999E-3</v>
      </c>
      <c r="S101" s="7">
        <v>-7.3074999999999902E-3</v>
      </c>
      <c r="T101">
        <f t="shared" si="30"/>
        <v>-0.29158338202281858</v>
      </c>
      <c r="U101" s="12">
        <f t="shared" si="31"/>
        <v>-0.16336987994924684</v>
      </c>
      <c r="V101" s="12">
        <f t="shared" si="32"/>
        <v>1.1230875496460024</v>
      </c>
      <c r="W101" s="12">
        <f t="shared" si="33"/>
        <v>5.7975729576731638E-2</v>
      </c>
      <c r="X101" s="12">
        <f t="shared" si="34"/>
        <v>0.55040644592243104</v>
      </c>
    </row>
    <row r="102" spans="1:24" x14ac:dyDescent="0.2">
      <c r="A102" t="s">
        <v>12</v>
      </c>
      <c r="B102" t="s">
        <v>89</v>
      </c>
      <c r="C102">
        <v>73</v>
      </c>
      <c r="D102" s="2">
        <v>44360</v>
      </c>
      <c r="E102">
        <v>164</v>
      </c>
      <c r="F102">
        <v>6.2404390000000003</v>
      </c>
      <c r="G102" s="12">
        <v>-112.47280000000001</v>
      </c>
      <c r="H102" s="12">
        <v>40.950316999999998</v>
      </c>
      <c r="I102" s="3">
        <v>3.8</v>
      </c>
      <c r="J102" s="18">
        <v>3.8</v>
      </c>
      <c r="K102" s="3">
        <f>J102-I102</f>
        <v>0</v>
      </c>
      <c r="L102" s="14">
        <v>1.57</v>
      </c>
      <c r="M102">
        <f t="shared" si="29"/>
        <v>0.19589965240923377</v>
      </c>
      <c r="N102" s="9">
        <v>3.0835000000000001E-2</v>
      </c>
      <c r="O102" s="9">
        <v>7.2084999999999996E-2</v>
      </c>
      <c r="P102" s="9">
        <v>2.49224999999999E-2</v>
      </c>
      <c r="Q102" s="9">
        <v>-4.4474999999999897E-3</v>
      </c>
      <c r="R102" s="9">
        <v>1.13925E-2</v>
      </c>
      <c r="S102" s="9">
        <v>1.1282500000000001E-2</v>
      </c>
      <c r="T102" s="12">
        <f t="shared" si="30"/>
        <v>-8.2021224942777304E-2</v>
      </c>
      <c r="U102" s="12">
        <f t="shared" si="31"/>
        <v>-0.28536727555382713</v>
      </c>
      <c r="V102" s="12">
        <f t="shared" si="32"/>
        <v>2.3377655261877734</v>
      </c>
      <c r="W102" s="12">
        <f t="shared" si="33"/>
        <v>0.40079673532841037</v>
      </c>
      <c r="X102" s="12">
        <f t="shared" si="34"/>
        <v>1.1315098872666787</v>
      </c>
    </row>
    <row r="103" spans="1:24" x14ac:dyDescent="0.2">
      <c r="A103" t="s">
        <v>11</v>
      </c>
      <c r="B103" t="s">
        <v>98</v>
      </c>
      <c r="C103">
        <v>35</v>
      </c>
      <c r="D103" s="2">
        <v>38888</v>
      </c>
      <c r="E103">
        <v>171</v>
      </c>
      <c r="F103">
        <v>5.251525</v>
      </c>
      <c r="G103" s="12">
        <v>-112.361</v>
      </c>
      <c r="H103" s="12">
        <v>41.319000000000003</v>
      </c>
      <c r="I103" s="39">
        <v>7.0000000000000007E-2</v>
      </c>
      <c r="J103" s="18">
        <v>0.4</v>
      </c>
      <c r="K103" s="3">
        <f>J103-I103</f>
        <v>0.33</v>
      </c>
      <c r="L103" s="40">
        <v>35.4</v>
      </c>
      <c r="M103">
        <f t="shared" si="29"/>
        <v>1.5490032620257879</v>
      </c>
      <c r="N103" s="7">
        <v>0.17174499999999901</v>
      </c>
      <c r="O103" s="7">
        <v>0.22217999999999999</v>
      </c>
      <c r="P103" s="7">
        <v>0.22647</v>
      </c>
      <c r="Q103" s="7">
        <v>0.1626425</v>
      </c>
      <c r="R103" s="7">
        <v>5.2669999999999897E-2</v>
      </c>
      <c r="S103" s="7">
        <v>4.9699999999999897E-2</v>
      </c>
      <c r="T103">
        <f t="shared" si="30"/>
        <v>0.24630929876677018</v>
      </c>
      <c r="U103" s="12">
        <f t="shared" si="31"/>
        <v>-0.16202957415751773</v>
      </c>
      <c r="V103" s="12">
        <f t="shared" si="32"/>
        <v>1.2936621153454324</v>
      </c>
      <c r="W103" s="12">
        <f t="shared" si="33"/>
        <v>0.12803198578409877</v>
      </c>
      <c r="X103" s="12">
        <f t="shared" si="34"/>
        <v>0.15471418641061788</v>
      </c>
    </row>
    <row r="104" spans="1:24" x14ac:dyDescent="0.2">
      <c r="A104" t="s">
        <v>12</v>
      </c>
      <c r="B104" t="s">
        <v>49</v>
      </c>
      <c r="C104">
        <v>40</v>
      </c>
      <c r="D104" s="2">
        <v>44134</v>
      </c>
      <c r="E104">
        <v>304</v>
      </c>
      <c r="F104">
        <v>3.2698483</v>
      </c>
      <c r="G104" s="12">
        <v>-112.349075</v>
      </c>
      <c r="H104" s="12">
        <v>40.899018099999999</v>
      </c>
      <c r="I104" s="37"/>
      <c r="J104" s="18"/>
      <c r="L104" s="38">
        <v>74</v>
      </c>
      <c r="M104">
        <f t="shared" si="29"/>
        <v>1.8692317197309762</v>
      </c>
      <c r="N104" s="7">
        <v>6.3257499999999994E-2</v>
      </c>
      <c r="O104" s="7">
        <v>7.6374999999999998E-2</v>
      </c>
      <c r="P104" s="7">
        <v>3.9717499999999899E-2</v>
      </c>
      <c r="Q104" s="7">
        <v>1.73599999999999E-2</v>
      </c>
      <c r="R104" s="7">
        <v>2.4674999999999999E-2</v>
      </c>
      <c r="S104" s="7">
        <v>3.5274999999999799E-3</v>
      </c>
      <c r="T104">
        <f t="shared" si="30"/>
        <v>-0.30821603927987035</v>
      </c>
      <c r="U104" s="12">
        <f t="shared" si="31"/>
        <v>-0.1601167350008057</v>
      </c>
      <c r="V104" s="12">
        <f t="shared" si="32"/>
        <v>1.20736671540924</v>
      </c>
      <c r="W104" s="12">
        <f t="shared" si="33"/>
        <v>9.3943029022612964E-2</v>
      </c>
      <c r="X104" s="12">
        <f t="shared" si="34"/>
        <v>0.62959406838427645</v>
      </c>
    </row>
    <row r="105" spans="1:24" x14ac:dyDescent="0.2">
      <c r="A105" t="s">
        <v>12</v>
      </c>
      <c r="B105" t="s">
        <v>88</v>
      </c>
      <c r="C105">
        <v>72</v>
      </c>
      <c r="D105" s="2">
        <v>44360</v>
      </c>
      <c r="E105">
        <v>164</v>
      </c>
      <c r="F105">
        <v>6.2404390000000003</v>
      </c>
      <c r="G105" s="12">
        <v>-112.37643300000001</v>
      </c>
      <c r="H105" s="12">
        <v>41.039516999999996</v>
      </c>
      <c r="I105" s="3">
        <v>4.9000000000000004</v>
      </c>
      <c r="J105" s="18">
        <v>6.8</v>
      </c>
      <c r="K105" s="3">
        <f t="shared" ref="K105:K122" si="35">J105-I105</f>
        <v>1.8999999999999995</v>
      </c>
      <c r="L105" s="14">
        <v>1.61</v>
      </c>
      <c r="M105">
        <f t="shared" si="29"/>
        <v>0.20682587603184974</v>
      </c>
      <c r="N105" s="9">
        <v>1.538E-2</v>
      </c>
      <c r="O105" s="9">
        <v>7.8767499999999893E-2</v>
      </c>
      <c r="P105" s="9">
        <v>2.2392499999999999E-2</v>
      </c>
      <c r="Q105" s="9">
        <v>-7.3350000000000004E-3</v>
      </c>
      <c r="R105" s="9">
        <v>8.8074999999999907E-3</v>
      </c>
      <c r="S105" s="9">
        <v>1.39775E-2</v>
      </c>
      <c r="T105" s="12">
        <f t="shared" si="30"/>
        <v>8.9027835084267107E-2</v>
      </c>
      <c r="U105" s="12">
        <f t="shared" si="31"/>
        <v>-0.31575453410871274</v>
      </c>
      <c r="V105" s="12">
        <f t="shared" si="32"/>
        <v>5.1214239271781468</v>
      </c>
      <c r="W105" s="12">
        <f t="shared" si="33"/>
        <v>0.673278631933933</v>
      </c>
      <c r="X105" s="12">
        <f t="shared" si="34"/>
        <v>1.2053687047212405</v>
      </c>
    </row>
    <row r="106" spans="1:24" x14ac:dyDescent="0.2">
      <c r="A106" t="s">
        <v>12</v>
      </c>
      <c r="B106" t="s">
        <v>81</v>
      </c>
      <c r="C106">
        <v>65</v>
      </c>
      <c r="D106" s="2">
        <v>44360</v>
      </c>
      <c r="E106">
        <v>164</v>
      </c>
      <c r="F106">
        <v>6.2404390000000003</v>
      </c>
      <c r="G106" s="12">
        <v>-112.35131699999999</v>
      </c>
      <c r="H106" s="12">
        <v>41.050449999999998</v>
      </c>
      <c r="I106" s="3">
        <v>3.6</v>
      </c>
      <c r="J106" s="18">
        <v>5.6</v>
      </c>
      <c r="K106" s="3">
        <f t="shared" si="35"/>
        <v>1.9999999999999996</v>
      </c>
      <c r="L106" s="14">
        <v>2.6</v>
      </c>
      <c r="M106">
        <f t="shared" si="29"/>
        <v>0.41497334797081797</v>
      </c>
      <c r="N106" s="9">
        <v>3.8204999999999899E-2</v>
      </c>
      <c r="O106" s="9">
        <v>8.5119999999999904E-2</v>
      </c>
      <c r="P106" s="9">
        <v>4.37875E-2</v>
      </c>
      <c r="Q106" s="9">
        <v>3.1150000000000001E-3</v>
      </c>
      <c r="R106" s="9">
        <v>1.88174999999999E-2</v>
      </c>
      <c r="S106" s="9">
        <v>1.7139999999999898E-2</v>
      </c>
      <c r="T106" s="12">
        <f t="shared" si="30"/>
        <v>6.5583881578948636E-2</v>
      </c>
      <c r="U106" s="12">
        <f t="shared" si="31"/>
        <v>-0.32979931076424135</v>
      </c>
      <c r="V106" s="12">
        <f t="shared" si="32"/>
        <v>2.2279806308074894</v>
      </c>
      <c r="W106" s="12">
        <f t="shared" si="33"/>
        <v>0.38041759578349954</v>
      </c>
      <c r="X106" s="12">
        <f t="shared" si="34"/>
        <v>0.92939309797699299</v>
      </c>
    </row>
    <row r="107" spans="1:24" x14ac:dyDescent="0.2">
      <c r="A107" t="s">
        <v>12</v>
      </c>
      <c r="B107" t="s">
        <v>87</v>
      </c>
      <c r="C107">
        <v>71</v>
      </c>
      <c r="D107" s="2">
        <v>44360</v>
      </c>
      <c r="E107">
        <v>164</v>
      </c>
      <c r="F107">
        <v>6.2404390000000003</v>
      </c>
      <c r="G107" s="12">
        <v>-112.30376</v>
      </c>
      <c r="H107" s="12">
        <v>40.98124</v>
      </c>
      <c r="I107" s="3">
        <v>4.8</v>
      </c>
      <c r="J107" s="18">
        <v>4.9000000000000004</v>
      </c>
      <c r="K107" s="3">
        <f t="shared" si="35"/>
        <v>0.10000000000000053</v>
      </c>
      <c r="L107" s="14">
        <v>1.94</v>
      </c>
      <c r="M107">
        <f t="shared" si="29"/>
        <v>0.28780172993022601</v>
      </c>
      <c r="N107" s="9">
        <v>1.70575E-2</v>
      </c>
      <c r="O107" s="9">
        <v>6.2212499999999997E-2</v>
      </c>
      <c r="P107" s="9">
        <v>1.9834999999999901E-2</v>
      </c>
      <c r="Q107" s="9">
        <v>8.0500000000000005E-4</v>
      </c>
      <c r="R107" s="9">
        <v>1.6094999999999901E-2</v>
      </c>
      <c r="S107" s="9">
        <v>1.81024999999999E-2</v>
      </c>
      <c r="T107" s="12">
        <f t="shared" si="30"/>
        <v>4.4645368696000026E-2</v>
      </c>
      <c r="U107" s="12">
        <f t="shared" si="31"/>
        <v>-0.24006559858710613</v>
      </c>
      <c r="V107" s="12">
        <f t="shared" si="32"/>
        <v>3.6472226293419316</v>
      </c>
      <c r="W107" s="12">
        <f t="shared" si="33"/>
        <v>0.56963542323703797</v>
      </c>
      <c r="X107" s="12">
        <f t="shared" si="34"/>
        <v>0.97445154123854494</v>
      </c>
    </row>
    <row r="108" spans="1:24" x14ac:dyDescent="0.2">
      <c r="A108" t="s">
        <v>12</v>
      </c>
      <c r="B108" s="20" t="s">
        <v>96</v>
      </c>
      <c r="C108">
        <v>95</v>
      </c>
      <c r="D108" s="2">
        <v>44391</v>
      </c>
      <c r="E108">
        <v>195</v>
      </c>
      <c r="F108">
        <v>2.719954</v>
      </c>
      <c r="G108" s="12">
        <v>-112.6121</v>
      </c>
      <c r="H108" s="12">
        <v>41.223416669999999</v>
      </c>
      <c r="I108" s="41">
        <v>0.25</v>
      </c>
      <c r="J108" s="18">
        <v>0.25</v>
      </c>
      <c r="K108" s="3">
        <f t="shared" si="35"/>
        <v>0</v>
      </c>
      <c r="L108" s="42">
        <v>12.1</v>
      </c>
      <c r="M108">
        <f t="shared" si="29"/>
        <v>1.0827853703164501</v>
      </c>
      <c r="N108" s="7">
        <v>7.3542499999999997E-2</v>
      </c>
      <c r="O108" s="7">
        <v>7.3349999999999999E-2</v>
      </c>
      <c r="P108" s="7">
        <v>4.5547499999999901E-2</v>
      </c>
      <c r="Q108" s="7">
        <v>2.33549999999999E-2</v>
      </c>
      <c r="R108" s="7">
        <v>1.32074999999999E-2</v>
      </c>
      <c r="S108" s="7">
        <v>9.9899999999999902E-3</v>
      </c>
      <c r="T108">
        <f t="shared" si="30"/>
        <v>-0.38166325835037623</v>
      </c>
      <c r="U108" s="12">
        <f t="shared" si="31"/>
        <v>-0.15107987133447931</v>
      </c>
      <c r="V108" s="12">
        <f t="shared" si="32"/>
        <v>0.99738246592106605</v>
      </c>
      <c r="W108" s="12">
        <f t="shared" si="33"/>
        <v>-1.3104821553176524E-3</v>
      </c>
      <c r="X108" s="12">
        <f t="shared" si="34"/>
        <v>0.51698464402047617</v>
      </c>
    </row>
    <row r="109" spans="1:24" x14ac:dyDescent="0.2">
      <c r="A109" t="s">
        <v>11</v>
      </c>
      <c r="B109" t="s">
        <v>110</v>
      </c>
      <c r="C109">
        <v>15</v>
      </c>
      <c r="D109" s="2">
        <v>38856</v>
      </c>
      <c r="E109">
        <v>139</v>
      </c>
      <c r="F109">
        <v>6.2458014000000004</v>
      </c>
      <c r="G109" s="12">
        <v>-112.59699999999999</v>
      </c>
      <c r="H109" s="12">
        <v>41.17</v>
      </c>
      <c r="I109" s="3">
        <v>5.85</v>
      </c>
      <c r="J109" s="18">
        <v>8.9</v>
      </c>
      <c r="K109" s="3">
        <f t="shared" si="35"/>
        <v>3.0500000000000007</v>
      </c>
      <c r="L109" s="14">
        <v>0.3</v>
      </c>
      <c r="M109">
        <f t="shared" si="29"/>
        <v>-0.52287874528033762</v>
      </c>
      <c r="N109" s="9">
        <v>6.191E-2</v>
      </c>
      <c r="O109" s="9">
        <v>6.3697500000000004E-2</v>
      </c>
      <c r="P109" s="9">
        <v>3.4382500000000003E-2</v>
      </c>
      <c r="Q109" s="9">
        <v>1.7634999999999901E-2</v>
      </c>
      <c r="R109" s="9">
        <v>8.4499999999999801E-3</v>
      </c>
      <c r="S109" s="9">
        <v>-1.1474999999999901E-3</v>
      </c>
      <c r="T109" s="12">
        <f t="shared" si="30"/>
        <v>-0.43215981788924202</v>
      </c>
      <c r="U109" s="12">
        <f t="shared" si="31"/>
        <v>-0.13333200644866031</v>
      </c>
      <c r="V109" s="12">
        <f t="shared" si="32"/>
        <v>1.0288725569374899</v>
      </c>
      <c r="W109" s="12">
        <f t="shared" si="33"/>
        <v>1.423083812670425E-2</v>
      </c>
      <c r="X109" s="12">
        <f t="shared" si="34"/>
        <v>0.56634801586082018</v>
      </c>
    </row>
    <row r="110" spans="1:24" x14ac:dyDescent="0.2">
      <c r="A110" t="s">
        <v>11</v>
      </c>
      <c r="B110" t="s">
        <v>115</v>
      </c>
      <c r="C110">
        <v>21</v>
      </c>
      <c r="D110" s="2">
        <v>38856</v>
      </c>
      <c r="E110">
        <v>139</v>
      </c>
      <c r="F110">
        <v>6.2458014000000004</v>
      </c>
      <c r="G110" s="12">
        <v>-112.35899999999999</v>
      </c>
      <c r="H110" s="12">
        <v>41.128</v>
      </c>
      <c r="I110" s="3">
        <v>5.35</v>
      </c>
      <c r="J110" s="18">
        <v>5.5</v>
      </c>
      <c r="K110" s="3">
        <f t="shared" si="35"/>
        <v>0.15000000000000036</v>
      </c>
      <c r="L110" s="14">
        <v>0.8</v>
      </c>
      <c r="M110">
        <f t="shared" si="29"/>
        <v>-9.6910013008056392E-2</v>
      </c>
      <c r="N110" s="9">
        <v>5.3605E-2</v>
      </c>
      <c r="O110" s="9">
        <v>6.3697500000000004E-2</v>
      </c>
      <c r="P110" s="9">
        <v>3.4464999999999898E-2</v>
      </c>
      <c r="Q110" s="9">
        <v>1.44175E-2</v>
      </c>
      <c r="R110" s="9">
        <v>-6.5249999999999998E-4</v>
      </c>
      <c r="S110" s="9">
        <v>-1.1199999999999999E-3</v>
      </c>
      <c r="T110" s="12">
        <f t="shared" si="30"/>
        <v>-0.30048275050041368</v>
      </c>
      <c r="U110" s="12">
        <f t="shared" si="31"/>
        <v>-0.17090428592740903</v>
      </c>
      <c r="V110" s="12">
        <f t="shared" si="32"/>
        <v>1.188275347448932</v>
      </c>
      <c r="W110" s="12">
        <f t="shared" si="33"/>
        <v>8.6038234479231077E-2</v>
      </c>
      <c r="X110" s="12">
        <f t="shared" si="34"/>
        <v>0.63086475068808812</v>
      </c>
    </row>
    <row r="111" spans="1:24" x14ac:dyDescent="0.2">
      <c r="A111" t="s">
        <v>11</v>
      </c>
      <c r="B111" t="s">
        <v>112</v>
      </c>
      <c r="C111">
        <v>18</v>
      </c>
      <c r="D111" s="2">
        <v>38856</v>
      </c>
      <c r="E111">
        <v>139</v>
      </c>
      <c r="F111">
        <v>6.2458014000000004</v>
      </c>
      <c r="G111" s="12">
        <v>-112.426</v>
      </c>
      <c r="H111" s="12">
        <v>41.177999999999997</v>
      </c>
      <c r="I111" s="3">
        <v>4.5</v>
      </c>
      <c r="J111" s="18">
        <v>4.5</v>
      </c>
      <c r="K111" s="3">
        <f t="shared" si="35"/>
        <v>0</v>
      </c>
      <c r="L111" s="14">
        <v>0.6</v>
      </c>
      <c r="M111">
        <f t="shared" si="29"/>
        <v>-0.22184874961635639</v>
      </c>
      <c r="N111" s="9">
        <v>5.7042499999999899E-2</v>
      </c>
      <c r="O111" s="9">
        <v>7.0737499999999995E-2</v>
      </c>
      <c r="P111" s="9">
        <v>3.4519999999999898E-2</v>
      </c>
      <c r="Q111" s="9">
        <v>1.7772499999999899E-2</v>
      </c>
      <c r="R111" s="9">
        <v>6.2224999999999902E-3</v>
      </c>
      <c r="S111" s="9">
        <v>2.1524999999999999E-3</v>
      </c>
      <c r="T111" s="12">
        <f t="shared" si="30"/>
        <v>-0.31839547623254993</v>
      </c>
      <c r="U111" s="12">
        <f t="shared" si="31"/>
        <v>-0.13106511191109729</v>
      </c>
      <c r="V111" s="12">
        <f t="shared" si="32"/>
        <v>1.2400841477845488</v>
      </c>
      <c r="W111" s="12">
        <f t="shared" si="33"/>
        <v>0.10717639693222811</v>
      </c>
      <c r="X111" s="12">
        <f t="shared" si="34"/>
        <v>0.59840695966557633</v>
      </c>
    </row>
    <row r="112" spans="1:24" x14ac:dyDescent="0.2">
      <c r="A112" t="s">
        <v>11</v>
      </c>
      <c r="B112" t="s">
        <v>108</v>
      </c>
      <c r="C112">
        <v>13</v>
      </c>
      <c r="D112" s="2">
        <v>38856</v>
      </c>
      <c r="E112">
        <v>139</v>
      </c>
      <c r="F112">
        <v>6.2458014000000004</v>
      </c>
      <c r="G112" s="12">
        <v>-112.69499999999999</v>
      </c>
      <c r="H112" s="12">
        <v>41.058</v>
      </c>
      <c r="I112" s="3">
        <v>5.7</v>
      </c>
      <c r="J112" s="18">
        <v>5.7</v>
      </c>
      <c r="K112" s="3">
        <f t="shared" si="35"/>
        <v>0</v>
      </c>
      <c r="L112" s="14">
        <v>0.2</v>
      </c>
      <c r="M112">
        <f t="shared" si="29"/>
        <v>-0.69897000433601875</v>
      </c>
      <c r="N112" s="9">
        <v>5.7784999999999899E-2</v>
      </c>
      <c r="O112" s="9">
        <v>6.3147499999999995E-2</v>
      </c>
      <c r="P112" s="9">
        <v>3.3750000000000002E-2</v>
      </c>
      <c r="Q112" s="9">
        <v>1.7112499999999999E-2</v>
      </c>
      <c r="R112" s="9">
        <v>5.9474999999999901E-3</v>
      </c>
      <c r="S112" s="9">
        <v>5.2874999999999997E-3</v>
      </c>
      <c r="T112" s="12">
        <f t="shared" si="30"/>
        <v>-0.38061680984995289</v>
      </c>
      <c r="U112" s="12">
        <f t="shared" si="31"/>
        <v>-0.13757674735906408</v>
      </c>
      <c r="V112" s="12">
        <f t="shared" si="32"/>
        <v>1.0928008998875158</v>
      </c>
      <c r="W112" s="12">
        <f t="shared" si="33"/>
        <v>4.4342918570277647E-2</v>
      </c>
      <c r="X112" s="12">
        <f t="shared" si="34"/>
        <v>0.57357338649389478</v>
      </c>
    </row>
    <row r="113" spans="1:24" x14ac:dyDescent="0.2">
      <c r="A113" t="s">
        <v>11</v>
      </c>
      <c r="B113" t="s">
        <v>109</v>
      </c>
      <c r="C113">
        <v>14</v>
      </c>
      <c r="D113" s="2">
        <v>38856</v>
      </c>
      <c r="E113">
        <v>139</v>
      </c>
      <c r="F113">
        <v>6.2458014000000004</v>
      </c>
      <c r="G113" s="12">
        <v>-112.73099999999999</v>
      </c>
      <c r="H113" s="12">
        <v>41.174999999999997</v>
      </c>
      <c r="I113" s="3">
        <v>5.4</v>
      </c>
      <c r="J113" s="18">
        <v>6</v>
      </c>
      <c r="K113" s="3">
        <f t="shared" si="35"/>
        <v>0.59999999999999964</v>
      </c>
      <c r="L113" s="14">
        <v>0.2</v>
      </c>
      <c r="M113">
        <f t="shared" si="29"/>
        <v>-0.69897000433601875</v>
      </c>
      <c r="N113" s="9">
        <v>6.1414999999999997E-2</v>
      </c>
      <c r="O113" s="9">
        <v>7.0324999999999901E-2</v>
      </c>
      <c r="P113" s="9">
        <v>3.6775000000000002E-2</v>
      </c>
      <c r="Q113" s="9">
        <v>2.0577499999999999E-2</v>
      </c>
      <c r="R113" s="9">
        <v>1.05949999999999E-2</v>
      </c>
      <c r="S113" s="9">
        <v>5.3149999999999803E-3</v>
      </c>
      <c r="T113" s="12">
        <f t="shared" si="30"/>
        <v>-0.35037326697476046</v>
      </c>
      <c r="U113" s="12">
        <f t="shared" si="31"/>
        <v>-0.12295050857750124</v>
      </c>
      <c r="V113" s="12">
        <f t="shared" si="32"/>
        <v>1.1450785638687602</v>
      </c>
      <c r="W113" s="12">
        <f t="shared" si="33"/>
        <v>6.7633216942461744E-2</v>
      </c>
      <c r="X113" s="12">
        <f t="shared" si="34"/>
        <v>0.54726217650779629</v>
      </c>
    </row>
    <row r="114" spans="1:24" x14ac:dyDescent="0.2">
      <c r="A114" t="s">
        <v>11</v>
      </c>
      <c r="B114" t="s">
        <v>113</v>
      </c>
      <c r="C114">
        <v>19</v>
      </c>
      <c r="D114" s="2">
        <v>38856</v>
      </c>
      <c r="E114">
        <v>139</v>
      </c>
      <c r="F114">
        <v>6.2458014000000004</v>
      </c>
      <c r="G114" s="12">
        <v>-112.381</v>
      </c>
      <c r="H114" s="12">
        <v>41.2</v>
      </c>
      <c r="I114" s="3">
        <v>3.4</v>
      </c>
      <c r="J114" s="18">
        <v>3.6</v>
      </c>
      <c r="K114" s="3">
        <f t="shared" si="35"/>
        <v>0.20000000000000018</v>
      </c>
      <c r="L114" s="14">
        <v>1.2</v>
      </c>
      <c r="M114">
        <f t="shared" si="29"/>
        <v>7.9181246047624818E-2</v>
      </c>
      <c r="N114" s="9">
        <v>6.1580000000000003E-2</v>
      </c>
      <c r="O114" s="9">
        <v>8.0857499999999999E-2</v>
      </c>
      <c r="P114" s="9">
        <v>4.26324999999999E-2</v>
      </c>
      <c r="Q114" s="9">
        <v>1.73599999999999E-2</v>
      </c>
      <c r="R114" s="9">
        <v>6.05749999999999E-3</v>
      </c>
      <c r="S114" s="9">
        <v>8.5874999999999892E-3</v>
      </c>
      <c r="T114" s="12">
        <f t="shared" si="30"/>
        <v>-0.23433200383390659</v>
      </c>
      <c r="U114" s="12">
        <f t="shared" si="31"/>
        <v>-0.17742869679684073</v>
      </c>
      <c r="V114" s="12">
        <f t="shared" si="32"/>
        <v>1.3130480675544007</v>
      </c>
      <c r="W114" s="12">
        <f t="shared" si="33"/>
        <v>0.13534006143045194</v>
      </c>
      <c r="X114" s="12">
        <f t="shared" si="34"/>
        <v>0.6464988418560863</v>
      </c>
    </row>
    <row r="115" spans="1:24" x14ac:dyDescent="0.2">
      <c r="A115" t="s">
        <v>11</v>
      </c>
      <c r="B115" t="s">
        <v>106</v>
      </c>
      <c r="C115">
        <v>10</v>
      </c>
      <c r="D115" s="2">
        <v>38856</v>
      </c>
      <c r="E115">
        <v>139</v>
      </c>
      <c r="F115">
        <v>6.2458014000000004</v>
      </c>
      <c r="G115" s="12">
        <v>-112.381</v>
      </c>
      <c r="H115" s="12">
        <v>41.046999999999997</v>
      </c>
      <c r="I115" s="3">
        <v>5.8</v>
      </c>
      <c r="J115" s="18">
        <v>8.1</v>
      </c>
      <c r="K115" s="3">
        <f t="shared" si="35"/>
        <v>2.2999999999999998</v>
      </c>
      <c r="L115" s="14">
        <v>2.4</v>
      </c>
      <c r="M115">
        <f t="shared" si="29"/>
        <v>0.38021124171160603</v>
      </c>
      <c r="N115" s="9">
        <v>5.3522499999999897E-2</v>
      </c>
      <c r="O115" s="9">
        <v>6.3670000000000004E-2</v>
      </c>
      <c r="P115" s="9">
        <v>2.8799999999999899E-2</v>
      </c>
      <c r="Q115" s="9">
        <v>1.77449999999999E-2</v>
      </c>
      <c r="R115" s="9">
        <v>6.2224999999999902E-3</v>
      </c>
      <c r="S115" s="9">
        <v>8.6149999999999803E-3</v>
      </c>
      <c r="T115" s="12">
        <f t="shared" si="30"/>
        <v>-0.3882911889429872</v>
      </c>
      <c r="U115" s="12">
        <f t="shared" si="31"/>
        <v>-9.4331975169059529E-2</v>
      </c>
      <c r="V115" s="12">
        <f t="shared" si="32"/>
        <v>1.1895931617544047</v>
      </c>
      <c r="W115" s="12">
        <f t="shared" si="33"/>
        <v>8.65883055656302E-2</v>
      </c>
      <c r="X115" s="12">
        <f t="shared" si="34"/>
        <v>0.56408524227722356</v>
      </c>
    </row>
    <row r="116" spans="1:24" x14ac:dyDescent="0.2">
      <c r="A116" t="s">
        <v>11</v>
      </c>
      <c r="B116" t="s">
        <v>111</v>
      </c>
      <c r="C116">
        <v>17</v>
      </c>
      <c r="D116" s="2">
        <v>38856</v>
      </c>
      <c r="E116">
        <v>139</v>
      </c>
      <c r="F116">
        <v>6.2458014000000004</v>
      </c>
      <c r="G116" s="12">
        <v>-112.482</v>
      </c>
      <c r="H116" s="12">
        <v>41.162999999999997</v>
      </c>
      <c r="I116" s="3">
        <v>4.5999999999999996</v>
      </c>
      <c r="J116" s="18">
        <v>6.8</v>
      </c>
      <c r="K116" s="3">
        <f t="shared" si="35"/>
        <v>2.2000000000000002</v>
      </c>
      <c r="L116" s="14">
        <v>2.2999999999999998</v>
      </c>
      <c r="M116">
        <f t="shared" si="29"/>
        <v>0.36172783601759284</v>
      </c>
      <c r="N116" s="9">
        <v>5.8665000000000002E-2</v>
      </c>
      <c r="O116" s="9">
        <v>7.0709999999999995E-2</v>
      </c>
      <c r="P116" s="9">
        <v>3.4492500000000002E-2</v>
      </c>
      <c r="Q116" s="9">
        <v>1.77449999999999E-2</v>
      </c>
      <c r="R116" s="9">
        <v>1.07599999999999E-2</v>
      </c>
      <c r="S116" s="9">
        <v>8.6424999999999905E-3</v>
      </c>
      <c r="T116" s="12">
        <f t="shared" si="30"/>
        <v>-0.34185405176071276</v>
      </c>
      <c r="U116" s="12">
        <f t="shared" si="31"/>
        <v>-0.12944927536231965</v>
      </c>
      <c r="V116" s="12">
        <f t="shared" si="32"/>
        <v>1.2053183329071848</v>
      </c>
      <c r="W116" s="12">
        <f t="shared" si="33"/>
        <v>9.3101449275362277E-2</v>
      </c>
      <c r="X116" s="12">
        <f t="shared" si="34"/>
        <v>0.59877904018992889</v>
      </c>
    </row>
    <row r="117" spans="1:24" x14ac:dyDescent="0.2">
      <c r="A117" t="s">
        <v>11</v>
      </c>
      <c r="B117" t="s">
        <v>121</v>
      </c>
      <c r="C117">
        <v>29</v>
      </c>
      <c r="D117" s="2">
        <v>38857</v>
      </c>
      <c r="E117">
        <v>140</v>
      </c>
      <c r="F117">
        <v>6.2512020000000001</v>
      </c>
      <c r="G117" s="12">
        <v>-112.373</v>
      </c>
      <c r="H117" s="12">
        <v>40.81</v>
      </c>
      <c r="I117" s="3">
        <v>3.85</v>
      </c>
      <c r="J117" s="18">
        <v>6.3</v>
      </c>
      <c r="K117" s="3">
        <f t="shared" si="35"/>
        <v>2.4499999999999997</v>
      </c>
      <c r="L117" s="14">
        <v>1.4</v>
      </c>
      <c r="M117">
        <f t="shared" si="29"/>
        <v>0.14612803567823801</v>
      </c>
      <c r="N117" s="9">
        <v>7.7777499999999999E-2</v>
      </c>
      <c r="O117" s="9">
        <v>8.3882499999999999E-2</v>
      </c>
      <c r="P117" s="9">
        <v>4.37875E-2</v>
      </c>
      <c r="Q117" s="9">
        <v>2.7150000000000001E-2</v>
      </c>
      <c r="R117" s="9">
        <v>1.6562500000000001E-2</v>
      </c>
      <c r="S117" s="9">
        <v>1.2355E-2</v>
      </c>
      <c r="T117" s="12">
        <f t="shared" si="30"/>
        <v>-0.40520966828599531</v>
      </c>
      <c r="U117" s="12">
        <f t="shared" si="31"/>
        <v>-0.1029166151181492</v>
      </c>
      <c r="V117" s="12">
        <f t="shared" si="32"/>
        <v>1.0784931374754909</v>
      </c>
      <c r="W117" s="12">
        <f t="shared" si="33"/>
        <v>3.7764443894593588E-2</v>
      </c>
      <c r="X117" s="12">
        <f t="shared" si="34"/>
        <v>0.51095399995496804</v>
      </c>
    </row>
    <row r="118" spans="1:24" x14ac:dyDescent="0.2">
      <c r="A118" t="s">
        <v>11</v>
      </c>
      <c r="B118" t="s">
        <v>124</v>
      </c>
      <c r="C118">
        <v>33</v>
      </c>
      <c r="D118" s="2">
        <v>38857</v>
      </c>
      <c r="E118">
        <v>140</v>
      </c>
      <c r="F118">
        <v>6.2512020000000001</v>
      </c>
      <c r="G118" s="12">
        <v>-112.246</v>
      </c>
      <c r="H118" s="12">
        <v>41.076999999999998</v>
      </c>
      <c r="I118" s="3">
        <v>2.8</v>
      </c>
      <c r="J118" s="18">
        <v>2.8</v>
      </c>
      <c r="K118" s="3">
        <f t="shared" si="35"/>
        <v>0</v>
      </c>
      <c r="L118" s="14">
        <v>6.5</v>
      </c>
      <c r="M118">
        <f t="shared" si="29"/>
        <v>0.81291335664285558</v>
      </c>
      <c r="N118" s="9">
        <v>8.2644999999999996E-2</v>
      </c>
      <c r="O118" s="9">
        <v>0.1019225</v>
      </c>
      <c r="P118" s="9">
        <v>6.6859999999999906E-2</v>
      </c>
      <c r="Q118" s="9">
        <v>2.83325E-2</v>
      </c>
      <c r="R118" s="9">
        <v>1.6012499999999898E-2</v>
      </c>
      <c r="S118" s="9">
        <v>1.29874999999999E-2</v>
      </c>
      <c r="T118" s="12">
        <f t="shared" si="30"/>
        <v>-0.15487257475042401</v>
      </c>
      <c r="U118" s="12">
        <f t="shared" si="31"/>
        <v>-0.2087447681742447</v>
      </c>
      <c r="V118" s="12">
        <f t="shared" si="32"/>
        <v>1.2332567003448485</v>
      </c>
      <c r="W118" s="12">
        <f t="shared" si="33"/>
        <v>0.10444688257683506</v>
      </c>
      <c r="X118" s="12">
        <f t="shared" si="34"/>
        <v>0.56496871521246783</v>
      </c>
    </row>
    <row r="119" spans="1:24" x14ac:dyDescent="0.2">
      <c r="A119" t="s">
        <v>11</v>
      </c>
      <c r="B119" t="s">
        <v>109</v>
      </c>
      <c r="C119">
        <v>82</v>
      </c>
      <c r="D119" s="2">
        <v>39052</v>
      </c>
      <c r="E119">
        <v>335</v>
      </c>
      <c r="F119">
        <v>6.7488427</v>
      </c>
      <c r="G119" s="12">
        <v>-112.732</v>
      </c>
      <c r="H119" s="12">
        <v>41.174999999999997</v>
      </c>
      <c r="I119" s="3">
        <v>0.8</v>
      </c>
      <c r="J119" s="18">
        <v>5.5</v>
      </c>
      <c r="K119" s="3">
        <f t="shared" si="35"/>
        <v>4.7</v>
      </c>
      <c r="L119" s="14">
        <v>30.1</v>
      </c>
      <c r="M119">
        <f t="shared" si="29"/>
        <v>1.4785664955938433</v>
      </c>
      <c r="N119" s="9">
        <v>5.6354999999999898E-2</v>
      </c>
      <c r="O119" s="9">
        <v>9.1857499999999898E-2</v>
      </c>
      <c r="P119" s="9">
        <v>4.5960000000000001E-2</v>
      </c>
      <c r="Q119" s="9">
        <v>1.5022499999999901E-2</v>
      </c>
      <c r="R119" s="9">
        <v>2.7299999999999798E-3</v>
      </c>
      <c r="S119" s="9">
        <v>1.39499999999999E-2</v>
      </c>
      <c r="T119" s="12">
        <f t="shared" si="30"/>
        <v>-0.11316441226900263</v>
      </c>
      <c r="U119" s="12">
        <f t="shared" si="31"/>
        <v>-0.20873745466812949</v>
      </c>
      <c r="V119" s="12">
        <f t="shared" si="32"/>
        <v>1.6299795936474148</v>
      </c>
      <c r="W119" s="12">
        <f t="shared" si="33"/>
        <v>0.23953782575693713</v>
      </c>
      <c r="X119" s="12">
        <f t="shared" si="34"/>
        <v>0.71889034431137866</v>
      </c>
    </row>
    <row r="120" spans="1:24" x14ac:dyDescent="0.2">
      <c r="A120" t="s">
        <v>11</v>
      </c>
      <c r="B120" t="s">
        <v>127</v>
      </c>
      <c r="C120">
        <v>80</v>
      </c>
      <c r="D120" s="2">
        <v>39051</v>
      </c>
      <c r="E120">
        <v>334</v>
      </c>
      <c r="F120">
        <v>6.7559676</v>
      </c>
      <c r="G120" s="12">
        <v>-112.706</v>
      </c>
      <c r="H120" s="12">
        <v>41.061</v>
      </c>
      <c r="I120" s="3">
        <v>0.85</v>
      </c>
      <c r="J120" s="18">
        <v>5.6</v>
      </c>
      <c r="K120" s="3">
        <f t="shared" si="35"/>
        <v>4.75</v>
      </c>
      <c r="L120" s="14">
        <v>29.9</v>
      </c>
      <c r="M120">
        <f t="shared" si="29"/>
        <v>1.4756711883244296</v>
      </c>
      <c r="N120" s="9">
        <v>8.0004999999999896E-2</v>
      </c>
      <c r="O120" s="9">
        <v>0.1127575</v>
      </c>
      <c r="P120" s="9">
        <v>7.4642500000000001E-2</v>
      </c>
      <c r="Q120" s="9">
        <v>4.4199999999999899E-2</v>
      </c>
      <c r="R120" s="9">
        <v>2.1760000000000002E-2</v>
      </c>
      <c r="S120" s="9">
        <v>1.7964999999999998E-2</v>
      </c>
      <c r="T120" s="12">
        <f t="shared" si="30"/>
        <v>-4.7557812118926859E-2</v>
      </c>
      <c r="U120" s="12">
        <f t="shared" si="31"/>
        <v>-0.15792750145904996</v>
      </c>
      <c r="V120" s="12">
        <f t="shared" si="32"/>
        <v>1.40938066370852</v>
      </c>
      <c r="W120" s="12">
        <f t="shared" si="33"/>
        <v>0.1699111601063491</v>
      </c>
      <c r="X120" s="12">
        <f t="shared" si="34"/>
        <v>0.4367902139114101</v>
      </c>
    </row>
    <row r="121" spans="1:24" x14ac:dyDescent="0.2">
      <c r="A121" t="s">
        <v>11</v>
      </c>
      <c r="B121" t="s">
        <v>120</v>
      </c>
      <c r="C121">
        <v>77</v>
      </c>
      <c r="D121" s="2">
        <v>39051</v>
      </c>
      <c r="E121">
        <v>334</v>
      </c>
      <c r="F121">
        <v>6.7562449999999998</v>
      </c>
      <c r="G121" s="12">
        <v>-112.373</v>
      </c>
      <c r="H121" s="12">
        <v>40.808999999999997</v>
      </c>
      <c r="I121" s="3">
        <v>0.75</v>
      </c>
      <c r="J121" s="18">
        <v>5.5</v>
      </c>
      <c r="K121" s="3">
        <f t="shared" si="35"/>
        <v>4.75</v>
      </c>
      <c r="L121" s="14">
        <v>24.3</v>
      </c>
      <c r="M121">
        <f t="shared" si="29"/>
        <v>1.3856062735983121</v>
      </c>
      <c r="N121" s="9">
        <v>5.6932499999999997E-2</v>
      </c>
      <c r="O121" s="9">
        <v>9.5597500000000002E-2</v>
      </c>
      <c r="P121" s="9">
        <v>4.904E-2</v>
      </c>
      <c r="Q121" s="9">
        <v>2.9707499999999901E-2</v>
      </c>
      <c r="R121" s="9">
        <v>1.1915E-2</v>
      </c>
      <c r="S121" s="9">
        <v>1.0814999999999899E-2</v>
      </c>
      <c r="T121" s="12">
        <f t="shared" si="30"/>
        <v>-8.2559690368471939E-2</v>
      </c>
      <c r="U121" s="12">
        <f t="shared" si="31"/>
        <v>-0.12674555825083655</v>
      </c>
      <c r="V121" s="12">
        <f t="shared" si="32"/>
        <v>1.6791375751987003</v>
      </c>
      <c r="W121" s="12">
        <f t="shared" si="33"/>
        <v>0.25349111650167183</v>
      </c>
      <c r="X121" s="12">
        <f t="shared" si="34"/>
        <v>0.5258369578229134</v>
      </c>
    </row>
    <row r="122" spans="1:24" x14ac:dyDescent="0.2">
      <c r="A122" t="s">
        <v>12</v>
      </c>
      <c r="B122" t="s">
        <v>52</v>
      </c>
      <c r="C122">
        <v>81</v>
      </c>
      <c r="D122" s="2">
        <v>44362</v>
      </c>
      <c r="E122">
        <v>166</v>
      </c>
      <c r="F122">
        <v>0.75530679999999994</v>
      </c>
      <c r="G122" s="12">
        <v>-112.1427333</v>
      </c>
      <c r="H122" s="12">
        <v>41.003016670000001</v>
      </c>
      <c r="I122" s="39">
        <v>0.12</v>
      </c>
      <c r="J122" s="18">
        <v>0.12</v>
      </c>
      <c r="K122" s="3">
        <f t="shared" si="35"/>
        <v>0</v>
      </c>
      <c r="L122" s="40">
        <v>3780</v>
      </c>
      <c r="M122">
        <f t="shared" si="29"/>
        <v>3.5774917998372255</v>
      </c>
      <c r="N122" s="7">
        <v>0.11921999999999899</v>
      </c>
      <c r="O122" s="7">
        <v>0.19819999999999999</v>
      </c>
      <c r="P122" s="7">
        <v>0.19652249999999999</v>
      </c>
      <c r="Q122" s="7">
        <v>0.1556575</v>
      </c>
      <c r="R122" s="7">
        <v>4.2055000000000002E-2</v>
      </c>
      <c r="S122" s="7">
        <v>3.6307499999999902E-2</v>
      </c>
      <c r="T122">
        <f t="shared" si="30"/>
        <v>0.3900227043390565</v>
      </c>
      <c r="U122" s="12">
        <f t="shared" si="31"/>
        <v>-0.12874110011971557</v>
      </c>
      <c r="V122" s="12">
        <f t="shared" si="32"/>
        <v>1.6624727394732566</v>
      </c>
      <c r="W122" s="12">
        <f t="shared" si="33"/>
        <v>0.24881859996219913</v>
      </c>
      <c r="X122" s="12">
        <f t="shared" si="34"/>
        <v>0.1202249493086906</v>
      </c>
    </row>
    <row r="123" spans="1:24" x14ac:dyDescent="0.2">
      <c r="A123" t="s">
        <v>13</v>
      </c>
      <c r="B123" t="s">
        <v>35</v>
      </c>
      <c r="C123">
        <v>4</v>
      </c>
      <c r="D123" s="2">
        <v>44455</v>
      </c>
      <c r="E123">
        <v>259</v>
      </c>
      <c r="F123">
        <v>5.2401013000000001</v>
      </c>
      <c r="G123" s="12">
        <v>-112.4397</v>
      </c>
      <c r="H123" s="12">
        <v>40.848283000000002</v>
      </c>
      <c r="I123" s="37"/>
      <c r="J123" s="13"/>
      <c r="K123" s="3" t="s">
        <v>30</v>
      </c>
      <c r="L123" s="38">
        <v>1.0680000000000001</v>
      </c>
      <c r="M123">
        <f t="shared" si="29"/>
        <v>2.8571252692537637E-2</v>
      </c>
      <c r="N123" s="7">
        <v>5.4567499999999901E-2</v>
      </c>
      <c r="O123" s="7">
        <v>0.112262499999999</v>
      </c>
      <c r="P123" s="7">
        <v>8.2424999999999998E-2</v>
      </c>
      <c r="Q123" s="7">
        <v>6.1194999999999999E-2</v>
      </c>
      <c r="R123" s="7">
        <v>8.8804999999999995E-2</v>
      </c>
      <c r="S123" s="7">
        <v>7.9894999999999994E-2</v>
      </c>
      <c r="T123">
        <f t="shared" si="30"/>
        <v>0.24814608618194273</v>
      </c>
      <c r="U123" s="12">
        <f t="shared" si="31"/>
        <v>-0.12725528981598117</v>
      </c>
      <c r="V123" s="12">
        <f t="shared" si="32"/>
        <v>2.0573143354560721</v>
      </c>
      <c r="W123" s="12">
        <f t="shared" si="33"/>
        <v>0.34583108553617142</v>
      </c>
      <c r="X123" s="12">
        <f t="shared" si="34"/>
        <v>0.29440929334274563</v>
      </c>
    </row>
    <row r="124" spans="1:24" x14ac:dyDescent="0.2">
      <c r="A124" t="s">
        <v>11</v>
      </c>
      <c r="B124" t="s">
        <v>121</v>
      </c>
      <c r="C124">
        <v>78</v>
      </c>
      <c r="D124" s="2">
        <v>39051</v>
      </c>
      <c r="E124">
        <v>334</v>
      </c>
      <c r="F124">
        <v>6.7562449999999998</v>
      </c>
      <c r="G124" s="12">
        <v>-112.373</v>
      </c>
      <c r="H124" s="12">
        <v>40.808999999999997</v>
      </c>
      <c r="I124" s="3">
        <v>0.75</v>
      </c>
      <c r="J124" s="18">
        <v>5.8</v>
      </c>
      <c r="K124" s="3">
        <f t="shared" ref="K124:K151" si="36">J124-I124</f>
        <v>5.05</v>
      </c>
      <c r="L124" s="14">
        <v>35</v>
      </c>
      <c r="M124">
        <f t="shared" si="29"/>
        <v>1.5440680443502757</v>
      </c>
      <c r="N124" s="9">
        <v>5.6932499999999997E-2</v>
      </c>
      <c r="O124" s="9">
        <v>9.5597500000000002E-2</v>
      </c>
      <c r="P124" s="9">
        <v>4.904E-2</v>
      </c>
      <c r="Q124" s="9">
        <v>2.9707499999999901E-2</v>
      </c>
      <c r="R124" s="9">
        <v>1.1915E-2</v>
      </c>
      <c r="S124" s="9">
        <v>1.0814999999999899E-2</v>
      </c>
      <c r="T124" s="12">
        <f t="shared" si="30"/>
        <v>-8.2559690368471939E-2</v>
      </c>
      <c r="U124" s="12">
        <f t="shared" si="31"/>
        <v>-0.12674555825083655</v>
      </c>
      <c r="V124" s="12">
        <f t="shared" si="32"/>
        <v>1.6791375751987003</v>
      </c>
      <c r="W124" s="12">
        <f t="shared" si="33"/>
        <v>0.25349111650167183</v>
      </c>
      <c r="X124" s="12">
        <f t="shared" si="34"/>
        <v>0.5258369578229134</v>
      </c>
    </row>
    <row r="125" spans="1:24" x14ac:dyDescent="0.2">
      <c r="A125" t="s">
        <v>11</v>
      </c>
      <c r="B125" t="s">
        <v>104</v>
      </c>
      <c r="C125">
        <v>42</v>
      </c>
      <c r="D125" s="2">
        <v>38889</v>
      </c>
      <c r="E125">
        <v>172</v>
      </c>
      <c r="F125">
        <v>7.2454624000000001</v>
      </c>
      <c r="G125" s="12">
        <v>-112.277</v>
      </c>
      <c r="H125" s="12">
        <v>41.136000000000003</v>
      </c>
      <c r="I125" s="3">
        <v>0.55000000000000004</v>
      </c>
      <c r="J125" s="18">
        <v>1</v>
      </c>
      <c r="K125" s="3">
        <f t="shared" si="36"/>
        <v>0.44999999999999996</v>
      </c>
      <c r="L125" s="14">
        <v>20.7</v>
      </c>
      <c r="M125">
        <f t="shared" si="29"/>
        <v>1.3159703454569178</v>
      </c>
      <c r="N125" s="9">
        <v>0.11943999999999901</v>
      </c>
      <c r="O125" s="9">
        <v>0.15562999999999999</v>
      </c>
      <c r="P125" s="9">
        <v>0.1264525</v>
      </c>
      <c r="Q125" s="9">
        <v>9.0565000000000007E-2</v>
      </c>
      <c r="R125" s="9">
        <v>7.7035000000000006E-2</v>
      </c>
      <c r="S125" s="9">
        <v>6.2294999999999899E-2</v>
      </c>
      <c r="T125" s="12">
        <f t="shared" si="30"/>
        <v>4.5058793291788156E-2</v>
      </c>
      <c r="U125" s="12">
        <f t="shared" si="31"/>
        <v>-0.13046679027156768</v>
      </c>
      <c r="V125" s="12">
        <f t="shared" si="32"/>
        <v>1.3029973208305532</v>
      </c>
      <c r="W125" s="12">
        <f t="shared" si="33"/>
        <v>0.1315665103428259</v>
      </c>
      <c r="X125" s="12">
        <f t="shared" si="34"/>
        <v>0.26428237778996316</v>
      </c>
    </row>
    <row r="126" spans="1:24" x14ac:dyDescent="0.2">
      <c r="A126" t="s">
        <v>11</v>
      </c>
      <c r="B126" t="s">
        <v>103</v>
      </c>
      <c r="C126">
        <v>40</v>
      </c>
      <c r="D126" s="2">
        <v>38889</v>
      </c>
      <c r="E126">
        <v>172</v>
      </c>
      <c r="F126">
        <v>7.2454624000000001</v>
      </c>
      <c r="G126" s="12">
        <v>-112.11199999999999</v>
      </c>
      <c r="H126" s="12">
        <v>40.954000000000001</v>
      </c>
      <c r="I126" s="3">
        <v>0.33</v>
      </c>
      <c r="J126" s="18">
        <v>1.2</v>
      </c>
      <c r="K126" s="3">
        <f t="shared" si="36"/>
        <v>0.86999999999999988</v>
      </c>
      <c r="L126" s="14">
        <v>122.6</v>
      </c>
      <c r="M126">
        <f t="shared" si="29"/>
        <v>2.0884904701823963</v>
      </c>
      <c r="N126" s="9">
        <v>0.119935</v>
      </c>
      <c r="O126" s="9">
        <v>0.16849999999999901</v>
      </c>
      <c r="P126" s="9">
        <v>0.1594525</v>
      </c>
      <c r="Q126" s="9">
        <v>0.15246749999999901</v>
      </c>
      <c r="R126" s="9">
        <v>9.4744999999999996E-2</v>
      </c>
      <c r="S126" s="9">
        <v>8.0884999999999901E-2</v>
      </c>
      <c r="T126" s="12">
        <f t="shared" si="30"/>
        <v>0.23452522255193015</v>
      </c>
      <c r="U126" s="12">
        <f t="shared" si="31"/>
        <v>-2.4216894620975316E-2</v>
      </c>
      <c r="V126" s="12">
        <f t="shared" si="32"/>
        <v>1.4049276691541168</v>
      </c>
      <c r="W126" s="12">
        <f t="shared" si="33"/>
        <v>0.16837415708911602</v>
      </c>
      <c r="X126" s="12">
        <f t="shared" si="34"/>
        <v>4.9950540163724064E-2</v>
      </c>
    </row>
    <row r="127" spans="1:24" x14ac:dyDescent="0.2">
      <c r="A127" t="s">
        <v>11</v>
      </c>
      <c r="B127" t="s">
        <v>120</v>
      </c>
      <c r="C127">
        <v>28</v>
      </c>
      <c r="D127" s="2">
        <v>38857</v>
      </c>
      <c r="E127">
        <v>140</v>
      </c>
      <c r="F127">
        <v>7.2455239999999996</v>
      </c>
      <c r="G127" s="12">
        <v>-112.31100000000001</v>
      </c>
      <c r="H127" s="12">
        <v>40.738999999999997</v>
      </c>
      <c r="I127" s="3">
        <v>4.3</v>
      </c>
      <c r="J127" s="18">
        <v>5.5</v>
      </c>
      <c r="K127" s="3">
        <f t="shared" si="36"/>
        <v>1.2000000000000002</v>
      </c>
      <c r="L127" s="14">
        <v>1.5</v>
      </c>
      <c r="M127">
        <f t="shared" si="29"/>
        <v>0.17609125905568124</v>
      </c>
      <c r="N127" s="9">
        <v>5.1982499999999897E-2</v>
      </c>
      <c r="O127" s="9">
        <v>6.1304999999999998E-2</v>
      </c>
      <c r="P127" s="9">
        <v>2.6242499999999998E-2</v>
      </c>
      <c r="Q127" s="9">
        <v>1.2245000000000001E-2</v>
      </c>
      <c r="R127" s="9">
        <v>5.39749999999999E-3</v>
      </c>
      <c r="S127" s="9">
        <v>5.0399999999999803E-3</v>
      </c>
      <c r="T127" s="12">
        <f t="shared" si="30"/>
        <v>-0.41986787374602236</v>
      </c>
      <c r="U127" s="12">
        <f t="shared" si="31"/>
        <v>-0.12355732097539456</v>
      </c>
      <c r="V127" s="12">
        <f t="shared" si="32"/>
        <v>1.1793392006925432</v>
      </c>
      <c r="W127" s="12">
        <f t="shared" si="33"/>
        <v>8.2290632240980779E-2</v>
      </c>
      <c r="X127" s="12">
        <f t="shared" si="34"/>
        <v>0.66702923181509177</v>
      </c>
    </row>
    <row r="128" spans="1:24" x14ac:dyDescent="0.2">
      <c r="A128" t="s">
        <v>11</v>
      </c>
      <c r="B128" t="s">
        <v>119</v>
      </c>
      <c r="C128">
        <v>27</v>
      </c>
      <c r="D128" s="2">
        <v>38857</v>
      </c>
      <c r="E128">
        <v>140</v>
      </c>
      <c r="F128">
        <v>7.2455239999999996</v>
      </c>
      <c r="G128" s="12">
        <v>-112.206</v>
      </c>
      <c r="H128" s="12">
        <v>40.762999999999998</v>
      </c>
      <c r="I128" s="3">
        <v>4.95</v>
      </c>
      <c r="J128" s="18">
        <v>6</v>
      </c>
      <c r="K128" s="3">
        <f t="shared" si="36"/>
        <v>1.0499999999999998</v>
      </c>
      <c r="L128" s="14">
        <v>1</v>
      </c>
      <c r="M128">
        <f t="shared" si="29"/>
        <v>0</v>
      </c>
      <c r="N128" s="9">
        <v>6.5319999999999906E-2</v>
      </c>
      <c r="O128" s="9">
        <v>7.2635000000000005E-2</v>
      </c>
      <c r="P128" s="9">
        <v>4.4117499999999997E-2</v>
      </c>
      <c r="Q128" s="9">
        <v>2.9459999999999899E-2</v>
      </c>
      <c r="R128" s="9">
        <v>1.92574999999999E-2</v>
      </c>
      <c r="S128" s="9">
        <v>1.48574999999999E-2</v>
      </c>
      <c r="T128" s="12">
        <f t="shared" si="30"/>
        <v>-0.29190472912507615</v>
      </c>
      <c r="U128" s="12">
        <f t="shared" si="31"/>
        <v>-0.10624841433800955</v>
      </c>
      <c r="V128" s="12">
        <f t="shared" si="32"/>
        <v>1.1119871402327022</v>
      </c>
      <c r="W128" s="12">
        <f t="shared" si="33"/>
        <v>5.3024536986699317E-2</v>
      </c>
      <c r="X128" s="12">
        <f t="shared" si="34"/>
        <v>0.42289044517361418</v>
      </c>
    </row>
    <row r="129" spans="1:24" x14ac:dyDescent="0.2">
      <c r="A129" t="s">
        <v>11</v>
      </c>
      <c r="B129" t="s">
        <v>118</v>
      </c>
      <c r="C129">
        <v>24</v>
      </c>
      <c r="D129" s="2">
        <v>38857</v>
      </c>
      <c r="E129">
        <v>140</v>
      </c>
      <c r="F129">
        <v>7.2455239999999996</v>
      </c>
      <c r="G129" s="12">
        <v>-112.218</v>
      </c>
      <c r="H129" s="12">
        <v>40.808</v>
      </c>
      <c r="I129" s="3">
        <v>6.4</v>
      </c>
      <c r="J129" s="18">
        <v>8</v>
      </c>
      <c r="K129" s="3">
        <f t="shared" si="36"/>
        <v>1.5999999999999996</v>
      </c>
      <c r="L129" s="14">
        <v>0.9</v>
      </c>
      <c r="M129">
        <f t="shared" si="29"/>
        <v>-4.5757490560675115E-2</v>
      </c>
      <c r="N129" s="9">
        <v>6.7189999999999903E-2</v>
      </c>
      <c r="O129" s="9">
        <v>7.6484999999999997E-2</v>
      </c>
      <c r="P129" s="9">
        <v>4.4722499999999998E-2</v>
      </c>
      <c r="Q129" s="9">
        <v>3.0092499999999901E-2</v>
      </c>
      <c r="R129" s="9">
        <v>2.1815000000000001E-2</v>
      </c>
      <c r="S129" s="9">
        <v>2.4647499999999899E-2</v>
      </c>
      <c r="T129" s="12">
        <f t="shared" si="30"/>
        <v>-0.29375040857684387</v>
      </c>
      <c r="U129" s="12">
        <f t="shared" si="31"/>
        <v>-0.10182704019488505</v>
      </c>
      <c r="V129" s="12">
        <f t="shared" si="32"/>
        <v>1.1383390385474046</v>
      </c>
      <c r="W129" s="12">
        <f t="shared" si="33"/>
        <v>6.469462328171291E-2</v>
      </c>
      <c r="X129" s="12">
        <f t="shared" si="34"/>
        <v>0.43529356571509131</v>
      </c>
    </row>
    <row r="130" spans="1:24" x14ac:dyDescent="0.2">
      <c r="A130" t="s">
        <v>11</v>
      </c>
      <c r="B130" t="s">
        <v>117</v>
      </c>
      <c r="C130">
        <v>23</v>
      </c>
      <c r="D130" s="2">
        <v>38857</v>
      </c>
      <c r="E130">
        <v>140</v>
      </c>
      <c r="F130">
        <v>7.2458014000000004</v>
      </c>
      <c r="G130" s="12">
        <v>-112.238</v>
      </c>
      <c r="H130" s="12">
        <v>40.856999999999999</v>
      </c>
      <c r="I130" s="3">
        <v>3.75</v>
      </c>
      <c r="J130" s="18">
        <v>8.4</v>
      </c>
      <c r="K130" s="3">
        <f t="shared" si="36"/>
        <v>4.6500000000000004</v>
      </c>
      <c r="L130" s="14">
        <v>5.7</v>
      </c>
      <c r="M130">
        <f t="shared" si="29"/>
        <v>0.75587485567249146</v>
      </c>
      <c r="N130" s="9">
        <v>5.1597499999999998E-2</v>
      </c>
      <c r="O130" s="9">
        <v>6.3450000000000006E-2</v>
      </c>
      <c r="P130" s="9">
        <v>3.7159999999999999E-2</v>
      </c>
      <c r="Q130" s="9">
        <v>2.4317499999999902E-2</v>
      </c>
      <c r="R130" s="9">
        <v>1.5325E-2</v>
      </c>
      <c r="S130" s="9">
        <v>2.1249999999999802E-3</v>
      </c>
      <c r="T130" s="12">
        <f t="shared" si="30"/>
        <v>-0.2275413711583924</v>
      </c>
      <c r="U130" s="12">
        <f t="shared" si="31"/>
        <v>-0.11162780590625695</v>
      </c>
      <c r="V130" s="12">
        <f t="shared" si="32"/>
        <v>1.2297107417995059</v>
      </c>
      <c r="W130" s="12">
        <f t="shared" si="33"/>
        <v>0.10302266455159834</v>
      </c>
      <c r="X130" s="12">
        <f t="shared" si="34"/>
        <v>0.44586549690944988</v>
      </c>
    </row>
    <row r="131" spans="1:24" x14ac:dyDescent="0.2">
      <c r="A131" t="s">
        <v>11</v>
      </c>
      <c r="B131" t="s">
        <v>123</v>
      </c>
      <c r="C131">
        <v>31</v>
      </c>
      <c r="D131" s="2">
        <v>38857</v>
      </c>
      <c r="E131">
        <v>140</v>
      </c>
      <c r="F131">
        <v>7.2458014000000004</v>
      </c>
      <c r="G131" s="12">
        <v>-112.432</v>
      </c>
      <c r="H131" s="12">
        <v>41.018000000000001</v>
      </c>
      <c r="I131" s="3">
        <v>4.5</v>
      </c>
      <c r="J131" s="18">
        <v>8.5</v>
      </c>
      <c r="K131" s="3">
        <f t="shared" si="36"/>
        <v>4</v>
      </c>
      <c r="L131" s="14">
        <v>5.4</v>
      </c>
      <c r="M131">
        <f t="shared" si="29"/>
        <v>0.7323937598229685</v>
      </c>
      <c r="N131" s="9">
        <v>5.4952500000000001E-2</v>
      </c>
      <c r="O131" s="9">
        <v>6.3477500000000006E-2</v>
      </c>
      <c r="P131" s="9">
        <v>3.1412500000000003E-2</v>
      </c>
      <c r="Q131" s="9">
        <v>1.4224999999999899E-2</v>
      </c>
      <c r="R131" s="9">
        <v>6.1399999999999996E-3</v>
      </c>
      <c r="S131" s="9">
        <v>5.3699999999999798E-3</v>
      </c>
      <c r="T131" s="12">
        <f t="shared" si="30"/>
        <v>-0.37084006143909254</v>
      </c>
      <c r="U131" s="12">
        <f t="shared" si="31"/>
        <v>-0.1451279236679904</v>
      </c>
      <c r="V131" s="12">
        <f t="shared" si="32"/>
        <v>1.1551339793457986</v>
      </c>
      <c r="W131" s="12">
        <f t="shared" si="33"/>
        <v>7.1983450139322849E-2</v>
      </c>
      <c r="X131" s="12">
        <f t="shared" si="34"/>
        <v>0.63385991441717016</v>
      </c>
    </row>
    <row r="132" spans="1:24" x14ac:dyDescent="0.2">
      <c r="A132" t="s">
        <v>11</v>
      </c>
      <c r="B132" t="s">
        <v>124</v>
      </c>
      <c r="C132">
        <v>68</v>
      </c>
      <c r="D132" s="2">
        <v>38891</v>
      </c>
      <c r="E132">
        <v>174</v>
      </c>
      <c r="F132">
        <v>7.7484096999999998</v>
      </c>
      <c r="G132" s="12">
        <v>-112.14400000000001</v>
      </c>
      <c r="H132" s="12">
        <v>41.043999999999997</v>
      </c>
      <c r="I132" s="3">
        <v>0.57999999999999996</v>
      </c>
      <c r="J132" s="18">
        <v>2.6</v>
      </c>
      <c r="K132" s="3">
        <f t="shared" si="36"/>
        <v>2.02</v>
      </c>
      <c r="L132" s="14">
        <v>28.7</v>
      </c>
      <c r="M132">
        <f t="shared" ref="M132:M151" si="37">LOG10(L132)</f>
        <v>1.4578818967339924</v>
      </c>
      <c r="N132" s="9">
        <v>4.3072499999999903E-2</v>
      </c>
      <c r="O132" s="9">
        <v>8.8942499999999897E-2</v>
      </c>
      <c r="P132" s="9">
        <v>6.4082499999999903E-2</v>
      </c>
      <c r="Q132" s="9">
        <v>2.9624999999999901E-2</v>
      </c>
      <c r="R132" s="9">
        <v>4.8475000000000002E-3</v>
      </c>
      <c r="S132" s="9">
        <v>6.4000000000000103E-4</v>
      </c>
      <c r="T132" s="12">
        <f t="shared" ref="T132:T151" si="38">(P132-N132)/O132</f>
        <v>0.23622002979453047</v>
      </c>
      <c r="U132" s="12">
        <f t="shared" ref="U132:U151" si="39">(Q132-P132)/(N132+O132)</f>
        <v>-0.26101200621141579</v>
      </c>
      <c r="V132" s="12">
        <f t="shared" ref="V132:V151" si="40">O132/N132</f>
        <v>2.0649486331185813</v>
      </c>
      <c r="W132" s="12">
        <f t="shared" ref="W132:W151" si="41">(O132-N132)/(O132+N132)</f>
        <v>0.347460515850472</v>
      </c>
      <c r="X132" s="12">
        <f t="shared" ref="X132:X151" si="42">(O132-Q132)/(O132+Q132)</f>
        <v>0.50028464798532568</v>
      </c>
    </row>
    <row r="133" spans="1:24" x14ac:dyDescent="0.2">
      <c r="A133" t="s">
        <v>11</v>
      </c>
      <c r="B133" t="s">
        <v>119</v>
      </c>
      <c r="C133">
        <v>76</v>
      </c>
      <c r="D133" s="2">
        <v>39051</v>
      </c>
      <c r="E133">
        <v>334</v>
      </c>
      <c r="F133">
        <v>7.7488427</v>
      </c>
      <c r="G133" s="12">
        <v>-112.309</v>
      </c>
      <c r="H133" s="12">
        <v>40.734999999999999</v>
      </c>
      <c r="I133" s="3">
        <v>0.55000000000000004</v>
      </c>
      <c r="J133" s="18">
        <v>5.4</v>
      </c>
      <c r="K133" s="3">
        <f t="shared" si="36"/>
        <v>4.8500000000000005</v>
      </c>
      <c r="L133" s="14">
        <v>28.1</v>
      </c>
      <c r="M133">
        <f t="shared" si="37"/>
        <v>1.4487063199050798</v>
      </c>
      <c r="N133" s="9">
        <v>4.0789999999999903E-2</v>
      </c>
      <c r="O133" s="9">
        <v>7.5660000000000005E-2</v>
      </c>
      <c r="P133" s="9">
        <v>3.2814999999999997E-2</v>
      </c>
      <c r="Q133" s="9">
        <v>1.4444999999999901E-2</v>
      </c>
      <c r="R133" s="9">
        <v>-2.055E-3</v>
      </c>
      <c r="S133" s="9">
        <v>-1.09249999999999E-3</v>
      </c>
      <c r="T133" s="12">
        <f t="shared" si="38"/>
        <v>-0.10540576262225622</v>
      </c>
      <c r="U133" s="12">
        <f t="shared" si="39"/>
        <v>-0.15775010734220787</v>
      </c>
      <c r="V133" s="12">
        <f t="shared" si="40"/>
        <v>1.8548663888207939</v>
      </c>
      <c r="W133" s="12">
        <f t="shared" si="41"/>
        <v>0.29944182052383106</v>
      </c>
      <c r="X133" s="12">
        <f t="shared" si="42"/>
        <v>0.67937406359247732</v>
      </c>
    </row>
    <row r="134" spans="1:24" x14ac:dyDescent="0.2">
      <c r="A134" t="s">
        <v>11</v>
      </c>
      <c r="B134" t="s">
        <v>107</v>
      </c>
      <c r="C134">
        <v>73</v>
      </c>
      <c r="D134" s="2">
        <v>39051</v>
      </c>
      <c r="E134">
        <v>334</v>
      </c>
      <c r="F134">
        <v>7.7488427</v>
      </c>
      <c r="G134" s="12">
        <v>-112.24</v>
      </c>
      <c r="H134" s="12">
        <v>40.868000000000002</v>
      </c>
      <c r="I134" s="3">
        <v>0.55000000000000004</v>
      </c>
      <c r="J134" s="18">
        <v>6.3</v>
      </c>
      <c r="K134" s="3">
        <f t="shared" si="36"/>
        <v>5.75</v>
      </c>
      <c r="L134" s="14">
        <v>35.9</v>
      </c>
      <c r="M134">
        <f t="shared" si="37"/>
        <v>1.5550944485783191</v>
      </c>
      <c r="N134" s="9">
        <v>5.3605E-2</v>
      </c>
      <c r="O134" s="9">
        <v>8.9355000000000004E-2</v>
      </c>
      <c r="P134" s="9">
        <v>4.4694999999999901E-2</v>
      </c>
      <c r="Q134" s="9">
        <v>1.4582499999999899E-2</v>
      </c>
      <c r="R134" s="9">
        <v>7.3775000000000004E-3</v>
      </c>
      <c r="S134" s="9">
        <v>3.8300000000000001E-3</v>
      </c>
      <c r="T134" s="12">
        <f t="shared" si="38"/>
        <v>-9.9714621453752983E-2</v>
      </c>
      <c r="U134" s="12">
        <f t="shared" si="39"/>
        <v>-0.21063584219362058</v>
      </c>
      <c r="V134" s="12">
        <f t="shared" si="40"/>
        <v>1.6669153996828654</v>
      </c>
      <c r="W134" s="12">
        <f t="shared" si="41"/>
        <v>0.25006994963626189</v>
      </c>
      <c r="X134" s="12">
        <f t="shared" si="42"/>
        <v>0.71939867708959881</v>
      </c>
    </row>
    <row r="135" spans="1:24" x14ac:dyDescent="0.2">
      <c r="A135" t="s">
        <v>11</v>
      </c>
      <c r="B135" t="s">
        <v>128</v>
      </c>
      <c r="C135">
        <v>75</v>
      </c>
      <c r="D135" s="2">
        <v>39051</v>
      </c>
      <c r="E135">
        <v>334</v>
      </c>
      <c r="F135">
        <v>7.7488427</v>
      </c>
      <c r="G135" s="12">
        <v>-112.205</v>
      </c>
      <c r="H135" s="12">
        <v>40.762999999999998</v>
      </c>
      <c r="I135" s="3">
        <v>0.65</v>
      </c>
      <c r="J135" s="18">
        <v>2.4</v>
      </c>
      <c r="K135" s="3">
        <f t="shared" si="36"/>
        <v>1.75</v>
      </c>
      <c r="L135" s="14">
        <v>25.3</v>
      </c>
      <c r="M135">
        <f t="shared" si="37"/>
        <v>1.403120521175818</v>
      </c>
      <c r="N135" s="9">
        <v>5.4402499999999999E-2</v>
      </c>
      <c r="O135" s="9">
        <v>6.9802499999999906E-2</v>
      </c>
      <c r="P135" s="9">
        <v>3.3227499999999903E-2</v>
      </c>
      <c r="Q135" s="9">
        <v>1.46649999999999E-2</v>
      </c>
      <c r="R135" s="9">
        <v>-2.0275000000000102E-3</v>
      </c>
      <c r="S135" s="9">
        <v>8.7249999999999793E-3</v>
      </c>
      <c r="T135" s="12">
        <f t="shared" si="38"/>
        <v>-0.30335589699509508</v>
      </c>
      <c r="U135" s="12">
        <f t="shared" si="39"/>
        <v>-0.14945050521315581</v>
      </c>
      <c r="V135" s="12">
        <f t="shared" si="40"/>
        <v>1.283075226322318</v>
      </c>
      <c r="W135" s="12">
        <f t="shared" si="41"/>
        <v>0.12398856728795073</v>
      </c>
      <c r="X135" s="12">
        <f t="shared" si="42"/>
        <v>0.65276585669044462</v>
      </c>
    </row>
    <row r="136" spans="1:24" x14ac:dyDescent="0.2">
      <c r="A136" t="s">
        <v>12</v>
      </c>
      <c r="B136" t="s">
        <v>62</v>
      </c>
      <c r="C136">
        <v>19</v>
      </c>
      <c r="D136" s="2">
        <v>44099</v>
      </c>
      <c r="E136">
        <v>269</v>
      </c>
      <c r="F136">
        <v>8.2441289999999992</v>
      </c>
      <c r="G136" s="12">
        <v>-112.33036</v>
      </c>
      <c r="H136" s="12">
        <v>41.03548</v>
      </c>
      <c r="I136" s="3">
        <v>1.7</v>
      </c>
      <c r="J136" s="18">
        <v>3.8</v>
      </c>
      <c r="K136" s="3">
        <f t="shared" si="36"/>
        <v>2.0999999999999996</v>
      </c>
      <c r="L136" s="14">
        <v>99.6</v>
      </c>
      <c r="M136">
        <f t="shared" si="37"/>
        <v>1.9982593384236986</v>
      </c>
      <c r="N136" s="9">
        <v>1.5902499999999899E-2</v>
      </c>
      <c r="O136" s="9">
        <v>7.9152500000000001E-2</v>
      </c>
      <c r="P136" s="9">
        <v>2.7782499999999901E-2</v>
      </c>
      <c r="Q136" s="9">
        <v>-6.1799999999999902E-3</v>
      </c>
      <c r="R136" s="9">
        <v>4.7099999999999902E-3</v>
      </c>
      <c r="S136" s="9">
        <v>5.0675E-3</v>
      </c>
      <c r="T136" s="12">
        <f t="shared" si="38"/>
        <v>0.15009001610814568</v>
      </c>
      <c r="U136" s="12">
        <f t="shared" si="39"/>
        <v>-0.35729314607332519</v>
      </c>
      <c r="V136" s="12">
        <f t="shared" si="40"/>
        <v>4.9773620499921716</v>
      </c>
      <c r="W136" s="12">
        <f t="shared" si="41"/>
        <v>0.66540423965073026</v>
      </c>
      <c r="X136" s="12">
        <f t="shared" si="42"/>
        <v>1.169378875603823</v>
      </c>
    </row>
    <row r="137" spans="1:24" x14ac:dyDescent="0.2">
      <c r="A137" t="s">
        <v>12</v>
      </c>
      <c r="B137" t="s">
        <v>64</v>
      </c>
      <c r="C137">
        <v>21</v>
      </c>
      <c r="D137" s="2">
        <v>44099</v>
      </c>
      <c r="E137">
        <v>269</v>
      </c>
      <c r="F137">
        <v>8.2441289999999992</v>
      </c>
      <c r="G137" s="12">
        <v>-112.21845</v>
      </c>
      <c r="H137" s="12">
        <v>40.7605</v>
      </c>
      <c r="I137" s="3">
        <v>1.55</v>
      </c>
      <c r="J137" s="18">
        <v>4.5999999999999996</v>
      </c>
      <c r="K137" s="3">
        <f t="shared" si="36"/>
        <v>3.05</v>
      </c>
      <c r="L137" s="14">
        <v>86.4</v>
      </c>
      <c r="M137">
        <f t="shared" si="37"/>
        <v>1.9365137424788934</v>
      </c>
      <c r="N137" s="9">
        <v>1.3702499999999999E-2</v>
      </c>
      <c r="O137" s="9">
        <v>7.7914999999999998E-2</v>
      </c>
      <c r="P137" s="9">
        <v>2.90749999999999E-2</v>
      </c>
      <c r="Q137" s="9">
        <v>3.08749999999999E-3</v>
      </c>
      <c r="R137" s="9">
        <v>6.7999999999999996E-3</v>
      </c>
      <c r="S137" s="9">
        <v>5.25999999999998E-3</v>
      </c>
      <c r="T137" s="12">
        <f t="shared" si="38"/>
        <v>0.1972983379323609</v>
      </c>
      <c r="U137" s="12">
        <f t="shared" si="39"/>
        <v>-0.28365214069364381</v>
      </c>
      <c r="V137" s="12">
        <f t="shared" si="40"/>
        <v>5.6861886517058933</v>
      </c>
      <c r="W137" s="12">
        <f t="shared" si="41"/>
        <v>0.70087592435942925</v>
      </c>
      <c r="X137" s="12">
        <f t="shared" si="42"/>
        <v>0.9237677849449093</v>
      </c>
    </row>
    <row r="138" spans="1:24" x14ac:dyDescent="0.2">
      <c r="A138" t="s">
        <v>12</v>
      </c>
      <c r="B138" t="s">
        <v>68</v>
      </c>
      <c r="C138">
        <v>25</v>
      </c>
      <c r="D138" s="2">
        <v>44099</v>
      </c>
      <c r="E138">
        <v>269</v>
      </c>
      <c r="F138">
        <v>8.2441289999999992</v>
      </c>
      <c r="G138" s="12">
        <v>-112.34828</v>
      </c>
      <c r="H138" s="12">
        <v>40.896450000000002</v>
      </c>
      <c r="I138" s="3">
        <v>1.45</v>
      </c>
      <c r="J138" s="18">
        <v>6.6</v>
      </c>
      <c r="K138" s="3">
        <f t="shared" si="36"/>
        <v>5.1499999999999995</v>
      </c>
      <c r="L138" s="14">
        <v>45.3</v>
      </c>
      <c r="M138">
        <f t="shared" si="37"/>
        <v>1.6560982020128319</v>
      </c>
      <c r="N138" s="9">
        <v>1.44175E-2</v>
      </c>
      <c r="O138" s="9">
        <v>8.0500000000000002E-2</v>
      </c>
      <c r="P138" s="9">
        <v>2.5169999999999901E-2</v>
      </c>
      <c r="Q138" s="9">
        <v>-6.6750000000000099E-3</v>
      </c>
      <c r="R138" s="9">
        <v>4.8475000000000002E-3</v>
      </c>
      <c r="S138" s="9">
        <v>5.2874999999999997E-3</v>
      </c>
      <c r="T138" s="12">
        <f t="shared" si="38"/>
        <v>0.13357142857142734</v>
      </c>
      <c r="U138" s="12">
        <f t="shared" si="39"/>
        <v>-0.33550188321436941</v>
      </c>
      <c r="V138" s="12">
        <f t="shared" si="40"/>
        <v>5.5834922836830243</v>
      </c>
      <c r="W138" s="12">
        <f t="shared" si="41"/>
        <v>0.696209866462981</v>
      </c>
      <c r="X138" s="12">
        <f t="shared" si="42"/>
        <v>1.18083305113444</v>
      </c>
    </row>
    <row r="139" spans="1:24" x14ac:dyDescent="0.2">
      <c r="A139" t="s">
        <v>12</v>
      </c>
      <c r="B139" t="s">
        <v>69</v>
      </c>
      <c r="C139">
        <v>26</v>
      </c>
      <c r="D139" s="2">
        <v>44099</v>
      </c>
      <c r="E139">
        <v>269</v>
      </c>
      <c r="F139">
        <v>8.2441289999999992</v>
      </c>
      <c r="G139" s="12">
        <v>-112.28695999999999</v>
      </c>
      <c r="H139" s="12">
        <v>41.058799999999998</v>
      </c>
      <c r="J139" s="18">
        <v>0.8</v>
      </c>
      <c r="K139" s="3">
        <f t="shared" si="36"/>
        <v>0.8</v>
      </c>
      <c r="L139" s="14">
        <v>44.6</v>
      </c>
      <c r="M139">
        <f t="shared" si="37"/>
        <v>1.6493348587121419</v>
      </c>
      <c r="N139" s="9">
        <v>9.7699999999999992E-3</v>
      </c>
      <c r="O139" s="9">
        <v>6.5017500000000006E-2</v>
      </c>
      <c r="P139" s="9">
        <v>2.7699999999999999E-2</v>
      </c>
      <c r="Q139" s="9">
        <v>-1.8075000000000101E-3</v>
      </c>
      <c r="R139" s="9">
        <v>5.8924999999999898E-3</v>
      </c>
      <c r="S139" s="9">
        <v>5.4799999999999797E-3</v>
      </c>
      <c r="T139" s="12">
        <f t="shared" si="38"/>
        <v>0.27577190756334835</v>
      </c>
      <c r="U139" s="12">
        <f t="shared" si="39"/>
        <v>-0.3945512284806954</v>
      </c>
      <c r="V139" s="12">
        <f t="shared" si="40"/>
        <v>6.6548106448311168</v>
      </c>
      <c r="W139" s="12">
        <f t="shared" si="41"/>
        <v>0.73872639144242014</v>
      </c>
      <c r="X139" s="12">
        <f t="shared" si="42"/>
        <v>1.0571903179876603</v>
      </c>
    </row>
    <row r="140" spans="1:24" x14ac:dyDescent="0.2">
      <c r="A140" t="s">
        <v>12</v>
      </c>
      <c r="B140" t="s">
        <v>71</v>
      </c>
      <c r="C140">
        <v>28</v>
      </c>
      <c r="D140" s="2">
        <v>44099</v>
      </c>
      <c r="E140">
        <v>269</v>
      </c>
      <c r="F140">
        <v>8.2441289999999992</v>
      </c>
      <c r="G140" s="12">
        <v>-112.22911000000001</v>
      </c>
      <c r="H140" s="12">
        <v>40.791930000000001</v>
      </c>
      <c r="I140" s="3">
        <v>1.25</v>
      </c>
      <c r="J140" s="18">
        <v>5.9</v>
      </c>
      <c r="K140" s="3">
        <f t="shared" si="36"/>
        <v>4.6500000000000004</v>
      </c>
      <c r="L140" s="14">
        <v>18.399999999999999</v>
      </c>
      <c r="M140">
        <f t="shared" si="37"/>
        <v>1.2648178230095364</v>
      </c>
      <c r="N140" s="9">
        <v>1.58474999999999E-2</v>
      </c>
      <c r="O140" s="9">
        <v>8.5944999999999994E-2</v>
      </c>
      <c r="P140" s="9">
        <v>3.19899999999999E-2</v>
      </c>
      <c r="Q140" s="9">
        <v>-1.2849999999999999E-3</v>
      </c>
      <c r="R140" s="9">
        <v>6.2774999999999897E-3</v>
      </c>
      <c r="S140" s="9">
        <v>5.6174999999999897E-3</v>
      </c>
      <c r="T140" s="12">
        <f t="shared" si="38"/>
        <v>0.18782360812147306</v>
      </c>
      <c r="U140" s="12">
        <f t="shared" si="39"/>
        <v>-0.3268904880025536</v>
      </c>
      <c r="V140" s="12">
        <f t="shared" si="40"/>
        <v>5.423252879003031</v>
      </c>
      <c r="W140" s="12">
        <f t="shared" si="41"/>
        <v>0.68863128423017572</v>
      </c>
      <c r="X140" s="12">
        <f t="shared" si="42"/>
        <v>1.0303567210016535</v>
      </c>
    </row>
    <row r="141" spans="1:24" x14ac:dyDescent="0.2">
      <c r="A141" t="s">
        <v>12</v>
      </c>
      <c r="B141" t="s">
        <v>63</v>
      </c>
      <c r="C141">
        <v>20</v>
      </c>
      <c r="D141" s="2">
        <v>44099</v>
      </c>
      <c r="E141">
        <v>269</v>
      </c>
      <c r="F141">
        <v>8.2441289999999992</v>
      </c>
      <c r="G141" s="12">
        <v>-112.30568</v>
      </c>
      <c r="H141" s="12">
        <v>40.989190000000001</v>
      </c>
      <c r="I141" s="3">
        <v>1.3</v>
      </c>
      <c r="J141" s="18">
        <v>5.3</v>
      </c>
      <c r="K141" s="3">
        <f t="shared" si="36"/>
        <v>4</v>
      </c>
      <c r="L141" s="14">
        <v>90.5</v>
      </c>
      <c r="M141">
        <f t="shared" si="37"/>
        <v>1.9566485792052033</v>
      </c>
      <c r="N141" s="9">
        <v>1.9394999999999898E-2</v>
      </c>
      <c r="O141" s="9">
        <v>7.9097499999999904E-2</v>
      </c>
      <c r="P141" s="9">
        <v>2.759E-2</v>
      </c>
      <c r="Q141" s="9">
        <v>-2.6599999999999901E-3</v>
      </c>
      <c r="R141" s="9">
        <v>6.2774999999999897E-3</v>
      </c>
      <c r="S141" s="9">
        <v>5.6449999999999799E-3</v>
      </c>
      <c r="T141" s="12">
        <f t="shared" si="38"/>
        <v>0.10360630866968124</v>
      </c>
      <c r="U141" s="12">
        <f t="shared" si="39"/>
        <v>-0.30712998451658807</v>
      </c>
      <c r="V141" s="12">
        <f t="shared" si="40"/>
        <v>4.078241814900764</v>
      </c>
      <c r="W141" s="12">
        <f t="shared" si="41"/>
        <v>0.60616290580501175</v>
      </c>
      <c r="X141" s="12">
        <f t="shared" si="42"/>
        <v>1.0695993458708095</v>
      </c>
    </row>
    <row r="142" spans="1:24" x14ac:dyDescent="0.2">
      <c r="A142" t="s">
        <v>12</v>
      </c>
      <c r="B142" t="s">
        <v>70</v>
      </c>
      <c r="C142">
        <v>27</v>
      </c>
      <c r="D142" s="2">
        <v>44099</v>
      </c>
      <c r="E142">
        <v>269</v>
      </c>
      <c r="F142">
        <v>8.2441289999999992</v>
      </c>
      <c r="G142" s="12">
        <v>-112.20918</v>
      </c>
      <c r="H142" s="12">
        <v>40.748980000000003</v>
      </c>
      <c r="I142" s="3">
        <v>1</v>
      </c>
      <c r="J142" s="18">
        <v>3</v>
      </c>
      <c r="K142" s="3">
        <f t="shared" si="36"/>
        <v>2</v>
      </c>
      <c r="L142" s="14">
        <v>43.4</v>
      </c>
      <c r="M142">
        <f t="shared" si="37"/>
        <v>1.6374897295125106</v>
      </c>
      <c r="N142" s="9">
        <v>1.7414999999999899E-2</v>
      </c>
      <c r="O142" s="9">
        <v>8.1434999999999896E-2</v>
      </c>
      <c r="P142" s="9">
        <v>3.50699999999999E-2</v>
      </c>
      <c r="Q142" s="9">
        <v>9.0274999999999904E-3</v>
      </c>
      <c r="R142" s="9">
        <v>7.8449999999999891E-3</v>
      </c>
      <c r="S142" s="9">
        <v>5.7824999999999899E-3</v>
      </c>
      <c r="T142" s="12">
        <f t="shared" si="38"/>
        <v>0.21679867378891168</v>
      </c>
      <c r="U142" s="12">
        <f t="shared" si="39"/>
        <v>-0.26345472938796116</v>
      </c>
      <c r="V142" s="12">
        <f t="shared" si="40"/>
        <v>4.676141257536627</v>
      </c>
      <c r="W142" s="12">
        <f t="shared" si="41"/>
        <v>0.64764795144157938</v>
      </c>
      <c r="X142" s="12">
        <f t="shared" si="42"/>
        <v>0.80041453641011462</v>
      </c>
    </row>
    <row r="143" spans="1:24" x14ac:dyDescent="0.2">
      <c r="A143" t="s">
        <v>11</v>
      </c>
      <c r="B143" t="s">
        <v>97</v>
      </c>
      <c r="C143">
        <v>34</v>
      </c>
      <c r="D143" s="2">
        <v>38888</v>
      </c>
      <c r="E143">
        <v>171</v>
      </c>
      <c r="F143">
        <v>6.2454624000000001</v>
      </c>
      <c r="G143" s="12">
        <v>-112.354</v>
      </c>
      <c r="H143" s="12">
        <v>41.289000000000001</v>
      </c>
      <c r="I143" s="41">
        <v>0.13</v>
      </c>
      <c r="J143" s="18">
        <v>0.3</v>
      </c>
      <c r="K143" s="3">
        <f t="shared" si="36"/>
        <v>0.16999999999999998</v>
      </c>
      <c r="L143" s="42">
        <v>22.3</v>
      </c>
      <c r="M143">
        <f t="shared" si="37"/>
        <v>1.3483048630481607</v>
      </c>
      <c r="N143" s="7">
        <v>0.1351425</v>
      </c>
      <c r="O143" s="7">
        <v>0.19236999999999899</v>
      </c>
      <c r="P143" s="7">
        <v>0.18456</v>
      </c>
      <c r="Q143" s="7">
        <v>0.15606999999999999</v>
      </c>
      <c r="R143" s="7">
        <v>5.0470000000000001E-2</v>
      </c>
      <c r="S143" s="7">
        <v>3.9965000000000001E-2</v>
      </c>
      <c r="T143">
        <f t="shared" si="38"/>
        <v>0.25688776836305172</v>
      </c>
      <c r="U143" s="12">
        <f t="shared" si="39"/>
        <v>-8.6989046219610261E-2</v>
      </c>
      <c r="V143" s="12">
        <f t="shared" si="40"/>
        <v>1.4234604214070259</v>
      </c>
      <c r="W143" s="12">
        <f t="shared" si="41"/>
        <v>0.17473378878668497</v>
      </c>
      <c r="X143" s="12">
        <f t="shared" si="42"/>
        <v>0.10417862472735365</v>
      </c>
    </row>
    <row r="144" spans="1:24" x14ac:dyDescent="0.2">
      <c r="A144" t="s">
        <v>12</v>
      </c>
      <c r="B144" t="s">
        <v>65</v>
      </c>
      <c r="C144">
        <v>22</v>
      </c>
      <c r="D144" s="2">
        <v>44099</v>
      </c>
      <c r="E144">
        <v>269</v>
      </c>
      <c r="F144">
        <v>8.2441289999999992</v>
      </c>
      <c r="G144" s="12">
        <v>-112.27246</v>
      </c>
      <c r="H144" s="12">
        <v>40.914920000000002</v>
      </c>
      <c r="I144" s="3">
        <v>1.9</v>
      </c>
      <c r="J144" s="18">
        <v>6.3</v>
      </c>
      <c r="K144" s="3">
        <f t="shared" si="36"/>
        <v>4.4000000000000004</v>
      </c>
      <c r="L144" s="14">
        <v>75.099999999999994</v>
      </c>
      <c r="M144">
        <f t="shared" si="37"/>
        <v>1.8756399370041683</v>
      </c>
      <c r="N144" s="9">
        <v>1.37849999999999E-2</v>
      </c>
      <c r="O144" s="9">
        <v>7.6457499999999998E-2</v>
      </c>
      <c r="P144" s="9">
        <v>2.792E-2</v>
      </c>
      <c r="Q144" s="9">
        <v>1.5475E-3</v>
      </c>
      <c r="R144" s="9">
        <v>7.8174999999999998E-3</v>
      </c>
      <c r="S144" s="9">
        <v>5.8650000000000004E-3</v>
      </c>
      <c r="T144" s="12">
        <f t="shared" si="38"/>
        <v>0.18487394957983325</v>
      </c>
      <c r="U144" s="12">
        <f t="shared" si="39"/>
        <v>-0.29224035238385498</v>
      </c>
      <c r="V144" s="12">
        <f t="shared" si="40"/>
        <v>5.5464272760247049</v>
      </c>
      <c r="W144" s="12">
        <f t="shared" si="41"/>
        <v>0.69448984680167525</v>
      </c>
      <c r="X144" s="12">
        <f t="shared" si="42"/>
        <v>0.96032305621434544</v>
      </c>
    </row>
    <row r="145" spans="1:24" x14ac:dyDescent="0.2">
      <c r="A145" t="s">
        <v>11</v>
      </c>
      <c r="B145" t="s">
        <v>111</v>
      </c>
      <c r="C145">
        <v>51</v>
      </c>
      <c r="D145" s="2">
        <v>38890</v>
      </c>
      <c r="E145">
        <v>173</v>
      </c>
      <c r="F145">
        <v>8.2454619999999998</v>
      </c>
      <c r="G145" s="12">
        <v>-112.48099999999999</v>
      </c>
      <c r="H145" s="12">
        <v>41.161999999999999</v>
      </c>
      <c r="I145" s="3">
        <v>0.68</v>
      </c>
      <c r="J145" s="18">
        <v>7</v>
      </c>
      <c r="K145" s="3">
        <f t="shared" si="36"/>
        <v>6.32</v>
      </c>
      <c r="L145" s="14">
        <v>13.5</v>
      </c>
      <c r="M145">
        <f t="shared" si="37"/>
        <v>1.1303337684950061</v>
      </c>
      <c r="N145" s="9">
        <v>9.6752500000000005E-2</v>
      </c>
      <c r="O145" s="9">
        <v>0.11119</v>
      </c>
      <c r="P145" s="9">
        <v>7.621E-2</v>
      </c>
      <c r="Q145" s="9">
        <v>7.1177500000000005E-2</v>
      </c>
      <c r="R145" s="9">
        <v>6.1414999999999997E-2</v>
      </c>
      <c r="S145" s="9">
        <v>5.2725000000000001E-2</v>
      </c>
      <c r="T145" s="12">
        <f t="shared" si="38"/>
        <v>-0.18475132655814377</v>
      </c>
      <c r="U145" s="12">
        <f t="shared" si="39"/>
        <v>-2.4201401829832745E-2</v>
      </c>
      <c r="V145" s="12">
        <f t="shared" si="40"/>
        <v>1.1492209503630397</v>
      </c>
      <c r="W145" s="12">
        <f t="shared" si="41"/>
        <v>6.9430251151159542E-2</v>
      </c>
      <c r="X145" s="12">
        <f t="shared" si="42"/>
        <v>0.21940587001521647</v>
      </c>
    </row>
    <row r="146" spans="1:24" x14ac:dyDescent="0.2">
      <c r="A146" t="s">
        <v>11</v>
      </c>
      <c r="B146" t="s">
        <v>109</v>
      </c>
      <c r="C146">
        <v>48</v>
      </c>
      <c r="D146" s="2">
        <v>38890</v>
      </c>
      <c r="E146">
        <v>173</v>
      </c>
      <c r="F146">
        <v>8.2454619999999998</v>
      </c>
      <c r="G146" s="12">
        <v>-112.732</v>
      </c>
      <c r="H146" s="12">
        <v>41.177</v>
      </c>
      <c r="I146" s="3">
        <v>0.88</v>
      </c>
      <c r="J146" s="18">
        <v>6</v>
      </c>
      <c r="K146" s="3">
        <f t="shared" si="36"/>
        <v>5.12</v>
      </c>
      <c r="L146" s="14">
        <v>26.4</v>
      </c>
      <c r="M146">
        <f t="shared" si="37"/>
        <v>1.4216039268698311</v>
      </c>
      <c r="N146" s="9">
        <v>9.3974999999999906E-2</v>
      </c>
      <c r="O146" s="9">
        <v>0.11154749999999999</v>
      </c>
      <c r="P146" s="9">
        <v>7.9427499999999901E-2</v>
      </c>
      <c r="Q146" s="9">
        <v>6.8207499999999893E-2</v>
      </c>
      <c r="R146" s="9">
        <v>6.1524999999999899E-2</v>
      </c>
      <c r="S146" s="9">
        <v>5.2752499999999897E-2</v>
      </c>
      <c r="T146" s="12">
        <f t="shared" si="38"/>
        <v>-0.13041529393307788</v>
      </c>
      <c r="U146" s="12">
        <f t="shared" si="39"/>
        <v>-5.4592562858081298E-2</v>
      </c>
      <c r="V146" s="12">
        <f t="shared" si="40"/>
        <v>1.1869912210694344</v>
      </c>
      <c r="W146" s="12">
        <f t="shared" si="41"/>
        <v>8.550158741743652E-2</v>
      </c>
      <c r="X146" s="12">
        <f t="shared" si="42"/>
        <v>0.24110594976495858</v>
      </c>
    </row>
    <row r="147" spans="1:24" x14ac:dyDescent="0.2">
      <c r="A147" t="s">
        <v>11</v>
      </c>
      <c r="B147" t="s">
        <v>113</v>
      </c>
      <c r="C147">
        <v>54</v>
      </c>
      <c r="D147" s="2">
        <v>38890</v>
      </c>
      <c r="E147">
        <v>173</v>
      </c>
      <c r="F147">
        <v>8.2454619999999998</v>
      </c>
      <c r="G147" s="12">
        <v>-112.38200000000001</v>
      </c>
      <c r="H147" s="12">
        <v>41.201000000000001</v>
      </c>
      <c r="I147" s="3">
        <v>0.93</v>
      </c>
      <c r="J147" s="18">
        <v>3.6</v>
      </c>
      <c r="K147" s="3">
        <f t="shared" si="36"/>
        <v>2.67</v>
      </c>
      <c r="L147" s="14">
        <v>15.3</v>
      </c>
      <c r="M147">
        <f t="shared" si="37"/>
        <v>1.1846914308175989</v>
      </c>
      <c r="N147" s="9">
        <v>8.7209999999999996E-2</v>
      </c>
      <c r="O147" s="9">
        <v>0.13186999999999999</v>
      </c>
      <c r="P147" s="9">
        <v>9.3287499999999995E-2</v>
      </c>
      <c r="Q147" s="9">
        <v>7.1369999999999906E-2</v>
      </c>
      <c r="R147" s="9">
        <v>6.1442499999999997E-2</v>
      </c>
      <c r="S147" s="9">
        <v>5.586E-2</v>
      </c>
      <c r="T147" s="12">
        <f t="shared" si="38"/>
        <v>4.608705543338136E-2</v>
      </c>
      <c r="U147" s="12">
        <f t="shared" si="39"/>
        <v>-0.10004336315501228</v>
      </c>
      <c r="V147" s="12">
        <f t="shared" si="40"/>
        <v>1.5120972365554408</v>
      </c>
      <c r="W147" s="12">
        <f t="shared" si="41"/>
        <v>0.20385247398210696</v>
      </c>
      <c r="X147" s="12">
        <f t="shared" si="42"/>
        <v>0.29767762251525348</v>
      </c>
    </row>
    <row r="148" spans="1:24" x14ac:dyDescent="0.2">
      <c r="A148" t="s">
        <v>11</v>
      </c>
      <c r="B148" t="s">
        <v>127</v>
      </c>
      <c r="C148">
        <v>46</v>
      </c>
      <c r="D148" s="2">
        <v>38890</v>
      </c>
      <c r="E148">
        <v>173</v>
      </c>
      <c r="F148">
        <v>8.2454619999999998</v>
      </c>
      <c r="G148" s="12">
        <v>-112.502</v>
      </c>
      <c r="H148" s="12">
        <v>41.054000000000002</v>
      </c>
      <c r="I148" s="3">
        <v>2.08</v>
      </c>
      <c r="J148" s="18">
        <v>5.9</v>
      </c>
      <c r="K148" s="3">
        <f t="shared" si="36"/>
        <v>3.8200000000000003</v>
      </c>
      <c r="L148" s="14">
        <v>21.1</v>
      </c>
      <c r="M148">
        <f t="shared" si="37"/>
        <v>1.3242824552976926</v>
      </c>
      <c r="N148" s="9">
        <v>9.4524999999999998E-2</v>
      </c>
      <c r="O148" s="9">
        <v>0.1108875</v>
      </c>
      <c r="P148" s="9">
        <v>8.1462499999999993E-2</v>
      </c>
      <c r="Q148" s="9">
        <v>7.0819999999999994E-2</v>
      </c>
      <c r="R148" s="9">
        <v>6.3560000000000005E-2</v>
      </c>
      <c r="S148" s="9">
        <v>5.9104999999999998E-2</v>
      </c>
      <c r="T148" s="12">
        <f t="shared" si="38"/>
        <v>-0.11779957163792136</v>
      </c>
      <c r="U148" s="12">
        <f t="shared" si="39"/>
        <v>-5.1810381549321487E-2</v>
      </c>
      <c r="V148" s="12">
        <f t="shared" si="40"/>
        <v>1.1731023538746363</v>
      </c>
      <c r="W148" s="12">
        <f t="shared" si="41"/>
        <v>7.9656788170145446E-2</v>
      </c>
      <c r="X148" s="12">
        <f t="shared" si="42"/>
        <v>0.22050548271260134</v>
      </c>
    </row>
    <row r="149" spans="1:24" x14ac:dyDescent="0.2">
      <c r="A149" t="s">
        <v>11</v>
      </c>
      <c r="B149" t="s">
        <v>115</v>
      </c>
      <c r="C149">
        <v>56</v>
      </c>
      <c r="D149" s="2">
        <v>38890</v>
      </c>
      <c r="E149">
        <v>173</v>
      </c>
      <c r="F149">
        <v>8.2454619999999998</v>
      </c>
      <c r="G149" s="12">
        <v>-112.35599999999999</v>
      </c>
      <c r="H149" s="12">
        <v>41.128</v>
      </c>
      <c r="I149" s="3">
        <v>1.05</v>
      </c>
      <c r="J149" s="18">
        <v>5.9</v>
      </c>
      <c r="K149" s="3">
        <f t="shared" si="36"/>
        <v>4.8500000000000005</v>
      </c>
      <c r="L149" s="14">
        <v>13.9</v>
      </c>
      <c r="M149">
        <f t="shared" si="37"/>
        <v>1.1430148002540952</v>
      </c>
      <c r="N149" s="9">
        <v>9.7852499999999995E-2</v>
      </c>
      <c r="O149" s="9">
        <v>0.124665</v>
      </c>
      <c r="P149" s="9">
        <v>9.2710000000000001E-2</v>
      </c>
      <c r="Q149" s="9">
        <v>7.7419999999999906E-2</v>
      </c>
      <c r="R149" s="9">
        <v>7.0324999999999901E-2</v>
      </c>
      <c r="S149" s="9">
        <v>6.2267499999999899E-2</v>
      </c>
      <c r="T149" s="12">
        <f t="shared" si="38"/>
        <v>-4.125055147796089E-2</v>
      </c>
      <c r="U149" s="12">
        <f t="shared" si="39"/>
        <v>-6.8713696675542807E-2</v>
      </c>
      <c r="V149" s="12">
        <f t="shared" si="40"/>
        <v>1.274009350808615</v>
      </c>
      <c r="W149" s="12">
        <f t="shared" si="41"/>
        <v>0.1204961407529745</v>
      </c>
      <c r="X149" s="12">
        <f t="shared" si="42"/>
        <v>0.2337877625751546</v>
      </c>
    </row>
    <row r="150" spans="1:24" x14ac:dyDescent="0.2">
      <c r="A150" t="s">
        <v>11</v>
      </c>
      <c r="B150" t="s">
        <v>114</v>
      </c>
      <c r="C150">
        <v>55</v>
      </c>
      <c r="D150" s="2">
        <v>38890</v>
      </c>
      <c r="E150">
        <v>173</v>
      </c>
      <c r="F150">
        <v>8.2454619999999998</v>
      </c>
      <c r="G150" s="12">
        <v>-112.304</v>
      </c>
      <c r="H150" s="12">
        <v>41.195999999999998</v>
      </c>
      <c r="I150" s="3">
        <v>0.48</v>
      </c>
      <c r="J150" s="18">
        <v>1.6</v>
      </c>
      <c r="K150" s="3">
        <f t="shared" si="36"/>
        <v>1.1200000000000001</v>
      </c>
      <c r="L150" s="14">
        <v>16.600000000000001</v>
      </c>
      <c r="M150">
        <f t="shared" si="37"/>
        <v>1.2201080880400552</v>
      </c>
      <c r="N150" s="9">
        <v>0.114957499999999</v>
      </c>
      <c r="O150" s="9">
        <v>0.17259749999999999</v>
      </c>
      <c r="P150" s="9">
        <v>0.13219999999999901</v>
      </c>
      <c r="Q150" s="9">
        <v>9.7439999999999999E-2</v>
      </c>
      <c r="R150" s="9">
        <v>7.9317499999999902E-2</v>
      </c>
      <c r="S150" s="9">
        <v>6.5375000000000003E-2</v>
      </c>
      <c r="T150" s="12">
        <f t="shared" si="38"/>
        <v>9.9900056489810166E-2</v>
      </c>
      <c r="U150" s="12">
        <f t="shared" si="39"/>
        <v>-0.12088122272260658</v>
      </c>
      <c r="V150" s="12">
        <f t="shared" si="40"/>
        <v>1.5014026922993409</v>
      </c>
      <c r="W150" s="12">
        <f t="shared" si="41"/>
        <v>0.20044860983116683</v>
      </c>
      <c r="X150" s="12">
        <f t="shared" si="42"/>
        <v>0.27832245521455351</v>
      </c>
    </row>
    <row r="151" spans="1:24" x14ac:dyDescent="0.2">
      <c r="A151" t="s">
        <v>11</v>
      </c>
      <c r="B151" t="s">
        <v>105</v>
      </c>
      <c r="C151">
        <v>43</v>
      </c>
      <c r="D151" s="2">
        <v>38890</v>
      </c>
      <c r="E151">
        <v>173</v>
      </c>
      <c r="F151">
        <v>8.2454619999999998</v>
      </c>
      <c r="G151" s="12">
        <v>-112.28100000000001</v>
      </c>
      <c r="H151" s="12">
        <v>41.057000000000002</v>
      </c>
      <c r="J151" s="18">
        <v>2.5</v>
      </c>
      <c r="K151" s="3">
        <f t="shared" si="36"/>
        <v>2.5</v>
      </c>
      <c r="L151" s="14">
        <v>21.7</v>
      </c>
      <c r="M151">
        <f t="shared" si="37"/>
        <v>1.3364597338485296</v>
      </c>
      <c r="N151" s="9">
        <v>8.2782499999999898E-2</v>
      </c>
      <c r="O151" s="9">
        <v>0.13153999999999999</v>
      </c>
      <c r="P151" s="9">
        <v>0.10112500000000001</v>
      </c>
      <c r="Q151" s="9">
        <v>7.7337500000000003E-2</v>
      </c>
      <c r="R151" s="9">
        <v>7.0242499999999902E-2</v>
      </c>
      <c r="S151" s="9">
        <v>6.5429999999999905E-2</v>
      </c>
      <c r="T151" s="12">
        <f t="shared" si="38"/>
        <v>0.13944427550555047</v>
      </c>
      <c r="U151" s="12">
        <f t="shared" si="39"/>
        <v>-0.11098928017357028</v>
      </c>
      <c r="V151" s="12">
        <f t="shared" si="40"/>
        <v>1.5889831788119488</v>
      </c>
      <c r="W151" s="12">
        <f t="shared" si="41"/>
        <v>0.2274959465291797</v>
      </c>
      <c r="X151" s="12">
        <f t="shared" si="42"/>
        <v>0.25949420114660499</v>
      </c>
    </row>
    <row r="152" spans="1:24" x14ac:dyDescent="0.2">
      <c r="A152" t="s">
        <v>12</v>
      </c>
      <c r="B152" s="20" t="s">
        <v>54</v>
      </c>
      <c r="C152">
        <v>90</v>
      </c>
      <c r="D152" s="2">
        <v>44390</v>
      </c>
      <c r="E152">
        <v>194</v>
      </c>
      <c r="F152">
        <v>4.240354</v>
      </c>
      <c r="G152" s="12">
        <v>-112.1264833</v>
      </c>
      <c r="H152" s="12">
        <v>41.402233330000001</v>
      </c>
      <c r="I152" s="39">
        <v>0.25</v>
      </c>
      <c r="J152" s="18">
        <v>0.2</v>
      </c>
      <c r="K152" s="3">
        <f t="shared" ref="K152:K153" si="43">J152-I152</f>
        <v>-4.9999999999999989E-2</v>
      </c>
      <c r="L152" s="40">
        <v>240</v>
      </c>
      <c r="M152">
        <f t="shared" ref="M152:M153" si="44">LOG10(L152)</f>
        <v>2.3802112417116059</v>
      </c>
      <c r="N152" s="7">
        <v>4.9562500000000002E-2</v>
      </c>
      <c r="O152" s="7">
        <v>7.6897499999999994E-2</v>
      </c>
      <c r="P152" s="7">
        <v>7.3019999999999904E-2</v>
      </c>
      <c r="Q152" s="7">
        <v>7.2635000000000005E-2</v>
      </c>
      <c r="R152" s="7">
        <v>1.45549999999999E-2</v>
      </c>
      <c r="S152" s="7">
        <v>1.0567500000000001E-2</v>
      </c>
      <c r="T152">
        <f t="shared" ref="T152:T153" si="45">(P152-N152)/O152</f>
        <v>0.3050489287688144</v>
      </c>
      <c r="U152" s="12">
        <f t="shared" ref="U152:U153" si="46">(Q152-P152)/(N152+O152)</f>
        <v>-3.0444409299375244E-3</v>
      </c>
      <c r="V152" s="12">
        <f t="shared" ref="V152:V153" si="47">O152/N152</f>
        <v>1.5515258511979821</v>
      </c>
      <c r="W152" s="12">
        <f t="shared" ref="W152:W153" si="48">(O152-N152)/(O152+N152)</f>
        <v>0.21615530602562069</v>
      </c>
      <c r="X152" s="12">
        <f t="shared" ref="X152:X153" si="49">(O152-Q152)/(O152+Q152)</f>
        <v>2.8505508835871721E-2</v>
      </c>
    </row>
    <row r="153" spans="1:24" x14ac:dyDescent="0.2">
      <c r="A153" t="s">
        <v>11</v>
      </c>
      <c r="B153" t="s">
        <v>100</v>
      </c>
      <c r="C153">
        <v>37</v>
      </c>
      <c r="D153" s="2">
        <v>38889</v>
      </c>
      <c r="E153">
        <v>172</v>
      </c>
      <c r="F153">
        <v>1.7506301</v>
      </c>
      <c r="G153" s="12">
        <v>-112.012</v>
      </c>
      <c r="H153" s="12">
        <v>40.927</v>
      </c>
      <c r="I153" s="17">
        <v>0.46</v>
      </c>
      <c r="J153" s="18">
        <v>0.5</v>
      </c>
      <c r="K153" s="3">
        <f t="shared" si="43"/>
        <v>3.999999999999998E-2</v>
      </c>
      <c r="L153" s="19">
        <v>6.7</v>
      </c>
      <c r="M153">
        <f t="shared" si="44"/>
        <v>0.82607480270082645</v>
      </c>
      <c r="N153" s="7">
        <v>4.0322499999999997E-2</v>
      </c>
      <c r="O153" s="7">
        <v>6.7794999999999994E-2</v>
      </c>
      <c r="P153" s="7">
        <v>5.2284999999999901E-2</v>
      </c>
      <c r="Q153" s="7">
        <v>5.2312499999999901E-2</v>
      </c>
      <c r="R153" s="7">
        <v>1.46924999999999E-2</v>
      </c>
      <c r="S153" s="7">
        <v>-1.20249999999999E-3</v>
      </c>
      <c r="T153">
        <f t="shared" si="45"/>
        <v>0.17645106571280927</v>
      </c>
      <c r="U153" s="12">
        <f t="shared" si="46"/>
        <v>2.5435290309154161E-4</v>
      </c>
      <c r="V153" s="12">
        <f t="shared" si="47"/>
        <v>1.6813193626387253</v>
      </c>
      <c r="W153" s="12">
        <f t="shared" si="48"/>
        <v>0.25409855018845234</v>
      </c>
      <c r="X153" s="12">
        <f t="shared" si="49"/>
        <v>0.1289053556189256</v>
      </c>
    </row>
    <row r="154" spans="1:24" x14ac:dyDescent="0.2">
      <c r="B154" s="20"/>
      <c r="D154" s="2"/>
      <c r="G154" s="12"/>
      <c r="H154" s="12"/>
      <c r="I154" s="17"/>
      <c r="J154" s="18"/>
      <c r="L154" s="19"/>
      <c r="N154" s="7"/>
      <c r="O154" s="7"/>
      <c r="P154" s="7"/>
      <c r="Q154" s="7"/>
      <c r="R154" s="7"/>
      <c r="S154" s="7"/>
      <c r="U154" s="12"/>
      <c r="V154" s="12"/>
      <c r="W154" s="12"/>
    </row>
    <row r="155" spans="1:24" x14ac:dyDescent="0.2">
      <c r="A155" t="s">
        <v>12</v>
      </c>
      <c r="B155" t="s">
        <v>54</v>
      </c>
      <c r="C155">
        <v>32</v>
      </c>
      <c r="D155" s="2">
        <v>44118</v>
      </c>
      <c r="E155">
        <v>288</v>
      </c>
      <c r="F155">
        <v>4.2400593999999998</v>
      </c>
      <c r="G155" s="12">
        <v>-112.1264833</v>
      </c>
      <c r="H155" s="12">
        <v>41.402233330000001</v>
      </c>
      <c r="I155" s="3">
        <v>0.3</v>
      </c>
      <c r="J155" s="18">
        <v>0.6</v>
      </c>
      <c r="K155" s="3">
        <f>J155-I155</f>
        <v>0.3</v>
      </c>
      <c r="L155" s="14">
        <v>346</v>
      </c>
      <c r="M155">
        <f>LOG10(L155)</f>
        <v>2.5390760987927767</v>
      </c>
      <c r="N155" s="7">
        <v>3.1329999999999997E-2</v>
      </c>
      <c r="O155" s="7">
        <v>5.2284999999999901E-2</v>
      </c>
      <c r="P155" s="7">
        <v>4.2055000000000002E-2</v>
      </c>
      <c r="Q155" s="7">
        <v>5.0827499999999998E-2</v>
      </c>
      <c r="R155" s="7">
        <v>5.6449999999999799E-3</v>
      </c>
      <c r="S155" s="7">
        <v>3.9674999999999797E-3</v>
      </c>
      <c r="T155">
        <f>(P155-N155)/O155</f>
        <v>0.205125753084059</v>
      </c>
      <c r="U155" s="12">
        <f>(Q155-P155)/(N155+O155)</f>
        <v>0.10491538599533584</v>
      </c>
      <c r="V155" s="12">
        <f>O155/N155</f>
        <v>1.6688477497606098</v>
      </c>
      <c r="W155" s="12">
        <f>(O155-N155)/(O155+N155)</f>
        <v>0.25061292830233728</v>
      </c>
      <c r="X155" s="12">
        <f>(O155-Q155)/(O155+Q155)</f>
        <v>1.4135046672322994E-2</v>
      </c>
    </row>
  </sheetData>
  <autoFilter ref="A1:X155" xr:uid="{00000000-0001-0000-0000-000000000000}"/>
  <sortState xmlns:xlrd2="http://schemas.microsoft.com/office/spreadsheetml/2017/richdata2" ref="A2:T155">
    <sortCondition ref="A2:A155"/>
    <sortCondition ref="C2:C155"/>
  </sortState>
  <pageMargins left="0.75" right="0.75" top="1" bottom="1" header="0.5" footer="0.5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2A3E-E1A9-0B4B-9528-34B8FE6F6F78}">
  <dimension ref="A1:X54"/>
  <sheetViews>
    <sheetView topLeftCell="A19" workbookViewId="0">
      <selection activeCell="A54" sqref="A54:X54"/>
    </sheetView>
  </sheetViews>
  <sheetFormatPr baseColWidth="10" defaultRowHeight="16" x14ac:dyDescent="0.2"/>
  <cols>
    <col min="13" max="13" width="10.83203125" style="35"/>
    <col min="14" max="19" width="10.83203125" style="33"/>
  </cols>
  <sheetData>
    <row r="1" spans="1:20" s="22" customFormat="1" ht="38" customHeight="1" x14ac:dyDescent="0.2">
      <c r="A1" s="21" t="s">
        <v>14</v>
      </c>
      <c r="B1" s="22" t="s">
        <v>22</v>
      </c>
      <c r="C1" s="21" t="s">
        <v>8</v>
      </c>
      <c r="D1" s="21" t="s">
        <v>9</v>
      </c>
      <c r="E1" s="21" t="s">
        <v>2</v>
      </c>
      <c r="F1" s="21" t="s">
        <v>10</v>
      </c>
      <c r="G1" s="21" t="s">
        <v>23</v>
      </c>
      <c r="H1" s="21" t="s">
        <v>24</v>
      </c>
      <c r="I1" s="5" t="s">
        <v>15</v>
      </c>
      <c r="J1" s="5" t="s">
        <v>16</v>
      </c>
      <c r="K1" s="5" t="s">
        <v>21</v>
      </c>
      <c r="L1" s="5" t="s">
        <v>17</v>
      </c>
      <c r="M1" s="34" t="s">
        <v>137</v>
      </c>
      <c r="N1" s="32" t="s">
        <v>1</v>
      </c>
      <c r="O1" s="32" t="s">
        <v>3</v>
      </c>
      <c r="P1" s="32" t="s">
        <v>5</v>
      </c>
      <c r="Q1" s="32" t="s">
        <v>4</v>
      </c>
      <c r="R1" s="32" t="s">
        <v>6</v>
      </c>
      <c r="S1" s="32" t="s">
        <v>7</v>
      </c>
      <c r="T1" s="21" t="s">
        <v>0</v>
      </c>
    </row>
    <row r="2" spans="1:20" x14ac:dyDescent="0.2">
      <c r="A2" t="s">
        <v>11</v>
      </c>
      <c r="C2">
        <v>52</v>
      </c>
      <c r="D2" s="2">
        <v>38890</v>
      </c>
      <c r="E2">
        <v>173</v>
      </c>
      <c r="F2">
        <v>8.2454619999999998</v>
      </c>
      <c r="I2" s="3">
        <v>0.68</v>
      </c>
      <c r="J2" s="3">
        <v>7</v>
      </c>
      <c r="K2" s="3">
        <f>J2-I2</f>
        <v>6.32</v>
      </c>
      <c r="L2" s="3"/>
      <c r="N2" s="33">
        <v>9.6752500000000005E-2</v>
      </c>
      <c r="O2" s="33">
        <v>0.11119</v>
      </c>
      <c r="P2" s="33">
        <v>7.621E-2</v>
      </c>
      <c r="Q2" s="33">
        <v>7.1177500000000005E-2</v>
      </c>
      <c r="R2" s="33">
        <v>6.1414999999999997E-2</v>
      </c>
      <c r="S2" s="33">
        <v>5.2725000000000001E-2</v>
      </c>
      <c r="T2">
        <f t="shared" ref="T2:T33" si="0">(P2-N2)/O2</f>
        <v>-0.18475132655814377</v>
      </c>
    </row>
    <row r="3" spans="1:20" x14ac:dyDescent="0.2">
      <c r="A3" t="s">
        <v>12</v>
      </c>
      <c r="B3" t="s">
        <v>67</v>
      </c>
      <c r="C3">
        <v>24</v>
      </c>
      <c r="D3" s="2">
        <v>44099</v>
      </c>
      <c r="E3">
        <v>269</v>
      </c>
      <c r="F3">
        <v>8.2441289999999992</v>
      </c>
      <c r="G3" s="12">
        <v>-112.25639</v>
      </c>
      <c r="H3" s="12">
        <v>40.877299999999998</v>
      </c>
      <c r="I3" s="3">
        <v>1.45</v>
      </c>
      <c r="J3" s="18">
        <v>6.4</v>
      </c>
      <c r="K3" s="3">
        <v>4.95</v>
      </c>
      <c r="L3" s="14">
        <v>48.4</v>
      </c>
      <c r="M3" s="35">
        <f>LOG10(L3)</f>
        <v>1.6848453616444126</v>
      </c>
      <c r="N3" s="7">
        <v>-3.764E-2</v>
      </c>
      <c r="O3" s="7">
        <v>5.6574999999999903E-2</v>
      </c>
      <c r="P3" s="7">
        <v>-2.0275000000000102E-3</v>
      </c>
      <c r="Q3" s="7">
        <v>-2.0809999999999901E-2</v>
      </c>
      <c r="R3" s="7">
        <v>4.4625000000000003E-3</v>
      </c>
      <c r="S3" s="7">
        <v>5.53499999999998E-3</v>
      </c>
      <c r="T3">
        <f t="shared" si="0"/>
        <v>0.62947414935925849</v>
      </c>
    </row>
    <row r="4" spans="1:20" x14ac:dyDescent="0.2">
      <c r="A4" t="s">
        <v>12</v>
      </c>
      <c r="B4" t="s">
        <v>66</v>
      </c>
      <c r="C4">
        <v>23</v>
      </c>
      <c r="D4" s="2">
        <v>44099</v>
      </c>
      <c r="E4">
        <v>269</v>
      </c>
      <c r="F4">
        <v>8.2441289999999992</v>
      </c>
      <c r="G4" s="12">
        <v>-112.23795</v>
      </c>
      <c r="H4" s="12">
        <v>40.817549999999997</v>
      </c>
      <c r="I4" s="3">
        <v>1.23</v>
      </c>
      <c r="J4" s="18">
        <v>6.3</v>
      </c>
      <c r="K4" s="3">
        <v>5.07</v>
      </c>
      <c r="L4" s="14">
        <v>53</v>
      </c>
      <c r="M4" s="35">
        <f>LOG10(L4)</f>
        <v>1.7242758696007889</v>
      </c>
      <c r="N4" s="7">
        <v>-2.5045000000000001E-2</v>
      </c>
      <c r="O4" s="7">
        <v>7.1919999999999901E-2</v>
      </c>
      <c r="P4" s="7">
        <v>9.3024999999999896E-3</v>
      </c>
      <c r="Q4" s="7">
        <v>-1.839E-2</v>
      </c>
      <c r="R4" s="7">
        <v>3.8024999999999799E-3</v>
      </c>
      <c r="S4" s="7">
        <v>5.0124999999999996E-3</v>
      </c>
      <c r="T4">
        <f t="shared" si="0"/>
        <v>0.47757925472747548</v>
      </c>
    </row>
    <row r="5" spans="1:20" x14ac:dyDescent="0.2">
      <c r="A5" t="s">
        <v>12</v>
      </c>
      <c r="B5" t="s">
        <v>55</v>
      </c>
      <c r="C5">
        <v>45</v>
      </c>
      <c r="D5" s="2">
        <v>44298</v>
      </c>
      <c r="E5">
        <v>102</v>
      </c>
      <c r="F5">
        <v>8.2404550000000008</v>
      </c>
      <c r="G5" s="12">
        <v>-112.3544</v>
      </c>
      <c r="H5" s="12">
        <v>41.271983329999998</v>
      </c>
      <c r="I5" s="3">
        <v>0.1</v>
      </c>
      <c r="J5" s="18">
        <v>0.37</v>
      </c>
      <c r="K5" s="3">
        <f t="shared" ref="K5:K12" si="1">J5-I5</f>
        <v>0.27</v>
      </c>
      <c r="L5" s="14">
        <v>1680</v>
      </c>
      <c r="M5" s="35">
        <f>LOG10(L5)</f>
        <v>3.2253092817258628</v>
      </c>
      <c r="N5" s="7">
        <v>-0.15215000000000001</v>
      </c>
      <c r="O5" s="7">
        <v>1.5270000000000001E-2</v>
      </c>
      <c r="P5" s="9">
        <v>5.5694999999999897E-2</v>
      </c>
      <c r="Q5" s="7">
        <v>0.160855</v>
      </c>
      <c r="R5" s="7">
        <v>0.11748749999999999</v>
      </c>
      <c r="S5" s="7">
        <v>7.4394999999999906E-2</v>
      </c>
      <c r="T5">
        <f t="shared" si="0"/>
        <v>13.611329404060241</v>
      </c>
    </row>
    <row r="6" spans="1:20" x14ac:dyDescent="0.2">
      <c r="A6" t="s">
        <v>12</v>
      </c>
      <c r="B6" t="s">
        <v>53</v>
      </c>
      <c r="C6">
        <v>83</v>
      </c>
      <c r="D6" s="2">
        <v>44362</v>
      </c>
      <c r="E6">
        <v>166</v>
      </c>
      <c r="F6">
        <v>8.2404379999999993</v>
      </c>
      <c r="G6" s="12">
        <v>-112.1724</v>
      </c>
      <c r="H6" s="12">
        <v>41.387783329999998</v>
      </c>
      <c r="I6" s="3">
        <v>0.15</v>
      </c>
      <c r="J6" s="18">
        <v>0.15</v>
      </c>
      <c r="K6" s="3">
        <f t="shared" si="1"/>
        <v>0</v>
      </c>
      <c r="L6" s="14">
        <v>161</v>
      </c>
      <c r="M6" s="35">
        <f>LOG10(L6)</f>
        <v>2.2068258760318495</v>
      </c>
      <c r="N6" s="7">
        <v>2.27225E-2</v>
      </c>
      <c r="O6" s="7">
        <v>5.76749999999999E-2</v>
      </c>
      <c r="P6" s="7">
        <v>5.058E-2</v>
      </c>
      <c r="Q6" s="7">
        <v>6.74374999999999E-2</v>
      </c>
      <c r="R6" s="7">
        <v>8.0099999999999894E-3</v>
      </c>
      <c r="S6" s="7">
        <v>6.3049999999999998E-3</v>
      </c>
      <c r="T6">
        <f t="shared" si="0"/>
        <v>0.48300823580407543</v>
      </c>
    </row>
    <row r="7" spans="1:20" x14ac:dyDescent="0.2">
      <c r="A7" t="s">
        <v>11</v>
      </c>
      <c r="C7">
        <v>32</v>
      </c>
      <c r="D7" s="2">
        <v>38857</v>
      </c>
      <c r="E7">
        <v>140</v>
      </c>
      <c r="F7">
        <v>7.2458014000000004</v>
      </c>
      <c r="I7" s="3">
        <v>4.5</v>
      </c>
      <c r="J7" s="3">
        <v>8.5</v>
      </c>
      <c r="K7" s="3">
        <f t="shared" si="1"/>
        <v>4</v>
      </c>
      <c r="L7" s="3"/>
      <c r="N7" s="33">
        <v>5.4952500000000001E-2</v>
      </c>
      <c r="O7" s="33">
        <v>6.3477500000000006E-2</v>
      </c>
      <c r="P7" s="33">
        <v>3.1412500000000003E-2</v>
      </c>
      <c r="Q7" s="33">
        <v>1.4224999999999899E-2</v>
      </c>
      <c r="R7" s="33">
        <v>6.1399999999999996E-3</v>
      </c>
      <c r="S7" s="33">
        <v>5.3699999999999798E-3</v>
      </c>
      <c r="T7">
        <f t="shared" si="0"/>
        <v>-0.37084006143909254</v>
      </c>
    </row>
    <row r="8" spans="1:20" x14ac:dyDescent="0.2">
      <c r="A8" t="s">
        <v>11</v>
      </c>
      <c r="C8">
        <v>25</v>
      </c>
      <c r="D8" s="2">
        <v>38857</v>
      </c>
      <c r="E8">
        <v>140</v>
      </c>
      <c r="F8">
        <v>7.2455239999999996</v>
      </c>
      <c r="I8" s="3">
        <v>6.4</v>
      </c>
      <c r="J8" s="3">
        <v>8</v>
      </c>
      <c r="K8" s="3">
        <f t="shared" si="1"/>
        <v>1.5999999999999996</v>
      </c>
      <c r="L8" s="3"/>
      <c r="N8" s="33">
        <v>6.7189999999999903E-2</v>
      </c>
      <c r="O8" s="33">
        <v>7.6484999999999997E-2</v>
      </c>
      <c r="P8" s="33">
        <v>4.4722499999999998E-2</v>
      </c>
      <c r="Q8" s="33">
        <v>3.0092499999999901E-2</v>
      </c>
      <c r="R8" s="33">
        <v>2.1815000000000001E-2</v>
      </c>
      <c r="S8" s="33">
        <v>2.4647499999999899E-2</v>
      </c>
      <c r="T8">
        <f t="shared" si="0"/>
        <v>-0.29375040857684387</v>
      </c>
    </row>
    <row r="9" spans="1:20" x14ac:dyDescent="0.2">
      <c r="A9" t="s">
        <v>12</v>
      </c>
      <c r="B9" t="s">
        <v>55</v>
      </c>
      <c r="C9">
        <v>86</v>
      </c>
      <c r="D9" s="2">
        <v>44363</v>
      </c>
      <c r="E9">
        <v>167</v>
      </c>
      <c r="F9">
        <v>6.75962</v>
      </c>
      <c r="G9" s="12">
        <v>-112.3544</v>
      </c>
      <c r="H9" s="12">
        <v>41.271983329999998</v>
      </c>
      <c r="I9" s="3">
        <v>0.26</v>
      </c>
      <c r="J9" s="18">
        <v>0.26</v>
      </c>
      <c r="K9" s="3">
        <f t="shared" si="1"/>
        <v>0</v>
      </c>
      <c r="L9" s="14">
        <v>402</v>
      </c>
      <c r="M9" s="35">
        <f>LOG10(L9)</f>
        <v>2.6042260530844699</v>
      </c>
      <c r="N9" s="7">
        <v>0.16962749999999999</v>
      </c>
      <c r="O9" s="7">
        <v>0.27275250000000001</v>
      </c>
      <c r="P9" s="9">
        <v>0.33407749999999897</v>
      </c>
      <c r="Q9" s="7">
        <v>0.41841999999999901</v>
      </c>
      <c r="R9" s="7">
        <v>0.44553499999999902</v>
      </c>
      <c r="S9" s="7">
        <v>0.35291499999999998</v>
      </c>
      <c r="T9">
        <f t="shared" si="0"/>
        <v>0.6029275625337952</v>
      </c>
    </row>
    <row r="10" spans="1:20" x14ac:dyDescent="0.2">
      <c r="A10" t="s">
        <v>12</v>
      </c>
      <c r="B10" t="s">
        <v>56</v>
      </c>
      <c r="C10">
        <v>87</v>
      </c>
      <c r="D10" s="2">
        <v>44363</v>
      </c>
      <c r="E10">
        <v>167</v>
      </c>
      <c r="F10">
        <v>6.75962</v>
      </c>
      <c r="G10" s="12">
        <v>-112.84925</v>
      </c>
      <c r="H10" s="12">
        <v>41.222033330000002</v>
      </c>
      <c r="I10" s="3">
        <v>0.23</v>
      </c>
      <c r="J10" s="18">
        <v>0.23</v>
      </c>
      <c r="K10" s="3">
        <f t="shared" si="1"/>
        <v>0</v>
      </c>
      <c r="L10" s="14">
        <v>26.1</v>
      </c>
      <c r="M10" s="35">
        <f>LOG10(L10)</f>
        <v>1.4166405073382811</v>
      </c>
      <c r="N10" s="7">
        <v>0.28064499999999998</v>
      </c>
      <c r="O10" s="7">
        <v>0.35998249999999998</v>
      </c>
      <c r="P10" s="7">
        <v>0.40299249999999998</v>
      </c>
      <c r="Q10" s="7">
        <v>0.36452000000000001</v>
      </c>
      <c r="R10" s="7">
        <v>0.27726250000000002</v>
      </c>
      <c r="S10" s="7">
        <v>0.21844</v>
      </c>
      <c r="T10">
        <f t="shared" si="0"/>
        <v>0.33987068815845217</v>
      </c>
    </row>
    <row r="11" spans="1:20" x14ac:dyDescent="0.2">
      <c r="A11" t="s">
        <v>11</v>
      </c>
      <c r="C11">
        <v>72</v>
      </c>
      <c r="D11" s="2">
        <v>39051</v>
      </c>
      <c r="E11">
        <v>334</v>
      </c>
      <c r="F11">
        <v>6.7559676</v>
      </c>
      <c r="I11" s="3">
        <v>0.75</v>
      </c>
      <c r="J11" s="3">
        <v>8.4</v>
      </c>
      <c r="K11" s="3">
        <f t="shared" si="1"/>
        <v>7.65</v>
      </c>
      <c r="L11" s="3"/>
      <c r="N11" s="33">
        <v>5.5612500000000002E-2</v>
      </c>
      <c r="O11" s="33">
        <v>9.6037499999999998E-2</v>
      </c>
      <c r="P11" s="33">
        <v>4.8957499999999897E-2</v>
      </c>
      <c r="Q11" s="33">
        <v>2.2502500000000002E-2</v>
      </c>
      <c r="R11" s="33">
        <v>2.3449999999999799E-3</v>
      </c>
      <c r="S11" s="33">
        <v>1.0897499999999999E-2</v>
      </c>
      <c r="T11">
        <f t="shared" si="0"/>
        <v>-6.9295847976052122E-2</v>
      </c>
    </row>
    <row r="12" spans="1:20" x14ac:dyDescent="0.2">
      <c r="A12" t="s">
        <v>11</v>
      </c>
      <c r="C12">
        <v>16</v>
      </c>
      <c r="D12" s="2">
        <v>38856</v>
      </c>
      <c r="E12">
        <v>139</v>
      </c>
      <c r="F12">
        <v>6.2458014000000004</v>
      </c>
      <c r="I12" s="3">
        <v>5.85</v>
      </c>
      <c r="J12" s="3">
        <v>8.9</v>
      </c>
      <c r="K12" s="3">
        <f t="shared" si="1"/>
        <v>3.0500000000000007</v>
      </c>
      <c r="L12" s="3"/>
      <c r="N12" s="33">
        <v>6.191E-2</v>
      </c>
      <c r="O12" s="33">
        <v>6.3697500000000004E-2</v>
      </c>
      <c r="P12" s="33">
        <v>3.4382500000000003E-2</v>
      </c>
      <c r="Q12" s="33">
        <v>1.7634999999999901E-2</v>
      </c>
      <c r="R12" s="33">
        <v>8.4499999999999801E-3</v>
      </c>
      <c r="S12" s="33">
        <v>-1.1474999999999901E-3</v>
      </c>
      <c r="T12">
        <f t="shared" si="0"/>
        <v>-0.43215981788924202</v>
      </c>
    </row>
    <row r="13" spans="1:20" x14ac:dyDescent="0.2">
      <c r="A13" t="s">
        <v>12</v>
      </c>
      <c r="B13" t="s">
        <v>55</v>
      </c>
      <c r="C13">
        <v>16</v>
      </c>
      <c r="D13" s="2">
        <v>44097</v>
      </c>
      <c r="E13">
        <v>267</v>
      </c>
      <c r="F13">
        <v>6.2444053000000004</v>
      </c>
      <c r="G13" s="12">
        <v>-112.3544</v>
      </c>
      <c r="H13" s="12">
        <v>41.271983329999998</v>
      </c>
      <c r="I13" s="3">
        <v>0.5</v>
      </c>
      <c r="J13" s="18">
        <f>I13</f>
        <v>0.5</v>
      </c>
      <c r="K13" s="3"/>
      <c r="L13" s="14">
        <v>105</v>
      </c>
      <c r="M13" s="35">
        <f>LOG10(L13)</f>
        <v>2.0211892990699383</v>
      </c>
      <c r="N13" s="7">
        <v>1.9367499999999999E-2</v>
      </c>
      <c r="O13" s="7">
        <v>0.1352525</v>
      </c>
      <c r="P13" s="7">
        <v>0.18821749999999901</v>
      </c>
      <c r="Q13" s="7">
        <v>0.28782249999999998</v>
      </c>
      <c r="R13" s="7">
        <v>0.30913499999999999</v>
      </c>
      <c r="S13" s="7">
        <v>0.226745</v>
      </c>
      <c r="T13">
        <f t="shared" si="0"/>
        <v>1.248405759597782</v>
      </c>
    </row>
    <row r="14" spans="1:20" x14ac:dyDescent="0.2">
      <c r="A14" t="s">
        <v>12</v>
      </c>
      <c r="C14">
        <v>80</v>
      </c>
      <c r="D14" s="2">
        <v>44360</v>
      </c>
      <c r="E14">
        <v>164</v>
      </c>
      <c r="F14">
        <v>6.2401624</v>
      </c>
      <c r="I14" s="3">
        <v>3.5</v>
      </c>
      <c r="J14" s="3">
        <v>4.2</v>
      </c>
      <c r="K14" s="3">
        <f>J14-I14</f>
        <v>0.70000000000000018</v>
      </c>
      <c r="L14" s="3"/>
      <c r="N14" s="33">
        <v>1.65899999999999E-2</v>
      </c>
      <c r="O14" s="33">
        <v>5.3137499999999997E-2</v>
      </c>
      <c r="P14" s="33">
        <v>1.9889999999999901E-2</v>
      </c>
      <c r="Q14" s="33">
        <v>9.9899999999999902E-3</v>
      </c>
      <c r="R14" s="33">
        <v>1.516E-2</v>
      </c>
      <c r="S14" s="33">
        <v>2.3629999999999901E-2</v>
      </c>
      <c r="T14">
        <f t="shared" si="0"/>
        <v>6.2103034580098818E-2</v>
      </c>
    </row>
    <row r="15" spans="1:20" x14ac:dyDescent="0.2">
      <c r="A15" t="s">
        <v>12</v>
      </c>
      <c r="B15" t="s">
        <v>79</v>
      </c>
      <c r="C15">
        <v>63</v>
      </c>
      <c r="D15" s="2">
        <v>44360</v>
      </c>
      <c r="E15">
        <v>164</v>
      </c>
      <c r="F15">
        <v>6.2401624</v>
      </c>
      <c r="G15" s="12">
        <v>-112.29745</v>
      </c>
      <c r="H15" s="12">
        <v>40.754216999999997</v>
      </c>
      <c r="I15" s="3">
        <v>4.4000000000000004</v>
      </c>
      <c r="J15" s="18">
        <v>4.7</v>
      </c>
      <c r="K15" s="3">
        <v>0.29999999999999982</v>
      </c>
      <c r="L15" s="14">
        <v>3.92</v>
      </c>
      <c r="M15" s="35">
        <f>LOG10(L15)</f>
        <v>0.59328606702045728</v>
      </c>
      <c r="N15" s="7">
        <v>-2.7602499999999999E-2</v>
      </c>
      <c r="O15" s="7">
        <v>3.77925E-2</v>
      </c>
      <c r="P15" s="7">
        <v>-7.6099999999999996E-3</v>
      </c>
      <c r="Q15" s="7">
        <v>-9.9474999999999893E-3</v>
      </c>
      <c r="R15" s="7">
        <v>3.0697499999999898E-2</v>
      </c>
      <c r="S15" s="7">
        <v>3.1412500000000003E-2</v>
      </c>
      <c r="T15">
        <f t="shared" si="0"/>
        <v>0.52900707812396641</v>
      </c>
    </row>
    <row r="16" spans="1:20" x14ac:dyDescent="0.2">
      <c r="A16" t="s">
        <v>11</v>
      </c>
      <c r="C16">
        <v>84</v>
      </c>
      <c r="D16" s="2">
        <v>39052</v>
      </c>
      <c r="E16">
        <v>335</v>
      </c>
      <c r="F16">
        <v>5.7559676</v>
      </c>
      <c r="I16" s="3">
        <v>0.85</v>
      </c>
      <c r="J16" s="3">
        <v>8.6999999999999993</v>
      </c>
      <c r="K16" s="3">
        <f>J16-I16</f>
        <v>7.85</v>
      </c>
      <c r="L16" s="3"/>
      <c r="N16" s="33">
        <v>5.6189999999999997E-2</v>
      </c>
      <c r="O16" s="33">
        <v>9.6807499999999894E-2</v>
      </c>
      <c r="P16" s="33">
        <v>5.5584999999999898E-2</v>
      </c>
      <c r="Q16" s="33">
        <v>2.2447499999999999E-2</v>
      </c>
      <c r="R16" s="33">
        <v>-2.6049999999999901E-3</v>
      </c>
      <c r="S16" s="33">
        <v>1.09799999999999E-2</v>
      </c>
      <c r="T16">
        <f t="shared" si="0"/>
        <v>-6.2495157916493986E-3</v>
      </c>
    </row>
    <row r="17" spans="1:20" s="1" customFormat="1" x14ac:dyDescent="0.2">
      <c r="A17" t="s">
        <v>12</v>
      </c>
      <c r="B17" t="s">
        <v>55</v>
      </c>
      <c r="C17">
        <v>34</v>
      </c>
      <c r="D17" s="2">
        <v>44120</v>
      </c>
      <c r="E17">
        <v>290</v>
      </c>
      <c r="F17">
        <v>5.2693987</v>
      </c>
      <c r="G17" s="12">
        <v>-112.3544</v>
      </c>
      <c r="H17" s="12">
        <v>41.271983329999998</v>
      </c>
      <c r="I17" s="17">
        <v>0.25</v>
      </c>
      <c r="J17" s="18">
        <f>I17</f>
        <v>0.25</v>
      </c>
      <c r="K17" s="3"/>
      <c r="L17" s="14">
        <v>181</v>
      </c>
      <c r="M17" s="35">
        <f t="shared" ref="M17:M34" si="2">LOG10(L17)</f>
        <v>2.2576785748691846</v>
      </c>
      <c r="N17" s="7">
        <v>0.112234999999999</v>
      </c>
      <c r="O17" s="7">
        <v>0.14287</v>
      </c>
      <c r="P17" s="7">
        <v>0.15326499999999901</v>
      </c>
      <c r="Q17" s="7">
        <v>0.19764999999999999</v>
      </c>
      <c r="R17" s="7">
        <v>0.1098425</v>
      </c>
      <c r="S17" s="7">
        <v>6.3422499999999896E-2</v>
      </c>
      <c r="T17">
        <f t="shared" si="0"/>
        <v>0.28718415342619175</v>
      </c>
    </row>
    <row r="18" spans="1:20" x14ac:dyDescent="0.2">
      <c r="A18" t="s">
        <v>11</v>
      </c>
      <c r="B18" t="s">
        <v>102</v>
      </c>
      <c r="C18">
        <v>6</v>
      </c>
      <c r="D18" s="2">
        <v>38855</v>
      </c>
      <c r="E18">
        <v>138</v>
      </c>
      <c r="F18">
        <v>5.2458014000000004</v>
      </c>
      <c r="G18" s="12">
        <v>-112.14</v>
      </c>
      <c r="H18" s="12">
        <v>40.978999999999999</v>
      </c>
      <c r="I18" s="17">
        <v>0.43</v>
      </c>
      <c r="J18" s="18">
        <v>1.1000000000000001</v>
      </c>
      <c r="K18" s="3">
        <f>J18-I18</f>
        <v>0.67000000000000015</v>
      </c>
      <c r="L18" s="14">
        <v>35.299999999999997</v>
      </c>
      <c r="M18" s="35">
        <f t="shared" si="2"/>
        <v>1.5477747053878226</v>
      </c>
      <c r="N18" s="7">
        <v>4.1642499999999999E-2</v>
      </c>
      <c r="O18" s="7">
        <v>8.7760000000000005E-2</v>
      </c>
      <c r="P18" s="7">
        <v>6.5457500000000002E-2</v>
      </c>
      <c r="Q18" s="7">
        <v>0.1140775</v>
      </c>
      <c r="R18" s="7">
        <v>2.21999999999999E-2</v>
      </c>
      <c r="S18" s="7">
        <v>8.6149999999999803E-3</v>
      </c>
      <c r="T18">
        <f t="shared" si="0"/>
        <v>0.27136508659981773</v>
      </c>
    </row>
    <row r="19" spans="1:20" x14ac:dyDescent="0.2">
      <c r="A19" t="s">
        <v>12</v>
      </c>
      <c r="B19" t="s">
        <v>56</v>
      </c>
      <c r="C19">
        <v>62</v>
      </c>
      <c r="D19" s="2">
        <v>44343</v>
      </c>
      <c r="E19">
        <v>147</v>
      </c>
      <c r="F19">
        <v>5.2405305000000002</v>
      </c>
      <c r="G19" s="12">
        <v>-112.84925</v>
      </c>
      <c r="H19" s="12">
        <v>41.222033330000002</v>
      </c>
      <c r="I19" s="17">
        <v>0.47</v>
      </c>
      <c r="J19" s="18">
        <v>0.47</v>
      </c>
      <c r="K19" s="3">
        <f>J19-I19</f>
        <v>0</v>
      </c>
      <c r="L19" s="14">
        <v>15.9</v>
      </c>
      <c r="M19" s="35">
        <f t="shared" si="2"/>
        <v>1.2013971243204515</v>
      </c>
      <c r="N19" s="7">
        <v>6.191E-2</v>
      </c>
      <c r="O19" s="7">
        <v>0.18381749999999999</v>
      </c>
      <c r="P19" s="7">
        <v>0.18777749999999899</v>
      </c>
      <c r="Q19" s="7">
        <v>0.19165499999999999</v>
      </c>
      <c r="R19" s="7">
        <v>0.15045999999999901</v>
      </c>
      <c r="S19" s="7">
        <v>0.104644999999999</v>
      </c>
      <c r="T19">
        <f t="shared" si="0"/>
        <v>0.68474165952642696</v>
      </c>
    </row>
    <row r="20" spans="1:20" x14ac:dyDescent="0.2">
      <c r="A20" t="s">
        <v>12</v>
      </c>
      <c r="B20" s="20" t="s">
        <v>59</v>
      </c>
      <c r="C20">
        <v>94</v>
      </c>
      <c r="D20" s="2">
        <v>44391</v>
      </c>
      <c r="E20">
        <v>195</v>
      </c>
      <c r="F20">
        <v>5.240354</v>
      </c>
      <c r="G20" s="12">
        <v>-112.84925</v>
      </c>
      <c r="H20" s="12">
        <v>41.222033330000002</v>
      </c>
      <c r="I20" s="3">
        <v>0.45</v>
      </c>
      <c r="J20" s="18">
        <v>0.45</v>
      </c>
      <c r="K20" s="3">
        <f>J20-I20</f>
        <v>0</v>
      </c>
      <c r="L20" s="14">
        <v>39.700000000000003</v>
      </c>
      <c r="M20" s="35">
        <f t="shared" si="2"/>
        <v>1.5987905067631152</v>
      </c>
      <c r="N20" s="7">
        <v>0.25705</v>
      </c>
      <c r="O20" s="7">
        <v>0.35679250000000001</v>
      </c>
      <c r="P20" s="7">
        <v>0.38440249999999998</v>
      </c>
      <c r="Q20" s="7">
        <v>0.38167999999999902</v>
      </c>
      <c r="R20" s="7">
        <v>0.25479499999999999</v>
      </c>
      <c r="S20" s="7">
        <v>0.17969249999999901</v>
      </c>
      <c r="T20">
        <f t="shared" si="0"/>
        <v>0.35693715534939768</v>
      </c>
    </row>
    <row r="21" spans="1:20" x14ac:dyDescent="0.2">
      <c r="A21" t="s">
        <v>12</v>
      </c>
      <c r="B21" t="s">
        <v>52</v>
      </c>
      <c r="C21">
        <v>29</v>
      </c>
      <c r="D21" s="2">
        <v>44118</v>
      </c>
      <c r="E21">
        <v>288</v>
      </c>
      <c r="F21">
        <v>4.7559294999999997</v>
      </c>
      <c r="G21" s="12">
        <v>-112.1427333</v>
      </c>
      <c r="H21" s="12">
        <v>41.003016670000001</v>
      </c>
      <c r="I21" s="3">
        <v>0.15</v>
      </c>
      <c r="J21" s="18"/>
      <c r="K21" s="3"/>
      <c r="L21" s="14">
        <v>1290</v>
      </c>
      <c r="M21" s="35">
        <f t="shared" si="2"/>
        <v>3.1105897102992488</v>
      </c>
      <c r="N21" s="7">
        <v>-1.7757499999999999E-2</v>
      </c>
      <c r="O21" s="7">
        <v>7.6952499999999896E-2</v>
      </c>
      <c r="P21" s="7">
        <v>6.0149999999999898E-2</v>
      </c>
      <c r="Q21" s="7">
        <v>2.5114999999999998E-2</v>
      </c>
      <c r="R21" s="7">
        <v>-4.8750000000000101E-4</v>
      </c>
      <c r="S21" s="7">
        <v>1.24499999999999E-3</v>
      </c>
      <c r="T21">
        <f t="shared" si="0"/>
        <v>1.0124102530781975</v>
      </c>
    </row>
    <row r="22" spans="1:20" x14ac:dyDescent="0.2">
      <c r="A22" t="s">
        <v>12</v>
      </c>
      <c r="B22" s="20" t="s">
        <v>51</v>
      </c>
      <c r="C22">
        <v>91</v>
      </c>
      <c r="D22" s="2">
        <v>44390</v>
      </c>
      <c r="E22">
        <v>194</v>
      </c>
      <c r="F22">
        <v>4.7556457999999999</v>
      </c>
      <c r="G22" s="12">
        <v>-112.09623329999999</v>
      </c>
      <c r="H22" s="12">
        <v>40.936999999999998</v>
      </c>
      <c r="I22" s="3">
        <v>0.3</v>
      </c>
      <c r="J22" s="18">
        <v>0.43</v>
      </c>
      <c r="K22" s="3">
        <f>J22-I22</f>
        <v>0.13</v>
      </c>
      <c r="L22" s="14">
        <v>72</v>
      </c>
      <c r="M22" s="35">
        <f t="shared" si="2"/>
        <v>1.8573324964312685</v>
      </c>
      <c r="N22" s="7">
        <v>3.7957499999999998E-2</v>
      </c>
      <c r="O22" s="7">
        <v>8.0060000000000006E-2</v>
      </c>
      <c r="P22" s="7">
        <v>5.8499999999999899E-2</v>
      </c>
      <c r="Q22" s="7">
        <v>0.10874250000000001</v>
      </c>
      <c r="R22" s="7">
        <v>1.4967499999999899E-2</v>
      </c>
      <c r="S22" s="7">
        <v>1.00174999999999E-2</v>
      </c>
      <c r="T22">
        <f t="shared" si="0"/>
        <v>0.25658880839370346</v>
      </c>
    </row>
    <row r="23" spans="1:20" x14ac:dyDescent="0.2">
      <c r="A23" t="s">
        <v>12</v>
      </c>
      <c r="B23" s="20" t="s">
        <v>95</v>
      </c>
      <c r="C23">
        <v>89</v>
      </c>
      <c r="D23" s="2">
        <v>44390</v>
      </c>
      <c r="E23">
        <v>194</v>
      </c>
      <c r="F23">
        <v>4.755369</v>
      </c>
      <c r="G23" s="12">
        <v>-112.21053329999999</v>
      </c>
      <c r="H23" s="12">
        <v>41.057816670000001</v>
      </c>
      <c r="I23" s="17">
        <v>0.18</v>
      </c>
      <c r="J23" s="18">
        <v>0.18</v>
      </c>
      <c r="K23" s="3">
        <f>J23-I23</f>
        <v>0</v>
      </c>
      <c r="L23" s="19">
        <v>3220</v>
      </c>
      <c r="M23" s="35">
        <f t="shared" si="2"/>
        <v>3.5078558716958308</v>
      </c>
      <c r="N23" s="7">
        <v>-6.1234999999999998E-2</v>
      </c>
      <c r="O23" s="7">
        <v>5.5007499999999897E-2</v>
      </c>
      <c r="P23" s="7">
        <v>2.792E-2</v>
      </c>
      <c r="Q23" s="7">
        <v>1.1612499999999901E-2</v>
      </c>
      <c r="R23" s="7">
        <v>-2.0825000000000101E-3</v>
      </c>
      <c r="S23" s="7">
        <v>2.0699999999999798E-3</v>
      </c>
      <c r="T23">
        <f t="shared" si="0"/>
        <v>1.6207789846839098</v>
      </c>
    </row>
    <row r="24" spans="1:20" s="1" customFormat="1" x14ac:dyDescent="0.2">
      <c r="A24" t="s">
        <v>12</v>
      </c>
      <c r="B24" t="s">
        <v>55</v>
      </c>
      <c r="C24">
        <v>8</v>
      </c>
      <c r="D24" s="2">
        <v>44063</v>
      </c>
      <c r="E24">
        <v>233</v>
      </c>
      <c r="F24">
        <v>4.2445706999999997</v>
      </c>
      <c r="G24" s="12">
        <v>-112.3544</v>
      </c>
      <c r="H24" s="12">
        <v>41.271983329999998</v>
      </c>
      <c r="I24" s="17">
        <v>0.5</v>
      </c>
      <c r="J24" s="18">
        <v>1</v>
      </c>
      <c r="K24" s="3">
        <f>J24-I24</f>
        <v>0.5</v>
      </c>
      <c r="L24" s="14">
        <v>57.4</v>
      </c>
      <c r="M24" s="35">
        <f t="shared" si="2"/>
        <v>1.7589118923979734</v>
      </c>
      <c r="N24" s="7">
        <v>2.8249999999999098E-4</v>
      </c>
      <c r="O24" s="7">
        <v>0.104644999999999</v>
      </c>
      <c r="P24" s="7">
        <v>0.1497175</v>
      </c>
      <c r="Q24" s="7">
        <v>0.31185749999999901</v>
      </c>
      <c r="R24" s="7">
        <v>0.27605249999999998</v>
      </c>
      <c r="S24" s="7">
        <v>0.19718249999999901</v>
      </c>
      <c r="T24">
        <f t="shared" si="0"/>
        <v>1.428018538869525</v>
      </c>
    </row>
    <row r="25" spans="1:20" x14ac:dyDescent="0.2">
      <c r="A25" t="s">
        <v>12</v>
      </c>
      <c r="B25" t="s">
        <v>60</v>
      </c>
      <c r="C25">
        <v>9</v>
      </c>
      <c r="D25" s="2">
        <v>44063</v>
      </c>
      <c r="E25">
        <v>233</v>
      </c>
      <c r="F25">
        <v>4.2445706999999997</v>
      </c>
      <c r="G25" s="12">
        <v>-112.6121</v>
      </c>
      <c r="H25" s="12">
        <v>41.223416669999999</v>
      </c>
      <c r="I25" s="3">
        <v>0.5</v>
      </c>
      <c r="J25" s="18"/>
      <c r="K25" s="3"/>
      <c r="L25" s="14">
        <v>11.4</v>
      </c>
      <c r="M25" s="35">
        <f t="shared" si="2"/>
        <v>1.0569048513364727</v>
      </c>
      <c r="N25" s="7">
        <v>-8.0225000000000105E-3</v>
      </c>
      <c r="O25" s="7">
        <v>3.8782499999999998E-2</v>
      </c>
      <c r="P25" s="8">
        <v>3.6924999999999801E-3</v>
      </c>
      <c r="Q25" s="7">
        <v>-1.0992500000000001E-2</v>
      </c>
      <c r="R25" s="7">
        <v>9.1499999999999904E-4</v>
      </c>
      <c r="S25" s="7">
        <v>1.9875000000000001E-3</v>
      </c>
      <c r="T25">
        <f t="shared" si="0"/>
        <v>0.30206923225681664</v>
      </c>
    </row>
    <row r="26" spans="1:20" x14ac:dyDescent="0.2">
      <c r="A26" t="s">
        <v>12</v>
      </c>
      <c r="B26" t="s">
        <v>54</v>
      </c>
      <c r="C26">
        <v>13</v>
      </c>
      <c r="D26" s="2">
        <v>44095</v>
      </c>
      <c r="E26">
        <v>265</v>
      </c>
      <c r="F26">
        <v>4.2444053000000004</v>
      </c>
      <c r="G26" s="12">
        <v>-112.1264833</v>
      </c>
      <c r="H26" s="12">
        <v>41.402233330000001</v>
      </c>
      <c r="I26" s="3">
        <v>0.1</v>
      </c>
      <c r="J26" s="18">
        <v>0.45</v>
      </c>
      <c r="K26" s="3">
        <f>J26-I26</f>
        <v>0.35</v>
      </c>
      <c r="L26" s="14">
        <v>197</v>
      </c>
      <c r="M26" s="35">
        <f t="shared" si="2"/>
        <v>2.2944662261615929</v>
      </c>
      <c r="N26" s="7">
        <v>6.1607499999999898E-2</v>
      </c>
      <c r="O26" s="7">
        <v>9.6725000000000005E-2</v>
      </c>
      <c r="P26" s="7">
        <v>8.1847500000000004E-2</v>
      </c>
      <c r="Q26" s="7">
        <v>0.102005</v>
      </c>
      <c r="R26" s="7">
        <v>2.1347499999999901E-2</v>
      </c>
      <c r="S26" s="7">
        <v>1.05949999999999E-2</v>
      </c>
      <c r="T26">
        <f t="shared" si="0"/>
        <v>0.20925303696045597</v>
      </c>
    </row>
    <row r="27" spans="1:20" x14ac:dyDescent="0.2">
      <c r="A27" t="s">
        <v>12</v>
      </c>
      <c r="B27" t="s">
        <v>50</v>
      </c>
      <c r="C27">
        <v>12</v>
      </c>
      <c r="D27" s="2">
        <v>44095</v>
      </c>
      <c r="E27">
        <v>265</v>
      </c>
      <c r="F27">
        <v>4.244129</v>
      </c>
      <c r="G27" s="12">
        <v>-112.21053329999999</v>
      </c>
      <c r="H27" s="12">
        <v>41.057816670000001</v>
      </c>
      <c r="I27" s="3"/>
      <c r="J27" s="18">
        <v>0.6</v>
      </c>
      <c r="K27" s="3">
        <f>J27-I27</f>
        <v>0.6</v>
      </c>
      <c r="L27" s="14">
        <v>285</v>
      </c>
      <c r="M27" s="35">
        <f t="shared" si="2"/>
        <v>2.4548448600085102</v>
      </c>
      <c r="N27" s="7">
        <v>-1.4154999999999999E-2</v>
      </c>
      <c r="O27" s="7">
        <v>7.5357499999999994E-2</v>
      </c>
      <c r="P27" s="7">
        <v>5.8912499999999902E-2</v>
      </c>
      <c r="Q27" s="7">
        <v>3.95524999999999E-2</v>
      </c>
      <c r="R27" s="7">
        <v>1.5902499999999899E-2</v>
      </c>
      <c r="S27" s="7">
        <v>8.3674999999999999E-3</v>
      </c>
      <c r="T27">
        <f t="shared" si="0"/>
        <v>0.96961151842882132</v>
      </c>
    </row>
    <row r="28" spans="1:20" x14ac:dyDescent="0.2">
      <c r="A28" t="s">
        <v>12</v>
      </c>
      <c r="B28" t="s">
        <v>50</v>
      </c>
      <c r="C28">
        <v>59</v>
      </c>
      <c r="D28" s="2">
        <v>44342</v>
      </c>
      <c r="E28">
        <v>146</v>
      </c>
      <c r="F28">
        <v>4.2405305000000002</v>
      </c>
      <c r="G28" s="12">
        <v>-112.21053329999999</v>
      </c>
      <c r="H28" s="12">
        <v>41.057816670000001</v>
      </c>
      <c r="I28" s="17">
        <v>0.43</v>
      </c>
      <c r="J28" s="18">
        <v>0.47</v>
      </c>
      <c r="K28" s="3">
        <f>J28-I28</f>
        <v>3.999999999999998E-2</v>
      </c>
      <c r="L28" s="14">
        <v>189</v>
      </c>
      <c r="M28" s="35">
        <f t="shared" si="2"/>
        <v>2.2764618041732443</v>
      </c>
      <c r="N28" s="7">
        <v>-8.7607500000000005E-2</v>
      </c>
      <c r="O28" s="7">
        <v>8.6440000000000003E-2</v>
      </c>
      <c r="P28" s="9">
        <v>6.3780000000000003E-2</v>
      </c>
      <c r="Q28" s="7">
        <v>-1.4649999999999899E-2</v>
      </c>
      <c r="R28" s="7">
        <v>2.8674999999999898E-3</v>
      </c>
      <c r="S28" s="7">
        <v>6.2500000000000003E-3</v>
      </c>
      <c r="T28">
        <f t="shared" si="0"/>
        <v>1.7513593243868579</v>
      </c>
    </row>
    <row r="29" spans="1:20" x14ac:dyDescent="0.2">
      <c r="A29" t="s">
        <v>12</v>
      </c>
      <c r="B29" t="s">
        <v>53</v>
      </c>
      <c r="C29">
        <v>33</v>
      </c>
      <c r="D29" s="2">
        <v>44118</v>
      </c>
      <c r="E29">
        <v>288</v>
      </c>
      <c r="F29">
        <v>4.2400593999999998</v>
      </c>
      <c r="G29" s="12">
        <v>-112.1724</v>
      </c>
      <c r="H29" s="12">
        <v>41.387783329999998</v>
      </c>
      <c r="I29" s="3"/>
      <c r="J29" s="18">
        <v>0.28000000000000003</v>
      </c>
      <c r="K29" s="3">
        <f>J29-I29</f>
        <v>0.28000000000000003</v>
      </c>
      <c r="L29" s="14">
        <v>193</v>
      </c>
      <c r="M29" s="35">
        <f t="shared" si="2"/>
        <v>2.2855573090077739</v>
      </c>
      <c r="N29" s="7">
        <v>3.6857499999999897E-2</v>
      </c>
      <c r="O29" s="7">
        <v>6.9197499999999995E-2</v>
      </c>
      <c r="P29" s="7">
        <v>5.96275E-2</v>
      </c>
      <c r="Q29" s="7">
        <v>8.5394999999999999E-2</v>
      </c>
      <c r="R29" s="7">
        <v>1.44175E-2</v>
      </c>
      <c r="S29" s="7">
        <v>8.2024999999999997E-3</v>
      </c>
      <c r="T29">
        <f t="shared" si="0"/>
        <v>0.32905813071281625</v>
      </c>
    </row>
    <row r="30" spans="1:20" x14ac:dyDescent="0.2">
      <c r="A30" t="s">
        <v>12</v>
      </c>
      <c r="B30" s="20" t="s">
        <v>58</v>
      </c>
      <c r="C30">
        <v>93</v>
      </c>
      <c r="D30" s="2">
        <v>44391</v>
      </c>
      <c r="E30">
        <v>195</v>
      </c>
      <c r="F30">
        <v>3.7556455</v>
      </c>
      <c r="G30" s="12">
        <v>-112.3544</v>
      </c>
      <c r="H30" s="12">
        <v>41.271983329999998</v>
      </c>
      <c r="I30" s="3">
        <v>0.2</v>
      </c>
      <c r="J30" s="18">
        <v>0.13</v>
      </c>
      <c r="K30" s="3">
        <f>J30-I30</f>
        <v>-7.0000000000000007E-2</v>
      </c>
      <c r="L30" s="14">
        <v>36.9</v>
      </c>
      <c r="M30" s="35">
        <f t="shared" si="2"/>
        <v>1.5670263661590604</v>
      </c>
      <c r="N30" s="7">
        <v>0.105084999999999</v>
      </c>
      <c r="O30" s="7">
        <v>0.22053</v>
      </c>
      <c r="P30" s="7">
        <v>0.27231250000000001</v>
      </c>
      <c r="Q30" s="7">
        <v>0.34301500000000001</v>
      </c>
      <c r="R30" s="7">
        <v>0.3911675</v>
      </c>
      <c r="S30" s="7">
        <v>0.28289999999999998</v>
      </c>
      <c r="T30">
        <f t="shared" si="0"/>
        <v>0.75829819072235538</v>
      </c>
    </row>
    <row r="31" spans="1:20" x14ac:dyDescent="0.2">
      <c r="A31" t="s">
        <v>12</v>
      </c>
      <c r="B31" t="s">
        <v>60</v>
      </c>
      <c r="C31">
        <v>61</v>
      </c>
      <c r="D31" s="2">
        <v>44343</v>
      </c>
      <c r="E31">
        <v>147</v>
      </c>
      <c r="F31">
        <v>3.7555098999999998</v>
      </c>
      <c r="G31" s="12">
        <v>-112.6121</v>
      </c>
      <c r="H31" s="12">
        <v>41.223416669999999</v>
      </c>
      <c r="I31" s="3">
        <v>0.56000000000000005</v>
      </c>
      <c r="J31" s="18">
        <v>1.51</v>
      </c>
      <c r="K31" s="3">
        <v>0.95</v>
      </c>
      <c r="L31" s="14">
        <v>72.7</v>
      </c>
      <c r="M31" s="35">
        <f t="shared" si="2"/>
        <v>1.8615344108590379</v>
      </c>
      <c r="N31" s="7">
        <v>-8.8707499999999995E-2</v>
      </c>
      <c r="O31" s="7">
        <v>4.4639999999999902E-2</v>
      </c>
      <c r="P31" s="7">
        <v>-3.984E-2</v>
      </c>
      <c r="Q31" s="7">
        <v>-7.2675000000000003E-2</v>
      </c>
      <c r="R31" s="7">
        <v>-1.1185E-2</v>
      </c>
      <c r="S31" s="7">
        <v>-2.9500000000001698E-4</v>
      </c>
      <c r="T31">
        <f t="shared" si="0"/>
        <v>1.0947020609319018</v>
      </c>
    </row>
    <row r="32" spans="1:20" x14ac:dyDescent="0.2">
      <c r="A32" t="s">
        <v>12</v>
      </c>
      <c r="B32" t="s">
        <v>55</v>
      </c>
      <c r="C32">
        <v>60</v>
      </c>
      <c r="D32" s="2">
        <v>44343</v>
      </c>
      <c r="E32">
        <v>147</v>
      </c>
      <c r="F32">
        <v>3.7552333</v>
      </c>
      <c r="G32" s="12">
        <v>-112.3544</v>
      </c>
      <c r="H32" s="12">
        <v>41.271983329999998</v>
      </c>
      <c r="I32" s="3">
        <v>0.12</v>
      </c>
      <c r="J32" s="18">
        <v>0.12</v>
      </c>
      <c r="K32" s="3">
        <f t="shared" ref="K32:K39" si="3">J32-I32</f>
        <v>0</v>
      </c>
      <c r="L32" s="14">
        <v>293</v>
      </c>
      <c r="M32" s="35">
        <f t="shared" si="2"/>
        <v>2.4668676203541096</v>
      </c>
      <c r="N32" s="7">
        <v>0.11075</v>
      </c>
      <c r="O32" s="7">
        <v>0.16341249999999999</v>
      </c>
      <c r="P32" s="7">
        <v>0.2106575</v>
      </c>
      <c r="Q32" s="7">
        <v>0.3128475</v>
      </c>
      <c r="R32" s="7">
        <v>0.31820999999999999</v>
      </c>
      <c r="S32" s="7">
        <v>0.23843249999999999</v>
      </c>
      <c r="T32">
        <f t="shared" si="0"/>
        <v>0.61138223820087201</v>
      </c>
    </row>
    <row r="33" spans="1:20" x14ac:dyDescent="0.2">
      <c r="A33" t="s">
        <v>12</v>
      </c>
      <c r="B33" t="s">
        <v>53</v>
      </c>
      <c r="C33">
        <v>11</v>
      </c>
      <c r="D33" s="2">
        <v>44095</v>
      </c>
      <c r="E33">
        <v>265</v>
      </c>
      <c r="F33">
        <v>2.7599094000000002</v>
      </c>
      <c r="G33" s="12">
        <v>-112.1724</v>
      </c>
      <c r="H33" s="12">
        <v>41.387783329999998</v>
      </c>
      <c r="I33" s="3"/>
      <c r="J33" s="18">
        <v>0.2</v>
      </c>
      <c r="K33" s="3">
        <f t="shared" si="3"/>
        <v>0.2</v>
      </c>
      <c r="L33" s="14">
        <v>632</v>
      </c>
      <c r="M33" s="35">
        <f t="shared" si="2"/>
        <v>2.8007170782823851</v>
      </c>
      <c r="N33" s="7">
        <v>3.7214999999999998E-2</v>
      </c>
      <c r="O33" s="7">
        <v>8.3057500000000006E-2</v>
      </c>
      <c r="P33" s="7">
        <v>6.4027500000000001E-2</v>
      </c>
      <c r="Q33" s="7">
        <v>9.7659999999999997E-2</v>
      </c>
      <c r="R33" s="7">
        <v>1.6782499999999999E-2</v>
      </c>
      <c r="S33" s="7">
        <v>1.1997499999999901E-2</v>
      </c>
      <c r="T33">
        <f t="shared" si="0"/>
        <v>0.32281852933208921</v>
      </c>
    </row>
    <row r="34" spans="1:20" x14ac:dyDescent="0.2">
      <c r="A34" t="s">
        <v>12</v>
      </c>
      <c r="B34" t="s">
        <v>56</v>
      </c>
      <c r="C34">
        <v>10</v>
      </c>
      <c r="D34" s="2">
        <v>44063</v>
      </c>
      <c r="E34">
        <v>233</v>
      </c>
      <c r="F34">
        <v>2.7597656000000002</v>
      </c>
      <c r="G34" s="12">
        <v>-112.84925</v>
      </c>
      <c r="H34" s="12">
        <v>41.222033330000002</v>
      </c>
      <c r="I34" s="3"/>
      <c r="J34" s="18">
        <v>0.4</v>
      </c>
      <c r="K34" s="3">
        <f t="shared" si="3"/>
        <v>0.4</v>
      </c>
      <c r="L34" s="14">
        <v>1.78</v>
      </c>
      <c r="M34" s="35">
        <f t="shared" si="2"/>
        <v>0.250420002308894</v>
      </c>
      <c r="N34" s="7">
        <v>1.9339999999999899E-2</v>
      </c>
      <c r="O34" s="7">
        <v>0.11784499999999901</v>
      </c>
      <c r="P34" s="7">
        <v>0.1445475</v>
      </c>
      <c r="Q34" s="7">
        <v>0.16742750000000001</v>
      </c>
      <c r="R34" s="7">
        <v>0.1437775</v>
      </c>
      <c r="S34" s="7">
        <v>0.1182575</v>
      </c>
      <c r="T34">
        <f t="shared" ref="T34:T50" si="4">(P34-N34)/O34</f>
        <v>1.0624761339047151</v>
      </c>
    </row>
    <row r="35" spans="1:20" x14ac:dyDescent="0.2">
      <c r="A35" t="s">
        <v>12</v>
      </c>
      <c r="C35">
        <v>79</v>
      </c>
      <c r="D35" s="2">
        <v>44360</v>
      </c>
      <c r="E35">
        <v>164</v>
      </c>
      <c r="F35">
        <v>2.7555833000000001</v>
      </c>
      <c r="I35" s="3">
        <v>4.7</v>
      </c>
      <c r="J35" s="3">
        <v>4.8</v>
      </c>
      <c r="K35" s="3">
        <f t="shared" si="3"/>
        <v>9.9999999999999645E-2</v>
      </c>
      <c r="L35" s="3"/>
      <c r="N35" s="33">
        <v>4.8792499999999898E-2</v>
      </c>
      <c r="O35" s="33">
        <v>7.2414999999999993E-2</v>
      </c>
      <c r="P35" s="33">
        <v>1.91749999999999E-2</v>
      </c>
      <c r="Q35" s="33">
        <v>-2.3299999999999901E-3</v>
      </c>
      <c r="R35" s="33">
        <v>1.252E-2</v>
      </c>
      <c r="S35" s="33">
        <v>1.40325E-2</v>
      </c>
      <c r="T35">
        <f t="shared" si="4"/>
        <v>-0.40899675481599118</v>
      </c>
    </row>
    <row r="36" spans="1:20" x14ac:dyDescent="0.2">
      <c r="A36" t="s">
        <v>12</v>
      </c>
      <c r="B36" t="s">
        <v>53</v>
      </c>
      <c r="C36">
        <v>6</v>
      </c>
      <c r="D36" s="2">
        <v>44061</v>
      </c>
      <c r="E36">
        <v>231</v>
      </c>
      <c r="F36">
        <v>2.2445710000000001</v>
      </c>
      <c r="G36" s="12">
        <v>-112.1724</v>
      </c>
      <c r="H36" s="12">
        <v>41.387783329999998</v>
      </c>
      <c r="I36" s="17"/>
      <c r="J36" s="18">
        <v>0.25</v>
      </c>
      <c r="K36" s="3">
        <f t="shared" si="3"/>
        <v>0.25</v>
      </c>
      <c r="L36" s="14">
        <v>15.324999999999999</v>
      </c>
      <c r="M36" s="35">
        <f>LOG10(L36)</f>
        <v>1.1854004831904525</v>
      </c>
      <c r="N36" s="7">
        <v>4.4117499999999997E-2</v>
      </c>
      <c r="O36" s="7">
        <v>0.11823</v>
      </c>
      <c r="P36" s="7">
        <v>9.2847499999999902E-2</v>
      </c>
      <c r="Q36" s="7">
        <v>0.16440250000000001</v>
      </c>
      <c r="R36" s="7">
        <v>1.2877499999999899E-2</v>
      </c>
      <c r="S36" s="7">
        <v>8.5049999999999796E-3</v>
      </c>
      <c r="T36">
        <f t="shared" si="4"/>
        <v>0.41216273365473993</v>
      </c>
    </row>
    <row r="37" spans="1:20" x14ac:dyDescent="0.2">
      <c r="A37" t="s">
        <v>12</v>
      </c>
      <c r="B37" t="s">
        <v>54</v>
      </c>
      <c r="C37">
        <v>7</v>
      </c>
      <c r="D37" s="2">
        <v>44061</v>
      </c>
      <c r="E37">
        <v>231</v>
      </c>
      <c r="F37">
        <v>2.2445710000000001</v>
      </c>
      <c r="G37" s="12">
        <v>-112.1264833</v>
      </c>
      <c r="H37" s="12">
        <v>41.402233330000001</v>
      </c>
      <c r="I37" s="3"/>
      <c r="J37" s="18">
        <v>0.5</v>
      </c>
      <c r="K37" s="3">
        <f t="shared" si="3"/>
        <v>0.5</v>
      </c>
      <c r="L37" s="14">
        <v>10.050000000000001</v>
      </c>
      <c r="M37" s="35">
        <f>LOG10(L37)</f>
        <v>1.0021660617565078</v>
      </c>
      <c r="N37" s="7">
        <v>3.2182500000000003E-2</v>
      </c>
      <c r="O37" s="7">
        <v>6.5429999999999905E-2</v>
      </c>
      <c r="P37" s="7">
        <v>5.0002499999999998E-2</v>
      </c>
      <c r="Q37" s="7">
        <v>7.6979999999999896E-2</v>
      </c>
      <c r="R37" s="7">
        <v>3.6649999999999999E-3</v>
      </c>
      <c r="S37" s="7">
        <v>3.8024999999999799E-3</v>
      </c>
      <c r="T37">
        <f t="shared" si="4"/>
        <v>0.27235213204951891</v>
      </c>
    </row>
    <row r="38" spans="1:20" x14ac:dyDescent="0.2">
      <c r="A38" t="s">
        <v>12</v>
      </c>
      <c r="B38" s="20" t="s">
        <v>58</v>
      </c>
      <c r="C38">
        <v>96</v>
      </c>
      <c r="D38" s="2">
        <v>44468</v>
      </c>
      <c r="E38">
        <v>272</v>
      </c>
      <c r="F38">
        <v>2.2400622000000001</v>
      </c>
      <c r="G38" s="12">
        <v>-112.3544</v>
      </c>
      <c r="H38" s="12">
        <v>41.271983329999998</v>
      </c>
      <c r="I38" s="3">
        <v>0.23</v>
      </c>
      <c r="J38" s="18">
        <v>0.25</v>
      </c>
      <c r="K38" s="3">
        <f t="shared" si="3"/>
        <v>1.999999999999999E-2</v>
      </c>
      <c r="L38" s="14">
        <v>2.87</v>
      </c>
      <c r="M38" s="35">
        <f>LOG10(L38)</f>
        <v>0.45788189673399232</v>
      </c>
      <c r="N38" s="7">
        <v>3.1384999999999899E-2</v>
      </c>
      <c r="O38" s="7">
        <v>0.185852499999999</v>
      </c>
      <c r="P38" s="7">
        <v>0.24272250000000001</v>
      </c>
      <c r="Q38" s="7">
        <v>0.332565</v>
      </c>
      <c r="R38" s="7">
        <v>0.36083499999999902</v>
      </c>
      <c r="S38" s="7">
        <v>0.28256999999999999</v>
      </c>
      <c r="T38">
        <f t="shared" si="4"/>
        <v>1.1371248705290553</v>
      </c>
    </row>
    <row r="39" spans="1:20" x14ac:dyDescent="0.2">
      <c r="A39" t="s">
        <v>12</v>
      </c>
      <c r="B39" s="20" t="s">
        <v>96</v>
      </c>
      <c r="C39">
        <v>98</v>
      </c>
      <c r="D39" s="2">
        <v>44496</v>
      </c>
      <c r="E39">
        <v>300</v>
      </c>
      <c r="F39">
        <v>1.7600108000000001</v>
      </c>
      <c r="G39" s="12">
        <v>-112.6121</v>
      </c>
      <c r="H39" s="12">
        <v>41.223416669999999</v>
      </c>
      <c r="I39" s="3">
        <v>0.75</v>
      </c>
      <c r="J39" s="18">
        <v>1.9</v>
      </c>
      <c r="K39" s="3">
        <f t="shared" si="3"/>
        <v>1.1499999999999999</v>
      </c>
      <c r="L39" s="14">
        <v>6.36</v>
      </c>
      <c r="M39">
        <f>LOG10(L39)</f>
        <v>0.80345711564841393</v>
      </c>
      <c r="N39" s="7">
        <v>3.2870000000000003E-2</v>
      </c>
      <c r="O39" s="7">
        <v>9.2490000000000003E-2</v>
      </c>
      <c r="P39" s="7">
        <v>5.99299999999999E-2</v>
      </c>
      <c r="Q39" s="7">
        <v>-1.51449999999999E-2</v>
      </c>
      <c r="R39" s="7">
        <v>-2.3575000000000102E-3</v>
      </c>
      <c r="S39" s="7">
        <v>2.27499999999991E-4</v>
      </c>
      <c r="T39" s="12">
        <f t="shared" si="4"/>
        <v>0.29257216996431934</v>
      </c>
    </row>
    <row r="40" spans="1:20" x14ac:dyDescent="0.2">
      <c r="A40" t="s">
        <v>12</v>
      </c>
      <c r="B40" t="s">
        <v>56</v>
      </c>
      <c r="C40">
        <v>35</v>
      </c>
      <c r="D40" s="2">
        <v>44120</v>
      </c>
      <c r="E40">
        <v>290</v>
      </c>
      <c r="F40">
        <v>1.7345786000000001</v>
      </c>
      <c r="G40" s="12">
        <v>-112.84925</v>
      </c>
      <c r="H40" s="12">
        <v>41.222033330000002</v>
      </c>
      <c r="I40" s="3">
        <v>0.25</v>
      </c>
      <c r="J40" s="18">
        <f>I40</f>
        <v>0.25</v>
      </c>
      <c r="K40" s="3"/>
      <c r="L40" s="14">
        <v>70.900000000000006</v>
      </c>
      <c r="M40" s="35">
        <f>LOG10(L40)</f>
        <v>1.8506462351830666</v>
      </c>
      <c r="N40" s="7">
        <v>0.16957249999999999</v>
      </c>
      <c r="O40" s="7">
        <v>0.20312249999999901</v>
      </c>
      <c r="P40" s="7">
        <v>0.21525</v>
      </c>
      <c r="Q40" s="7">
        <v>0.23403249999999901</v>
      </c>
      <c r="R40" s="7">
        <v>0.19594499999999901</v>
      </c>
      <c r="S40" s="7">
        <v>0.14022999999999999</v>
      </c>
      <c r="T40">
        <f t="shared" si="4"/>
        <v>0.22487661386601795</v>
      </c>
    </row>
    <row r="41" spans="1:20" x14ac:dyDescent="0.2">
      <c r="A41" t="s">
        <v>11</v>
      </c>
      <c r="C41">
        <v>59</v>
      </c>
      <c r="D41" s="2">
        <v>38891</v>
      </c>
      <c r="E41">
        <v>174</v>
      </c>
      <c r="F41">
        <v>1.2472589999999999</v>
      </c>
      <c r="I41" s="3">
        <v>0.68</v>
      </c>
      <c r="J41" s="3">
        <v>8.6</v>
      </c>
      <c r="K41" s="3">
        <f>J41-I41</f>
        <v>7.92</v>
      </c>
      <c r="L41" s="3"/>
      <c r="N41" s="33">
        <v>7.8712500000000005E-2</v>
      </c>
      <c r="O41" s="33">
        <v>0.10552499999999899</v>
      </c>
      <c r="P41" s="33">
        <v>7.8052499999999997E-2</v>
      </c>
      <c r="Q41" s="33">
        <v>6.7904999999999993E-2</v>
      </c>
      <c r="R41" s="33">
        <v>6.3450000000000006E-2</v>
      </c>
      <c r="S41" s="33">
        <v>5.8307499999999998E-2</v>
      </c>
      <c r="T41">
        <f t="shared" si="4"/>
        <v>-6.2544420753377315E-3</v>
      </c>
    </row>
    <row r="42" spans="1:20" x14ac:dyDescent="0.2">
      <c r="A42" t="s">
        <v>12</v>
      </c>
      <c r="B42" t="s">
        <v>50</v>
      </c>
      <c r="C42">
        <v>49</v>
      </c>
      <c r="D42" s="2">
        <v>44300</v>
      </c>
      <c r="E42">
        <v>104</v>
      </c>
      <c r="F42">
        <v>1.2445073</v>
      </c>
      <c r="G42" s="12">
        <v>-112.21053329999999</v>
      </c>
      <c r="H42" s="12">
        <v>41.057816670000001</v>
      </c>
      <c r="I42" s="3">
        <v>0.16</v>
      </c>
      <c r="J42" s="18">
        <v>0.76</v>
      </c>
      <c r="K42" s="3">
        <f>J42-I42</f>
        <v>0.6</v>
      </c>
      <c r="L42" s="14">
        <v>6640</v>
      </c>
      <c r="M42" s="35">
        <f>LOG10(L42)</f>
        <v>3.8221680793680175</v>
      </c>
      <c r="N42" s="7">
        <v>-8.6825000000000097E-3</v>
      </c>
      <c r="O42" s="7">
        <v>9.7824999999999995E-2</v>
      </c>
      <c r="P42" s="7">
        <v>6.0039999999999899E-2</v>
      </c>
      <c r="Q42" s="7">
        <v>1.18874999999999E-2</v>
      </c>
      <c r="R42" s="7">
        <v>2.1249999999999802E-3</v>
      </c>
      <c r="S42" s="7">
        <v>2.0699999999999798E-3</v>
      </c>
      <c r="T42">
        <f t="shared" si="4"/>
        <v>0.70250447227191326</v>
      </c>
    </row>
    <row r="43" spans="1:20" x14ac:dyDescent="0.2">
      <c r="A43" t="s">
        <v>12</v>
      </c>
      <c r="B43" t="s">
        <v>56</v>
      </c>
      <c r="C43">
        <v>18</v>
      </c>
      <c r="D43" s="2">
        <v>44097</v>
      </c>
      <c r="E43">
        <v>267</v>
      </c>
      <c r="F43">
        <v>0.75990939999999996</v>
      </c>
      <c r="G43" s="12">
        <v>-112.84925</v>
      </c>
      <c r="H43" s="12">
        <v>41.222033330000002</v>
      </c>
      <c r="I43" s="3"/>
      <c r="J43" s="18"/>
      <c r="K43" s="3"/>
      <c r="L43" s="14">
        <v>17.2</v>
      </c>
      <c r="M43" s="35">
        <f>LOG10(L43)</f>
        <v>1.2355284469075489</v>
      </c>
      <c r="N43" s="7">
        <v>-0.1076275</v>
      </c>
      <c r="O43" s="7">
        <v>3.7462500000000003E-2</v>
      </c>
      <c r="P43" s="9">
        <v>8.0664999999999903E-2</v>
      </c>
      <c r="Q43" s="7">
        <v>0.14347499999999999</v>
      </c>
      <c r="R43" s="7">
        <v>0.14727000000000001</v>
      </c>
      <c r="S43" s="7">
        <v>0.109045</v>
      </c>
      <c r="T43">
        <f t="shared" si="4"/>
        <v>5.0261594928261566</v>
      </c>
    </row>
    <row r="44" spans="1:20" x14ac:dyDescent="0.2">
      <c r="A44" t="s">
        <v>12</v>
      </c>
      <c r="B44" t="s">
        <v>50</v>
      </c>
      <c r="C44">
        <v>82</v>
      </c>
      <c r="D44" s="2">
        <v>44362</v>
      </c>
      <c r="E44">
        <v>166</v>
      </c>
      <c r="F44">
        <v>0.75530679999999994</v>
      </c>
      <c r="G44" s="12">
        <v>-112.21053329999999</v>
      </c>
      <c r="H44" s="12">
        <v>41.057816670000001</v>
      </c>
      <c r="I44" s="3">
        <v>0.41</v>
      </c>
      <c r="J44" s="18">
        <v>0.41</v>
      </c>
      <c r="K44" s="3">
        <f t="shared" ref="K44:K49" si="5">J44-I44</f>
        <v>0</v>
      </c>
      <c r="L44" s="14">
        <v>536</v>
      </c>
      <c r="M44" s="35">
        <f>LOG10(L44)</f>
        <v>2.7291647896927702</v>
      </c>
      <c r="N44" s="7">
        <v>-9.0219999999999995E-2</v>
      </c>
      <c r="O44" s="7">
        <v>7.7777499999999999E-2</v>
      </c>
      <c r="P44" s="7">
        <v>3.1467500000000002E-2</v>
      </c>
      <c r="Q44" s="7">
        <v>5.5749999999998802E-4</v>
      </c>
      <c r="R44" s="7">
        <v>-1.505E-3</v>
      </c>
      <c r="S44" s="7">
        <v>2.75749999999999E-3</v>
      </c>
      <c r="T44">
        <f t="shared" si="4"/>
        <v>1.5645591591398542</v>
      </c>
    </row>
    <row r="45" spans="1:20" x14ac:dyDescent="0.2">
      <c r="A45" t="s">
        <v>12</v>
      </c>
      <c r="B45" t="s">
        <v>56</v>
      </c>
      <c r="C45">
        <v>47</v>
      </c>
      <c r="D45" s="2">
        <v>44298</v>
      </c>
      <c r="E45">
        <v>102</v>
      </c>
      <c r="F45">
        <v>0.75521629999999995</v>
      </c>
      <c r="G45" s="12">
        <v>-112.84925</v>
      </c>
      <c r="H45" s="12">
        <v>41.222033330000002</v>
      </c>
      <c r="I45" s="3">
        <v>0.5</v>
      </c>
      <c r="J45" s="18">
        <v>0.5</v>
      </c>
      <c r="K45" s="3">
        <f t="shared" si="5"/>
        <v>0</v>
      </c>
      <c r="L45" s="14">
        <v>126</v>
      </c>
      <c r="M45" s="35">
        <f>LOG10(L45)</f>
        <v>2.1003705451175629</v>
      </c>
      <c r="N45" s="7">
        <v>6.7849999999999994E-2</v>
      </c>
      <c r="O45" s="7">
        <v>0.15167</v>
      </c>
      <c r="P45" s="7">
        <v>0.1536225</v>
      </c>
      <c r="Q45" s="7">
        <v>0.18868499999999999</v>
      </c>
      <c r="R45" s="7">
        <v>0.17622749999999901</v>
      </c>
      <c r="S45" s="7">
        <v>0.10703749999999999</v>
      </c>
      <c r="T45">
        <f t="shared" si="4"/>
        <v>0.56552053801015367</v>
      </c>
    </row>
    <row r="46" spans="1:20" x14ac:dyDescent="0.2">
      <c r="A46" t="s">
        <v>11</v>
      </c>
      <c r="C46">
        <v>61</v>
      </c>
      <c r="D46" s="2">
        <v>38891</v>
      </c>
      <c r="E46">
        <v>174</v>
      </c>
      <c r="F46">
        <v>0.24936989000000001</v>
      </c>
      <c r="I46" s="3">
        <v>0.95</v>
      </c>
      <c r="J46" s="3">
        <v>8.3000000000000007</v>
      </c>
      <c r="K46" s="3">
        <f t="shared" si="5"/>
        <v>7.3500000000000005</v>
      </c>
      <c r="L46" s="3"/>
      <c r="N46" s="33">
        <v>3.4547500000000002E-2</v>
      </c>
      <c r="O46" s="33">
        <v>6.1937499999999902E-2</v>
      </c>
      <c r="P46" s="33">
        <v>2.7012499999999901E-2</v>
      </c>
      <c r="Q46" s="33">
        <v>1.39775E-2</v>
      </c>
      <c r="R46" s="33">
        <v>4.8475000000000002E-3</v>
      </c>
      <c r="S46" s="33">
        <v>4.7924999999999999E-3</v>
      </c>
      <c r="T46">
        <f t="shared" si="4"/>
        <v>-0.12165489404641958</v>
      </c>
    </row>
    <row r="47" spans="1:20" x14ac:dyDescent="0.2">
      <c r="A47" t="s">
        <v>11</v>
      </c>
      <c r="B47" t="s">
        <v>122</v>
      </c>
      <c r="C47">
        <v>79</v>
      </c>
      <c r="D47" s="2">
        <v>39051</v>
      </c>
      <c r="E47">
        <v>334</v>
      </c>
      <c r="F47">
        <v>0.24808264999999999</v>
      </c>
      <c r="G47" s="12">
        <v>-112.42700000000001</v>
      </c>
      <c r="H47" s="12">
        <v>40.93</v>
      </c>
      <c r="I47" s="3">
        <v>0.65</v>
      </c>
      <c r="J47" s="18">
        <v>6.4</v>
      </c>
      <c r="K47" s="3">
        <f t="shared" si="5"/>
        <v>5.75</v>
      </c>
      <c r="L47" s="14">
        <v>34.1</v>
      </c>
      <c r="M47" s="35">
        <f>LOG10(L47)</f>
        <v>1.5327543789924978</v>
      </c>
      <c r="N47" s="7">
        <v>0.2075775</v>
      </c>
      <c r="O47" s="7">
        <v>0.214865</v>
      </c>
      <c r="P47" s="7">
        <v>0.19773249999999901</v>
      </c>
      <c r="Q47" s="7">
        <v>0.18546750000000001</v>
      </c>
      <c r="R47" s="7">
        <v>0.206175</v>
      </c>
      <c r="S47" s="7">
        <v>0.18406499999999901</v>
      </c>
      <c r="T47">
        <f t="shared" si="4"/>
        <v>-4.5819468038075031E-2</v>
      </c>
    </row>
    <row r="48" spans="1:20" x14ac:dyDescent="0.2">
      <c r="A48" t="s">
        <v>11</v>
      </c>
      <c r="C48">
        <v>45</v>
      </c>
      <c r="D48" s="2">
        <v>38890</v>
      </c>
      <c r="E48">
        <v>173</v>
      </c>
      <c r="F48">
        <v>0.24725905000000001</v>
      </c>
      <c r="I48" s="3">
        <v>0.83</v>
      </c>
      <c r="J48" s="3">
        <v>9.1999999999999993</v>
      </c>
      <c r="K48" s="3">
        <f t="shared" si="5"/>
        <v>8.3699999999999992</v>
      </c>
      <c r="L48" s="3"/>
      <c r="N48" s="33">
        <v>5.4594999999999998E-2</v>
      </c>
      <c r="O48" s="33">
        <v>9.2160000000000006E-2</v>
      </c>
      <c r="P48" s="33">
        <v>5.3495000000000001E-2</v>
      </c>
      <c r="Q48" s="33">
        <v>3.3392499999999901E-2</v>
      </c>
      <c r="R48" s="33">
        <v>2.4510000000000001E-2</v>
      </c>
      <c r="S48" s="33">
        <v>2.198E-2</v>
      </c>
      <c r="T48">
        <f t="shared" si="4"/>
        <v>-1.1935763888888853E-2</v>
      </c>
    </row>
    <row r="49" spans="1:24" x14ac:dyDescent="0.2">
      <c r="A49" t="s">
        <v>11</v>
      </c>
      <c r="C49">
        <v>50</v>
      </c>
      <c r="D49" s="2">
        <v>38890</v>
      </c>
      <c r="E49">
        <v>173</v>
      </c>
      <c r="F49">
        <v>0.24725905000000001</v>
      </c>
      <c r="I49" s="17">
        <v>0.68</v>
      </c>
      <c r="J49" s="3">
        <v>8.6999999999999993</v>
      </c>
      <c r="K49" s="3">
        <f t="shared" si="5"/>
        <v>8.02</v>
      </c>
      <c r="L49" s="17"/>
      <c r="N49" s="33">
        <v>6.6695000000000004E-2</v>
      </c>
      <c r="O49" s="33">
        <v>9.7659999999999997E-2</v>
      </c>
      <c r="P49" s="33">
        <v>6.0865000000000002E-2</v>
      </c>
      <c r="Q49" s="33">
        <v>5.0634999999999902E-2</v>
      </c>
      <c r="R49" s="33">
        <v>4.4062499999999998E-2</v>
      </c>
      <c r="S49" s="33">
        <v>3.5262500000000002E-2</v>
      </c>
      <c r="T49">
        <f t="shared" si="4"/>
        <v>-5.9696907638746695E-2</v>
      </c>
    </row>
    <row r="50" spans="1:24" x14ac:dyDescent="0.2">
      <c r="A50" t="s">
        <v>12</v>
      </c>
      <c r="B50" t="s">
        <v>60</v>
      </c>
      <c r="C50">
        <v>88</v>
      </c>
      <c r="D50" s="2">
        <v>44363</v>
      </c>
      <c r="E50">
        <v>167</v>
      </c>
      <c r="F50">
        <v>0.2446932</v>
      </c>
      <c r="G50" s="12">
        <v>-112.6121</v>
      </c>
      <c r="H50" s="12">
        <v>41.223416669999999</v>
      </c>
      <c r="I50" s="3"/>
      <c r="J50" s="18"/>
      <c r="K50" s="3"/>
      <c r="L50" s="14">
        <v>16.7</v>
      </c>
      <c r="M50" s="35">
        <f>LOG10(L50)</f>
        <v>1.2227164711475833</v>
      </c>
      <c r="N50" s="7">
        <v>-3.1205E-2</v>
      </c>
      <c r="O50" s="7">
        <v>2.6269999999999901E-2</v>
      </c>
      <c r="P50" s="7">
        <v>-2.0864999999999901E-2</v>
      </c>
      <c r="Q50" s="7">
        <v>-2.6749999999999899E-2</v>
      </c>
      <c r="R50" s="7">
        <v>-9.5500000000001096E-4</v>
      </c>
      <c r="S50" s="7">
        <v>2.9774999999999901E-3</v>
      </c>
      <c r="T50">
        <f t="shared" si="4"/>
        <v>0.39360487247811715</v>
      </c>
    </row>
    <row r="51" spans="1:24" x14ac:dyDescent="0.2">
      <c r="A51" t="s">
        <v>13</v>
      </c>
      <c r="B51" t="s">
        <v>45</v>
      </c>
      <c r="C51">
        <v>1</v>
      </c>
      <c r="D51" s="2">
        <v>44434</v>
      </c>
      <c r="E51">
        <v>238</v>
      </c>
      <c r="F51">
        <v>0.24015692</v>
      </c>
      <c r="G51" s="12">
        <v>-112.2377</v>
      </c>
      <c r="H51" s="12">
        <v>40.872633</v>
      </c>
      <c r="I51" s="17"/>
      <c r="J51" s="18"/>
      <c r="K51" s="3" t="s">
        <v>30</v>
      </c>
      <c r="L51" s="19">
        <v>6.4080000000000004</v>
      </c>
      <c r="M51" s="35">
        <f>LOG10(L51)</f>
        <v>0.80672250307618132</v>
      </c>
      <c r="N51" s="16"/>
      <c r="O51" s="16"/>
      <c r="P51" s="16"/>
      <c r="Q51" s="16"/>
      <c r="R51" s="16"/>
      <c r="S51" s="16"/>
      <c r="T51" s="1"/>
    </row>
    <row r="52" spans="1:24" x14ac:dyDescent="0.2">
      <c r="A52" t="s">
        <v>11</v>
      </c>
      <c r="C52">
        <v>12</v>
      </c>
      <c r="D52" s="2">
        <v>38856</v>
      </c>
      <c r="E52">
        <v>139</v>
      </c>
      <c r="I52" s="3">
        <v>5.3</v>
      </c>
      <c r="J52" s="3">
        <v>5.5</v>
      </c>
      <c r="K52" s="3">
        <f>J52-I52</f>
        <v>0.20000000000000018</v>
      </c>
      <c r="L52" s="3">
        <v>1.2</v>
      </c>
      <c r="M52" s="35">
        <f>LOG10(L52)</f>
        <v>7.9181246047624818E-2</v>
      </c>
    </row>
    <row r="53" spans="1:24" x14ac:dyDescent="0.2">
      <c r="A53" t="s">
        <v>11</v>
      </c>
      <c r="C53">
        <v>26</v>
      </c>
      <c r="D53" s="2">
        <v>38857</v>
      </c>
      <c r="E53">
        <v>140</v>
      </c>
      <c r="I53" s="3">
        <v>2.9</v>
      </c>
      <c r="J53" s="3">
        <v>2.9</v>
      </c>
      <c r="K53" s="3">
        <f>J53-I53</f>
        <v>0</v>
      </c>
      <c r="L53" s="3">
        <v>1.9</v>
      </c>
      <c r="M53" s="35">
        <f>LOG10(L53)</f>
        <v>0.27875360095282892</v>
      </c>
    </row>
    <row r="54" spans="1:24" x14ac:dyDescent="0.2">
      <c r="A54" t="s">
        <v>13</v>
      </c>
      <c r="C54">
        <v>1</v>
      </c>
      <c r="D54" s="2">
        <v>44455</v>
      </c>
      <c r="E54">
        <v>259</v>
      </c>
      <c r="I54" s="3"/>
      <c r="J54" s="3"/>
      <c r="K54" s="3"/>
      <c r="L54" s="3">
        <v>6.4080000000000004</v>
      </c>
      <c r="M54" s="35">
        <f>LOG10(L54)</f>
        <v>0.80672250307618132</v>
      </c>
      <c r="U54" s="12" t="e">
        <f>(Q54-P54)/(N54+O54)</f>
        <v>#DIV/0!</v>
      </c>
      <c r="V54" s="12" t="e">
        <f>O54/N54</f>
        <v>#DIV/0!</v>
      </c>
      <c r="W54" s="12" t="e">
        <f>(O54-N54)/(O54+N54)</f>
        <v>#DIV/0!</v>
      </c>
      <c r="X54" s="12" t="e">
        <f>(O54-Q54)/(O54+Q54)</f>
        <v>#DIV/0!</v>
      </c>
    </row>
  </sheetData>
  <autoFilter ref="A1:T53" xr:uid="{9FE52A3E-E1A9-0B4B-9528-34B8FE6F6F78}">
    <sortState xmlns:xlrd2="http://schemas.microsoft.com/office/spreadsheetml/2017/richdata2" ref="A2:T54">
      <sortCondition descending="1" ref="F1:F54"/>
    </sortState>
  </autoFilter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091B-7711-6B44-98EF-1278D388FE7E}">
  <dimension ref="A1:AT103"/>
  <sheetViews>
    <sheetView topLeftCell="AC41" zoomScale="85" zoomScaleNormal="90" workbookViewId="0">
      <selection activeCell="AI29" sqref="AI29"/>
    </sheetView>
  </sheetViews>
  <sheetFormatPr baseColWidth="10" defaultRowHeight="16" x14ac:dyDescent="0.2"/>
  <cols>
    <col min="6" max="6" width="10.83203125" style="3"/>
    <col min="9" max="9" width="11.33203125" style="3" bestFit="1" customWidth="1"/>
    <col min="10" max="10" width="13.5" style="3" bestFit="1" customWidth="1"/>
    <col min="11" max="11" width="12.83203125" style="3" bestFit="1" customWidth="1"/>
    <col min="12" max="12" width="13.33203125" style="3" bestFit="1" customWidth="1"/>
    <col min="14" max="19" width="10.83203125" style="9"/>
    <col min="20" max="20" width="9.83203125" style="12" bestFit="1" customWidth="1"/>
    <col min="21" max="21" width="9.83203125" customWidth="1"/>
    <col min="22" max="22" width="11.5" bestFit="1" customWidth="1"/>
    <col min="23" max="23" width="12.83203125" bestFit="1" customWidth="1"/>
    <col min="24" max="24" width="7.1640625" style="12" bestFit="1" customWidth="1"/>
    <col min="25" max="25" width="7.1640625" style="12" customWidth="1"/>
    <col min="42" max="42" width="13.5" bestFit="1" customWidth="1"/>
    <col min="43" max="43" width="15.1640625" bestFit="1" customWidth="1"/>
  </cols>
  <sheetData>
    <row r="1" spans="1:39" s="1" customFormat="1" ht="46" customHeight="1" x14ac:dyDescent="0.2">
      <c r="A1" s="4" t="s">
        <v>14</v>
      </c>
      <c r="B1" s="4" t="s">
        <v>22</v>
      </c>
      <c r="C1" s="4" t="s">
        <v>8</v>
      </c>
      <c r="D1" s="4" t="s">
        <v>9</v>
      </c>
      <c r="E1" s="4" t="s">
        <v>2</v>
      </c>
      <c r="F1" s="44" t="s">
        <v>10</v>
      </c>
      <c r="G1" s="4" t="s">
        <v>23</v>
      </c>
      <c r="H1" s="4" t="s">
        <v>24</v>
      </c>
      <c r="I1" s="5" t="s">
        <v>15</v>
      </c>
      <c r="J1" s="5" t="s">
        <v>16</v>
      </c>
      <c r="K1" s="5" t="s">
        <v>21</v>
      </c>
      <c r="L1" s="5" t="s">
        <v>17</v>
      </c>
      <c r="M1" s="4" t="s">
        <v>20</v>
      </c>
      <c r="N1" s="43" t="s">
        <v>1</v>
      </c>
      <c r="O1" s="43" t="s">
        <v>3</v>
      </c>
      <c r="P1" s="43" t="s">
        <v>5</v>
      </c>
      <c r="Q1" s="43" t="s">
        <v>4</v>
      </c>
      <c r="R1" s="43" t="s">
        <v>6</v>
      </c>
      <c r="S1" s="43" t="s">
        <v>7</v>
      </c>
      <c r="T1" s="23" t="s">
        <v>25</v>
      </c>
      <c r="U1" s="10" t="s">
        <v>26</v>
      </c>
      <c r="V1" s="10" t="s">
        <v>27</v>
      </c>
      <c r="W1" s="11" t="s">
        <v>28</v>
      </c>
      <c r="X1" s="31" t="s">
        <v>136</v>
      </c>
      <c r="Y1" s="31"/>
    </row>
    <row r="2" spans="1:39" x14ac:dyDescent="0.2">
      <c r="A2" t="s">
        <v>11</v>
      </c>
      <c r="B2" t="s">
        <v>104</v>
      </c>
      <c r="C2">
        <v>88</v>
      </c>
      <c r="D2" s="2">
        <v>39052</v>
      </c>
      <c r="E2">
        <v>335</v>
      </c>
      <c r="F2" s="45">
        <v>1.2483602</v>
      </c>
      <c r="G2" s="12">
        <v>-112.28400000000001</v>
      </c>
      <c r="H2" s="12">
        <v>41.127000000000002</v>
      </c>
      <c r="I2" s="3">
        <v>0.5</v>
      </c>
      <c r="J2" s="18">
        <v>0.9</v>
      </c>
      <c r="K2" s="3">
        <f t="shared" ref="K2:K29" si="0">J2-I2</f>
        <v>0.4</v>
      </c>
      <c r="L2" s="14">
        <v>35.700000000000003</v>
      </c>
      <c r="M2">
        <f t="shared" ref="M2:M33" si="1">LOG10(L2)</f>
        <v>1.5526682161121932</v>
      </c>
      <c r="N2" s="7">
        <v>9.7439999999999999E-2</v>
      </c>
      <c r="O2" s="7">
        <v>0.12722249999999999</v>
      </c>
      <c r="P2" s="7">
        <v>9.9172499999999997E-2</v>
      </c>
      <c r="Q2" s="7">
        <v>4.3897499999999999E-2</v>
      </c>
      <c r="R2" s="7">
        <v>7.7349999999999901E-3</v>
      </c>
      <c r="S2" s="7">
        <v>-2.1375000000000101E-3</v>
      </c>
      <c r="T2" s="12">
        <f t="shared" ref="T2:T33" si="2">(P2-N2)/O2</f>
        <v>1.3617874196781215E-2</v>
      </c>
      <c r="U2" s="12">
        <f t="shared" ref="U2:U33" si="3">(Q2-P2)/(N2+O2)</f>
        <v>-0.24603572024703724</v>
      </c>
      <c r="V2" s="12">
        <f t="shared" ref="V2:V33" si="4">O2/N2</f>
        <v>1.3056496305418719</v>
      </c>
      <c r="W2" s="12">
        <f t="shared" ref="W2:W33" si="5">(O2-N2)/(O2+N2)</f>
        <v>0.13256551493907523</v>
      </c>
      <c r="X2" s="12">
        <f t="shared" ref="X2:X33" si="6">(O2-Q2)/(O2+Q2)</f>
        <v>0.48693899018232811</v>
      </c>
    </row>
    <row r="3" spans="1:39" x14ac:dyDescent="0.2">
      <c r="A3" t="s">
        <v>11</v>
      </c>
      <c r="B3" t="s">
        <v>124</v>
      </c>
      <c r="C3">
        <v>69</v>
      </c>
      <c r="D3" s="2">
        <v>39049</v>
      </c>
      <c r="E3">
        <v>332</v>
      </c>
      <c r="F3" s="45">
        <v>1.7516398</v>
      </c>
      <c r="G3" s="12">
        <v>-112.28400000000001</v>
      </c>
      <c r="H3" s="12">
        <v>41.127000000000002</v>
      </c>
      <c r="I3" s="3">
        <v>0.55000000000000004</v>
      </c>
      <c r="J3" s="18">
        <v>2.4</v>
      </c>
      <c r="K3" s="3">
        <f t="shared" si="0"/>
        <v>1.8499999999999999</v>
      </c>
      <c r="L3" s="14">
        <v>39.4</v>
      </c>
      <c r="M3">
        <f t="shared" si="1"/>
        <v>1.5954962218255742</v>
      </c>
      <c r="N3" s="7">
        <v>9.7439999999999999E-2</v>
      </c>
      <c r="O3" s="7">
        <v>0.12722249999999999</v>
      </c>
      <c r="P3" s="7">
        <v>9.9172499999999997E-2</v>
      </c>
      <c r="Q3" s="7">
        <v>4.3897499999999999E-2</v>
      </c>
      <c r="R3" s="7">
        <v>7.7349999999999901E-3</v>
      </c>
      <c r="S3" s="7">
        <v>-2.1375000000000101E-3</v>
      </c>
      <c r="T3" s="12">
        <f t="shared" si="2"/>
        <v>1.3617874196781215E-2</v>
      </c>
      <c r="U3" s="12">
        <f t="shared" si="3"/>
        <v>-0.24603572024703724</v>
      </c>
      <c r="V3" s="12">
        <f t="shared" si="4"/>
        <v>1.3056496305418719</v>
      </c>
      <c r="W3" s="12">
        <f t="shared" si="5"/>
        <v>0.13256551493907523</v>
      </c>
      <c r="X3" s="12">
        <f t="shared" si="6"/>
        <v>0.48693899018232811</v>
      </c>
    </row>
    <row r="4" spans="1:39" x14ac:dyDescent="0.2">
      <c r="A4" t="s">
        <v>11</v>
      </c>
      <c r="B4" t="s">
        <v>106</v>
      </c>
      <c r="C4">
        <v>71</v>
      </c>
      <c r="D4" s="2">
        <v>39051</v>
      </c>
      <c r="E4">
        <v>334</v>
      </c>
      <c r="F4" s="45">
        <v>0.24808264999999999</v>
      </c>
      <c r="G4" s="12">
        <v>-112.38</v>
      </c>
      <c r="H4" s="12">
        <v>41.045999999999999</v>
      </c>
      <c r="I4" s="17">
        <v>0.75</v>
      </c>
      <c r="J4" s="18">
        <v>8.4</v>
      </c>
      <c r="K4" s="3">
        <f t="shared" si="0"/>
        <v>7.65</v>
      </c>
      <c r="L4" s="14">
        <v>26.1</v>
      </c>
      <c r="M4">
        <f t="shared" si="1"/>
        <v>1.4166405073382811</v>
      </c>
      <c r="N4" s="9">
        <v>7.0132499999999903E-2</v>
      </c>
      <c r="O4" s="9">
        <v>9.8264999999999894E-2</v>
      </c>
      <c r="P4" s="9">
        <v>7.01875E-2</v>
      </c>
      <c r="Q4" s="9">
        <v>3.1494999999999898E-2</v>
      </c>
      <c r="R4" s="9">
        <v>7.8174999999999998E-3</v>
      </c>
      <c r="S4" s="9">
        <v>-2.1375000000000101E-3</v>
      </c>
      <c r="T4" s="12">
        <f t="shared" si="2"/>
        <v>5.5971098560114686E-4</v>
      </c>
      <c r="U4" s="12">
        <f t="shared" si="3"/>
        <v>-0.22976885048768625</v>
      </c>
      <c r="V4" s="12">
        <f t="shared" si="4"/>
        <v>1.401133568602289</v>
      </c>
      <c r="W4" s="12">
        <f t="shared" si="5"/>
        <v>0.16706008105821063</v>
      </c>
      <c r="X4" s="12">
        <f t="shared" si="6"/>
        <v>0.5145653514180033</v>
      </c>
    </row>
    <row r="5" spans="1:39" x14ac:dyDescent="0.2">
      <c r="A5" t="s">
        <v>11</v>
      </c>
      <c r="B5" t="s">
        <v>114</v>
      </c>
      <c r="C5">
        <v>87</v>
      </c>
      <c r="D5" s="2">
        <v>39052</v>
      </c>
      <c r="E5">
        <v>335</v>
      </c>
      <c r="F5" s="45">
        <v>1.2483602</v>
      </c>
      <c r="G5" s="12">
        <v>-112.333</v>
      </c>
      <c r="H5" s="12">
        <v>41.197000000000003</v>
      </c>
      <c r="I5" s="3">
        <v>0.3</v>
      </c>
      <c r="J5" s="18">
        <v>2.5</v>
      </c>
      <c r="K5" s="3">
        <f t="shared" si="0"/>
        <v>2.2000000000000002</v>
      </c>
      <c r="L5" s="14">
        <v>20.399999999999999</v>
      </c>
      <c r="M5">
        <f t="shared" si="1"/>
        <v>1.3096301674258988</v>
      </c>
      <c r="N5" s="7">
        <v>0.101785</v>
      </c>
      <c r="O5" s="7">
        <v>0.14265</v>
      </c>
      <c r="P5" s="7">
        <v>0.10544249999999999</v>
      </c>
      <c r="Q5" s="7">
        <v>5.0524999999999903E-2</v>
      </c>
      <c r="R5" s="7">
        <v>1.2189999999999999E-2</v>
      </c>
      <c r="S5" s="7">
        <v>-2.1375000000000101E-3</v>
      </c>
      <c r="T5" s="12">
        <f t="shared" si="2"/>
        <v>2.5639677532421971E-2</v>
      </c>
      <c r="U5" s="12">
        <f t="shared" si="3"/>
        <v>-0.2246711804774279</v>
      </c>
      <c r="V5" s="12">
        <f t="shared" si="4"/>
        <v>1.4014835191825907</v>
      </c>
      <c r="W5" s="12">
        <f t="shared" si="5"/>
        <v>0.16718145928365413</v>
      </c>
      <c r="X5" s="12">
        <f t="shared" si="6"/>
        <v>0.47689918467710701</v>
      </c>
    </row>
    <row r="6" spans="1:39" x14ac:dyDescent="0.2">
      <c r="A6" t="s">
        <v>11</v>
      </c>
      <c r="B6" t="s">
        <v>112</v>
      </c>
      <c r="C6">
        <v>86</v>
      </c>
      <c r="D6" s="2">
        <v>39052</v>
      </c>
      <c r="E6">
        <v>335</v>
      </c>
      <c r="F6" s="45">
        <v>1.2483602</v>
      </c>
      <c r="G6" s="12">
        <v>-112.333</v>
      </c>
      <c r="H6" s="12">
        <v>41.197000000000003</v>
      </c>
      <c r="I6" s="3">
        <v>0.35</v>
      </c>
      <c r="J6" s="18">
        <v>4.2</v>
      </c>
      <c r="K6" s="3">
        <f t="shared" si="0"/>
        <v>3.85</v>
      </c>
      <c r="L6" s="14">
        <v>30.8</v>
      </c>
      <c r="M6">
        <f t="shared" si="1"/>
        <v>1.4885507165004443</v>
      </c>
      <c r="N6" s="7">
        <v>0.101785</v>
      </c>
      <c r="O6" s="7">
        <v>0.14265</v>
      </c>
      <c r="P6" s="7">
        <v>0.10544249999999999</v>
      </c>
      <c r="Q6" s="7">
        <v>5.0524999999999903E-2</v>
      </c>
      <c r="R6" s="7">
        <v>1.2189999999999999E-2</v>
      </c>
      <c r="S6" s="7">
        <v>-2.1375000000000101E-3</v>
      </c>
      <c r="T6" s="12">
        <f t="shared" si="2"/>
        <v>2.5639677532421971E-2</v>
      </c>
      <c r="U6" s="12">
        <f t="shared" si="3"/>
        <v>-0.2246711804774279</v>
      </c>
      <c r="V6" s="12">
        <f t="shared" si="4"/>
        <v>1.4014835191825907</v>
      </c>
      <c r="W6" s="12">
        <f t="shared" si="5"/>
        <v>0.16718145928365413</v>
      </c>
      <c r="X6" s="12">
        <f t="shared" si="6"/>
        <v>0.47689918467710701</v>
      </c>
    </row>
    <row r="7" spans="1:39" x14ac:dyDescent="0.2">
      <c r="A7" t="s">
        <v>11</v>
      </c>
      <c r="B7" t="s">
        <v>112</v>
      </c>
      <c r="C7">
        <v>53</v>
      </c>
      <c r="D7" s="2">
        <v>38890</v>
      </c>
      <c r="E7">
        <v>173</v>
      </c>
      <c r="F7" s="45">
        <v>0.75035260000000004</v>
      </c>
      <c r="G7" s="12">
        <v>-112.42700000000001</v>
      </c>
      <c r="H7" s="12">
        <v>41.177999999999997</v>
      </c>
      <c r="I7" s="3">
        <v>0.93</v>
      </c>
      <c r="J7" s="18">
        <v>4.7</v>
      </c>
      <c r="K7" s="3">
        <f t="shared" si="0"/>
        <v>3.77</v>
      </c>
      <c r="L7" s="14">
        <v>13.8</v>
      </c>
      <c r="M7">
        <f t="shared" si="1"/>
        <v>1.1398790864012365</v>
      </c>
      <c r="N7" s="9">
        <v>2.7425000000000001E-2</v>
      </c>
      <c r="O7" s="9">
        <v>6.3807500000000003E-2</v>
      </c>
      <c r="P7" s="9">
        <v>2.44824999999999E-2</v>
      </c>
      <c r="Q7" s="9">
        <v>4.9299999999999899E-3</v>
      </c>
      <c r="R7" s="9">
        <v>1.73999999999999E-3</v>
      </c>
      <c r="S7" s="9">
        <v>-1.9725000000000098E-3</v>
      </c>
      <c r="T7" s="12">
        <f t="shared" si="2"/>
        <v>-4.6115268581281219E-2</v>
      </c>
      <c r="U7" s="12">
        <f t="shared" si="3"/>
        <v>-0.21431507412380357</v>
      </c>
      <c r="V7" s="12">
        <f t="shared" si="4"/>
        <v>2.3266180492251594</v>
      </c>
      <c r="W7" s="12">
        <f t="shared" si="5"/>
        <v>0.39878880881264894</v>
      </c>
      <c r="X7" s="12">
        <f t="shared" si="6"/>
        <v>0.85655573740680147</v>
      </c>
    </row>
    <row r="8" spans="1:39" x14ac:dyDescent="0.2">
      <c r="A8" t="s">
        <v>11</v>
      </c>
      <c r="B8" t="s">
        <v>122</v>
      </c>
      <c r="C8">
        <v>67</v>
      </c>
      <c r="D8" s="2">
        <v>38891</v>
      </c>
      <c r="E8">
        <v>174</v>
      </c>
      <c r="F8" s="45">
        <v>0.24936989000000001</v>
      </c>
      <c r="G8" s="12">
        <v>-112.42700000000001</v>
      </c>
      <c r="H8" s="12">
        <v>40.93</v>
      </c>
      <c r="I8" s="3">
        <v>1.88</v>
      </c>
      <c r="J8" s="18">
        <v>6.9</v>
      </c>
      <c r="K8" s="3">
        <f t="shared" si="0"/>
        <v>5.0200000000000005</v>
      </c>
      <c r="L8" s="14">
        <v>11.7</v>
      </c>
      <c r="M8">
        <f t="shared" si="1"/>
        <v>1.0681858617461617</v>
      </c>
      <c r="N8" s="9">
        <v>3.1962499999999998E-2</v>
      </c>
      <c r="O8" s="9">
        <v>6.5072499999999894E-2</v>
      </c>
      <c r="P8" s="9">
        <v>2.63799999999999E-2</v>
      </c>
      <c r="Q8" s="9">
        <v>1.0072499999999899E-2</v>
      </c>
      <c r="R8" s="9">
        <v>-2.19250000000001E-3</v>
      </c>
      <c r="S8" s="9">
        <v>-1.69749999999999E-3</v>
      </c>
      <c r="T8" s="12">
        <f t="shared" si="2"/>
        <v>-8.5788927734451681E-2</v>
      </c>
      <c r="U8" s="12">
        <f t="shared" si="3"/>
        <v>-0.1680579172463546</v>
      </c>
      <c r="V8" s="12">
        <f t="shared" si="4"/>
        <v>2.0359014470082095</v>
      </c>
      <c r="W8" s="12">
        <f t="shared" si="5"/>
        <v>0.3412170866182298</v>
      </c>
      <c r="X8" s="12">
        <f t="shared" si="6"/>
        <v>0.73191829130348185</v>
      </c>
    </row>
    <row r="9" spans="1:39" x14ac:dyDescent="0.2">
      <c r="A9" t="s">
        <v>11</v>
      </c>
      <c r="B9" t="s">
        <v>102</v>
      </c>
      <c r="C9">
        <v>39</v>
      </c>
      <c r="D9" s="2">
        <v>38889</v>
      </c>
      <c r="E9">
        <v>172</v>
      </c>
      <c r="F9" s="45">
        <v>1.7506301</v>
      </c>
      <c r="G9" s="12">
        <v>-112.136</v>
      </c>
      <c r="H9" s="12">
        <v>40.978999999999999</v>
      </c>
      <c r="I9" s="3">
        <v>0.38</v>
      </c>
      <c r="J9" s="18">
        <v>1.2</v>
      </c>
      <c r="K9" s="3">
        <f t="shared" si="0"/>
        <v>0.82</v>
      </c>
      <c r="L9" s="14">
        <v>152.9</v>
      </c>
      <c r="M9">
        <f t="shared" si="1"/>
        <v>2.1844074854123203</v>
      </c>
      <c r="N9" s="7">
        <v>3.9662499999999899E-2</v>
      </c>
      <c r="O9" s="7">
        <v>7.6044999999999904E-2</v>
      </c>
      <c r="P9" s="7">
        <v>4.9974999999999901E-2</v>
      </c>
      <c r="Q9" s="7">
        <v>3.397E-2</v>
      </c>
      <c r="R9" s="7">
        <v>2.5649999999999801E-3</v>
      </c>
      <c r="S9" s="7">
        <v>4.7649999999999897E-3</v>
      </c>
      <c r="T9" s="12">
        <f t="shared" si="2"/>
        <v>0.13561049378657394</v>
      </c>
      <c r="U9" s="12">
        <f t="shared" si="3"/>
        <v>-0.13832292634444551</v>
      </c>
      <c r="V9" s="12">
        <f t="shared" si="4"/>
        <v>1.9173022376300055</v>
      </c>
      <c r="W9" s="12">
        <f t="shared" si="5"/>
        <v>0.31443510576237554</v>
      </c>
      <c r="X9" s="12">
        <f t="shared" si="6"/>
        <v>0.3824478480207239</v>
      </c>
    </row>
    <row r="10" spans="1:39" x14ac:dyDescent="0.2">
      <c r="A10" t="s">
        <v>11</v>
      </c>
      <c r="B10" t="s">
        <v>119</v>
      </c>
      <c r="C10">
        <v>64</v>
      </c>
      <c r="D10" s="2">
        <v>38891</v>
      </c>
      <c r="E10">
        <v>174</v>
      </c>
      <c r="F10" s="45">
        <v>0.24936989000000001</v>
      </c>
      <c r="G10" s="12">
        <v>-112.205</v>
      </c>
      <c r="H10" s="12">
        <v>40.762</v>
      </c>
      <c r="I10" s="3">
        <v>0.95</v>
      </c>
      <c r="J10" s="18">
        <v>5.7</v>
      </c>
      <c r="K10" s="3">
        <f t="shared" si="0"/>
        <v>4.75</v>
      </c>
      <c r="L10" s="14">
        <v>9.4</v>
      </c>
      <c r="M10">
        <f t="shared" si="1"/>
        <v>0.97312785359969867</v>
      </c>
      <c r="N10" s="9">
        <v>4.0322499999999997E-2</v>
      </c>
      <c r="O10" s="9">
        <v>7.2717499999999893E-2</v>
      </c>
      <c r="P10" s="9">
        <v>2.9790000000000001E-2</v>
      </c>
      <c r="Q10" s="9">
        <v>7.1024999999999804E-3</v>
      </c>
      <c r="R10" s="9">
        <v>4.7375000000000004E-3</v>
      </c>
      <c r="S10" s="9">
        <v>-1.67E-3</v>
      </c>
      <c r="T10" s="12">
        <f t="shared" si="2"/>
        <v>-0.14484133805480129</v>
      </c>
      <c r="U10" s="12">
        <f t="shared" si="3"/>
        <v>-0.20070329087048869</v>
      </c>
      <c r="V10" s="12">
        <f t="shared" si="4"/>
        <v>1.8033976067952111</v>
      </c>
      <c r="W10" s="12">
        <f t="shared" si="5"/>
        <v>0.28657997169143601</v>
      </c>
      <c r="X10" s="12">
        <f t="shared" si="6"/>
        <v>0.82203708343773507</v>
      </c>
      <c r="Z10" s="3"/>
      <c r="AB10" s="24">
        <f>MAX(AB14:AB95)</f>
        <v>0.98149734752490569</v>
      </c>
      <c r="AC10" s="24">
        <f>MAX(AC14:AC95)</f>
        <v>0.1173492399000936</v>
      </c>
      <c r="AD10" s="24">
        <f>MAX(AD14:AD95)</f>
        <v>0.87375154808578503</v>
      </c>
      <c r="AE10" s="24">
        <f>MAX(AE14:AE95)</f>
        <v>0.91326780096143778</v>
      </c>
      <c r="AH10" s="3"/>
      <c r="AJ10" s="24">
        <f t="shared" ref="AJ10:AL10" si="7">MAX(AJ14:AJ30)</f>
        <v>0.83596844876929455</v>
      </c>
      <c r="AK10" s="24">
        <f t="shared" si="7"/>
        <v>5.7321569108893439E-2</v>
      </c>
      <c r="AL10" s="24">
        <f t="shared" si="7"/>
        <v>7.7660922810426525E-2</v>
      </c>
      <c r="AM10" s="24">
        <f>MAX(AM14:AM30)</f>
        <v>0.15437041154232214</v>
      </c>
    </row>
    <row r="11" spans="1:39" ht="17" customHeight="1" x14ac:dyDescent="0.3">
      <c r="A11" t="s">
        <v>11</v>
      </c>
      <c r="B11" t="s">
        <v>110</v>
      </c>
      <c r="C11">
        <v>15</v>
      </c>
      <c r="D11" s="2">
        <v>38856</v>
      </c>
      <c r="E11">
        <v>139</v>
      </c>
      <c r="F11" s="36">
        <v>6.2458014000000004</v>
      </c>
      <c r="G11" s="12">
        <v>-112.59699999999999</v>
      </c>
      <c r="H11" s="12">
        <v>41.17</v>
      </c>
      <c r="I11" s="3">
        <v>5.85</v>
      </c>
      <c r="J11" s="18">
        <v>8.9</v>
      </c>
      <c r="K11" s="3">
        <f t="shared" si="0"/>
        <v>3.0500000000000007</v>
      </c>
      <c r="L11" s="14">
        <v>0.3</v>
      </c>
      <c r="M11">
        <f t="shared" si="1"/>
        <v>-0.52287874528033762</v>
      </c>
      <c r="N11" s="7">
        <v>6.191E-2</v>
      </c>
      <c r="O11" s="7">
        <v>6.3697500000000004E-2</v>
      </c>
      <c r="P11" s="7">
        <v>3.4382500000000003E-2</v>
      </c>
      <c r="Q11" s="7">
        <v>1.7634999999999901E-2</v>
      </c>
      <c r="R11" s="7">
        <v>8.4499999999999801E-3</v>
      </c>
      <c r="S11" s="7">
        <v>-1.1474999999999901E-3</v>
      </c>
      <c r="T11" s="12">
        <f t="shared" si="2"/>
        <v>-0.43215981788924202</v>
      </c>
      <c r="U11" s="12">
        <f t="shared" si="3"/>
        <v>-0.13333200644866031</v>
      </c>
      <c r="V11" s="12">
        <f t="shared" si="4"/>
        <v>1.0288725569374899</v>
      </c>
      <c r="W11" s="12">
        <f t="shared" si="5"/>
        <v>1.423083812670425E-2</v>
      </c>
      <c r="X11" s="12">
        <f t="shared" si="6"/>
        <v>0.56634801586082018</v>
      </c>
      <c r="Z11" s="25"/>
      <c r="AA11" s="26" t="s">
        <v>130</v>
      </c>
      <c r="AB11" s="27"/>
      <c r="AH11" s="25"/>
      <c r="AI11" s="46" t="s">
        <v>140</v>
      </c>
      <c r="AJ11" s="27"/>
    </row>
    <row r="12" spans="1:39" x14ac:dyDescent="0.2">
      <c r="A12" t="s">
        <v>11</v>
      </c>
      <c r="B12" t="s">
        <v>115</v>
      </c>
      <c r="C12">
        <v>21</v>
      </c>
      <c r="D12" s="2">
        <v>38856</v>
      </c>
      <c r="E12">
        <v>139</v>
      </c>
      <c r="F12" s="36">
        <v>6.2458014000000004</v>
      </c>
      <c r="G12" s="12">
        <v>-112.35899999999999</v>
      </c>
      <c r="H12" s="12">
        <v>41.128</v>
      </c>
      <c r="I12" s="3">
        <v>5.35</v>
      </c>
      <c r="J12" s="18">
        <v>5.5</v>
      </c>
      <c r="K12" s="3">
        <f t="shared" si="0"/>
        <v>0.15000000000000036</v>
      </c>
      <c r="L12" s="14">
        <v>0.8</v>
      </c>
      <c r="M12">
        <f t="shared" si="1"/>
        <v>-9.6910013008056392E-2</v>
      </c>
      <c r="N12" s="7">
        <v>5.3605E-2</v>
      </c>
      <c r="O12" s="7">
        <v>6.3697500000000004E-2</v>
      </c>
      <c r="P12" s="7">
        <v>3.4464999999999898E-2</v>
      </c>
      <c r="Q12" s="7">
        <v>1.44175E-2</v>
      </c>
      <c r="R12" s="7">
        <v>-6.5249999999999998E-4</v>
      </c>
      <c r="S12" s="7">
        <v>-1.1199999999999999E-3</v>
      </c>
      <c r="T12" s="12">
        <f t="shared" si="2"/>
        <v>-0.30048275050041368</v>
      </c>
      <c r="U12" s="12">
        <f t="shared" si="3"/>
        <v>-0.17090428592740903</v>
      </c>
      <c r="V12" s="12">
        <f t="shared" si="4"/>
        <v>1.188275347448932</v>
      </c>
      <c r="W12" s="12">
        <f t="shared" si="5"/>
        <v>8.6038234479231077E-2</v>
      </c>
      <c r="X12" s="12">
        <f t="shared" si="6"/>
        <v>0.63086475068808812</v>
      </c>
      <c r="Z12" s="3"/>
      <c r="AA12" t="s">
        <v>131</v>
      </c>
      <c r="AB12" t="s">
        <v>132</v>
      </c>
      <c r="AC12">
        <f>$AC$1</f>
        <v>0</v>
      </c>
      <c r="AD12">
        <f>$AD$1</f>
        <v>0</v>
      </c>
      <c r="AE12" s="12">
        <f>$AE$1</f>
        <v>0</v>
      </c>
      <c r="AH12" s="3" t="s">
        <v>139</v>
      </c>
      <c r="AI12" t="s">
        <v>139</v>
      </c>
      <c r="AJ12" t="s">
        <v>132</v>
      </c>
      <c r="AK12">
        <f>$AC$1</f>
        <v>0</v>
      </c>
      <c r="AL12">
        <f>$AD$1</f>
        <v>0</v>
      </c>
      <c r="AM12" s="12">
        <f>$AE$1</f>
        <v>0</v>
      </c>
    </row>
    <row r="13" spans="1:39" x14ac:dyDescent="0.2">
      <c r="A13" t="s">
        <v>11</v>
      </c>
      <c r="B13" t="s">
        <v>101</v>
      </c>
      <c r="C13">
        <v>38</v>
      </c>
      <c r="D13" s="2">
        <v>38889</v>
      </c>
      <c r="E13">
        <v>172</v>
      </c>
      <c r="F13" s="45">
        <v>1.7506301</v>
      </c>
      <c r="G13" s="12">
        <v>-112.026</v>
      </c>
      <c r="H13" s="12">
        <v>40.912999999999997</v>
      </c>
      <c r="I13" s="3">
        <v>0.52</v>
      </c>
      <c r="J13" s="18">
        <v>0.7</v>
      </c>
      <c r="K13" s="3">
        <f t="shared" si="0"/>
        <v>0.17999999999999994</v>
      </c>
      <c r="L13" s="14">
        <v>91.3</v>
      </c>
      <c r="M13">
        <f t="shared" si="1"/>
        <v>1.9604707775342989</v>
      </c>
      <c r="N13" s="7">
        <v>3.4327499999999997E-2</v>
      </c>
      <c r="O13" s="7">
        <v>5.1047500000000003E-2</v>
      </c>
      <c r="P13" s="7">
        <v>4.14775E-2</v>
      </c>
      <c r="Q13" s="7">
        <v>2.98174999999999E-2</v>
      </c>
      <c r="R13" s="7">
        <v>1.03749999999999E-2</v>
      </c>
      <c r="S13" s="7">
        <v>-1.1199999999999999E-3</v>
      </c>
      <c r="T13" s="12">
        <f t="shared" si="2"/>
        <v>0.1400656251530438</v>
      </c>
      <c r="U13" s="12">
        <f t="shared" si="3"/>
        <v>-0.13657393850658975</v>
      </c>
      <c r="V13" s="12">
        <f t="shared" si="4"/>
        <v>1.4870730463913775</v>
      </c>
      <c r="W13" s="12">
        <f t="shared" si="5"/>
        <v>0.19584187408491951</v>
      </c>
      <c r="X13" s="12">
        <f t="shared" si="6"/>
        <v>0.26253632597539267</v>
      </c>
      <c r="Z13" s="28" t="s">
        <v>133</v>
      </c>
      <c r="AA13" s="1" t="s">
        <v>134</v>
      </c>
      <c r="AB13" s="1" t="s">
        <v>135</v>
      </c>
      <c r="AC13" s="1" t="s">
        <v>135</v>
      </c>
      <c r="AD13" s="1" t="s">
        <v>135</v>
      </c>
      <c r="AE13" s="1" t="s">
        <v>135</v>
      </c>
      <c r="AH13" s="28" t="s">
        <v>138</v>
      </c>
      <c r="AI13" s="1" t="s">
        <v>134</v>
      </c>
      <c r="AJ13" s="1" t="s">
        <v>135</v>
      </c>
      <c r="AK13" s="1" t="s">
        <v>135</v>
      </c>
      <c r="AL13" s="1" t="s">
        <v>135</v>
      </c>
      <c r="AM13" s="1" t="s">
        <v>135</v>
      </c>
    </row>
    <row r="14" spans="1:39" x14ac:dyDescent="0.2">
      <c r="A14" t="s">
        <v>11</v>
      </c>
      <c r="B14" t="s">
        <v>119</v>
      </c>
      <c r="C14">
        <v>76</v>
      </c>
      <c r="D14" s="2">
        <v>39051</v>
      </c>
      <c r="E14">
        <v>334</v>
      </c>
      <c r="F14" s="36">
        <v>7.7488427</v>
      </c>
      <c r="G14" s="12">
        <v>-112.309</v>
      </c>
      <c r="H14" s="12">
        <v>40.734999999999999</v>
      </c>
      <c r="I14" s="3">
        <v>0.55000000000000004</v>
      </c>
      <c r="J14" s="18">
        <v>5.4</v>
      </c>
      <c r="K14" s="3">
        <f t="shared" si="0"/>
        <v>4.8500000000000005</v>
      </c>
      <c r="L14" s="14">
        <v>28.1</v>
      </c>
      <c r="M14">
        <f t="shared" si="1"/>
        <v>1.4487063199050798</v>
      </c>
      <c r="N14" s="7">
        <v>4.0789999999999903E-2</v>
      </c>
      <c r="O14" s="7">
        <v>7.5660000000000005E-2</v>
      </c>
      <c r="P14" s="7">
        <v>3.2814999999999997E-2</v>
      </c>
      <c r="Q14" s="7">
        <v>1.4444999999999901E-2</v>
      </c>
      <c r="R14" s="7">
        <v>-2.055E-3</v>
      </c>
      <c r="S14" s="7">
        <v>-1.09249999999999E-3</v>
      </c>
      <c r="T14" s="12">
        <f t="shared" si="2"/>
        <v>-0.10540576262225622</v>
      </c>
      <c r="U14" s="12">
        <f t="shared" si="3"/>
        <v>-0.15775010734220787</v>
      </c>
      <c r="V14" s="12">
        <f t="shared" si="4"/>
        <v>1.8548663888207939</v>
      </c>
      <c r="W14" s="12">
        <f t="shared" si="5"/>
        <v>0.29944182052383106</v>
      </c>
      <c r="X14" s="12">
        <f t="shared" si="6"/>
        <v>0.67937406359247732</v>
      </c>
      <c r="Z14" s="29">
        <v>0.5</v>
      </c>
      <c r="AA14" cm="1">
        <f t="array" ref="AA14">COUNT(IF($J$2:$J$100&gt;=Z14,IF($L$2:$L$100&lt;=200,$J$2:$J$100)))</f>
        <v>99</v>
      </c>
      <c r="AB14" s="30" cm="1">
        <f t="array" ref="AB14">CORREL((IF($L$2:$L$100&lt;=200,IF($J$2:$J$100&gt;=$Z14,$M$2:$M$100))),(IF($L$2:$L$100&lt;=200,IF($J$2:$J$100&gt;=$Z14,$T$2:$T$100))))^2</f>
        <v>0.44595804749719908</v>
      </c>
      <c r="AC14" s="30" cm="1">
        <f t="array" ref="AC14">CORREL((IF($L$2:$L$100&lt;=200,IF($J$2:$J$100&gt;=$Z14,$M$2:$M$100))),(IF($L$2:$L$100&lt;=200,IF($J$2:$J$100&gt;=$Z14,$U$2:$U$100))))^2</f>
        <v>5.3243419590502123E-3</v>
      </c>
      <c r="AD14" s="30" cm="1">
        <f t="array" ref="AD14">CORREL((IF($L$2:$L$100&lt;=200,IF($J$2:$J$100&gt;=$Z14,$M$2:$M$100))),(IF($L$2:$L$100&lt;=200,IF($J$2:$J$100&gt;=$Z14,$V$2:$V$100))))^2</f>
        <v>7.7660922810426525E-2</v>
      </c>
      <c r="AE14" s="30" cm="1">
        <f t="array" ref="AE14">CORREL((IF($L$2:$L$100&lt;=200,IF($J$2:$J$100&gt;=$Z14,$M$2:$M$100))),(IF($L$2:$L$100&lt;=200,IF($J$2:$J$100&gt;=$Z14,$W$2:$W$100))))^2</f>
        <v>0.1247942433227784</v>
      </c>
      <c r="AH14" s="29">
        <v>1</v>
      </c>
      <c r="AI14" cm="1">
        <f t="array" ref="AI14">COUNT(IF($F$2:$F$100&lt;=$AH14,$F$2:$F$100))</f>
        <v>15</v>
      </c>
      <c r="AJ14" s="30" cm="1">
        <f t="array" ref="AJ14">CORREL(IF($F$2:$F$100&lt;=$AH14,$T$2:$T$100),IF($F$2:$F$100&lt;=$AH14,$M$2:$M$100))^2</f>
        <v>0.83596844876929455</v>
      </c>
      <c r="AK14" s="30" cm="1">
        <f t="array" ref="AK14">CORREL(IF($F$2:$F$100&lt;=$AH14,$U$2:$U$100),IF($F$2:$F$100&lt;=$AH14,$M$2:$M$100))^2</f>
        <v>5.7321569108893439E-2</v>
      </c>
      <c r="AL14" s="30" cm="1">
        <f t="array" ref="AL14">CORREL(IF($F$2:$F$100&lt;=$AH14,$V$2:$V$100),IF($F$2:$F$100&lt;=$AH14,$M$2:$M$100))^2</f>
        <v>6.2942433773081007E-5</v>
      </c>
      <c r="AM14" s="30" cm="1">
        <f t="array" ref="AM14">CORREL(IF($F$2:$F$100&lt;=$AH14,$W$2:$W$100),IF($F$2:$F$100&lt;=$AH14,$M$2:$M$100))^2</f>
        <v>2.7063829316684163E-4</v>
      </c>
    </row>
    <row r="15" spans="1:39" x14ac:dyDescent="0.2">
      <c r="A15" t="s">
        <v>11</v>
      </c>
      <c r="B15" t="s">
        <v>103</v>
      </c>
      <c r="C15">
        <v>7</v>
      </c>
      <c r="D15" s="2">
        <v>38855</v>
      </c>
      <c r="E15">
        <v>138</v>
      </c>
      <c r="F15" s="36">
        <v>5.2458014000000004</v>
      </c>
      <c r="G15" s="12">
        <v>-112.164</v>
      </c>
      <c r="H15" s="12">
        <v>41.04</v>
      </c>
      <c r="I15" s="3">
        <v>0.42</v>
      </c>
      <c r="J15" s="18">
        <v>1.6</v>
      </c>
      <c r="K15" s="3">
        <f t="shared" si="0"/>
        <v>1.1800000000000002</v>
      </c>
      <c r="L15" s="14">
        <v>124</v>
      </c>
      <c r="M15">
        <f t="shared" si="1"/>
        <v>2.0934216851622351</v>
      </c>
      <c r="N15" s="7">
        <v>4.0707500000000001E-2</v>
      </c>
      <c r="O15" s="7">
        <v>8.3937499999999998E-2</v>
      </c>
      <c r="P15" s="7">
        <v>5.6520000000000001E-2</v>
      </c>
      <c r="Q15" s="7">
        <v>6.0644999999999998E-2</v>
      </c>
      <c r="R15" s="7">
        <v>8.2299999999999804E-3</v>
      </c>
      <c r="S15" s="7">
        <v>2.0425E-3</v>
      </c>
      <c r="T15" s="12">
        <f t="shared" si="2"/>
        <v>0.18838421444527179</v>
      </c>
      <c r="U15" s="12">
        <f t="shared" si="3"/>
        <v>3.3093986922860898E-2</v>
      </c>
      <c r="V15" s="12">
        <f t="shared" si="4"/>
        <v>2.0619664680955596</v>
      </c>
      <c r="W15" s="12">
        <f t="shared" si="5"/>
        <v>0.34682498295158248</v>
      </c>
      <c r="X15" s="12">
        <f t="shared" si="6"/>
        <v>0.16110179309390832</v>
      </c>
      <c r="Z15" s="29">
        <v>0.52</v>
      </c>
      <c r="AA15" cm="1">
        <f t="array" ref="AA15">COUNT(IF($J$2:$J$100&gt;=Z15,IF($L$2:$L$100&lt;=200,$J$2:$J$100)))</f>
        <v>99</v>
      </c>
      <c r="AB15" s="30" cm="1">
        <f t="array" ref="AB15">CORREL((IF($L$2:$L$100&lt;=200,IF($J$2:$J$100&gt;=$Z15,$M$2:$M$100))),(IF($L$2:$L$100&lt;=200,IF($J$2:$J$100&gt;=$Z15,$T$2:$T$100))))^2</f>
        <v>0.44595804749719908</v>
      </c>
      <c r="AC15" s="30" cm="1">
        <f t="array" ref="AC15">CORREL((IF($L$2:$L$100&lt;=200,IF($J$2:$J$100&gt;=$Z15,$M$2:$M$100))),(IF($L$2:$L$100&lt;=200,IF($J$2:$J$100&gt;=$Z15,$U$2:$U$100))))^2</f>
        <v>5.3243419590502123E-3</v>
      </c>
      <c r="AD15" s="30" cm="1">
        <f t="array" ref="AD15">CORREL((IF($L$2:$L$100&lt;=200,IF($J$2:$J$100&gt;=$Z15,$M$2:$M$100))),(IF($L$2:$L$100&lt;=200,IF($J$2:$J$100&gt;=$Z15,$V$2:$V$100))))^2</f>
        <v>7.7660922810426525E-2</v>
      </c>
      <c r="AE15" s="30" cm="1">
        <f t="array" ref="AE15">CORREL((IF($L$2:$L$100&lt;=200,IF($J$2:$J$100&gt;=$Z15,$M$2:$M$100))),(IF($L$2:$L$100&lt;=200,IF($J$2:$J$100&gt;=$Z15,$W$2:$W$100))))^2</f>
        <v>0.1247942433227784</v>
      </c>
      <c r="AH15" s="29">
        <v>2</v>
      </c>
      <c r="AI15" cm="1">
        <f t="array" ref="AI15">COUNT(IF($F$2:$F$100&lt;=$AH15,$F$2:$F$100))</f>
        <v>28</v>
      </c>
      <c r="AJ15" s="30" cm="1">
        <f t="array" ref="AJ15">CORREL(IF($F$2:$F$100&lt;=$AH15,$T$2:$T$100),IF($F$2:$F$100&lt;=$AH15,$M$2:$M$100))^2</f>
        <v>0.33567945746829264</v>
      </c>
      <c r="AK15" s="30" cm="1">
        <f t="array" ref="AK15">CORREL(IF($F$2:$F$100&lt;=$AH15,$U$2:$U$100),IF($F$2:$F$100&lt;=$AH15,$M$2:$M$100))^2</f>
        <v>2.5989881082998735E-4</v>
      </c>
      <c r="AL15" s="30" cm="1">
        <f t="array" ref="AL15">CORREL(IF($F$2:$F$100&lt;=$AH15,$V$2:$V$100),IF($F$2:$F$100&lt;=$AH15,$M$2:$M$100))^2</f>
        <v>2.1065997917554839E-3</v>
      </c>
      <c r="AM15" s="30" cm="1">
        <f t="array" ref="AM15">CORREL(IF($F$2:$F$100&lt;=$AH15,$W$2:$W$100),IF($F$2:$F$100&lt;=$AH15,$M$2:$M$100))^2</f>
        <v>5.976250365472684E-3</v>
      </c>
    </row>
    <row r="16" spans="1:39" x14ac:dyDescent="0.2">
      <c r="A16" t="s">
        <v>11</v>
      </c>
      <c r="B16" t="s">
        <v>111</v>
      </c>
      <c r="C16">
        <v>85</v>
      </c>
      <c r="D16" s="2">
        <v>39052</v>
      </c>
      <c r="E16">
        <v>335</v>
      </c>
      <c r="F16" s="36">
        <v>5.7559676</v>
      </c>
      <c r="G16" s="12">
        <v>-112.426</v>
      </c>
      <c r="H16" s="12">
        <v>41.177999999999997</v>
      </c>
      <c r="I16" s="3">
        <v>0.45</v>
      </c>
      <c r="J16" s="18">
        <v>6.5</v>
      </c>
      <c r="K16" s="3">
        <f t="shared" si="0"/>
        <v>6.05</v>
      </c>
      <c r="L16" s="14">
        <v>31.7</v>
      </c>
      <c r="M16">
        <f t="shared" si="1"/>
        <v>1.5010592622177514</v>
      </c>
      <c r="N16" s="7">
        <v>5.6410000000000002E-2</v>
      </c>
      <c r="O16" s="7">
        <v>9.6889999999999907E-2</v>
      </c>
      <c r="P16" s="7">
        <v>4.9232499999999901E-2</v>
      </c>
      <c r="Q16" s="7">
        <v>1.52424999999999E-2</v>
      </c>
      <c r="R16" s="7">
        <v>-2.5775000000000099E-3</v>
      </c>
      <c r="S16" s="7">
        <v>1.09799999999999E-2</v>
      </c>
      <c r="T16" s="12">
        <f t="shared" si="2"/>
        <v>-7.4078852306740717E-2</v>
      </c>
      <c r="U16" s="12">
        <f t="shared" si="3"/>
        <v>-0.22172211350293555</v>
      </c>
      <c r="V16" s="12">
        <f t="shared" si="4"/>
        <v>1.7176032618330066</v>
      </c>
      <c r="W16" s="12">
        <f t="shared" si="5"/>
        <v>0.26405740378343073</v>
      </c>
      <c r="X16" s="12">
        <f t="shared" si="6"/>
        <v>0.72813412703721181</v>
      </c>
      <c r="Z16" s="29">
        <v>0.6</v>
      </c>
      <c r="AA16" cm="1">
        <f t="array" ref="AA16">COUNT(IF($J$2:$J$100&gt;=Z16,IF($L$2:$L$100&lt;=200,$J$2:$J$100)))</f>
        <v>98</v>
      </c>
      <c r="AB16" s="30" cm="1">
        <f t="array" ref="AB16">CORREL((IF($L$2:$L$100&lt;=200,IF($J$2:$J$100&gt;=$Z16,$M$2:$M$100))),(IF($L$2:$L$100&lt;=200,IF($J$2:$J$100&gt;=$Z16,$T$2:$T$100))))^2</f>
        <v>0.44189334252881712</v>
      </c>
      <c r="AC16" s="30" cm="1">
        <f t="array" ref="AC16">CORREL((IF($L$2:$L$100&lt;=200,IF($J$2:$J$100&gt;=$Z16,$M$2:$M$100))),(IF($L$2:$L$100&lt;=200,IF($J$2:$J$100&gt;=$Z16,$U$2:$U$100))))^2</f>
        <v>3.6463875639597895E-3</v>
      </c>
      <c r="AD16" s="30" cm="1">
        <f t="array" ref="AD16">CORREL((IF($L$2:$L$100&lt;=200,IF($J$2:$J$100&gt;=$Z16,$M$2:$M$100))),(IF($L$2:$L$100&lt;=200,IF($J$2:$J$100&gt;=$Z16,$V$2:$V$100))))^2</f>
        <v>7.196802492519061E-2</v>
      </c>
      <c r="AE16" s="30" cm="1">
        <f t="array" ref="AE16">CORREL((IF($L$2:$L$100&lt;=200,IF($J$2:$J$100&gt;=$Z16,$M$2:$M$100))),(IF($L$2:$L$100&lt;=200,IF($J$2:$J$100&gt;=$Z16,$W$2:$W$100))))^2</f>
        <v>0.11788080515904095</v>
      </c>
      <c r="AH16" s="29">
        <v>3</v>
      </c>
      <c r="AI16" cm="1">
        <f t="array" ref="AI16">COUNT(IF($F$2:$F$100&lt;=$AH16,$F$2:$F$100))</f>
        <v>32</v>
      </c>
      <c r="AJ16" s="30" cm="1">
        <f t="array" ref="AJ16">CORREL(IF($F$2:$F$100&lt;=$AH16,$T$2:$T$100),IF($F$2:$F$100&lt;=$AH16,$M$2:$M$100))^2</f>
        <v>0.40272593373509685</v>
      </c>
      <c r="AK16" s="30" cm="1">
        <f t="array" ref="AK16">CORREL(IF($F$2:$F$100&lt;=$AH16,$U$2:$U$100),IF($F$2:$F$100&lt;=$AH16,$M$2:$M$100))^2</f>
        <v>1.0487241946562457E-4</v>
      </c>
      <c r="AL16" s="30" cm="1">
        <f t="array" ref="AL16">CORREL(IF($F$2:$F$100&lt;=$AH16,$V$2:$V$100),IF($F$2:$F$100&lt;=$AH16,$M$2:$M$100))^2</f>
        <v>4.4213514749008441E-2</v>
      </c>
      <c r="AM16" s="30" cm="1">
        <f t="array" ref="AM16">CORREL(IF($F$2:$F$100&lt;=$AH16,$W$2:$W$100),IF($F$2:$F$100&lt;=$AH16,$M$2:$M$100))^2</f>
        <v>3.3606046546417204E-2</v>
      </c>
    </row>
    <row r="17" spans="1:46" x14ac:dyDescent="0.2">
      <c r="A17" t="s">
        <v>12</v>
      </c>
      <c r="B17" s="20" t="s">
        <v>96</v>
      </c>
      <c r="C17">
        <v>98</v>
      </c>
      <c r="D17" s="2">
        <v>44496</v>
      </c>
      <c r="E17">
        <v>300</v>
      </c>
      <c r="F17" s="45">
        <v>1.7600108000000001</v>
      </c>
      <c r="G17" s="12">
        <v>-112.6121</v>
      </c>
      <c r="H17" s="12">
        <v>41.223416669999999</v>
      </c>
      <c r="I17" s="17">
        <v>0.75</v>
      </c>
      <c r="J17" s="18">
        <v>1.9</v>
      </c>
      <c r="K17" s="3">
        <f t="shared" si="0"/>
        <v>1.1499999999999999</v>
      </c>
      <c r="L17" s="19">
        <v>6.36</v>
      </c>
      <c r="M17">
        <f t="shared" si="1"/>
        <v>0.80345711564841393</v>
      </c>
      <c r="N17" s="7">
        <v>3.2870000000000003E-2</v>
      </c>
      <c r="O17" s="7">
        <v>9.2490000000000003E-2</v>
      </c>
      <c r="P17" s="7">
        <v>5.99299999999999E-2</v>
      </c>
      <c r="Q17" s="7">
        <v>-1.51449999999999E-2</v>
      </c>
      <c r="R17" s="7">
        <v>-2.3575000000000102E-3</v>
      </c>
      <c r="S17" s="7">
        <v>2.27499999999991E-4</v>
      </c>
      <c r="T17" s="12">
        <f t="shared" si="2"/>
        <v>0.29257216996431934</v>
      </c>
      <c r="U17" s="12">
        <f t="shared" si="3"/>
        <v>-0.59887523931078335</v>
      </c>
      <c r="V17" s="12">
        <f t="shared" si="4"/>
        <v>2.8138119866139335</v>
      </c>
      <c r="W17" s="12">
        <f t="shared" si="5"/>
        <v>0.47559029993618379</v>
      </c>
      <c r="X17" s="12">
        <f t="shared" si="6"/>
        <v>1.3916219535845853</v>
      </c>
      <c r="Z17" s="29">
        <v>0.7</v>
      </c>
      <c r="AA17" cm="1">
        <f t="array" ref="AA17">COUNT(IF($J$2:$J$100&gt;=Z17,IF($L$2:$L$100&lt;=200,$J$2:$J$100)))</f>
        <v>97</v>
      </c>
      <c r="AB17" s="30" cm="1">
        <f t="array" ref="AB17">CORREL((IF($L$2:$L$100&lt;=200,IF($J$2:$J$100&gt;=$Z17,$M$2:$M$100))),(IF($L$2:$L$100&lt;=200,IF($J$2:$J$100&gt;=$Z17,$T$2:$T$100))))^2</f>
        <v>0.44019024763490089</v>
      </c>
      <c r="AC17" s="30" cm="1">
        <f t="array" ref="AC17">CORREL((IF($L$2:$L$100&lt;=200,IF($J$2:$J$100&gt;=$Z17,$M$2:$M$100))),(IF($L$2:$L$100&lt;=200,IF($J$2:$J$100&gt;=$Z17,$U$2:$U$100))))^2</f>
        <v>2.9499285645555712E-3</v>
      </c>
      <c r="AD17" s="30" cm="1">
        <f t="array" ref="AD17">CORREL((IF($L$2:$L$100&lt;=200,IF($J$2:$J$100&gt;=$Z17,$M$2:$M$100))),(IF($L$2:$L$100&lt;=200,IF($J$2:$J$100&gt;=$Z17,$V$2:$V$100))))^2</f>
        <v>6.9939576154627661E-2</v>
      </c>
      <c r="AE17" s="30" cm="1">
        <f t="array" ref="AE17">CORREL((IF($L$2:$L$100&lt;=200,IF($J$2:$J$100&gt;=$Z17,$M$2:$M$100))),(IF($L$2:$L$100&lt;=200,IF($J$2:$J$100&gt;=$Z17,$W$2:$W$100))))^2</f>
        <v>0.11503425201265953</v>
      </c>
      <c r="AH17" s="29">
        <v>4</v>
      </c>
      <c r="AI17" cm="1">
        <f t="array" ref="AI17">COUNT(IF($F$2:$F$100&lt;=$AH17,$F$2:$F$100))</f>
        <v>35</v>
      </c>
      <c r="AJ17" s="30" cm="1">
        <f t="array" ref="AJ17">CORREL(IF($F$2:$F$100&lt;=$AH17,$T$2:$T$100),IF($F$2:$F$100&lt;=$AH17,$M$2:$M$100))^2</f>
        <v>0.37483856679676919</v>
      </c>
      <c r="AK17" s="30" cm="1">
        <f t="array" ref="AK17">CORREL(IF($F$2:$F$100&lt;=$AH17,$U$2:$U$100),IF($F$2:$F$100&lt;=$AH17,$M$2:$M$100))^2</f>
        <v>4.1315221553891421E-4</v>
      </c>
      <c r="AL17" s="30" cm="1">
        <f t="array" ref="AL17">CORREL(IF($F$2:$F$100&lt;=$AH17,$V$2:$V$100),IF($F$2:$F$100&lt;=$AH17,$M$2:$M$100))^2</f>
        <v>5.1087999661818977E-2</v>
      </c>
      <c r="AM17" s="30" cm="1">
        <f t="array" ref="AM17">CORREL(IF($F$2:$F$100&lt;=$AH17,$W$2:$W$100),IF($F$2:$F$100&lt;=$AH17,$M$2:$M$100))^2</f>
        <v>6.3363143024395954E-2</v>
      </c>
    </row>
    <row r="18" spans="1:46" x14ac:dyDescent="0.2">
      <c r="A18" t="s">
        <v>11</v>
      </c>
      <c r="B18" t="s">
        <v>103</v>
      </c>
      <c r="C18">
        <v>40</v>
      </c>
      <c r="D18" s="2">
        <v>38889</v>
      </c>
      <c r="E18">
        <v>172</v>
      </c>
      <c r="F18" s="36">
        <v>7.2454624000000001</v>
      </c>
      <c r="G18" s="12">
        <v>-112.11199999999999</v>
      </c>
      <c r="H18" s="12">
        <v>40.954000000000001</v>
      </c>
      <c r="I18" s="3">
        <v>0.33</v>
      </c>
      <c r="J18" s="18">
        <v>1.2</v>
      </c>
      <c r="K18" s="3">
        <f t="shared" si="0"/>
        <v>0.86999999999999988</v>
      </c>
      <c r="L18" s="14">
        <v>122.6</v>
      </c>
      <c r="M18">
        <f t="shared" si="1"/>
        <v>2.0884904701823963</v>
      </c>
      <c r="N18" s="7">
        <v>0.119935</v>
      </c>
      <c r="O18" s="7">
        <v>0.16849999999999901</v>
      </c>
      <c r="P18" s="7">
        <v>0.1594525</v>
      </c>
      <c r="Q18" s="7">
        <v>0.15246749999999901</v>
      </c>
      <c r="R18" s="7">
        <v>9.4744999999999996E-2</v>
      </c>
      <c r="S18" s="7">
        <v>8.0884999999999901E-2</v>
      </c>
      <c r="T18" s="12">
        <f t="shared" si="2"/>
        <v>0.23452522255193015</v>
      </c>
      <c r="U18" s="12">
        <f t="shared" si="3"/>
        <v>-2.4216894620975316E-2</v>
      </c>
      <c r="V18" s="12">
        <f t="shared" si="4"/>
        <v>1.4049276691541168</v>
      </c>
      <c r="W18" s="12">
        <f t="shared" si="5"/>
        <v>0.16837415708911602</v>
      </c>
      <c r="X18" s="12">
        <f t="shared" si="6"/>
        <v>4.9950540163724064E-2</v>
      </c>
      <c r="Z18" s="29">
        <v>0.76</v>
      </c>
      <c r="AA18" cm="1">
        <f t="array" ref="AA18">COUNT(IF($J$2:$J$100&gt;=Z18,IF($L$2:$L$100&lt;=200,$J$2:$J$100)))</f>
        <v>96</v>
      </c>
      <c r="AB18" s="30" cm="1">
        <f t="array" ref="AB18">CORREL((IF($L$2:$L$100&lt;=200,IF($J$2:$J$100&gt;=$Z18,$M$2:$M$100))),(IF($L$2:$L$100&lt;=200,IF($J$2:$J$100&gt;=$Z18,$T$2:$T$100))))^2</f>
        <v>0.43494479852864831</v>
      </c>
      <c r="AC18" s="30" cm="1">
        <f t="array" ref="AC18">CORREL((IF($L$2:$L$100&lt;=200,IF($J$2:$J$100&gt;=$Z18,$M$2:$M$100))),(IF($L$2:$L$100&lt;=200,IF($J$2:$J$100&gt;=$Z18,$U$2:$U$100))))^2</f>
        <v>4.0047912279479571E-3</v>
      </c>
      <c r="AD18" s="30" cm="1">
        <f t="array" ref="AD18">CORREL((IF($L$2:$L$100&lt;=200,IF($J$2:$J$100&gt;=$Z18,$M$2:$M$100))),(IF($L$2:$L$100&lt;=200,IF($J$2:$J$100&gt;=$Z18,$V$2:$V$100))))^2</f>
        <v>7.5116741313986546E-2</v>
      </c>
      <c r="AE18" s="30" cm="1">
        <f t="array" ref="AE18">CORREL((IF($L$2:$L$100&lt;=200,IF($J$2:$J$100&gt;=$Z18,$M$2:$M$100))),(IF($L$2:$L$100&lt;=200,IF($J$2:$J$100&gt;=$Z18,$W$2:$W$100))))^2</f>
        <v>0.12170449545011718</v>
      </c>
      <c r="AH18" s="29">
        <v>5</v>
      </c>
      <c r="AI18" cm="1">
        <f t="array" ref="AI18">COUNT(IF($F$2:$F$100&lt;=$AH18,$F$2:$F$100))</f>
        <v>36</v>
      </c>
      <c r="AJ18" s="30" cm="1">
        <f t="array" ref="AJ18">CORREL(IF($F$2:$F$100&lt;=$AH18,$T$2:$T$100),IF($F$2:$F$100&lt;=$AH18,$M$2:$M$100))^2</f>
        <v>0.38643294246489635</v>
      </c>
      <c r="AK18" s="30" cm="1">
        <f t="array" ref="AK18">CORREL(IF($F$2:$F$100&lt;=$AH18,$U$2:$U$100),IF($F$2:$F$100&lt;=$AH18,$M$2:$M$100))^2</f>
        <v>8.5952504570601513E-4</v>
      </c>
      <c r="AL18" s="30" cm="1">
        <f t="array" ref="AL18">CORREL(IF($F$2:$F$100&lt;=$AH18,$V$2:$V$100),IF($F$2:$F$100&lt;=$AH18,$M$2:$M$100))^2</f>
        <v>4.4508487228781132E-2</v>
      </c>
      <c r="AM18" s="30" cm="1">
        <f t="array" ref="AM18">CORREL(IF($F$2:$F$100&lt;=$AH18,$W$2:$W$100),IF($F$2:$F$100&lt;=$AH18,$M$2:$M$100))^2</f>
        <v>5.5506605152062849E-2</v>
      </c>
      <c r="AS18" t="s">
        <v>18</v>
      </c>
      <c r="AT18">
        <v>16</v>
      </c>
    </row>
    <row r="19" spans="1:46" x14ac:dyDescent="0.2">
      <c r="A19" t="s">
        <v>11</v>
      </c>
      <c r="B19" t="s">
        <v>128</v>
      </c>
      <c r="C19">
        <v>75</v>
      </c>
      <c r="D19" s="2">
        <v>39051</v>
      </c>
      <c r="E19">
        <v>334</v>
      </c>
      <c r="F19" s="36">
        <v>7.7488427</v>
      </c>
      <c r="G19" s="12">
        <v>-112.205</v>
      </c>
      <c r="H19" s="12">
        <v>40.762999999999998</v>
      </c>
      <c r="I19" s="17">
        <v>0.65</v>
      </c>
      <c r="J19" s="18">
        <v>2.4</v>
      </c>
      <c r="K19" s="3">
        <f t="shared" si="0"/>
        <v>1.75</v>
      </c>
      <c r="L19" s="19">
        <v>25.3</v>
      </c>
      <c r="M19">
        <f t="shared" si="1"/>
        <v>1.403120521175818</v>
      </c>
      <c r="N19" s="7">
        <v>5.4402499999999999E-2</v>
      </c>
      <c r="O19" s="7">
        <v>6.9802499999999906E-2</v>
      </c>
      <c r="P19" s="7">
        <v>3.3227499999999903E-2</v>
      </c>
      <c r="Q19" s="7">
        <v>1.46649999999999E-2</v>
      </c>
      <c r="R19" s="7">
        <v>-2.0275000000000102E-3</v>
      </c>
      <c r="S19" s="7">
        <v>8.7249999999999793E-3</v>
      </c>
      <c r="T19" s="12">
        <f t="shared" si="2"/>
        <v>-0.30335589699509508</v>
      </c>
      <c r="U19" s="12">
        <f t="shared" si="3"/>
        <v>-0.14945050521315581</v>
      </c>
      <c r="V19" s="12">
        <f t="shared" si="4"/>
        <v>1.283075226322318</v>
      </c>
      <c r="W19" s="12">
        <f t="shared" si="5"/>
        <v>0.12398856728795073</v>
      </c>
      <c r="X19" s="12">
        <f t="shared" si="6"/>
        <v>0.65276585669044462</v>
      </c>
      <c r="Z19" s="29">
        <v>0.8</v>
      </c>
      <c r="AA19" cm="1">
        <f t="array" ref="AA19">COUNT(IF($J$2:$J$100&gt;=Z19,IF($L$2:$L$100&lt;=200,$J$2:$J$100)))</f>
        <v>96</v>
      </c>
      <c r="AB19" s="30" cm="1">
        <f t="array" ref="AB19">CORREL((IF($L$2:$L$100&lt;=200,IF($J$2:$J$100&gt;=$Z19,$M$2:$M$100))),(IF($L$2:$L$100&lt;=200,IF($J$2:$J$100&gt;=$Z19,$T$2:$T$100))))^2</f>
        <v>0.43494479852864831</v>
      </c>
      <c r="AC19" s="30" cm="1">
        <f t="array" ref="AC19">CORREL((IF($L$2:$L$100&lt;=200,IF($J$2:$J$100&gt;=$Z19,$M$2:$M$100))),(IF($L$2:$L$100&lt;=200,IF($J$2:$J$100&gt;=$Z19,$U$2:$U$100))))^2</f>
        <v>4.0047912279479571E-3</v>
      </c>
      <c r="AD19" s="30" cm="1">
        <f t="array" ref="AD19">CORREL((IF($L$2:$L$100&lt;=200,IF($J$2:$J$100&gt;=$Z19,$M$2:$M$100))),(IF($L$2:$L$100&lt;=200,IF($J$2:$J$100&gt;=$Z19,$V$2:$V$100))))^2</f>
        <v>7.5116741313986546E-2</v>
      </c>
      <c r="AE19" s="30" cm="1">
        <f t="array" ref="AE19">CORREL((IF($L$2:$L$100&lt;=200,IF($J$2:$J$100&gt;=$Z19,$M$2:$M$100))),(IF($L$2:$L$100&lt;=200,IF($J$2:$J$100&gt;=$Z19,$W$2:$W$100))))^2</f>
        <v>0.12170449545011718</v>
      </c>
      <c r="AH19" s="29">
        <v>6</v>
      </c>
      <c r="AI19" cm="1">
        <f t="array" ref="AI19">COUNT(IF($F$2:$F$100&lt;=$AH19,$F$2:$F$100))</f>
        <v>46</v>
      </c>
      <c r="AJ19" s="30" cm="1">
        <f t="array" ref="AJ19">CORREL(IF($F$2:$F$100&lt;=$AH19,$T$2:$T$100),IF($F$2:$F$100&lt;=$AH19,$M$2:$M$100))^2</f>
        <v>0.46677703548233868</v>
      </c>
      <c r="AK19" s="30" cm="1">
        <f t="array" ref="AK19">CORREL(IF($F$2:$F$100&lt;=$AH19,$U$2:$U$100),IF($F$2:$F$100&lt;=$AH19,$M$2:$M$100))^2</f>
        <v>1.685164011275689E-3</v>
      </c>
      <c r="AL19" s="30" cm="1">
        <f t="array" ref="AL19">CORREL(IF($F$2:$F$100&lt;=$AH19,$V$2:$V$100),IF($F$2:$F$100&lt;=$AH19,$M$2:$M$100))^2</f>
        <v>7.7628901106845935E-2</v>
      </c>
      <c r="AM19" s="30" cm="1">
        <f t="array" ref="AM19">CORREL(IF($F$2:$F$100&lt;=$AH19,$W$2:$W$100),IF($F$2:$F$100&lt;=$AH19,$M$2:$M$100))^2</f>
        <v>0.15437041154232214</v>
      </c>
      <c r="AS19" t="s">
        <v>19</v>
      </c>
      <c r="AT19">
        <f>AT18/1.618</f>
        <v>9.8887515451174277</v>
      </c>
    </row>
    <row r="20" spans="1:46" x14ac:dyDescent="0.2">
      <c r="A20" t="s">
        <v>12</v>
      </c>
      <c r="B20" t="s">
        <v>50</v>
      </c>
      <c r="C20">
        <v>3</v>
      </c>
      <c r="D20" s="2">
        <v>44061</v>
      </c>
      <c r="E20">
        <v>231</v>
      </c>
      <c r="F20" s="36">
        <v>2.2442943999999998</v>
      </c>
      <c r="G20" s="12">
        <v>-112.21053329999999</v>
      </c>
      <c r="H20" s="12">
        <v>41.057816670000001</v>
      </c>
      <c r="J20" s="18">
        <v>1</v>
      </c>
      <c r="K20" s="3">
        <f t="shared" si="0"/>
        <v>1</v>
      </c>
      <c r="L20" s="14">
        <v>51.33</v>
      </c>
      <c r="M20">
        <f t="shared" si="1"/>
        <v>1.7103712642607627</v>
      </c>
      <c r="N20" s="7">
        <v>6.7174999999999804E-3</v>
      </c>
      <c r="O20" s="7">
        <v>6.4907500000000007E-2</v>
      </c>
      <c r="P20" s="7">
        <v>4.0487500000000003E-2</v>
      </c>
      <c r="Q20" s="7">
        <v>1.3069999999999899E-2</v>
      </c>
      <c r="R20" s="7">
        <v>-2.9500000000001698E-4</v>
      </c>
      <c r="S20" s="7">
        <v>1.6574999999999999E-3</v>
      </c>
      <c r="T20" s="12">
        <f t="shared" si="2"/>
        <v>0.52027885837538068</v>
      </c>
      <c r="U20" s="12">
        <f t="shared" si="3"/>
        <v>-0.3827923211169299</v>
      </c>
      <c r="V20" s="12">
        <f t="shared" si="4"/>
        <v>9.6624488276889018</v>
      </c>
      <c r="W20" s="12">
        <f t="shared" si="5"/>
        <v>0.812425828970332</v>
      </c>
      <c r="X20" s="12">
        <f t="shared" si="6"/>
        <v>0.66477509538007973</v>
      </c>
      <c r="Z20" s="29">
        <v>0.9</v>
      </c>
      <c r="AA20" cm="1">
        <f t="array" ref="AA20">COUNT(IF($J$2:$J$100&gt;=Z20,IF($L$2:$L$100&lt;=200,$J$2:$J$100)))</f>
        <v>95</v>
      </c>
      <c r="AB20" s="30" cm="1">
        <f t="array" ref="AB20">CORREL((IF($L$2:$L$100&lt;=200,IF($J$2:$J$100&gt;=$Z20,$M$2:$M$100))),(IF($L$2:$L$100&lt;=200,IF($J$2:$J$100&gt;=$Z20,$T$2:$T$100))))^2</f>
        <v>0.42884387230606419</v>
      </c>
      <c r="AC20" s="30" cm="1">
        <f t="array" ref="AC20">CORREL((IF($L$2:$L$100&lt;=200,IF($J$2:$J$100&gt;=$Z20,$M$2:$M$100))),(IF($L$2:$L$100&lt;=200,IF($J$2:$J$100&gt;=$Z20,$U$2:$U$100))))^2</f>
        <v>1.7833301196632477E-3</v>
      </c>
      <c r="AD20" s="30" cm="1">
        <f t="array" ref="AD20">CORREL((IF($L$2:$L$100&lt;=200,IF($J$2:$J$100&gt;=$Z20,$M$2:$M$100))),(IF($L$2:$L$100&lt;=200,IF($J$2:$J$100&gt;=$Z20,$V$2:$V$100))))^2</f>
        <v>6.5707190272544125E-2</v>
      </c>
      <c r="AE20" s="30" cm="1">
        <f t="array" ref="AE20">CORREL((IF($L$2:$L$100&lt;=200,IF($J$2:$J$100&gt;=$Z20,$M$2:$M$100))),(IF($L$2:$L$100&lt;=200,IF($J$2:$J$100&gt;=$Z20,$W$2:$W$100))))^2</f>
        <v>0.11271507452909464</v>
      </c>
      <c r="AH20" s="29">
        <v>7</v>
      </c>
      <c r="AI20" cm="1">
        <f t="array" ref="AI20">COUNT(IF($F$2:$F$100&lt;=$AH20,$F$2:$F$100))</f>
        <v>73</v>
      </c>
      <c r="AJ20" s="30" cm="1">
        <f t="array" ref="AJ20">CORREL(IF($F$2:$F$100&lt;=$AH20,$T$2:$T$100),IF($F$2:$F$100&lt;=$AH20,$M$2:$M$100))^2</f>
        <v>0.41814361853168941</v>
      </c>
      <c r="AK20" s="30" cm="1">
        <f t="array" ref="AK20">CORREL(IF($F$2:$F$100&lt;=$AH20,$U$2:$U$100),IF($F$2:$F$100&lt;=$AH20,$M$2:$M$100))^2</f>
        <v>2.0896479989208281E-4</v>
      </c>
      <c r="AL20" s="30" cm="1">
        <f t="array" ref="AL20">CORREL(IF($F$2:$F$100&lt;=$AH20,$V$2:$V$100),IF($F$2:$F$100&lt;=$AH20,$M$2:$M$100))^2</f>
        <v>2.1268799616266643E-2</v>
      </c>
      <c r="AM20" s="30" cm="1">
        <f t="array" ref="AM20">CORREL(IF($F$2:$F$100&lt;=$AH20,$W$2:$W$100),IF($F$2:$F$100&lt;=$AH20,$M$2:$M$100))^2</f>
        <v>5.9327667756165221E-2</v>
      </c>
    </row>
    <row r="21" spans="1:46" x14ac:dyDescent="0.2">
      <c r="A21" t="s">
        <v>12</v>
      </c>
      <c r="B21" t="s">
        <v>88</v>
      </c>
      <c r="C21">
        <v>72</v>
      </c>
      <c r="D21" s="2">
        <v>44360</v>
      </c>
      <c r="E21">
        <v>164</v>
      </c>
      <c r="F21" s="36">
        <v>6.2404390000000003</v>
      </c>
      <c r="G21" s="12">
        <v>-112.37643300000001</v>
      </c>
      <c r="H21" s="12">
        <v>41.039516999999996</v>
      </c>
      <c r="I21" s="3">
        <v>4.9000000000000004</v>
      </c>
      <c r="J21" s="18">
        <v>6.8</v>
      </c>
      <c r="K21" s="3">
        <f t="shared" si="0"/>
        <v>1.8999999999999995</v>
      </c>
      <c r="L21" s="14">
        <v>1.61</v>
      </c>
      <c r="M21">
        <f t="shared" si="1"/>
        <v>0.20682587603184974</v>
      </c>
      <c r="N21" s="7">
        <v>1.538E-2</v>
      </c>
      <c r="O21" s="7">
        <v>7.8767499999999893E-2</v>
      </c>
      <c r="P21" s="7">
        <v>2.2392499999999999E-2</v>
      </c>
      <c r="Q21" s="7">
        <v>-7.3350000000000004E-3</v>
      </c>
      <c r="R21" s="7">
        <v>8.8074999999999907E-3</v>
      </c>
      <c r="S21" s="7">
        <v>1.39775E-2</v>
      </c>
      <c r="T21" s="12">
        <f t="shared" si="2"/>
        <v>8.9027835084267107E-2</v>
      </c>
      <c r="U21" s="12">
        <f t="shared" si="3"/>
        <v>-0.31575453410871274</v>
      </c>
      <c r="V21" s="12">
        <f t="shared" si="4"/>
        <v>5.1214239271781468</v>
      </c>
      <c r="W21" s="12">
        <f t="shared" si="5"/>
        <v>0.673278631933933</v>
      </c>
      <c r="X21" s="12">
        <f t="shared" si="6"/>
        <v>1.2053687047212405</v>
      </c>
      <c r="Z21" s="29">
        <v>1</v>
      </c>
      <c r="AA21" cm="1">
        <f t="array" ref="AA21">COUNT(IF($J$2:$J$100&gt;=Z21,IF($L$2:$L$100&lt;=200,$J$2:$J$100)))</f>
        <v>92</v>
      </c>
      <c r="AB21" s="30" cm="1">
        <f t="array" ref="AB21">CORREL((IF($L$2:$L$100&lt;=200,IF($J$2:$J$100&gt;=$Z21,$M$2:$M$100))),(IF($L$2:$L$100&lt;=200,IF($J$2:$J$100&gt;=$Z21,$T$2:$T$100))))^2</f>
        <v>0.41439051685490719</v>
      </c>
      <c r="AC21" s="30" cm="1">
        <f t="array" ref="AC21">CORREL((IF($L$2:$L$100&lt;=200,IF($J$2:$J$100&gt;=$Z21,$M$2:$M$100))),(IF($L$2:$L$100&lt;=200,IF($J$2:$J$100&gt;=$Z21,$U$2:$U$100))))^2</f>
        <v>9.3728944565078245E-4</v>
      </c>
      <c r="AD21" s="30" cm="1">
        <f t="array" ref="AD21">CORREL((IF($L$2:$L$100&lt;=200,IF($J$2:$J$100&gt;=$Z21,$M$2:$M$100))),(IF($L$2:$L$100&lt;=200,IF($J$2:$J$100&gt;=$Z21,$V$2:$V$100))))^2</f>
        <v>7.5237590862047787E-2</v>
      </c>
      <c r="AE21" s="30" cm="1">
        <f t="array" ref="AE21">CORREL((IF($L$2:$L$100&lt;=200,IF($J$2:$J$100&gt;=$Z21,$M$2:$M$100))),(IF($L$2:$L$100&lt;=200,IF($J$2:$J$100&gt;=$Z21,$W$2:$W$100))))^2</f>
        <v>0.12307382732803973</v>
      </c>
      <c r="AH21" s="29">
        <v>8</v>
      </c>
      <c r="AI21" cm="1">
        <f t="array" ref="AI21">COUNT(IF($F$2:$F$100&lt;=$AH21,$F$2:$F$100))</f>
        <v>84</v>
      </c>
      <c r="AJ21" s="30" cm="1">
        <f t="array" ref="AJ21">CORREL(IF($F$2:$F$100&lt;=$AH21,$T$2:$T$100),IF($F$2:$F$100&lt;=$AH21,$M$2:$M$100))^2</f>
        <v>0.41248242387821171</v>
      </c>
      <c r="AK21" s="30" cm="1">
        <f t="array" ref="AK21">CORREL(IF($F$2:$F$100&lt;=$AH21,$U$2:$U$100),IF($F$2:$F$100&lt;=$AH21,$M$2:$M$100))^2</f>
        <v>2.2714816053356183E-4</v>
      </c>
      <c r="AL21" s="30" cm="1">
        <f t="array" ref="AL21">CORREL(IF($F$2:$F$100&lt;=$AH21,$V$2:$V$100),IF($F$2:$F$100&lt;=$AH21,$M$2:$M$100))^2</f>
        <v>1.9694127569519937E-2</v>
      </c>
      <c r="AM21" s="30" cm="1">
        <f t="array" ref="AM21">CORREL(IF($F$2:$F$100&lt;=$AH21,$W$2:$W$100),IF($F$2:$F$100&lt;=$AH21,$M$2:$M$100))^2</f>
        <v>6.1996617335483568E-2</v>
      </c>
    </row>
    <row r="22" spans="1:46" x14ac:dyDescent="0.2">
      <c r="A22" t="s">
        <v>12</v>
      </c>
      <c r="B22" t="s">
        <v>68</v>
      </c>
      <c r="C22">
        <v>25</v>
      </c>
      <c r="D22" s="2">
        <v>44099</v>
      </c>
      <c r="E22">
        <v>269</v>
      </c>
      <c r="F22" s="36">
        <v>8.2441289999999992</v>
      </c>
      <c r="G22" s="12">
        <v>-112.34828</v>
      </c>
      <c r="H22" s="12">
        <v>40.896450000000002</v>
      </c>
      <c r="I22" s="3">
        <v>1.45</v>
      </c>
      <c r="J22" s="18">
        <v>6.6</v>
      </c>
      <c r="K22" s="3">
        <f t="shared" si="0"/>
        <v>5.1499999999999995</v>
      </c>
      <c r="L22" s="14">
        <v>45.3</v>
      </c>
      <c r="M22">
        <f t="shared" si="1"/>
        <v>1.6560982020128319</v>
      </c>
      <c r="N22" s="7">
        <v>1.44175E-2</v>
      </c>
      <c r="O22" s="7">
        <v>8.0500000000000002E-2</v>
      </c>
      <c r="P22" s="7">
        <v>2.5169999999999901E-2</v>
      </c>
      <c r="Q22" s="7">
        <v>-6.6750000000000099E-3</v>
      </c>
      <c r="R22" s="7">
        <v>4.8475000000000002E-3</v>
      </c>
      <c r="S22" s="7">
        <v>5.2874999999999997E-3</v>
      </c>
      <c r="T22" s="12">
        <f t="shared" si="2"/>
        <v>0.13357142857142734</v>
      </c>
      <c r="U22" s="12">
        <f t="shared" si="3"/>
        <v>-0.33550188321436941</v>
      </c>
      <c r="V22" s="12">
        <f t="shared" si="4"/>
        <v>5.5834922836830243</v>
      </c>
      <c r="W22" s="12">
        <f t="shared" si="5"/>
        <v>0.696209866462981</v>
      </c>
      <c r="X22" s="12">
        <f t="shared" si="6"/>
        <v>1.18083305113444</v>
      </c>
      <c r="Z22" s="29">
        <v>1.1000000000000001</v>
      </c>
      <c r="AA22" cm="1">
        <f t="array" ref="AA22">COUNT(IF($J$2:$J$100&gt;=Z22,IF($L$2:$L$100&lt;=200,$J$2:$J$100)))</f>
        <v>90</v>
      </c>
      <c r="AB22" s="30" cm="1">
        <f t="array" ref="AB22">CORREL((IF($L$2:$L$100&lt;=200,IF($J$2:$J$100&gt;=$Z22,$M$2:$M$100))),(IF($L$2:$L$100&lt;=200,IF($J$2:$J$100&gt;=$Z22,$T$2:$T$100))))^2</f>
        <v>0.41025645852917059</v>
      </c>
      <c r="AC22" s="30" cm="1">
        <f t="array" ref="AC22">CORREL((IF($L$2:$L$100&lt;=200,IF($J$2:$J$100&gt;=$Z22,$M$2:$M$100))),(IF($L$2:$L$100&lt;=200,IF($J$2:$J$100&gt;=$Z22,$U$2:$U$100))))^2</f>
        <v>8.1976177449030488E-5</v>
      </c>
      <c r="AD22" s="30" cm="1">
        <f t="array" ref="AD22">CORREL((IF($L$2:$L$100&lt;=200,IF($J$2:$J$100&gt;=$Z22,$M$2:$M$100))),(IF($L$2:$L$100&lt;=200,IF($J$2:$J$100&gt;=$Z22,$V$2:$V$100))))^2</f>
        <v>6.4446868526744999E-2</v>
      </c>
      <c r="AE22" s="30" cm="1">
        <f t="array" ref="AE22">CORREL((IF($L$2:$L$100&lt;=200,IF($J$2:$J$100&gt;=$Z22,$M$2:$M$100))),(IF($L$2:$L$100&lt;=200,IF($J$2:$J$100&gt;=$Z22,$W$2:$W$100))))^2</f>
        <v>0.11475920129763628</v>
      </c>
      <c r="AH22" s="29">
        <v>9</v>
      </c>
      <c r="AI22" cm="1">
        <f t="array" ref="AI22">COUNT(IF($F$2:$F$100&lt;=$AH22,$F$2:$F$100))</f>
        <v>99</v>
      </c>
      <c r="AJ22" s="30" cm="1">
        <f t="array" ref="AJ22">CORREL(IF($F$2:$F$100&lt;=$AH22,$T$2:$T$100),IF($F$2:$F$100&lt;=$AH22,$M$2:$M$100))^2</f>
        <v>0.44595804749719908</v>
      </c>
      <c r="AK22" s="30" cm="1">
        <f t="array" ref="AK22">CORREL(IF($F$2:$F$100&lt;=$AH22,$U$2:$U$100),IF($F$2:$F$100&lt;=$AH22,$M$2:$M$100))^2</f>
        <v>5.3243419590502123E-3</v>
      </c>
      <c r="AL22" s="30" cm="1">
        <f t="array" ref="AL22">CORREL(IF($F$2:$F$100&lt;=$AH22,$V$2:$V$100),IF($F$2:$F$100&lt;=$AH22,$M$2:$M$100))^2</f>
        <v>7.7660922810426525E-2</v>
      </c>
      <c r="AM22" s="30" cm="1">
        <f t="array" ref="AM22">CORREL(IF($F$2:$F$100&lt;=$AH22,$W$2:$W$100),IF($F$2:$F$100&lt;=$AH22,$M$2:$M$100))^2</f>
        <v>0.1247942433227784</v>
      </c>
    </row>
    <row r="23" spans="1:46" x14ac:dyDescent="0.2">
      <c r="A23" t="s">
        <v>12</v>
      </c>
      <c r="B23" t="s">
        <v>82</v>
      </c>
      <c r="C23">
        <v>66</v>
      </c>
      <c r="D23" s="2">
        <v>44360</v>
      </c>
      <c r="E23">
        <v>164</v>
      </c>
      <c r="F23" s="36">
        <v>6.2404390000000003</v>
      </c>
      <c r="G23" s="12">
        <v>-112.4688</v>
      </c>
      <c r="H23" s="12">
        <v>40.992649999999998</v>
      </c>
      <c r="I23" s="3">
        <v>5.0999999999999996</v>
      </c>
      <c r="J23" s="18">
        <v>5.5</v>
      </c>
      <c r="K23" s="3">
        <f t="shared" si="0"/>
        <v>0.40000000000000036</v>
      </c>
      <c r="L23" s="14">
        <v>2.12</v>
      </c>
      <c r="M23">
        <f t="shared" si="1"/>
        <v>0.32633586092875144</v>
      </c>
      <c r="N23" s="7">
        <v>2.6599999999999902E-2</v>
      </c>
      <c r="O23" s="7">
        <v>6.6557499999999895E-2</v>
      </c>
      <c r="P23" s="7">
        <v>2.0852499999999899E-2</v>
      </c>
      <c r="Q23" s="7">
        <v>-6.6474999999999998E-3</v>
      </c>
      <c r="R23" s="7">
        <v>5.0675E-3</v>
      </c>
      <c r="S23" s="7">
        <v>8.8350000000000095E-3</v>
      </c>
      <c r="T23" s="12">
        <f t="shared" si="2"/>
        <v>-8.6353904518649466E-2</v>
      </c>
      <c r="U23" s="12">
        <f t="shared" si="3"/>
        <v>-0.29519899095617591</v>
      </c>
      <c r="V23" s="12">
        <f t="shared" si="4"/>
        <v>2.5021616541353437</v>
      </c>
      <c r="W23" s="12">
        <f t="shared" si="5"/>
        <v>0.42892413385932515</v>
      </c>
      <c r="X23" s="12">
        <f t="shared" si="6"/>
        <v>1.2219162076448009</v>
      </c>
      <c r="Z23" s="29">
        <v>1.2</v>
      </c>
      <c r="AA23" cm="1">
        <f t="array" ref="AA23">COUNT(IF($J$2:$J$100&gt;=Z23,IF($L$2:$L$100&lt;=200,$J$2:$J$100)))</f>
        <v>89</v>
      </c>
      <c r="AB23" s="30" cm="1">
        <f t="array" ref="AB23">CORREL((IF($L$2:$L$100&lt;=200,IF($J$2:$J$100&gt;=$Z23,$M$2:$M$100))),(IF($L$2:$L$100&lt;=200,IF($J$2:$J$100&gt;=$Z23,$T$2:$T$100))))^2</f>
        <v>0.41456445442370332</v>
      </c>
      <c r="AC23" s="30" cm="1">
        <f t="array" ref="AC23">CORREL((IF($L$2:$L$100&lt;=200,IF($J$2:$J$100&gt;=$Z23,$M$2:$M$100))),(IF($L$2:$L$100&lt;=200,IF($J$2:$J$100&gt;=$Z23,$U$2:$U$100))))^2</f>
        <v>8.0751328492138612E-4</v>
      </c>
      <c r="AD23" s="30" cm="1">
        <f t="array" ref="AD23">CORREL((IF($L$2:$L$100&lt;=200,IF($J$2:$J$100&gt;=$Z23,$M$2:$M$100))),(IF($L$2:$L$100&lt;=200,IF($J$2:$J$100&gt;=$Z23,$V$2:$V$100))))^2</f>
        <v>6.1299657060138089E-2</v>
      </c>
      <c r="AE23" s="30" cm="1">
        <f t="array" ref="AE23">CORREL((IF($L$2:$L$100&lt;=200,IF($J$2:$J$100&gt;=$Z23,$M$2:$M$100))),(IF($L$2:$L$100&lt;=200,IF($J$2:$J$100&gt;=$Z23,$W$2:$W$100))))^2</f>
        <v>0.11040163906199386</v>
      </c>
      <c r="AH23" s="29"/>
      <c r="AJ23" s="30"/>
      <c r="AK23" s="30"/>
      <c r="AL23" s="30"/>
      <c r="AM23" s="30"/>
    </row>
    <row r="24" spans="1:46" x14ac:dyDescent="0.2">
      <c r="A24" t="s">
        <v>12</v>
      </c>
      <c r="B24" t="s">
        <v>86</v>
      </c>
      <c r="C24">
        <v>70</v>
      </c>
      <c r="D24" s="2">
        <v>44360</v>
      </c>
      <c r="E24">
        <v>164</v>
      </c>
      <c r="F24" s="36">
        <v>6.2404390000000003</v>
      </c>
      <c r="G24" s="12">
        <v>-112.426</v>
      </c>
      <c r="H24" s="12">
        <v>41.010933000000001</v>
      </c>
      <c r="I24" s="3">
        <v>4.4000000000000004</v>
      </c>
      <c r="J24" s="18">
        <v>6.5</v>
      </c>
      <c r="K24" s="3">
        <f t="shared" si="0"/>
        <v>2.0999999999999996</v>
      </c>
      <c r="L24" s="14">
        <v>1.95</v>
      </c>
      <c r="M24">
        <f t="shared" si="1"/>
        <v>0.29003461136251801</v>
      </c>
      <c r="N24" s="7">
        <v>2.5417499999999999E-2</v>
      </c>
      <c r="O24" s="7">
        <v>6.1607499999999898E-2</v>
      </c>
      <c r="P24" s="7">
        <v>1.7634999999999901E-2</v>
      </c>
      <c r="Q24" s="7">
        <v>-6.5925000000000003E-3</v>
      </c>
      <c r="R24" s="7">
        <v>6.195E-3</v>
      </c>
      <c r="S24" s="7">
        <v>5.2049999999999796E-3</v>
      </c>
      <c r="T24" s="12">
        <f t="shared" si="2"/>
        <v>-0.12632390536866633</v>
      </c>
      <c r="U24" s="12">
        <f t="shared" si="3"/>
        <v>-0.27839701235277142</v>
      </c>
      <c r="V24" s="12">
        <f t="shared" si="4"/>
        <v>2.423822169764922</v>
      </c>
      <c r="W24" s="12">
        <f t="shared" si="5"/>
        <v>0.41585751220913469</v>
      </c>
      <c r="X24" s="12">
        <f t="shared" si="6"/>
        <v>1.2396619103880764</v>
      </c>
      <c r="Z24" s="29">
        <v>1.51</v>
      </c>
      <c r="AA24" cm="1">
        <f t="array" ref="AA24">COUNT(IF($J$2:$J$100&gt;=Z24,IF($L$2:$L$100&lt;=200,$J$2:$J$100)))</f>
        <v>86</v>
      </c>
      <c r="AB24" s="30" cm="1">
        <f t="array" ref="AB24">CORREL((IF($L$2:$L$100&lt;=200,IF($J$2:$J$100&gt;=$Z24,$M$2:$M$100))),(IF($L$2:$L$100&lt;=200,IF($J$2:$J$100&gt;=$Z24,$T$2:$T$100))))^2</f>
        <v>0.39181250243126076</v>
      </c>
      <c r="AC24" s="30" cm="1">
        <f t="array" ref="AC24">CORREL((IF($L$2:$L$100&lt;=200,IF($J$2:$J$100&gt;=$Z24,$M$2:$M$100))),(IF($L$2:$L$100&lt;=200,IF($J$2:$J$100&gt;=$Z24,$U$2:$U$100))))^2</f>
        <v>5.3455688278912263E-3</v>
      </c>
      <c r="AD24" s="30" cm="1">
        <f t="array" ref="AD24">CORREL((IF($L$2:$L$100&lt;=200,IF($J$2:$J$100&gt;=$Z24,$M$2:$M$100))),(IF($L$2:$L$100&lt;=200,IF($J$2:$J$100&gt;=$Z24,$V$2:$V$100))))^2</f>
        <v>7.5899256390512315E-2</v>
      </c>
      <c r="AE24" s="30" cm="1">
        <f t="array" ref="AE24">CORREL((IF($L$2:$L$100&lt;=200,IF($J$2:$J$100&gt;=$Z24,$M$2:$M$100))),(IF($L$2:$L$100&lt;=200,IF($J$2:$J$100&gt;=$Z24,$W$2:$W$100))))^2</f>
        <v>0.12719515153896518</v>
      </c>
      <c r="AH24" s="29"/>
      <c r="AJ24" s="30"/>
      <c r="AK24" s="30"/>
      <c r="AL24" s="30"/>
      <c r="AM24" s="30"/>
    </row>
    <row r="25" spans="1:46" x14ac:dyDescent="0.2">
      <c r="A25" t="s">
        <v>12</v>
      </c>
      <c r="B25" t="s">
        <v>62</v>
      </c>
      <c r="C25">
        <v>19</v>
      </c>
      <c r="D25" s="2">
        <v>44099</v>
      </c>
      <c r="E25">
        <v>269</v>
      </c>
      <c r="F25" s="36">
        <v>8.2441289999999992</v>
      </c>
      <c r="G25" s="12">
        <v>-112.33036</v>
      </c>
      <c r="H25" s="12">
        <v>41.03548</v>
      </c>
      <c r="I25" s="17">
        <v>1.7</v>
      </c>
      <c r="J25" s="18">
        <v>3.8</v>
      </c>
      <c r="K25" s="3">
        <f t="shared" si="0"/>
        <v>2.0999999999999996</v>
      </c>
      <c r="L25" s="19">
        <v>99.6</v>
      </c>
      <c r="M25">
        <f t="shared" si="1"/>
        <v>1.9982593384236986</v>
      </c>
      <c r="N25" s="7">
        <v>1.5902499999999899E-2</v>
      </c>
      <c r="O25" s="7">
        <v>7.9152500000000001E-2</v>
      </c>
      <c r="P25" s="9">
        <v>2.7782499999999901E-2</v>
      </c>
      <c r="Q25" s="7">
        <v>-6.1799999999999902E-3</v>
      </c>
      <c r="R25" s="7">
        <v>4.7099999999999902E-3</v>
      </c>
      <c r="S25" s="7">
        <v>5.0675E-3</v>
      </c>
      <c r="T25" s="12">
        <f t="shared" si="2"/>
        <v>0.15009001610814568</v>
      </c>
      <c r="U25" s="12">
        <f t="shared" si="3"/>
        <v>-0.35729314607332519</v>
      </c>
      <c r="V25" s="12">
        <f t="shared" si="4"/>
        <v>4.9773620499921716</v>
      </c>
      <c r="W25" s="12">
        <f t="shared" si="5"/>
        <v>0.66540423965073026</v>
      </c>
      <c r="X25" s="12">
        <f t="shared" si="6"/>
        <v>1.169378875603823</v>
      </c>
      <c r="Z25" s="29">
        <v>1.6</v>
      </c>
      <c r="AA25" cm="1">
        <f t="array" ref="AA25">COUNT(IF($J$2:$J$100&gt;=Z25,IF($L$2:$L$100&lt;=200,$J$2:$J$100)))</f>
        <v>86</v>
      </c>
      <c r="AB25" s="30" cm="1">
        <f t="array" ref="AB25">CORREL((IF($L$2:$L$100&lt;=200,IF($J$2:$J$100&gt;=$Z25,$M$2:$M$100))),(IF($L$2:$L$100&lt;=200,IF($J$2:$J$100&gt;=$Z25,$T$2:$T$100))))^2</f>
        <v>0.39181250243126076</v>
      </c>
      <c r="AC25" s="30" cm="1">
        <f t="array" ref="AC25">CORREL((IF($L$2:$L$100&lt;=200,IF($J$2:$J$100&gt;=$Z25,$M$2:$M$100))),(IF($L$2:$L$100&lt;=200,IF($J$2:$J$100&gt;=$Z25,$U$2:$U$100))))^2</f>
        <v>5.3455688278912263E-3</v>
      </c>
      <c r="AD25" s="30" cm="1">
        <f t="array" ref="AD25">CORREL((IF($L$2:$L$100&lt;=200,IF($J$2:$J$100&gt;=$Z25,$M$2:$M$100))),(IF($L$2:$L$100&lt;=200,IF($J$2:$J$100&gt;=$Z25,$V$2:$V$100))))^2</f>
        <v>7.5899256390512315E-2</v>
      </c>
      <c r="AE25" s="30" cm="1">
        <f t="array" ref="AE25">CORREL((IF($L$2:$L$100&lt;=200,IF($J$2:$J$100&gt;=$Z25,$M$2:$M$100))),(IF($L$2:$L$100&lt;=200,IF($J$2:$J$100&gt;=$Z25,$W$2:$W$100))))^2</f>
        <v>0.12719515153896518</v>
      </c>
      <c r="AH25" s="29"/>
      <c r="AJ25" s="30"/>
      <c r="AK25" s="30"/>
      <c r="AL25" s="30"/>
      <c r="AM25" s="30"/>
    </row>
    <row r="26" spans="1:46" x14ac:dyDescent="0.2">
      <c r="A26" t="s">
        <v>12</v>
      </c>
      <c r="B26" t="s">
        <v>60</v>
      </c>
      <c r="C26">
        <v>36</v>
      </c>
      <c r="D26" s="2">
        <v>44120</v>
      </c>
      <c r="E26">
        <v>290</v>
      </c>
      <c r="F26" s="36">
        <v>6.2400593999999998</v>
      </c>
      <c r="G26" s="12">
        <v>-112.6121</v>
      </c>
      <c r="H26" s="12">
        <v>41.223416669999999</v>
      </c>
      <c r="I26" s="3">
        <v>0.6</v>
      </c>
      <c r="J26" s="18">
        <v>5</v>
      </c>
      <c r="K26" s="3">
        <f t="shared" si="0"/>
        <v>4.4000000000000004</v>
      </c>
      <c r="L26" s="14">
        <v>65.599999999999994</v>
      </c>
      <c r="M26">
        <f t="shared" si="1"/>
        <v>1.8169038393756602</v>
      </c>
      <c r="N26" s="7">
        <v>1.6397499999999999E-2</v>
      </c>
      <c r="O26" s="7">
        <v>5.2697500000000001E-2</v>
      </c>
      <c r="P26" s="7">
        <v>2.1925E-2</v>
      </c>
      <c r="Q26" s="7">
        <v>-5.6025000000000102E-3</v>
      </c>
      <c r="R26" s="7">
        <v>3.08749999999999E-3</v>
      </c>
      <c r="S26" s="7">
        <v>3.5274999999999799E-3</v>
      </c>
      <c r="T26" s="12">
        <f t="shared" si="2"/>
        <v>0.10489112386735616</v>
      </c>
      <c r="U26" s="12">
        <f t="shared" si="3"/>
        <v>-0.39840075258701801</v>
      </c>
      <c r="V26" s="12">
        <f t="shared" si="4"/>
        <v>3.2137520963561523</v>
      </c>
      <c r="W26" s="12">
        <f t="shared" si="5"/>
        <v>0.52536362978507845</v>
      </c>
      <c r="X26" s="12">
        <f t="shared" si="6"/>
        <v>1.2379233464274344</v>
      </c>
      <c r="Z26" s="29">
        <v>1.7</v>
      </c>
      <c r="AA26" cm="1">
        <f t="array" ref="AA26">COUNT(IF($J$2:$J$100&gt;=Z26,IF($L$2:$L$100&lt;=200,$J$2:$J$100)))</f>
        <v>83</v>
      </c>
      <c r="AB26" s="30" cm="1">
        <f t="array" ref="AB26">CORREL((IF($L$2:$L$100&lt;=200,IF($J$2:$J$100&gt;=$Z26,$M$2:$M$100))),(IF($L$2:$L$100&lt;=200,IF($J$2:$J$100&gt;=$Z26,$T$2:$T$100))))^2</f>
        <v>0.39411682356034056</v>
      </c>
      <c r="AC26" s="30" cm="1">
        <f t="array" ref="AC26">CORREL((IF($L$2:$L$100&lt;=200,IF($J$2:$J$100&gt;=$Z26,$M$2:$M$100))),(IF($L$2:$L$100&lt;=200,IF($J$2:$J$100&gt;=$Z26,$U$2:$U$100))))^2</f>
        <v>2.3755463750341498E-2</v>
      </c>
      <c r="AD26" s="30" cm="1">
        <f t="array" ref="AD26">CORREL((IF($L$2:$L$100&lt;=200,IF($J$2:$J$100&gt;=$Z26,$M$2:$M$100))),(IF($L$2:$L$100&lt;=200,IF($J$2:$J$100&gt;=$Z26,$V$2:$V$100))))^2</f>
        <v>7.8612529980549795E-2</v>
      </c>
      <c r="AE26" s="30" cm="1">
        <f t="array" ref="AE26">CORREL((IF($L$2:$L$100&lt;=200,IF($J$2:$J$100&gt;=$Z26,$M$2:$M$100))),(IF($L$2:$L$100&lt;=200,IF($J$2:$J$100&gt;=$Z26,$W$2:$W$100))))^2</f>
        <v>0.12548586498474945</v>
      </c>
      <c r="AH26" s="29"/>
      <c r="AJ26" s="30"/>
      <c r="AK26" s="30"/>
      <c r="AL26" s="30"/>
      <c r="AM26" s="30"/>
    </row>
    <row r="27" spans="1:46" x14ac:dyDescent="0.2">
      <c r="A27" t="s">
        <v>12</v>
      </c>
      <c r="B27" t="s">
        <v>92</v>
      </c>
      <c r="C27">
        <v>76</v>
      </c>
      <c r="D27" s="2">
        <v>44360</v>
      </c>
      <c r="E27">
        <v>164</v>
      </c>
      <c r="F27" s="36">
        <v>6.2401624</v>
      </c>
      <c r="G27" s="12">
        <v>-112.44475</v>
      </c>
      <c r="H27" s="12">
        <v>40.933250000000001</v>
      </c>
      <c r="I27" s="3">
        <v>5.4</v>
      </c>
      <c r="J27" s="18">
        <v>5.4</v>
      </c>
      <c r="K27" s="3">
        <f t="shared" si="0"/>
        <v>0</v>
      </c>
      <c r="L27" s="14">
        <v>1.1399999999999999</v>
      </c>
      <c r="M27">
        <f t="shared" si="1"/>
        <v>5.6904851336472557E-2</v>
      </c>
      <c r="N27" s="7">
        <v>2.9982499999999902E-2</v>
      </c>
      <c r="O27" s="7">
        <v>6.7272499999999999E-2</v>
      </c>
      <c r="P27" s="7">
        <v>2.198E-2</v>
      </c>
      <c r="Q27" s="7">
        <v>-4.7499999999999999E-3</v>
      </c>
      <c r="R27" s="7">
        <v>6.2774999999999897E-3</v>
      </c>
      <c r="S27" s="7">
        <v>8.0099999999999894E-3</v>
      </c>
      <c r="T27" s="12">
        <f t="shared" si="2"/>
        <v>-0.11895648296108963</v>
      </c>
      <c r="U27" s="12">
        <f t="shared" si="3"/>
        <v>-0.27484448100354769</v>
      </c>
      <c r="V27" s="12">
        <f t="shared" si="4"/>
        <v>2.2437255065454922</v>
      </c>
      <c r="W27" s="12">
        <f t="shared" si="5"/>
        <v>0.38342501670865398</v>
      </c>
      <c r="X27" s="12">
        <f t="shared" si="6"/>
        <v>1.1519452996921109</v>
      </c>
      <c r="Z27" s="29">
        <v>1.75</v>
      </c>
      <c r="AA27" cm="1">
        <f t="array" ref="AA27">COUNT(IF($J$2:$J$100&gt;=Z27,IF($L$2:$L$100&lt;=200,$J$2:$J$100)))</f>
        <v>82</v>
      </c>
      <c r="AB27" s="30" cm="1">
        <f t="array" ref="AB27">CORREL((IF($L$2:$L$100&lt;=200,IF($J$2:$J$100&gt;=$Z27,$M$2:$M$100))),(IF($L$2:$L$100&lt;=200,IF($J$2:$J$100&gt;=$Z27,$T$2:$T$100))))^2</f>
        <v>0.3794077045301173</v>
      </c>
      <c r="AC27" s="30" cm="1">
        <f t="array" ref="AC27">CORREL((IF($L$2:$L$100&lt;=200,IF($J$2:$J$100&gt;=$Z27,$M$2:$M$100))),(IF($L$2:$L$100&lt;=200,IF($J$2:$J$100&gt;=$Z27,$U$2:$U$100))))^2</f>
        <v>2.5763350594642371E-2</v>
      </c>
      <c r="AD27" s="30" cm="1">
        <f t="array" ref="AD27">CORREL((IF($L$2:$L$100&lt;=200,IF($J$2:$J$100&gt;=$Z27,$M$2:$M$100))),(IF($L$2:$L$100&lt;=200,IF($J$2:$J$100&gt;=$Z27,$V$2:$V$100))))^2</f>
        <v>8.0582552295559093E-2</v>
      </c>
      <c r="AE27" s="30" cm="1">
        <f t="array" ref="AE27">CORREL((IF($L$2:$L$100&lt;=200,IF($J$2:$J$100&gt;=$Z27,$M$2:$M$100))),(IF($L$2:$L$100&lt;=200,IF($J$2:$J$100&gt;=$Z27,$W$2:$W$100))))^2</f>
        <v>0.12239738256808916</v>
      </c>
      <c r="AH27" s="29"/>
      <c r="AJ27" s="30"/>
      <c r="AK27" s="30"/>
      <c r="AL27" s="30"/>
      <c r="AM27" s="30"/>
    </row>
    <row r="28" spans="1:46" x14ac:dyDescent="0.2">
      <c r="A28" t="s">
        <v>12</v>
      </c>
      <c r="B28" t="s">
        <v>89</v>
      </c>
      <c r="C28">
        <v>73</v>
      </c>
      <c r="D28" s="2">
        <v>44360</v>
      </c>
      <c r="E28">
        <v>164</v>
      </c>
      <c r="F28" s="36">
        <v>6.2404390000000003</v>
      </c>
      <c r="G28" s="12">
        <v>-112.47280000000001</v>
      </c>
      <c r="H28" s="12">
        <v>40.950316999999998</v>
      </c>
      <c r="I28" s="3">
        <v>3.8</v>
      </c>
      <c r="J28" s="18">
        <v>3.8</v>
      </c>
      <c r="K28" s="3">
        <f t="shared" si="0"/>
        <v>0</v>
      </c>
      <c r="L28" s="14">
        <v>1.57</v>
      </c>
      <c r="M28">
        <f t="shared" si="1"/>
        <v>0.19589965240923377</v>
      </c>
      <c r="N28" s="7">
        <v>3.0835000000000001E-2</v>
      </c>
      <c r="O28" s="7">
        <v>7.2084999999999996E-2</v>
      </c>
      <c r="P28" s="7">
        <v>2.49224999999999E-2</v>
      </c>
      <c r="Q28" s="7">
        <v>-4.4474999999999897E-3</v>
      </c>
      <c r="R28" s="7">
        <v>1.13925E-2</v>
      </c>
      <c r="S28" s="7">
        <v>1.1282500000000001E-2</v>
      </c>
      <c r="T28" s="12">
        <f t="shared" si="2"/>
        <v>-8.2021224942777304E-2</v>
      </c>
      <c r="U28" s="12">
        <f t="shared" si="3"/>
        <v>-0.28536727555382713</v>
      </c>
      <c r="V28" s="12">
        <f t="shared" si="4"/>
        <v>2.3377655261877734</v>
      </c>
      <c r="W28" s="12">
        <f t="shared" si="5"/>
        <v>0.40079673532841037</v>
      </c>
      <c r="X28" s="12">
        <f t="shared" si="6"/>
        <v>1.1315098872666787</v>
      </c>
      <c r="Z28" s="29">
        <v>1.9</v>
      </c>
      <c r="AA28" cm="1">
        <f t="array" ref="AA28">COUNT(IF($J$2:$J$100&gt;=Z28,IF($L$2:$L$100&lt;=200,$J$2:$J$100)))</f>
        <v>82</v>
      </c>
      <c r="AB28" s="30" cm="1">
        <f t="array" ref="AB28">CORREL((IF($L$2:$L$100&lt;=200,IF($J$2:$J$100&gt;=$Z28,$M$2:$M$100))),(IF($L$2:$L$100&lt;=200,IF($J$2:$J$100&gt;=$Z28,$T$2:$T$100))))^2</f>
        <v>0.3794077045301173</v>
      </c>
      <c r="AC28" s="30" cm="1">
        <f t="array" ref="AC28">CORREL((IF($L$2:$L$100&lt;=200,IF($J$2:$J$100&gt;=$Z28,$M$2:$M$100))),(IF($L$2:$L$100&lt;=200,IF($J$2:$J$100&gt;=$Z28,$U$2:$U$100))))^2</f>
        <v>2.5763350594642371E-2</v>
      </c>
      <c r="AD28" s="30" cm="1">
        <f t="array" ref="AD28">CORREL((IF($L$2:$L$100&lt;=200,IF($J$2:$J$100&gt;=$Z28,$M$2:$M$100))),(IF($L$2:$L$100&lt;=200,IF($J$2:$J$100&gt;=$Z28,$V$2:$V$100))))^2</f>
        <v>8.0582552295559093E-2</v>
      </c>
      <c r="AE28" s="30" cm="1">
        <f t="array" ref="AE28">CORREL((IF($L$2:$L$100&lt;=200,IF($J$2:$J$100&gt;=$Z28,$M$2:$M$100))),(IF($L$2:$L$100&lt;=200,IF($J$2:$J$100&gt;=$Z28,$W$2:$W$100))))^2</f>
        <v>0.12239738256808916</v>
      </c>
      <c r="AH28" s="29"/>
      <c r="AJ28" s="30"/>
      <c r="AK28" s="30"/>
      <c r="AL28" s="30"/>
      <c r="AM28" s="30"/>
    </row>
    <row r="29" spans="1:46" x14ac:dyDescent="0.2">
      <c r="A29" t="s">
        <v>12</v>
      </c>
      <c r="B29" t="s">
        <v>91</v>
      </c>
      <c r="C29">
        <v>75</v>
      </c>
      <c r="D29" s="2">
        <v>44360</v>
      </c>
      <c r="E29">
        <v>164</v>
      </c>
      <c r="F29" s="36">
        <v>2.7555833000000001</v>
      </c>
      <c r="G29" s="12">
        <v>-112.2186</v>
      </c>
      <c r="H29" s="12">
        <v>40.764249999999997</v>
      </c>
      <c r="I29" s="17">
        <v>4.7</v>
      </c>
      <c r="J29" s="18">
        <v>5.0999999999999996</v>
      </c>
      <c r="K29" s="3">
        <f t="shared" si="0"/>
        <v>0.39999999999999947</v>
      </c>
      <c r="L29" s="19">
        <v>1.21</v>
      </c>
      <c r="M29">
        <f t="shared" si="1"/>
        <v>8.2785370316450071E-2</v>
      </c>
      <c r="N29" s="7">
        <v>2.94325E-2</v>
      </c>
      <c r="O29" s="7">
        <v>5.9545000000000001E-2</v>
      </c>
      <c r="P29" s="7">
        <v>8.6149999999999803E-3</v>
      </c>
      <c r="Q29" s="7">
        <v>-4.0900000000000103E-3</v>
      </c>
      <c r="R29" s="7">
        <v>1.6837499999999998E-2</v>
      </c>
      <c r="S29" s="7">
        <v>1.9669999999999899E-2</v>
      </c>
      <c r="T29" s="12">
        <f t="shared" si="2"/>
        <v>-0.34960953900411484</v>
      </c>
      <c r="U29" s="12">
        <f t="shared" si="3"/>
        <v>-0.14278890730802721</v>
      </c>
      <c r="V29" s="12">
        <f t="shared" si="4"/>
        <v>2.0231037118831225</v>
      </c>
      <c r="W29" s="12">
        <f t="shared" si="5"/>
        <v>0.33842825433396084</v>
      </c>
      <c r="X29" s="12">
        <f t="shared" si="6"/>
        <v>1.1475069876476427</v>
      </c>
      <c r="Z29" s="29">
        <v>2</v>
      </c>
      <c r="AA29" cm="1">
        <f t="array" ref="AA29">COUNT(IF($J$2:$J$100&gt;=Z29,IF($L$2:$L$100&lt;=200,$J$2:$J$100)))</f>
        <v>81</v>
      </c>
      <c r="AB29" s="30" cm="1">
        <f t="array" ref="AB29">CORREL((IF($L$2:$L$100&lt;=200,IF($J$2:$J$100&gt;=$Z29,$M$2:$M$100))),(IF($L$2:$L$100&lt;=200,IF($J$2:$J$100&gt;=$Z29,$T$2:$T$100))))^2</f>
        <v>0.4022506474543992</v>
      </c>
      <c r="AC29" s="30" cm="1">
        <f t="array" ref="AC29">CORREL((IF($L$2:$L$100&lt;=200,IF($J$2:$J$100&gt;=$Z29,$M$2:$M$100))),(IF($L$2:$L$100&lt;=200,IF($J$2:$J$100&gt;=$Z29,$U$2:$U$100))))^2</f>
        <v>3.5519285340903275E-2</v>
      </c>
      <c r="AD29" s="30" cm="1">
        <f t="array" ref="AD29">CORREL((IF($L$2:$L$100&lt;=200,IF($J$2:$J$100&gt;=$Z29,$M$2:$M$100))),(IF($L$2:$L$100&lt;=200,IF($J$2:$J$100&gt;=$Z29,$V$2:$V$100))))^2</f>
        <v>8.1101044366711339E-2</v>
      </c>
      <c r="AE29" s="30" cm="1">
        <f t="array" ref="AE29">CORREL((IF($L$2:$L$100&lt;=200,IF($J$2:$J$100&gt;=$Z29,$M$2:$M$100))),(IF($L$2:$L$100&lt;=200,IF($J$2:$J$100&gt;=$Z29,$W$2:$W$100))))^2</f>
        <v>0.12459774217493677</v>
      </c>
      <c r="AH29" s="3"/>
      <c r="AJ29" s="49"/>
      <c r="AK29" s="49"/>
      <c r="AL29" s="49"/>
      <c r="AM29" s="49"/>
    </row>
    <row r="30" spans="1:46" ht="17" customHeight="1" x14ac:dyDescent="0.3">
      <c r="A30" t="s">
        <v>12</v>
      </c>
      <c r="B30" t="s">
        <v>48</v>
      </c>
      <c r="C30">
        <v>53</v>
      </c>
      <c r="D30" s="2">
        <v>44320</v>
      </c>
      <c r="E30">
        <v>124</v>
      </c>
      <c r="F30" s="36">
        <v>5.2446035999999996</v>
      </c>
      <c r="G30" s="12">
        <v>-112.23694399999999</v>
      </c>
      <c r="H30" s="12">
        <v>40.818550000000002</v>
      </c>
      <c r="I30" s="17">
        <v>0.57999999999999996</v>
      </c>
      <c r="J30" s="18">
        <f>I30</f>
        <v>0.57999999999999996</v>
      </c>
      <c r="L30" s="19">
        <v>42</v>
      </c>
      <c r="M30">
        <f t="shared" si="1"/>
        <v>1.6232492903979006</v>
      </c>
      <c r="N30" s="7">
        <v>2.0439999999999899E-2</v>
      </c>
      <c r="O30" s="7">
        <v>9.5569999999999905E-2</v>
      </c>
      <c r="P30" s="7">
        <v>3.42724999999999E-2</v>
      </c>
      <c r="Q30" s="7">
        <v>-3.9524999999999899E-3</v>
      </c>
      <c r="R30" s="7">
        <v>4.5174999999999998E-3</v>
      </c>
      <c r="S30" s="7">
        <v>6.1124999999999903E-3</v>
      </c>
      <c r="T30" s="12">
        <f t="shared" si="2"/>
        <v>0.1447368421052633</v>
      </c>
      <c r="U30" s="12">
        <f t="shared" si="3"/>
        <v>-0.3294974571157655</v>
      </c>
      <c r="V30" s="12">
        <f t="shared" si="4"/>
        <v>4.6756360078278068</v>
      </c>
      <c r="W30" s="12">
        <f t="shared" si="5"/>
        <v>0.64761658477717543</v>
      </c>
      <c r="X30" s="12">
        <f t="shared" si="6"/>
        <v>1.0862826425082541</v>
      </c>
      <c r="Z30" s="29">
        <v>2.2000000000000002</v>
      </c>
      <c r="AA30" cm="1">
        <f t="array" ref="AA30">COUNT(IF($J$2:$J$100&gt;=Z30,IF($L$2:$L$100&lt;=200,$J$2:$J$100)))</f>
        <v>80</v>
      </c>
      <c r="AB30" s="30" cm="1">
        <f t="array" ref="AB30">CORREL((IF($L$2:$L$100&lt;=200,IF($J$2:$J$100&gt;=$Z30,$M$2:$M$100))),(IF($L$2:$L$100&lt;=200,IF($J$2:$J$100&gt;=$Z30,$T$2:$T$100))))^2</f>
        <v>0.41025446504215796</v>
      </c>
      <c r="AC30" s="30" cm="1">
        <f t="array" ref="AC30">CORREL((IF($L$2:$L$100&lt;=200,IF($J$2:$J$100&gt;=$Z30,$M$2:$M$100))),(IF($L$2:$L$100&lt;=200,IF($J$2:$J$100&gt;=$Z30,$U$2:$U$100))))^2</f>
        <v>3.5411026508963092E-2</v>
      </c>
      <c r="AD30" s="30" cm="1">
        <f t="array" ref="AD30">CORREL((IF($L$2:$L$100&lt;=200,IF($J$2:$J$100&gt;=$Z30,$M$2:$M$100))),(IF($L$2:$L$100&lt;=200,IF($J$2:$J$100&gt;=$Z30,$V$2:$V$100))))^2</f>
        <v>8.1085246876204012E-2</v>
      </c>
      <c r="AE30" s="30" cm="1">
        <f t="array" ref="AE30">CORREL((IF($L$2:$L$100&lt;=200,IF($J$2:$J$100&gt;=$Z30,$M$2:$M$100))),(IF($L$2:$L$100&lt;=200,IF($J$2:$J$100&gt;=$Z30,$W$2:$W$100))))^2</f>
        <v>0.12513966672630791</v>
      </c>
      <c r="AH30" s="25"/>
      <c r="AI30" s="46"/>
      <c r="AJ30" s="27"/>
    </row>
    <row r="31" spans="1:46" x14ac:dyDescent="0.2">
      <c r="A31" t="s">
        <v>12</v>
      </c>
      <c r="B31" t="s">
        <v>63</v>
      </c>
      <c r="C31">
        <v>20</v>
      </c>
      <c r="D31" s="2">
        <v>44099</v>
      </c>
      <c r="E31">
        <v>269</v>
      </c>
      <c r="F31" s="36">
        <v>8.2441289999999992</v>
      </c>
      <c r="G31" s="12">
        <v>-112.30568</v>
      </c>
      <c r="H31" s="12">
        <v>40.989190000000001</v>
      </c>
      <c r="I31" s="17">
        <v>1.3</v>
      </c>
      <c r="J31" s="18">
        <v>5.3</v>
      </c>
      <c r="K31" s="3">
        <f t="shared" ref="K31:K52" si="8">J31-I31</f>
        <v>4</v>
      </c>
      <c r="L31" s="19">
        <v>90.5</v>
      </c>
      <c r="M31">
        <f t="shared" si="1"/>
        <v>1.9566485792052033</v>
      </c>
      <c r="N31" s="7">
        <v>1.9394999999999898E-2</v>
      </c>
      <c r="O31" s="7">
        <v>7.9097499999999904E-2</v>
      </c>
      <c r="P31" s="7">
        <v>2.759E-2</v>
      </c>
      <c r="Q31" s="7">
        <v>-2.6599999999999901E-3</v>
      </c>
      <c r="R31" s="7">
        <v>6.2774999999999897E-3</v>
      </c>
      <c r="S31" s="7">
        <v>5.6449999999999799E-3</v>
      </c>
      <c r="T31" s="12">
        <f t="shared" si="2"/>
        <v>0.10360630866968124</v>
      </c>
      <c r="U31" s="12">
        <f t="shared" si="3"/>
        <v>-0.30712998451658807</v>
      </c>
      <c r="V31" s="12">
        <f t="shared" si="4"/>
        <v>4.078241814900764</v>
      </c>
      <c r="W31" s="12">
        <f t="shared" si="5"/>
        <v>0.60616290580501175</v>
      </c>
      <c r="X31" s="12">
        <f t="shared" si="6"/>
        <v>1.0695993458708095</v>
      </c>
      <c r="Z31" s="29">
        <v>2.2999999999999998</v>
      </c>
      <c r="AA31" cm="1">
        <f t="array" ref="AA31">COUNT(IF($J$2:$J$100&gt;=Z31,IF($L$2:$L$100&lt;=200,$J$2:$J$100)))</f>
        <v>79</v>
      </c>
      <c r="AB31" s="30" cm="1">
        <f t="array" ref="AB31">CORREL((IF($L$2:$L$100&lt;=200,IF($J$2:$J$100&gt;=$Z31,$M$2:$M$100))),(IF($L$2:$L$100&lt;=200,IF($J$2:$J$100&gt;=$Z31,$T$2:$T$100))))^2</f>
        <v>0.40813656667855286</v>
      </c>
      <c r="AC31" s="30" cm="1">
        <f t="array" ref="AC31">CORREL((IF($L$2:$L$100&lt;=200,IF($J$2:$J$100&gt;=$Z31,$M$2:$M$100))),(IF($L$2:$L$100&lt;=200,IF($J$2:$J$100&gt;=$Z31,$U$2:$U$100))))^2</f>
        <v>3.4080356404182346E-2</v>
      </c>
      <c r="AD31" s="30" cm="1">
        <f t="array" ref="AD31">CORREL((IF($L$2:$L$100&lt;=200,IF($J$2:$J$100&gt;=$Z31,$M$2:$M$100))),(IF($L$2:$L$100&lt;=200,IF($J$2:$J$100&gt;=$Z31,$V$2:$V$100))))^2</f>
        <v>8.3754174948027935E-2</v>
      </c>
      <c r="AE31" s="30" cm="1">
        <f t="array" ref="AE31">CORREL((IF($L$2:$L$100&lt;=200,IF($J$2:$J$100&gt;=$Z31,$M$2:$M$100))),(IF($L$2:$L$100&lt;=200,IF($J$2:$J$100&gt;=$Z31,$W$2:$W$100))))^2</f>
        <v>0.12824007733961879</v>
      </c>
      <c r="AH31" s="3"/>
      <c r="AM31" s="12"/>
    </row>
    <row r="32" spans="1:46" x14ac:dyDescent="0.2">
      <c r="A32" t="s">
        <v>12</v>
      </c>
      <c r="B32" t="s">
        <v>93</v>
      </c>
      <c r="C32">
        <v>77</v>
      </c>
      <c r="D32" s="2">
        <v>44360</v>
      </c>
      <c r="E32">
        <v>164</v>
      </c>
      <c r="F32" s="36">
        <v>2.7555833000000001</v>
      </c>
      <c r="G32" s="12">
        <v>-112.327367</v>
      </c>
      <c r="H32" s="12">
        <v>40.768149999999999</v>
      </c>
      <c r="I32" s="17">
        <v>4.7</v>
      </c>
      <c r="J32" s="18">
        <v>4.8</v>
      </c>
      <c r="K32" s="3">
        <f t="shared" si="8"/>
        <v>9.9999999999999645E-2</v>
      </c>
      <c r="L32" s="19">
        <v>1.05</v>
      </c>
      <c r="M32">
        <f t="shared" si="1"/>
        <v>2.1189299069938092E-2</v>
      </c>
      <c r="N32" s="7">
        <v>4.8792499999999898E-2</v>
      </c>
      <c r="O32" s="7">
        <v>7.2414999999999993E-2</v>
      </c>
      <c r="P32" s="7">
        <v>1.91749999999999E-2</v>
      </c>
      <c r="Q32" s="7">
        <v>-2.3299999999999901E-3</v>
      </c>
      <c r="R32" s="7">
        <v>1.252E-2</v>
      </c>
      <c r="S32" s="7">
        <v>1.40325E-2</v>
      </c>
      <c r="T32" s="12">
        <f t="shared" si="2"/>
        <v>-0.40899675481599118</v>
      </c>
      <c r="U32" s="12">
        <f t="shared" si="3"/>
        <v>-0.17742301425241766</v>
      </c>
      <c r="V32" s="12">
        <f t="shared" si="4"/>
        <v>1.4841420300251094</v>
      </c>
      <c r="W32" s="12">
        <f t="shared" si="5"/>
        <v>0.19489305529773418</v>
      </c>
      <c r="X32" s="12">
        <f t="shared" si="6"/>
        <v>1.066490689876578</v>
      </c>
      <c r="Z32" s="29">
        <v>2.4</v>
      </c>
      <c r="AA32" cm="1">
        <f t="array" ref="AA32">COUNT(IF($J$2:$J$100&gt;=Z32,IF($L$2:$L$100&lt;=200,$J$2:$J$100)))</f>
        <v>78</v>
      </c>
      <c r="AB32" s="30" cm="1">
        <f t="array" ref="AB32">CORREL((IF($L$2:$L$100&lt;=200,IF($J$2:$J$100&gt;=$Z32,$M$2:$M$100))),(IF($L$2:$L$100&lt;=200,IF($J$2:$J$100&gt;=$Z32,$T$2:$T$100))))^2</f>
        <v>0.40485787872048579</v>
      </c>
      <c r="AC32" s="30" cm="1">
        <f t="array" ref="AC32">CORREL((IF($L$2:$L$100&lt;=200,IF($J$2:$J$100&gt;=$Z32,$M$2:$M$100))),(IF($L$2:$L$100&lt;=200,IF($J$2:$J$100&gt;=$Z32,$U$2:$U$100))))^2</f>
        <v>3.5601270119532347E-2</v>
      </c>
      <c r="AD32" s="30" cm="1">
        <f t="array" ref="AD32">CORREL((IF($L$2:$L$100&lt;=200,IF($J$2:$J$100&gt;=$Z32,$M$2:$M$100))),(IF($L$2:$L$100&lt;=200,IF($J$2:$J$100&gt;=$Z32,$V$2:$V$100))))^2</f>
        <v>7.94254560832683E-2</v>
      </c>
      <c r="AE32" s="30" cm="1">
        <f t="array" ref="AE32">CORREL((IF($L$2:$L$100&lt;=200,IF($J$2:$J$100&gt;=$Z32,$M$2:$M$100))),(IF($L$2:$L$100&lt;=200,IF($J$2:$J$100&gt;=$Z32,$W$2:$W$100))))^2</f>
        <v>0.12126209273536151</v>
      </c>
      <c r="AH32" s="48"/>
      <c r="AI32" s="6"/>
      <c r="AJ32" s="47"/>
      <c r="AK32" s="47"/>
      <c r="AL32" s="47"/>
      <c r="AM32" s="47"/>
    </row>
    <row r="33" spans="1:39" x14ac:dyDescent="0.2">
      <c r="A33" t="s">
        <v>12</v>
      </c>
      <c r="B33" t="s">
        <v>85</v>
      </c>
      <c r="C33">
        <v>69</v>
      </c>
      <c r="D33" s="2">
        <v>44360</v>
      </c>
      <c r="E33">
        <v>164</v>
      </c>
      <c r="F33" s="36">
        <v>6.2401624</v>
      </c>
      <c r="G33" s="12">
        <v>-112.45965</v>
      </c>
      <c r="H33" s="12">
        <v>40.916350000000001</v>
      </c>
      <c r="I33" s="17">
        <v>3</v>
      </c>
      <c r="J33" s="18">
        <v>3</v>
      </c>
      <c r="K33" s="3">
        <f t="shared" si="8"/>
        <v>0</v>
      </c>
      <c r="L33" s="19">
        <v>2.04</v>
      </c>
      <c r="M33">
        <f t="shared" si="1"/>
        <v>0.30963016742589877</v>
      </c>
      <c r="N33" s="7">
        <v>9.7424999999999803E-3</v>
      </c>
      <c r="O33" s="7">
        <v>7.1369999999999906E-2</v>
      </c>
      <c r="P33" s="7">
        <v>2.4015000000000002E-2</v>
      </c>
      <c r="Q33" s="7">
        <v>-2.0275000000000102E-3</v>
      </c>
      <c r="R33" s="7">
        <v>2.8414999999999899E-2</v>
      </c>
      <c r="S33" s="7">
        <v>2.94325E-2</v>
      </c>
      <c r="T33" s="12">
        <f t="shared" si="2"/>
        <v>0.19997898276586856</v>
      </c>
      <c r="U33" s="12">
        <f t="shared" si="3"/>
        <v>-0.32106642009554687</v>
      </c>
      <c r="V33" s="12">
        <f t="shared" si="4"/>
        <v>7.3256351039261025</v>
      </c>
      <c r="W33" s="12">
        <f t="shared" si="5"/>
        <v>0.75977808599167829</v>
      </c>
      <c r="X33" s="12">
        <f t="shared" si="6"/>
        <v>1.0584778454771611</v>
      </c>
      <c r="Z33" s="29">
        <v>2.5</v>
      </c>
      <c r="AA33" cm="1">
        <f t="array" ref="AA33">COUNT(IF($J$2:$J$100&gt;=Z33,IF($L$2:$L$100&lt;=200,$J$2:$J$100)))</f>
        <v>76</v>
      </c>
      <c r="AB33" s="30" cm="1">
        <f t="array" ref="AB33">CORREL((IF($L$2:$L$100&lt;=200,IF($J$2:$J$100&gt;=$Z33,$M$2:$M$100))),(IF($L$2:$L$100&lt;=200,IF($J$2:$J$100&gt;=$Z33,$T$2:$T$100))))^2</f>
        <v>0.42878066577552915</v>
      </c>
      <c r="AC33" s="30" cm="1">
        <f t="array" ref="AC33">CORREL((IF($L$2:$L$100&lt;=200,IF($J$2:$J$100&gt;=$Z33,$M$2:$M$100))),(IF($L$2:$L$100&lt;=200,IF($J$2:$J$100&gt;=$Z33,$U$2:$U$100))))^2</f>
        <v>3.4376653800481896E-2</v>
      </c>
      <c r="AD33" s="30" cm="1">
        <f t="array" ref="AD33">CORREL((IF($L$2:$L$100&lt;=200,IF($J$2:$J$100&gt;=$Z33,$M$2:$M$100))),(IF($L$2:$L$100&lt;=200,IF($J$2:$J$100&gt;=$Z33,$V$2:$V$100))))^2</f>
        <v>9.1173399056792739E-2</v>
      </c>
      <c r="AE33" s="30" cm="1">
        <f t="array" ref="AE33">CORREL((IF($L$2:$L$100&lt;=200,IF($J$2:$J$100&gt;=$Z33,$M$2:$M$100))),(IF($L$2:$L$100&lt;=200,IF($J$2:$J$100&gt;=$Z33,$W$2:$W$100))))^2</f>
        <v>0.13925442161435486</v>
      </c>
      <c r="AH33" s="29"/>
      <c r="AJ33" s="30"/>
      <c r="AK33" s="30"/>
      <c r="AL33" s="30"/>
      <c r="AM33" s="30"/>
    </row>
    <row r="34" spans="1:39" x14ac:dyDescent="0.2">
      <c r="A34" t="s">
        <v>12</v>
      </c>
      <c r="B34" t="s">
        <v>69</v>
      </c>
      <c r="C34">
        <v>26</v>
      </c>
      <c r="D34" s="2">
        <v>44099</v>
      </c>
      <c r="E34">
        <v>269</v>
      </c>
      <c r="F34" s="36">
        <v>8.2441289999999992</v>
      </c>
      <c r="G34" s="12">
        <v>-112.28695999999999</v>
      </c>
      <c r="H34" s="12">
        <v>41.058799999999998</v>
      </c>
      <c r="I34" s="17"/>
      <c r="J34" s="18">
        <v>0.8</v>
      </c>
      <c r="K34" s="3">
        <f t="shared" si="8"/>
        <v>0.8</v>
      </c>
      <c r="L34" s="19">
        <v>44.6</v>
      </c>
      <c r="M34">
        <f t="shared" ref="M34:M65" si="9">LOG10(L34)</f>
        <v>1.6493348587121419</v>
      </c>
      <c r="N34" s="7">
        <v>9.7699999999999992E-3</v>
      </c>
      <c r="O34" s="7">
        <v>6.5017500000000006E-2</v>
      </c>
      <c r="P34" s="7">
        <v>2.7699999999999999E-2</v>
      </c>
      <c r="Q34" s="7">
        <v>-1.8075000000000101E-3</v>
      </c>
      <c r="R34" s="7">
        <v>5.8924999999999898E-3</v>
      </c>
      <c r="S34" s="7">
        <v>5.4799999999999797E-3</v>
      </c>
      <c r="T34" s="12">
        <f t="shared" ref="T34:T65" si="10">(P34-N34)/O34</f>
        <v>0.27577190756334835</v>
      </c>
      <c r="U34" s="12">
        <f t="shared" ref="U34:U65" si="11">(Q34-P34)/(N34+O34)</f>
        <v>-0.3945512284806954</v>
      </c>
      <c r="V34" s="12">
        <f t="shared" ref="V34:V65" si="12">O34/N34</f>
        <v>6.6548106448311168</v>
      </c>
      <c r="W34" s="12">
        <f t="shared" ref="W34:W65" si="13">(O34-N34)/(O34+N34)</f>
        <v>0.73872639144242014</v>
      </c>
      <c r="X34" s="12">
        <f t="shared" ref="X34:X65" si="14">(O34-Q34)/(O34+Q34)</f>
        <v>1.0571903179876603</v>
      </c>
      <c r="Z34" s="29">
        <v>2.6</v>
      </c>
      <c r="AA34" cm="1">
        <f t="array" ref="AA34">COUNT(IF($J$2:$J$100&gt;=Z34,IF($L$2:$L$100&lt;=200,$J$2:$J$100)))</f>
        <v>73</v>
      </c>
      <c r="AB34" s="30" cm="1">
        <f t="array" ref="AB34">CORREL((IF($L$2:$L$100&lt;=200,IF($J$2:$J$100&gt;=$Z34,$M$2:$M$100))),(IF($L$2:$L$100&lt;=200,IF($J$2:$J$100&gt;=$Z34,$T$2:$T$100))))^2</f>
        <v>0.42323688363731787</v>
      </c>
      <c r="AC34" s="30" cm="1">
        <f t="array" ref="AC34">CORREL((IF($L$2:$L$100&lt;=200,IF($J$2:$J$100&gt;=$Z34,$M$2:$M$100))),(IF($L$2:$L$100&lt;=200,IF($J$2:$J$100&gt;=$Z34,$U$2:$U$100))))^2</f>
        <v>3.715520618740463E-2</v>
      </c>
      <c r="AD34" s="30" cm="1">
        <f t="array" ref="AD34">CORREL((IF($L$2:$L$100&lt;=200,IF($J$2:$J$100&gt;=$Z34,$M$2:$M$100))),(IF($L$2:$L$100&lt;=200,IF($J$2:$J$100&gt;=$Z34,$V$2:$V$100))))^2</f>
        <v>0.10004933632925501</v>
      </c>
      <c r="AE34" s="30" cm="1">
        <f t="array" ref="AE34">CORREL((IF($L$2:$L$100&lt;=200,IF($J$2:$J$100&gt;=$Z34,$M$2:$M$100))),(IF($L$2:$L$100&lt;=200,IF($J$2:$J$100&gt;=$Z34,$W$2:$W$100))))^2</f>
        <v>0.14875754591824963</v>
      </c>
      <c r="AH34" s="29"/>
      <c r="AJ34" s="30"/>
      <c r="AK34" s="30"/>
      <c r="AL34" s="30"/>
      <c r="AM34" s="30"/>
    </row>
    <row r="35" spans="1:39" x14ac:dyDescent="0.2">
      <c r="A35" t="s">
        <v>12</v>
      </c>
      <c r="B35" t="s">
        <v>80</v>
      </c>
      <c r="C35">
        <v>64</v>
      </c>
      <c r="D35" s="2">
        <v>44360</v>
      </c>
      <c r="E35">
        <v>164</v>
      </c>
      <c r="F35" s="36">
        <v>6.2404390000000003</v>
      </c>
      <c r="G35" s="12">
        <v>-112.482933</v>
      </c>
      <c r="H35" s="12">
        <v>40.976517000000001</v>
      </c>
      <c r="I35" s="17">
        <v>4.8</v>
      </c>
      <c r="J35" s="18">
        <v>4.8</v>
      </c>
      <c r="K35" s="3">
        <f t="shared" si="8"/>
        <v>0</v>
      </c>
      <c r="L35" s="19">
        <v>3.19</v>
      </c>
      <c r="M35">
        <f t="shared" si="9"/>
        <v>0.50379068305718111</v>
      </c>
      <c r="N35" s="7">
        <v>3.3035000000000002E-2</v>
      </c>
      <c r="O35" s="7">
        <v>7.0489999999999997E-2</v>
      </c>
      <c r="P35" s="7">
        <v>2.7480000000000001E-2</v>
      </c>
      <c r="Q35" s="7">
        <v>-1.36749999999999E-3</v>
      </c>
      <c r="R35" s="7">
        <v>8.8074999999999907E-3</v>
      </c>
      <c r="S35" s="7">
        <v>9.8799999999999999E-3</v>
      </c>
      <c r="T35" s="12">
        <f t="shared" si="10"/>
        <v>-7.8805504326854889E-2</v>
      </c>
      <c r="U35" s="12">
        <f t="shared" si="11"/>
        <v>-0.27865249939628101</v>
      </c>
      <c r="V35" s="12">
        <f t="shared" si="12"/>
        <v>2.1337974875132435</v>
      </c>
      <c r="W35" s="12">
        <f t="shared" si="13"/>
        <v>0.36179666747162514</v>
      </c>
      <c r="X35" s="12">
        <f t="shared" si="14"/>
        <v>1.0395674346269304</v>
      </c>
      <c r="Z35" s="29">
        <v>2.8</v>
      </c>
      <c r="AA35" cm="1">
        <f t="array" ref="AA35">COUNT(IF($J$2:$J$100&gt;=Z35,IF($L$2:$L$100&lt;=200,$J$2:$J$100)))</f>
        <v>72</v>
      </c>
      <c r="AB35" s="30" cm="1">
        <f t="array" ref="AB35">CORREL((IF($L$2:$L$100&lt;=200,IF($J$2:$J$100&gt;=$Z35,$M$2:$M$100))),(IF($L$2:$L$100&lt;=200,IF($J$2:$J$100&gt;=$Z35,$T$2:$T$100))))^2</f>
        <v>0.41687346484872223</v>
      </c>
      <c r="AC35" s="30" cm="1">
        <f t="array" ref="AC35">CORREL((IF($L$2:$L$100&lt;=200,IF($J$2:$J$100&gt;=$Z35,$M$2:$M$100))),(IF($L$2:$L$100&lt;=200,IF($J$2:$J$100&gt;=$Z35,$U$2:$U$100))))^2</f>
        <v>3.3514773824234324E-2</v>
      </c>
      <c r="AD35" s="30" cm="1">
        <f t="array" ref="AD35">CORREL((IF($L$2:$L$100&lt;=200,IF($J$2:$J$100&gt;=$Z35,$M$2:$M$100))),(IF($L$2:$L$100&lt;=200,IF($J$2:$J$100&gt;=$Z35,$V$2:$V$100))))^2</f>
        <v>0.10195427224445308</v>
      </c>
      <c r="AE35" s="30" cm="1">
        <f t="array" ref="AE35">CORREL((IF($L$2:$L$100&lt;=200,IF($J$2:$J$100&gt;=$Z35,$M$2:$M$100))),(IF($L$2:$L$100&lt;=200,IF($J$2:$J$100&gt;=$Z35,$W$2:$W$100))))^2</f>
        <v>0.14755990107158715</v>
      </c>
      <c r="AH35" s="29"/>
      <c r="AJ35" s="30"/>
      <c r="AK35" s="30"/>
      <c r="AL35" s="30"/>
      <c r="AM35" s="30"/>
    </row>
    <row r="36" spans="1:39" x14ac:dyDescent="0.2">
      <c r="A36" t="s">
        <v>12</v>
      </c>
      <c r="B36" t="s">
        <v>71</v>
      </c>
      <c r="C36">
        <v>28</v>
      </c>
      <c r="D36" s="2">
        <v>44099</v>
      </c>
      <c r="E36">
        <v>269</v>
      </c>
      <c r="F36" s="36">
        <v>8.2441289999999992</v>
      </c>
      <c r="G36" s="12">
        <v>-112.22911000000001</v>
      </c>
      <c r="H36" s="12">
        <v>40.791930000000001</v>
      </c>
      <c r="I36" s="17">
        <v>1.25</v>
      </c>
      <c r="J36" s="18">
        <v>5.9</v>
      </c>
      <c r="K36" s="3">
        <f t="shared" si="8"/>
        <v>4.6500000000000004</v>
      </c>
      <c r="L36" s="19">
        <v>18.399999999999999</v>
      </c>
      <c r="M36">
        <f t="shared" si="9"/>
        <v>1.2648178230095364</v>
      </c>
      <c r="N36" s="7">
        <v>1.58474999999999E-2</v>
      </c>
      <c r="O36" s="7">
        <v>8.5944999999999994E-2</v>
      </c>
      <c r="P36" s="7">
        <v>3.19899999999999E-2</v>
      </c>
      <c r="Q36" s="7">
        <v>-1.2849999999999999E-3</v>
      </c>
      <c r="R36" s="7">
        <v>6.2774999999999897E-3</v>
      </c>
      <c r="S36" s="7">
        <v>5.6174999999999897E-3</v>
      </c>
      <c r="T36" s="12">
        <f t="shared" si="10"/>
        <v>0.18782360812147306</v>
      </c>
      <c r="U36" s="12">
        <f t="shared" si="11"/>
        <v>-0.3268904880025536</v>
      </c>
      <c r="V36" s="12">
        <f t="shared" si="12"/>
        <v>5.423252879003031</v>
      </c>
      <c r="W36" s="12">
        <f t="shared" si="13"/>
        <v>0.68863128423017572</v>
      </c>
      <c r="X36" s="12">
        <f t="shared" si="14"/>
        <v>1.0303567210016535</v>
      </c>
      <c r="Z36" s="29">
        <v>2.9</v>
      </c>
      <c r="AA36" cm="1">
        <f t="array" ref="AA36">COUNT(IF($J$2:$J$100&gt;=Z36,IF($L$2:$L$100&lt;=200,$J$2:$J$100)))</f>
        <v>71</v>
      </c>
      <c r="AB36" s="30" cm="1">
        <f t="array" ref="AB36">CORREL((IF($L$2:$L$100&lt;=200,IF($J$2:$J$100&gt;=$Z36,$M$2:$M$100))),(IF($L$2:$L$100&lt;=200,IF($J$2:$J$100&gt;=$Z36,$T$2:$T$100))))^2</f>
        <v>0.41729000489723378</v>
      </c>
      <c r="AC36" s="30" cm="1">
        <f t="array" ref="AC36">CORREL((IF($L$2:$L$100&lt;=200,IF($J$2:$J$100&gt;=$Z36,$M$2:$M$100))),(IF($L$2:$L$100&lt;=200,IF($J$2:$J$100&gt;=$Z36,$U$2:$U$100))))^2</f>
        <v>3.3572695494659639E-2</v>
      </c>
      <c r="AD36" s="30" cm="1">
        <f t="array" ref="AD36">CORREL((IF($L$2:$L$100&lt;=200,IF($J$2:$J$100&gt;=$Z36,$M$2:$M$100))),(IF($L$2:$L$100&lt;=200,IF($J$2:$J$100&gt;=$Z36,$V$2:$V$100))))^2</f>
        <v>0.10250939882251192</v>
      </c>
      <c r="AE36" s="30" cm="1">
        <f t="array" ref="AE36">CORREL((IF($L$2:$L$100&lt;=200,IF($J$2:$J$100&gt;=$Z36,$M$2:$M$100))),(IF($L$2:$L$100&lt;=200,IF($J$2:$J$100&gt;=$Z36,$W$2:$W$100))))^2</f>
        <v>0.1489071217150138</v>
      </c>
      <c r="AH36" s="29"/>
      <c r="AJ36" s="30"/>
      <c r="AK36" s="30"/>
      <c r="AL36" s="30"/>
      <c r="AM36" s="30"/>
    </row>
    <row r="37" spans="1:39" x14ac:dyDescent="0.2">
      <c r="A37" t="s">
        <v>11</v>
      </c>
      <c r="B37" t="s">
        <v>126</v>
      </c>
      <c r="C37">
        <v>41</v>
      </c>
      <c r="D37" s="2">
        <v>38889</v>
      </c>
      <c r="E37">
        <v>172</v>
      </c>
      <c r="F37" s="45">
        <v>1.7506301</v>
      </c>
      <c r="G37" s="12">
        <v>-112.18899999999999</v>
      </c>
      <c r="H37" s="12">
        <v>41.05</v>
      </c>
      <c r="I37" s="17">
        <v>0.5</v>
      </c>
      <c r="J37" s="18">
        <v>1.7</v>
      </c>
      <c r="K37" s="3">
        <f t="shared" si="8"/>
        <v>1.2</v>
      </c>
      <c r="L37" s="19">
        <v>109.8</v>
      </c>
      <c r="M37">
        <f t="shared" si="9"/>
        <v>2.0406023401140732</v>
      </c>
      <c r="N37" s="7">
        <v>3.85625E-2</v>
      </c>
      <c r="O37" s="7">
        <v>8.6220000000000005E-2</v>
      </c>
      <c r="P37" s="7">
        <v>5.5145E-2</v>
      </c>
      <c r="Q37" s="7">
        <v>3.3392499999999901E-2</v>
      </c>
      <c r="R37" s="7">
        <v>-2.2749999999999901E-3</v>
      </c>
      <c r="S37" s="7">
        <v>1.46499999999999E-3</v>
      </c>
      <c r="T37" s="12">
        <f t="shared" si="10"/>
        <v>0.1923277661795407</v>
      </c>
      <c r="U37" s="12">
        <f t="shared" si="11"/>
        <v>-0.17432332258129224</v>
      </c>
      <c r="V37" s="12">
        <f t="shared" si="12"/>
        <v>2.2358508914100486</v>
      </c>
      <c r="W37" s="12">
        <f t="shared" si="13"/>
        <v>0.38192454871476372</v>
      </c>
      <c r="X37" s="12">
        <f t="shared" si="14"/>
        <v>0.44165534538614398</v>
      </c>
      <c r="Z37" s="29">
        <v>3</v>
      </c>
      <c r="AA37" cm="1">
        <f t="array" ref="AA37">COUNT(IF($J$2:$J$100&gt;=Z37,IF($L$2:$L$100&lt;=200,$J$2:$J$100)))</f>
        <v>71</v>
      </c>
      <c r="AB37" s="30" cm="1">
        <f t="array" ref="AB37">CORREL((IF($L$2:$L$100&lt;=200,IF($J$2:$J$100&gt;=$Z37,$M$2:$M$100))),(IF($L$2:$L$100&lt;=200,IF($J$2:$J$100&gt;=$Z37,$T$2:$T$100))))^2</f>
        <v>0.41729000489723378</v>
      </c>
      <c r="AC37" s="30" cm="1">
        <f t="array" ref="AC37">CORREL((IF($L$2:$L$100&lt;=200,IF($J$2:$J$100&gt;=$Z37,$M$2:$M$100))),(IF($L$2:$L$100&lt;=200,IF($J$2:$J$100&gt;=$Z37,$U$2:$U$100))))^2</f>
        <v>3.3572695494659639E-2</v>
      </c>
      <c r="AD37" s="30" cm="1">
        <f t="array" ref="AD37">CORREL((IF($L$2:$L$100&lt;=200,IF($J$2:$J$100&gt;=$Z37,$M$2:$M$100))),(IF($L$2:$L$100&lt;=200,IF($J$2:$J$100&gt;=$Z37,$V$2:$V$100))))^2</f>
        <v>0.10250939882251192</v>
      </c>
      <c r="AE37" s="30" cm="1">
        <f t="array" ref="AE37">CORREL((IF($L$2:$L$100&lt;=200,IF($J$2:$J$100&gt;=$Z37,$M$2:$M$100))),(IF($L$2:$L$100&lt;=200,IF($J$2:$J$100&gt;=$Z37,$W$2:$W$100))))^2</f>
        <v>0.1489071217150138</v>
      </c>
      <c r="AH37" s="29"/>
      <c r="AJ37" s="30"/>
      <c r="AK37" s="30"/>
      <c r="AL37" s="30"/>
      <c r="AM37" s="30"/>
    </row>
    <row r="38" spans="1:39" x14ac:dyDescent="0.2">
      <c r="A38" t="s">
        <v>12</v>
      </c>
      <c r="B38" t="s">
        <v>64</v>
      </c>
      <c r="C38">
        <v>21</v>
      </c>
      <c r="D38" s="2">
        <v>44099</v>
      </c>
      <c r="E38">
        <v>269</v>
      </c>
      <c r="F38" s="36">
        <v>8.2441289999999992</v>
      </c>
      <c r="G38" s="12">
        <v>-112.21845</v>
      </c>
      <c r="H38" s="12">
        <v>40.7605</v>
      </c>
      <c r="I38" s="17">
        <v>1.55</v>
      </c>
      <c r="J38" s="18">
        <v>4.5999999999999996</v>
      </c>
      <c r="K38" s="3">
        <f t="shared" si="8"/>
        <v>3.05</v>
      </c>
      <c r="L38" s="19">
        <v>86.4</v>
      </c>
      <c r="M38">
        <f t="shared" si="9"/>
        <v>1.9365137424788934</v>
      </c>
      <c r="N38" s="7">
        <v>1.3702499999999999E-2</v>
      </c>
      <c r="O38" s="7">
        <v>7.7914999999999998E-2</v>
      </c>
      <c r="P38" s="7">
        <v>2.90749999999999E-2</v>
      </c>
      <c r="Q38" s="7">
        <v>3.08749999999999E-3</v>
      </c>
      <c r="R38" s="7">
        <v>6.7999999999999996E-3</v>
      </c>
      <c r="S38" s="7">
        <v>5.25999999999998E-3</v>
      </c>
      <c r="T38" s="12">
        <f t="shared" si="10"/>
        <v>0.1972983379323609</v>
      </c>
      <c r="U38" s="12">
        <f t="shared" si="11"/>
        <v>-0.28365214069364381</v>
      </c>
      <c r="V38" s="12">
        <f t="shared" si="12"/>
        <v>5.6861886517058933</v>
      </c>
      <c r="W38" s="12">
        <f t="shared" si="13"/>
        <v>0.70087592435942925</v>
      </c>
      <c r="X38" s="12">
        <f t="shared" si="14"/>
        <v>0.9237677849449093</v>
      </c>
      <c r="Z38" s="29">
        <v>3.6</v>
      </c>
      <c r="AA38" cm="1">
        <f t="array" ref="AA38">COUNT(IF($J$2:$J$100&gt;=Z38,IF($L$2:$L$100&lt;=200,$J$2:$J$100)))</f>
        <v>69</v>
      </c>
      <c r="AB38" s="30" cm="1">
        <f t="array" ref="AB38">CORREL((IF($L$2:$L$100&lt;=200,IF($J$2:$J$100&gt;=$Z38,$M$2:$M$100))),(IF($L$2:$L$100&lt;=200,IF($J$2:$J$100&gt;=$Z38,$T$2:$T$100))))^2</f>
        <v>0.45037222997826687</v>
      </c>
      <c r="AC38" s="30" cm="1">
        <f t="array" ref="AC38">CORREL((IF($L$2:$L$100&lt;=200,IF($J$2:$J$100&gt;=$Z38,$M$2:$M$100))),(IF($L$2:$L$100&lt;=200,IF($J$2:$J$100&gt;=$Z38,$U$2:$U$100))))^2</f>
        <v>3.6740789120574262E-2</v>
      </c>
      <c r="AD38" s="30" cm="1">
        <f t="array" ref="AD38">CORREL((IF($L$2:$L$100&lt;=200,IF($J$2:$J$100&gt;=$Z38,$M$2:$M$100))),(IF($L$2:$L$100&lt;=200,IF($J$2:$J$100&gt;=$Z38,$V$2:$V$100))))^2</f>
        <v>0.14154976743713013</v>
      </c>
      <c r="AE38" s="30" cm="1">
        <f t="array" ref="AE38">CORREL((IF($L$2:$L$100&lt;=200,IF($J$2:$J$100&gt;=$Z38,$M$2:$M$100))),(IF($L$2:$L$100&lt;=200,IF($J$2:$J$100&gt;=$Z38,$W$2:$W$100))))^2</f>
        <v>0.16831507977629037</v>
      </c>
      <c r="AH38" s="29"/>
      <c r="AJ38" s="30"/>
      <c r="AK38" s="30"/>
      <c r="AL38" s="30"/>
      <c r="AM38" s="30"/>
    </row>
    <row r="39" spans="1:39" x14ac:dyDescent="0.2">
      <c r="A39" t="s">
        <v>12</v>
      </c>
      <c r="B39" t="s">
        <v>65</v>
      </c>
      <c r="C39">
        <v>22</v>
      </c>
      <c r="D39" s="2">
        <v>44099</v>
      </c>
      <c r="E39">
        <v>269</v>
      </c>
      <c r="F39" s="36">
        <v>8.2441289999999992</v>
      </c>
      <c r="G39" s="12">
        <v>-112.27246</v>
      </c>
      <c r="H39" s="12">
        <v>40.914920000000002</v>
      </c>
      <c r="I39" s="37">
        <v>1.9</v>
      </c>
      <c r="J39" s="18">
        <v>6.3</v>
      </c>
      <c r="K39" s="3">
        <f t="shared" si="8"/>
        <v>4.4000000000000004</v>
      </c>
      <c r="L39" s="38">
        <v>75.099999999999994</v>
      </c>
      <c r="M39">
        <f t="shared" si="9"/>
        <v>1.8756399370041683</v>
      </c>
      <c r="N39" s="7">
        <v>1.37849999999999E-2</v>
      </c>
      <c r="O39" s="7">
        <v>7.6457499999999998E-2</v>
      </c>
      <c r="P39" s="7">
        <v>2.792E-2</v>
      </c>
      <c r="Q39" s="7">
        <v>1.5475E-3</v>
      </c>
      <c r="R39" s="7">
        <v>7.8174999999999998E-3</v>
      </c>
      <c r="S39" s="7">
        <v>5.8650000000000004E-3</v>
      </c>
      <c r="T39" s="12">
        <f t="shared" si="10"/>
        <v>0.18487394957983325</v>
      </c>
      <c r="U39" s="12">
        <f t="shared" si="11"/>
        <v>-0.29224035238385498</v>
      </c>
      <c r="V39" s="12">
        <f t="shared" si="12"/>
        <v>5.5464272760247049</v>
      </c>
      <c r="W39" s="12">
        <f t="shared" si="13"/>
        <v>0.69448984680167525</v>
      </c>
      <c r="X39" s="12">
        <f t="shared" si="14"/>
        <v>0.96032305621434544</v>
      </c>
      <c r="Z39" s="29">
        <v>3.8</v>
      </c>
      <c r="AA39" cm="1">
        <f t="array" ref="AA39">COUNT(IF($J$2:$J$100&gt;=Z39,IF($L$2:$L$100&lt;=200,$J$2:$J$100)))</f>
        <v>67</v>
      </c>
      <c r="AB39" s="30" cm="1">
        <f t="array" ref="AB39">CORREL((IF($L$2:$L$100&lt;=200,IF($J$2:$J$100&gt;=$Z39,$M$2:$M$100))),(IF($L$2:$L$100&lt;=200,IF($J$2:$J$100&gt;=$Z39,$T$2:$T$100))))^2</f>
        <v>0.4442901629939689</v>
      </c>
      <c r="AC39" s="30" cm="1">
        <f t="array" ref="AC39">CORREL((IF($L$2:$L$100&lt;=200,IF($J$2:$J$100&gt;=$Z39,$M$2:$M$100))),(IF($L$2:$L$100&lt;=200,IF($J$2:$J$100&gt;=$Z39,$U$2:$U$100))))^2</f>
        <v>4.0866984598734814E-2</v>
      </c>
      <c r="AD39" s="30" cm="1">
        <f t="array" ref="AD39">CORREL((IF($L$2:$L$100&lt;=200,IF($J$2:$J$100&gt;=$Z39,$M$2:$M$100))),(IF($L$2:$L$100&lt;=200,IF($J$2:$J$100&gt;=$Z39,$V$2:$V$100))))^2</f>
        <v>0.14128709476195012</v>
      </c>
      <c r="AE39" s="30" cm="1">
        <f t="array" ref="AE39">CORREL((IF($L$2:$L$100&lt;=200,IF($J$2:$J$100&gt;=$Z39,$M$2:$M$100))),(IF($L$2:$L$100&lt;=200,IF($J$2:$J$100&gt;=$Z39,$W$2:$W$100))))^2</f>
        <v>0.1667405476523055</v>
      </c>
      <c r="AH39" s="29"/>
      <c r="AJ39" s="30"/>
      <c r="AK39" s="30"/>
      <c r="AL39" s="30"/>
      <c r="AM39" s="30"/>
    </row>
    <row r="40" spans="1:39" x14ac:dyDescent="0.2">
      <c r="A40" t="s">
        <v>11</v>
      </c>
      <c r="B40" t="s">
        <v>101</v>
      </c>
      <c r="C40">
        <v>5</v>
      </c>
      <c r="D40" s="2">
        <v>38855</v>
      </c>
      <c r="E40">
        <v>138</v>
      </c>
      <c r="F40" s="36">
        <v>4.2512020000000001</v>
      </c>
      <c r="G40" s="12">
        <v>-112.05</v>
      </c>
      <c r="H40" s="12">
        <v>40.908000000000001</v>
      </c>
      <c r="I40" s="3">
        <v>0.67</v>
      </c>
      <c r="J40" s="18">
        <v>0.9</v>
      </c>
      <c r="K40" s="3">
        <f t="shared" si="8"/>
        <v>0.22999999999999998</v>
      </c>
      <c r="L40" s="14">
        <v>67.8</v>
      </c>
      <c r="M40">
        <f t="shared" si="9"/>
        <v>1.8312296938670634</v>
      </c>
      <c r="N40" s="7">
        <v>5.4375E-2</v>
      </c>
      <c r="O40" s="7">
        <v>8.2369999999999999E-2</v>
      </c>
      <c r="P40" s="7">
        <v>6.6337499999999994E-2</v>
      </c>
      <c r="Q40" s="7">
        <v>4.3237499999999901E-2</v>
      </c>
      <c r="R40" s="7">
        <v>1.4472499999999999E-2</v>
      </c>
      <c r="S40" s="7">
        <v>1.0099999999999901E-2</v>
      </c>
      <c r="T40" s="12">
        <f t="shared" si="10"/>
        <v>0.14522884545344172</v>
      </c>
      <c r="U40" s="12">
        <f t="shared" si="11"/>
        <v>-0.16892756590734645</v>
      </c>
      <c r="V40" s="12">
        <f t="shared" si="12"/>
        <v>1.5148505747126437</v>
      </c>
      <c r="W40" s="12">
        <f t="shared" si="13"/>
        <v>0.20472412154009287</v>
      </c>
      <c r="X40" s="12">
        <f t="shared" si="14"/>
        <v>0.31154588698923336</v>
      </c>
      <c r="Z40" s="29">
        <v>4.2</v>
      </c>
      <c r="AA40" cm="1">
        <f t="array" ref="AA40">COUNT(IF($J$2:$J$100&gt;=Z40,IF($L$2:$L$100&lt;=200,$J$2:$J$100)))</f>
        <v>65</v>
      </c>
      <c r="AB40" s="30" cm="1">
        <f t="array" ref="AB40">CORREL((IF($L$2:$L$100&lt;=200,IF($J$2:$J$100&gt;=$Z40,$M$2:$M$100))),(IF($L$2:$L$100&lt;=200,IF($J$2:$J$100&gt;=$Z40,$T$2:$T$100))))^2</f>
        <v>0.43660044541285437</v>
      </c>
      <c r="AC40" s="30" cm="1">
        <f t="array" ref="AC40">CORREL((IF($L$2:$L$100&lt;=200,IF($J$2:$J$100&gt;=$Z40,$M$2:$M$100))),(IF($L$2:$L$100&lt;=200,IF($J$2:$J$100&gt;=$Z40,$U$2:$U$100))))^2</f>
        <v>3.159450155097198E-2</v>
      </c>
      <c r="AD40" s="30" cm="1">
        <f t="array" ref="AD40">CORREL((IF($L$2:$L$100&lt;=200,IF($J$2:$J$100&gt;=$Z40,$M$2:$M$100))),(IF($L$2:$L$100&lt;=200,IF($J$2:$J$100&gt;=$Z40,$V$2:$V$100))))^2</f>
        <v>0.11842894608989483</v>
      </c>
      <c r="AE40" s="30" cm="1">
        <f t="array" ref="AE40">CORREL((IF($L$2:$L$100&lt;=200,IF($J$2:$J$100&gt;=$Z40,$M$2:$M$100))),(IF($L$2:$L$100&lt;=200,IF($J$2:$J$100&gt;=$Z40,$W$2:$W$100))))^2</f>
        <v>0.15220714607968613</v>
      </c>
      <c r="AH40" s="29"/>
      <c r="AJ40" s="30"/>
      <c r="AK40" s="30"/>
      <c r="AL40" s="30"/>
      <c r="AM40" s="30"/>
    </row>
    <row r="41" spans="1:39" x14ac:dyDescent="0.2">
      <c r="A41" t="s">
        <v>11</v>
      </c>
      <c r="B41" t="s">
        <v>100</v>
      </c>
      <c r="C41">
        <v>4</v>
      </c>
      <c r="D41" s="2">
        <v>38855</v>
      </c>
      <c r="E41">
        <v>138</v>
      </c>
      <c r="F41" s="36">
        <v>3.7502620000000002</v>
      </c>
      <c r="G41" s="12">
        <v>-112.03</v>
      </c>
      <c r="H41" s="12">
        <v>40.918999999999997</v>
      </c>
      <c r="I41" s="39">
        <v>0.9</v>
      </c>
      <c r="J41" s="18">
        <v>0.9</v>
      </c>
      <c r="K41" s="3">
        <f t="shared" si="8"/>
        <v>0</v>
      </c>
      <c r="L41" s="40">
        <v>60.4</v>
      </c>
      <c r="M41">
        <f t="shared" si="9"/>
        <v>1.7810369386211318</v>
      </c>
      <c r="N41" s="7">
        <v>2.7287499999999899E-2</v>
      </c>
      <c r="O41" s="7">
        <v>5.5777499999999897E-2</v>
      </c>
      <c r="P41" s="7">
        <v>3.9167499999999897E-2</v>
      </c>
      <c r="Q41" s="7">
        <v>1.7827499999999899E-2</v>
      </c>
      <c r="R41" s="7">
        <v>2.61999999999998E-3</v>
      </c>
      <c r="S41" s="7">
        <v>-1.67E-3</v>
      </c>
      <c r="T41" s="12">
        <f t="shared" si="10"/>
        <v>0.21298910851149694</v>
      </c>
      <c r="U41" s="12">
        <f t="shared" si="11"/>
        <v>-0.25690724131704151</v>
      </c>
      <c r="V41" s="12">
        <f t="shared" si="12"/>
        <v>2.0440677966101735</v>
      </c>
      <c r="W41" s="12">
        <f t="shared" si="13"/>
        <v>0.34298440979955541</v>
      </c>
      <c r="X41" s="12">
        <f t="shared" si="14"/>
        <v>0.51558997350723601</v>
      </c>
      <c r="Z41" s="29">
        <v>4.4000000000000004</v>
      </c>
      <c r="AA41" cm="1">
        <f t="array" ref="AA41">COUNT(IF($J$2:$J$100&gt;=Z41,IF($L$2:$L$100&lt;=200,$J$2:$J$100)))</f>
        <v>64</v>
      </c>
      <c r="AB41" s="30" cm="1">
        <f t="array" ref="AB41">CORREL((IF($L$2:$L$100&lt;=200,IF($J$2:$J$100&gt;=$Z41,$M$2:$M$100))),(IF($L$2:$L$100&lt;=200,IF($J$2:$J$100&gt;=$Z41,$T$2:$T$100))))^2</f>
        <v>0.43127094251236636</v>
      </c>
      <c r="AC41" s="30" cm="1">
        <f t="array" ref="AC41">CORREL((IF($L$2:$L$100&lt;=200,IF($J$2:$J$100&gt;=$Z41,$M$2:$M$100))),(IF($L$2:$L$100&lt;=200,IF($J$2:$J$100&gt;=$Z41,$U$2:$U$100))))^2</f>
        <v>2.8990796153767085E-2</v>
      </c>
      <c r="AD41" s="30" cm="1">
        <f t="array" ref="AD41">CORREL((IF($L$2:$L$100&lt;=200,IF($J$2:$J$100&gt;=$Z41,$M$2:$M$100))),(IF($L$2:$L$100&lt;=200,IF($J$2:$J$100&gt;=$Z41,$V$2:$V$100))))^2</f>
        <v>0.12647336331073128</v>
      </c>
      <c r="AE41" s="30" cm="1">
        <f t="array" ref="AE41">CORREL((IF($L$2:$L$100&lt;=200,IF($J$2:$J$100&gt;=$Z41,$M$2:$M$100))),(IF($L$2:$L$100&lt;=200,IF($J$2:$J$100&gt;=$Z41,$W$2:$W$100))))^2</f>
        <v>0.16137778844334039</v>
      </c>
      <c r="AH41" s="29"/>
      <c r="AJ41" s="30"/>
      <c r="AK41" s="30"/>
      <c r="AL41" s="30"/>
      <c r="AM41" s="30"/>
    </row>
    <row r="42" spans="1:39" x14ac:dyDescent="0.2">
      <c r="A42" t="s">
        <v>12</v>
      </c>
      <c r="B42" t="s">
        <v>70</v>
      </c>
      <c r="C42">
        <v>27</v>
      </c>
      <c r="D42" s="2">
        <v>44099</v>
      </c>
      <c r="E42">
        <v>269</v>
      </c>
      <c r="F42" s="36">
        <v>8.2441289999999992</v>
      </c>
      <c r="G42" s="12">
        <v>-112.20918</v>
      </c>
      <c r="H42" s="12">
        <v>40.748980000000003</v>
      </c>
      <c r="I42" s="17">
        <v>1</v>
      </c>
      <c r="J42" s="18">
        <v>3</v>
      </c>
      <c r="K42" s="3">
        <f t="shared" si="8"/>
        <v>2</v>
      </c>
      <c r="L42" s="19">
        <v>43.4</v>
      </c>
      <c r="M42">
        <f t="shared" si="9"/>
        <v>1.6374897295125106</v>
      </c>
      <c r="N42" s="7">
        <v>1.7414999999999899E-2</v>
      </c>
      <c r="O42" s="7">
        <v>8.1434999999999896E-2</v>
      </c>
      <c r="P42" s="7">
        <v>3.50699999999999E-2</v>
      </c>
      <c r="Q42" s="7">
        <v>9.0274999999999904E-3</v>
      </c>
      <c r="R42" s="7">
        <v>7.8449999999999891E-3</v>
      </c>
      <c r="S42" s="7">
        <v>5.7824999999999899E-3</v>
      </c>
      <c r="T42" s="12">
        <f t="shared" si="10"/>
        <v>0.21679867378891168</v>
      </c>
      <c r="U42" s="12">
        <f t="shared" si="11"/>
        <v>-0.26345472938796116</v>
      </c>
      <c r="V42" s="12">
        <f t="shared" si="12"/>
        <v>4.676141257536627</v>
      </c>
      <c r="W42" s="12">
        <f t="shared" si="13"/>
        <v>0.64764795144157938</v>
      </c>
      <c r="X42" s="12">
        <f t="shared" si="14"/>
        <v>0.80041453641011462</v>
      </c>
      <c r="Z42" s="29">
        <v>4.5</v>
      </c>
      <c r="AA42" cm="1">
        <f t="array" ref="AA42">COUNT(IF($J$2:$J$100&gt;=Z42,IF($L$2:$L$100&lt;=200,$J$2:$J$100)))</f>
        <v>63</v>
      </c>
      <c r="AB42" s="30" cm="1">
        <f t="array" ref="AB42">CORREL((IF($L$2:$L$100&lt;=200,IF($J$2:$J$100&gt;=$Z42,$M$2:$M$100))),(IF($L$2:$L$100&lt;=200,IF($J$2:$J$100&gt;=$Z42,$T$2:$T$100))))^2</f>
        <v>0.47632997267269195</v>
      </c>
      <c r="AC42" s="30" cm="1">
        <f t="array" ref="AC42">CORREL((IF($L$2:$L$100&lt;=200,IF($J$2:$J$100&gt;=$Z42,$M$2:$M$100))),(IF($L$2:$L$100&lt;=200,IF($J$2:$J$100&gt;=$Z42,$U$2:$U$100))))^2</f>
        <v>3.5161697741174974E-2</v>
      </c>
      <c r="AD42" s="30" cm="1">
        <f t="array" ref="AD42">CORREL((IF($L$2:$L$100&lt;=200,IF($J$2:$J$100&gt;=$Z42,$M$2:$M$100))),(IF($L$2:$L$100&lt;=200,IF($J$2:$J$100&gt;=$Z42,$V$2:$V$100))))^2</f>
        <v>0.14567991627277382</v>
      </c>
      <c r="AE42" s="30" cm="1">
        <f t="array" ref="AE42">CORREL((IF($L$2:$L$100&lt;=200,IF($J$2:$J$100&gt;=$Z42,$M$2:$M$100))),(IF($L$2:$L$100&lt;=200,IF($J$2:$J$100&gt;=$Z42,$W$2:$W$100))))^2</f>
        <v>0.18713278269569805</v>
      </c>
      <c r="AH42" s="29"/>
      <c r="AJ42" s="30"/>
      <c r="AK42" s="30"/>
      <c r="AL42" s="30"/>
      <c r="AM42" s="30"/>
    </row>
    <row r="43" spans="1:39" x14ac:dyDescent="0.2">
      <c r="A43" t="s">
        <v>11</v>
      </c>
      <c r="B43" t="s">
        <v>107</v>
      </c>
      <c r="C43">
        <v>73</v>
      </c>
      <c r="D43" s="2">
        <v>39051</v>
      </c>
      <c r="E43">
        <v>334</v>
      </c>
      <c r="F43" s="36">
        <v>7.7488427</v>
      </c>
      <c r="G43" s="12">
        <v>-112.24</v>
      </c>
      <c r="H43" s="12">
        <v>40.868000000000002</v>
      </c>
      <c r="I43" s="17">
        <v>0.55000000000000004</v>
      </c>
      <c r="J43" s="18">
        <v>6.3</v>
      </c>
      <c r="K43" s="3">
        <f t="shared" si="8"/>
        <v>5.75</v>
      </c>
      <c r="L43" s="14">
        <v>35.9</v>
      </c>
      <c r="M43">
        <f t="shared" si="9"/>
        <v>1.5550944485783191</v>
      </c>
      <c r="N43" s="7">
        <v>5.3605E-2</v>
      </c>
      <c r="O43" s="7">
        <v>8.9355000000000004E-2</v>
      </c>
      <c r="P43" s="7">
        <v>4.4694999999999901E-2</v>
      </c>
      <c r="Q43" s="7">
        <v>1.4582499999999899E-2</v>
      </c>
      <c r="R43" s="7">
        <v>7.3775000000000004E-3</v>
      </c>
      <c r="S43" s="7">
        <v>3.8300000000000001E-3</v>
      </c>
      <c r="T43" s="12">
        <f t="shared" si="10"/>
        <v>-9.9714621453752983E-2</v>
      </c>
      <c r="U43" s="12">
        <f t="shared" si="11"/>
        <v>-0.21063584219362058</v>
      </c>
      <c r="V43" s="12">
        <f t="shared" si="12"/>
        <v>1.6669153996828654</v>
      </c>
      <c r="W43" s="12">
        <f t="shared" si="13"/>
        <v>0.25006994963626189</v>
      </c>
      <c r="X43" s="12">
        <f t="shared" si="14"/>
        <v>0.71939867708959881</v>
      </c>
      <c r="Z43" s="29">
        <v>4.5999999999999996</v>
      </c>
      <c r="AA43" cm="1">
        <f t="array" ref="AA43">COUNT(IF($J$2:$J$100&gt;=Z43,IF($L$2:$L$100&lt;=200,$J$2:$J$100)))</f>
        <v>62</v>
      </c>
      <c r="AB43" s="30" cm="1">
        <f t="array" ref="AB43">CORREL((IF($L$2:$L$100&lt;=200,IF($J$2:$J$100&gt;=$Z43,$M$2:$M$100))),(IF($L$2:$L$100&lt;=200,IF($J$2:$J$100&gt;=$Z43,$T$2:$T$100))))^2</f>
        <v>0.46608917100462333</v>
      </c>
      <c r="AC43" s="30" cm="1">
        <f t="array" ref="AC43">CORREL((IF($L$2:$L$100&lt;=200,IF($J$2:$J$100&gt;=$Z43,$M$2:$M$100))),(IF($L$2:$L$100&lt;=200,IF($J$2:$J$100&gt;=$Z43,$U$2:$U$100))))^2</f>
        <v>3.1869514685590197E-2</v>
      </c>
      <c r="AD43" s="30" cm="1">
        <f t="array" ref="AD43">CORREL((IF($L$2:$L$100&lt;=200,IF($J$2:$J$100&gt;=$Z43,$M$2:$M$100))),(IF($L$2:$L$100&lt;=200,IF($J$2:$J$100&gt;=$Z43,$V$2:$V$100))))^2</f>
        <v>0.1404865227029134</v>
      </c>
      <c r="AE43" s="30" cm="1">
        <f t="array" ref="AE43">CORREL((IF($L$2:$L$100&lt;=200,IF($J$2:$J$100&gt;=$Z43,$M$2:$M$100))),(IF($L$2:$L$100&lt;=200,IF($J$2:$J$100&gt;=$Z43,$W$2:$W$100))))^2</f>
        <v>0.17949913716990612</v>
      </c>
      <c r="AH43" s="29"/>
      <c r="AJ43" s="30"/>
      <c r="AK43" s="30"/>
      <c r="AL43" s="30"/>
      <c r="AM43" s="30"/>
    </row>
    <row r="44" spans="1:39" x14ac:dyDescent="0.2">
      <c r="A44" t="s">
        <v>11</v>
      </c>
      <c r="B44" t="s">
        <v>121</v>
      </c>
      <c r="C44">
        <v>78</v>
      </c>
      <c r="D44" s="2">
        <v>39051</v>
      </c>
      <c r="E44">
        <v>334</v>
      </c>
      <c r="F44" s="36">
        <v>6.7562449999999998</v>
      </c>
      <c r="G44" s="12">
        <v>-112.373</v>
      </c>
      <c r="H44" s="12">
        <v>40.808999999999997</v>
      </c>
      <c r="I44" s="17">
        <v>0.75</v>
      </c>
      <c r="J44" s="18">
        <v>5.8</v>
      </c>
      <c r="K44" s="3">
        <f t="shared" si="8"/>
        <v>5.05</v>
      </c>
      <c r="L44" s="19">
        <v>35</v>
      </c>
      <c r="M44">
        <f t="shared" si="9"/>
        <v>1.5440680443502757</v>
      </c>
      <c r="N44" s="7">
        <v>5.6932499999999997E-2</v>
      </c>
      <c r="O44" s="7">
        <v>9.5597500000000002E-2</v>
      </c>
      <c r="P44" s="7">
        <v>4.904E-2</v>
      </c>
      <c r="Q44" s="7">
        <v>2.9707499999999901E-2</v>
      </c>
      <c r="R44" s="7">
        <v>1.1915E-2</v>
      </c>
      <c r="S44" s="7">
        <v>1.0814999999999899E-2</v>
      </c>
      <c r="T44" s="12">
        <f t="shared" si="10"/>
        <v>-8.2559690368471939E-2</v>
      </c>
      <c r="U44" s="12">
        <f t="shared" si="11"/>
        <v>-0.12674555825083655</v>
      </c>
      <c r="V44" s="12">
        <f t="shared" si="12"/>
        <v>1.6791375751987003</v>
      </c>
      <c r="W44" s="12">
        <f t="shared" si="13"/>
        <v>0.25349111650167183</v>
      </c>
      <c r="X44" s="12">
        <f t="shared" si="14"/>
        <v>0.5258369578229134</v>
      </c>
      <c r="Z44" s="29">
        <v>4.7</v>
      </c>
      <c r="AA44" cm="1">
        <f t="array" ref="AA44">COUNT(IF($J$2:$J$100&gt;=Z44,IF($L$2:$L$100&lt;=200,$J$2:$J$100)))</f>
        <v>61</v>
      </c>
      <c r="AB44" s="30" cm="1">
        <f t="array" ref="AB44">CORREL((IF($L$2:$L$100&lt;=200,IF($J$2:$J$100&gt;=$Z44,$M$2:$M$100))),(IF($L$2:$L$100&lt;=200,IF($J$2:$J$100&gt;=$Z44,$T$2:$T$100))))^2</f>
        <v>0.44416935140277214</v>
      </c>
      <c r="AC44" s="30" cm="1">
        <f t="array" ref="AC44">CORREL((IF($L$2:$L$100&lt;=200,IF($J$2:$J$100&gt;=$Z44,$M$2:$M$100))),(IF($L$2:$L$100&lt;=200,IF($J$2:$J$100&gt;=$Z44,$U$2:$U$100))))^2</f>
        <v>2.1881932321876591E-2</v>
      </c>
      <c r="AD44" s="30" cm="1">
        <f t="array" ref="AD44">CORREL((IF($L$2:$L$100&lt;=200,IF($J$2:$J$100&gt;=$Z44,$M$2:$M$100))),(IF($L$2:$L$100&lt;=200,IF($J$2:$J$100&gt;=$Z44,$V$2:$V$100))))^2</f>
        <v>0.10683392322264099</v>
      </c>
      <c r="AE44" s="30" cm="1">
        <f t="array" ref="AE44">CORREL((IF($L$2:$L$100&lt;=200,IF($J$2:$J$100&gt;=$Z44,$M$2:$M$100))),(IF($L$2:$L$100&lt;=200,IF($J$2:$J$100&gt;=$Z44,$W$2:$W$100))))^2</f>
        <v>0.15033436253079552</v>
      </c>
      <c r="AH44" s="29"/>
      <c r="AJ44" s="30"/>
      <c r="AK44" s="30"/>
      <c r="AL44" s="30"/>
      <c r="AM44" s="30"/>
    </row>
    <row r="45" spans="1:39" x14ac:dyDescent="0.2">
      <c r="A45" t="s">
        <v>11</v>
      </c>
      <c r="B45" t="s">
        <v>109</v>
      </c>
      <c r="C45">
        <v>82</v>
      </c>
      <c r="D45" s="2">
        <v>39052</v>
      </c>
      <c r="E45">
        <v>335</v>
      </c>
      <c r="F45" s="36">
        <v>6.7488427</v>
      </c>
      <c r="G45" s="12">
        <v>-112.732</v>
      </c>
      <c r="H45" s="12">
        <v>41.174999999999997</v>
      </c>
      <c r="I45" s="17">
        <v>0.8</v>
      </c>
      <c r="J45" s="18">
        <v>5.5</v>
      </c>
      <c r="K45" s="3">
        <f t="shared" si="8"/>
        <v>4.7</v>
      </c>
      <c r="L45" s="19">
        <v>30.1</v>
      </c>
      <c r="M45">
        <f t="shared" si="9"/>
        <v>1.4785664955938433</v>
      </c>
      <c r="N45" s="7">
        <v>5.6354999999999898E-2</v>
      </c>
      <c r="O45" s="7">
        <v>9.1857499999999898E-2</v>
      </c>
      <c r="P45" s="7">
        <v>4.5960000000000001E-2</v>
      </c>
      <c r="Q45" s="7">
        <v>1.5022499999999901E-2</v>
      </c>
      <c r="R45" s="7">
        <v>2.7299999999999798E-3</v>
      </c>
      <c r="S45" s="7">
        <v>1.39499999999999E-2</v>
      </c>
      <c r="T45" s="12">
        <f t="shared" si="10"/>
        <v>-0.11316441226900263</v>
      </c>
      <c r="U45" s="12">
        <f t="shared" si="11"/>
        <v>-0.20873745466812949</v>
      </c>
      <c r="V45" s="12">
        <f t="shared" si="12"/>
        <v>1.6299795936474148</v>
      </c>
      <c r="W45" s="12">
        <f t="shared" si="13"/>
        <v>0.23953782575693713</v>
      </c>
      <c r="X45" s="12">
        <f t="shared" si="14"/>
        <v>0.71889034431137866</v>
      </c>
      <c r="Z45" s="29">
        <v>4.8</v>
      </c>
      <c r="AA45" cm="1">
        <f t="array" ref="AA45">COUNT(IF($J$2:$J$100&gt;=Z45,IF($L$2:$L$100&lt;=200,$J$2:$J$100)))</f>
        <v>60</v>
      </c>
      <c r="AB45" s="30" cm="1">
        <f t="array" ref="AB45">CORREL((IF($L$2:$L$100&lt;=200,IF($J$2:$J$100&gt;=$Z45,$M$2:$M$100))),(IF($L$2:$L$100&lt;=200,IF($J$2:$J$100&gt;=$Z45,$T$2:$T$100))))^2</f>
        <v>0.44247363826934172</v>
      </c>
      <c r="AC45" s="30" cm="1">
        <f t="array" ref="AC45">CORREL((IF($L$2:$L$100&lt;=200,IF($J$2:$J$100&gt;=$Z45,$M$2:$M$100))),(IF($L$2:$L$100&lt;=200,IF($J$2:$J$100&gt;=$Z45,$U$2:$U$100))))^2</f>
        <v>2.0810013401054862E-2</v>
      </c>
      <c r="AD45" s="30" cm="1">
        <f t="array" ref="AD45">CORREL((IF($L$2:$L$100&lt;=200,IF($J$2:$J$100&gt;=$Z45,$M$2:$M$100))),(IF($L$2:$L$100&lt;=200,IF($J$2:$J$100&gt;=$Z45,$V$2:$V$100))))^2</f>
        <v>0.10589738301663462</v>
      </c>
      <c r="AE45" s="30" cm="1">
        <f t="array" ref="AE45">CORREL((IF($L$2:$L$100&lt;=200,IF($J$2:$J$100&gt;=$Z45,$M$2:$M$100))),(IF($L$2:$L$100&lt;=200,IF($J$2:$J$100&gt;=$Z45,$W$2:$W$100))))^2</f>
        <v>0.14747673262327854</v>
      </c>
      <c r="AH45" s="29"/>
      <c r="AJ45" s="30"/>
      <c r="AK45" s="30"/>
      <c r="AL45" s="30"/>
      <c r="AM45" s="30"/>
    </row>
    <row r="46" spans="1:39" x14ac:dyDescent="0.2">
      <c r="A46" t="s">
        <v>11</v>
      </c>
      <c r="B46" t="s">
        <v>127</v>
      </c>
      <c r="C46">
        <v>80</v>
      </c>
      <c r="D46" s="2">
        <v>39051</v>
      </c>
      <c r="E46">
        <v>334</v>
      </c>
      <c r="F46" s="36">
        <v>6.7559676</v>
      </c>
      <c r="G46" s="12">
        <v>-112.706</v>
      </c>
      <c r="H46" s="12">
        <v>41.061</v>
      </c>
      <c r="I46" s="17">
        <v>0.85</v>
      </c>
      <c r="J46" s="18">
        <v>5.6</v>
      </c>
      <c r="K46" s="3">
        <f t="shared" si="8"/>
        <v>4.75</v>
      </c>
      <c r="L46" s="19">
        <v>29.9</v>
      </c>
      <c r="M46">
        <f t="shared" si="9"/>
        <v>1.4756711883244296</v>
      </c>
      <c r="N46" s="7">
        <v>8.0004999999999896E-2</v>
      </c>
      <c r="O46" s="7">
        <v>0.1127575</v>
      </c>
      <c r="P46" s="7">
        <v>7.4642500000000001E-2</v>
      </c>
      <c r="Q46" s="7">
        <v>4.4199999999999899E-2</v>
      </c>
      <c r="R46" s="7">
        <v>2.1760000000000002E-2</v>
      </c>
      <c r="S46" s="7">
        <v>1.7964999999999998E-2</v>
      </c>
      <c r="T46" s="12">
        <f t="shared" si="10"/>
        <v>-4.7557812118926859E-2</v>
      </c>
      <c r="U46" s="12">
        <f t="shared" si="11"/>
        <v>-0.15792750145904996</v>
      </c>
      <c r="V46" s="12">
        <f t="shared" si="12"/>
        <v>1.40938066370852</v>
      </c>
      <c r="W46" s="12">
        <f t="shared" si="13"/>
        <v>0.1699111601063491</v>
      </c>
      <c r="X46" s="12">
        <f t="shared" si="14"/>
        <v>0.4367902139114101</v>
      </c>
      <c r="Z46" s="29">
        <v>4.9000000000000004</v>
      </c>
      <c r="AA46" cm="1">
        <f t="array" ref="AA46">COUNT(IF($J$2:$J$100&gt;=Z46,IF($L$2:$L$100&lt;=200,$J$2:$J$100)))</f>
        <v>58</v>
      </c>
      <c r="AB46" s="30" cm="1">
        <f t="array" ref="AB46">CORREL((IF($L$2:$L$100&lt;=200,IF($J$2:$J$100&gt;=$Z46,$M$2:$M$100))),(IF($L$2:$L$100&lt;=200,IF($J$2:$J$100&gt;=$Z46,$T$2:$T$100))))^2</f>
        <v>0.43393450760361985</v>
      </c>
      <c r="AC46" s="30" cm="1">
        <f t="array" ref="AC46">CORREL((IF($L$2:$L$100&lt;=200,IF($J$2:$J$100&gt;=$Z46,$M$2:$M$100))),(IF($L$2:$L$100&lt;=200,IF($J$2:$J$100&gt;=$Z46,$U$2:$U$100))))^2</f>
        <v>2.5713423494673409E-2</v>
      </c>
      <c r="AD46" s="30" cm="1">
        <f t="array" ref="AD46">CORREL((IF($L$2:$L$100&lt;=200,IF($J$2:$J$100&gt;=$Z46,$M$2:$M$100))),(IF($L$2:$L$100&lt;=200,IF($J$2:$J$100&gt;=$Z46,$V$2:$V$100))))^2</f>
        <v>0.10447306550931473</v>
      </c>
      <c r="AE46" s="30" cm="1">
        <f t="array" ref="AE46">CORREL((IF($L$2:$L$100&lt;=200,IF($J$2:$J$100&gt;=$Z46,$M$2:$M$100))),(IF($L$2:$L$100&lt;=200,IF($J$2:$J$100&gt;=$Z46,$W$2:$W$100))))^2</f>
        <v>0.15143455175738421</v>
      </c>
      <c r="AH46" s="29"/>
      <c r="AJ46" s="30"/>
      <c r="AK46" s="30"/>
      <c r="AL46" s="30"/>
      <c r="AM46" s="30"/>
    </row>
    <row r="47" spans="1:39" x14ac:dyDescent="0.2">
      <c r="A47" t="s">
        <v>11</v>
      </c>
      <c r="B47" t="s">
        <v>124</v>
      </c>
      <c r="C47">
        <v>68</v>
      </c>
      <c r="D47" s="2">
        <v>38891</v>
      </c>
      <c r="E47">
        <v>174</v>
      </c>
      <c r="F47" s="36">
        <v>7.7484096999999998</v>
      </c>
      <c r="G47" s="12">
        <v>-112.14400000000001</v>
      </c>
      <c r="H47" s="12">
        <v>41.043999999999997</v>
      </c>
      <c r="I47" s="17">
        <v>0.57999999999999996</v>
      </c>
      <c r="J47" s="18">
        <v>2.6</v>
      </c>
      <c r="K47" s="3">
        <f t="shared" si="8"/>
        <v>2.02</v>
      </c>
      <c r="L47" s="19">
        <v>28.7</v>
      </c>
      <c r="M47">
        <f t="shared" si="9"/>
        <v>1.4578818967339924</v>
      </c>
      <c r="N47" s="7">
        <v>4.3072499999999903E-2</v>
      </c>
      <c r="O47" s="7">
        <v>8.8942499999999897E-2</v>
      </c>
      <c r="P47" s="7">
        <v>6.4082499999999903E-2</v>
      </c>
      <c r="Q47" s="7">
        <v>2.9624999999999901E-2</v>
      </c>
      <c r="R47" s="7">
        <v>4.8475000000000002E-3</v>
      </c>
      <c r="S47" s="7">
        <v>6.4000000000000103E-4</v>
      </c>
      <c r="T47" s="12">
        <f t="shared" si="10"/>
        <v>0.23622002979453047</v>
      </c>
      <c r="U47" s="12">
        <f t="shared" si="11"/>
        <v>-0.26101200621141579</v>
      </c>
      <c r="V47" s="12">
        <f t="shared" si="12"/>
        <v>2.0649486331185813</v>
      </c>
      <c r="W47" s="12">
        <f t="shared" si="13"/>
        <v>0.347460515850472</v>
      </c>
      <c r="X47" s="12">
        <f t="shared" si="14"/>
        <v>0.50028464798532568</v>
      </c>
      <c r="Z47" s="29">
        <v>5</v>
      </c>
      <c r="AA47" cm="1">
        <f t="array" ref="AA47">COUNT(IF($J$2:$J$100&gt;=Z47,IF($L$2:$L$100&lt;=200,$J$2:$J$100)))</f>
        <v>56</v>
      </c>
      <c r="AB47" s="30" cm="1">
        <f t="array" ref="AB47">CORREL((IF($L$2:$L$100&lt;=200,IF($J$2:$J$100&gt;=$Z47,$M$2:$M$100))),(IF($L$2:$L$100&lt;=200,IF($J$2:$J$100&gt;=$Z47,$T$2:$T$100))))^2</f>
        <v>0.46309149329875055</v>
      </c>
      <c r="AC47" s="30" cm="1">
        <f t="array" ref="AC47">CORREL((IF($L$2:$L$100&lt;=200,IF($J$2:$J$100&gt;=$Z47,$M$2:$M$100))),(IF($L$2:$L$100&lt;=200,IF($J$2:$J$100&gt;=$Z47,$U$2:$U$100))))^2</f>
        <v>2.8286861097859658E-2</v>
      </c>
      <c r="AD47" s="30" cm="1">
        <f t="array" ref="AD47">CORREL((IF($L$2:$L$100&lt;=200,IF($J$2:$J$100&gt;=$Z47,$M$2:$M$100))),(IF($L$2:$L$100&lt;=200,IF($J$2:$J$100&gt;=$Z47,$V$2:$V$100))))^2</f>
        <v>0.12675590545343951</v>
      </c>
      <c r="AE47" s="30" cm="1">
        <f t="array" ref="AE47">CORREL((IF($L$2:$L$100&lt;=200,IF($J$2:$J$100&gt;=$Z47,$M$2:$M$100))),(IF($L$2:$L$100&lt;=200,IF($J$2:$J$100&gt;=$Z47,$W$2:$W$100))))^2</f>
        <v>0.18314229144347022</v>
      </c>
      <c r="AH47" s="29"/>
      <c r="AJ47" s="30"/>
      <c r="AK47" s="30"/>
      <c r="AL47" s="30"/>
      <c r="AM47" s="30"/>
    </row>
    <row r="48" spans="1:39" x14ac:dyDescent="0.2">
      <c r="A48" t="s">
        <v>11</v>
      </c>
      <c r="B48" t="s">
        <v>109</v>
      </c>
      <c r="C48">
        <v>48</v>
      </c>
      <c r="D48" s="2">
        <v>38890</v>
      </c>
      <c r="E48">
        <v>173</v>
      </c>
      <c r="F48" s="36">
        <v>8.2454619999999998</v>
      </c>
      <c r="G48" s="12">
        <v>-112.732</v>
      </c>
      <c r="H48" s="12">
        <v>41.177</v>
      </c>
      <c r="I48" s="17">
        <v>0.88</v>
      </c>
      <c r="J48" s="18">
        <v>6</v>
      </c>
      <c r="K48" s="3">
        <f t="shared" si="8"/>
        <v>5.12</v>
      </c>
      <c r="L48" s="19">
        <v>26.4</v>
      </c>
      <c r="M48">
        <f t="shared" si="9"/>
        <v>1.4216039268698311</v>
      </c>
      <c r="N48" s="7">
        <v>9.3974999999999906E-2</v>
      </c>
      <c r="O48" s="7">
        <v>0.11154749999999999</v>
      </c>
      <c r="P48" s="7">
        <v>7.9427499999999901E-2</v>
      </c>
      <c r="Q48" s="7">
        <v>6.8207499999999893E-2</v>
      </c>
      <c r="R48" s="7">
        <v>6.1524999999999899E-2</v>
      </c>
      <c r="S48" s="7">
        <v>5.2752499999999897E-2</v>
      </c>
      <c r="T48" s="12">
        <f t="shared" si="10"/>
        <v>-0.13041529393307788</v>
      </c>
      <c r="U48" s="12">
        <f t="shared" si="11"/>
        <v>-5.4592562858081298E-2</v>
      </c>
      <c r="V48" s="12">
        <f t="shared" si="12"/>
        <v>1.1869912210694344</v>
      </c>
      <c r="W48" s="12">
        <f t="shared" si="13"/>
        <v>8.550158741743652E-2</v>
      </c>
      <c r="X48" s="12">
        <f t="shared" si="14"/>
        <v>0.24110594976495858</v>
      </c>
      <c r="Z48" s="29">
        <v>5.0999999999999996</v>
      </c>
      <c r="AA48" cm="1">
        <f t="array" ref="AA48">COUNT(IF($J$2:$J$100&gt;=Z48,IF($L$2:$L$100&lt;=200,$J$2:$J$100)))</f>
        <v>53</v>
      </c>
      <c r="AB48" s="30" cm="1">
        <f t="array" ref="AB48">CORREL((IF($L$2:$L$100&lt;=200,IF($J$2:$J$100&gt;=$Z48,$M$2:$M$100))),(IF($L$2:$L$100&lt;=200,IF($J$2:$J$100&gt;=$Z48,$T$2:$T$100))))^2</f>
        <v>0.43781118309202072</v>
      </c>
      <c r="AC48" s="30" cm="1">
        <f t="array" ref="AC48">CORREL((IF($L$2:$L$100&lt;=200,IF($J$2:$J$100&gt;=$Z48,$M$2:$M$100))),(IF($L$2:$L$100&lt;=200,IF($J$2:$J$100&gt;=$Z48,$U$2:$U$100))))^2</f>
        <v>1.1895187683397129E-2</v>
      </c>
      <c r="AD48" s="30" cm="1">
        <f t="array" ref="AD48">CORREL((IF($L$2:$L$100&lt;=200,IF($J$2:$J$100&gt;=$Z48,$M$2:$M$100))),(IF($L$2:$L$100&lt;=200,IF($J$2:$J$100&gt;=$Z48,$V$2:$V$100))))^2</f>
        <v>0.10704464064362305</v>
      </c>
      <c r="AE48" s="30" cm="1">
        <f t="array" ref="AE48">CORREL((IF($L$2:$L$100&lt;=200,IF($J$2:$J$100&gt;=$Z48,$M$2:$M$100))),(IF($L$2:$L$100&lt;=200,IF($J$2:$J$100&gt;=$Z48,$W$2:$W$100))))^2</f>
        <v>0.15350433909631891</v>
      </c>
      <c r="AH48" s="29"/>
      <c r="AJ48" s="30"/>
      <c r="AK48" s="30"/>
      <c r="AL48" s="30"/>
      <c r="AM48" s="30"/>
    </row>
    <row r="49" spans="1:39" x14ac:dyDescent="0.2">
      <c r="A49" t="s">
        <v>11</v>
      </c>
      <c r="B49" t="s">
        <v>110</v>
      </c>
      <c r="C49">
        <v>83</v>
      </c>
      <c r="D49" s="2">
        <v>39052</v>
      </c>
      <c r="E49">
        <v>335</v>
      </c>
      <c r="F49" s="36">
        <v>5.7559676</v>
      </c>
      <c r="G49" s="12">
        <v>-112.483</v>
      </c>
      <c r="H49" s="12">
        <v>41.162999999999997</v>
      </c>
      <c r="I49" s="17">
        <v>0.85</v>
      </c>
      <c r="J49" s="18">
        <v>8.6999999999999993</v>
      </c>
      <c r="K49" s="3">
        <f t="shared" si="8"/>
        <v>7.85</v>
      </c>
      <c r="L49" s="19">
        <v>25.3</v>
      </c>
      <c r="M49">
        <f t="shared" si="9"/>
        <v>1.403120521175818</v>
      </c>
      <c r="N49" s="7">
        <v>5.6189999999999997E-2</v>
      </c>
      <c r="O49" s="7">
        <v>9.6807499999999894E-2</v>
      </c>
      <c r="P49" s="7">
        <v>5.5584999999999898E-2</v>
      </c>
      <c r="Q49" s="7">
        <v>2.2447499999999999E-2</v>
      </c>
      <c r="R49" s="7">
        <v>-2.6049999999999901E-3</v>
      </c>
      <c r="S49" s="7">
        <v>1.09799999999999E-2</v>
      </c>
      <c r="T49" s="12">
        <f t="shared" si="10"/>
        <v>-6.2495157916493986E-3</v>
      </c>
      <c r="U49" s="12">
        <f t="shared" si="11"/>
        <v>-0.21658850634814245</v>
      </c>
      <c r="V49" s="12">
        <f t="shared" si="12"/>
        <v>1.7228599394910109</v>
      </c>
      <c r="W49" s="12">
        <f t="shared" si="13"/>
        <v>0.26547819408813822</v>
      </c>
      <c r="X49" s="12">
        <f t="shared" si="14"/>
        <v>0.62353779715735158</v>
      </c>
      <c r="Z49" s="29">
        <v>5.3</v>
      </c>
      <c r="AA49" cm="1">
        <f t="array" ref="AA49">COUNT(IF($J$2:$J$100&gt;=Z49,IF($L$2:$L$100&lt;=200,$J$2:$J$100)))</f>
        <v>51</v>
      </c>
      <c r="AB49" s="30" cm="1">
        <f t="array" ref="AB49">CORREL((IF($L$2:$L$100&lt;=200,IF($J$2:$J$100&gt;=$Z49,$M$2:$M$100))),(IF($L$2:$L$100&lt;=200,IF($J$2:$J$100&gt;=$Z49,$T$2:$T$100))))^2</f>
        <v>0.43782387384596627</v>
      </c>
      <c r="AC49" s="30" cm="1">
        <f t="array" ref="AC49">CORREL((IF($L$2:$L$100&lt;=200,IF($J$2:$J$100&gt;=$Z49,$M$2:$M$100))),(IF($L$2:$L$100&lt;=200,IF($J$2:$J$100&gt;=$Z49,$U$2:$U$100))))^2</f>
        <v>1.7102010111558007E-2</v>
      </c>
      <c r="AD49" s="30" cm="1">
        <f t="array" ref="AD49">CORREL((IF($L$2:$L$100&lt;=200,IF($J$2:$J$100&gt;=$Z49,$M$2:$M$100))),(IF($L$2:$L$100&lt;=200,IF($J$2:$J$100&gt;=$Z49,$V$2:$V$100))))^2</f>
        <v>0.10677617068436608</v>
      </c>
      <c r="AE49" s="30" cm="1">
        <f t="array" ref="AE49">CORREL((IF($L$2:$L$100&lt;=200,IF($J$2:$J$100&gt;=$Z49,$M$2:$M$100))),(IF($L$2:$L$100&lt;=200,IF($J$2:$J$100&gt;=$Z49,$W$2:$W$100))))^2</f>
        <v>0.16315952942563869</v>
      </c>
      <c r="AH49" s="29"/>
      <c r="AJ49" s="30"/>
      <c r="AK49" s="30"/>
      <c r="AL49" s="30"/>
      <c r="AM49" s="30"/>
    </row>
    <row r="50" spans="1:39" x14ac:dyDescent="0.2">
      <c r="A50" t="s">
        <v>11</v>
      </c>
      <c r="B50" t="s">
        <v>117</v>
      </c>
      <c r="C50">
        <v>74</v>
      </c>
      <c r="D50" s="2">
        <v>39051</v>
      </c>
      <c r="E50">
        <v>334</v>
      </c>
      <c r="F50" s="45">
        <v>0.24808264999999999</v>
      </c>
      <c r="G50" s="12">
        <v>-112.16</v>
      </c>
      <c r="H50" s="12">
        <v>40.805</v>
      </c>
      <c r="I50" s="17">
        <v>0.75</v>
      </c>
      <c r="J50" s="18">
        <v>8.1</v>
      </c>
      <c r="K50" s="3">
        <f t="shared" si="8"/>
        <v>7.35</v>
      </c>
      <c r="L50" s="19">
        <v>24.7</v>
      </c>
      <c r="M50">
        <f t="shared" si="9"/>
        <v>1.3926969532596658</v>
      </c>
      <c r="N50" s="9">
        <v>0.100602499999999</v>
      </c>
      <c r="O50" s="9">
        <v>0.111464999999999</v>
      </c>
      <c r="P50" s="9">
        <v>9.2434999999999906E-2</v>
      </c>
      <c r="Q50" s="9">
        <v>5.0250000000000003E-2</v>
      </c>
      <c r="R50" s="9">
        <v>1.21074999999999E-2</v>
      </c>
      <c r="S50" s="9">
        <v>4.2424999999999798E-3</v>
      </c>
      <c r="T50" s="12">
        <f t="shared" si="10"/>
        <v>-7.3274121921671972E-2</v>
      </c>
      <c r="U50" s="12">
        <f t="shared" si="11"/>
        <v>-0.19892251287915547</v>
      </c>
      <c r="V50" s="12">
        <f t="shared" si="12"/>
        <v>1.1079744539151621</v>
      </c>
      <c r="W50" s="12">
        <f t="shared" si="13"/>
        <v>5.1221898687918231E-2</v>
      </c>
      <c r="X50" s="12">
        <f t="shared" si="14"/>
        <v>0.37853631388553549</v>
      </c>
      <c r="Z50" s="29">
        <v>5.4</v>
      </c>
      <c r="AA50" cm="1">
        <f t="array" ref="AA50">COUNT(IF($J$2:$J$100&gt;=Z50,IF($L$2:$L$100&lt;=200,$J$2:$J$100)))</f>
        <v>50</v>
      </c>
      <c r="AB50" s="30" cm="1">
        <f t="array" ref="AB50">CORREL((IF($L$2:$L$100&lt;=200,IF($J$2:$J$100&gt;=$Z50,$M$2:$M$100))),(IF($L$2:$L$100&lt;=200,IF($J$2:$J$100&gt;=$Z50,$T$2:$T$100))))^2</f>
        <v>0.41946928793164179</v>
      </c>
      <c r="AC50" s="30" cm="1">
        <f t="array" ref="AC50">CORREL((IF($L$2:$L$100&lt;=200,IF($J$2:$J$100&gt;=$Z50,$M$2:$M$100))),(IF($L$2:$L$100&lt;=200,IF($J$2:$J$100&gt;=$Z50,$U$2:$U$100))))^2</f>
        <v>5.5705980244844244E-3</v>
      </c>
      <c r="AD50" s="30" cm="1">
        <f t="array" ref="AD50">CORREL((IF($L$2:$L$100&lt;=200,IF($J$2:$J$100&gt;=$Z50,$M$2:$M$100))),(IF($L$2:$L$100&lt;=200,IF($J$2:$J$100&gt;=$Z50,$V$2:$V$100))))^2</f>
        <v>8.2733685595189274E-2</v>
      </c>
      <c r="AE50" s="30" cm="1">
        <f t="array" ref="AE50">CORREL((IF($L$2:$L$100&lt;=200,IF($J$2:$J$100&gt;=$Z50,$M$2:$M$100))),(IF($L$2:$L$100&lt;=200,IF($J$2:$J$100&gt;=$Z50,$W$2:$W$100))))^2</f>
        <v>0.13325295800524486</v>
      </c>
      <c r="AH50" s="29"/>
      <c r="AJ50" s="30"/>
      <c r="AK50" s="30"/>
      <c r="AL50" s="30"/>
      <c r="AM50" s="30"/>
    </row>
    <row r="51" spans="1:39" x14ac:dyDescent="0.2">
      <c r="A51" t="s">
        <v>11</v>
      </c>
      <c r="B51" t="s">
        <v>120</v>
      </c>
      <c r="C51">
        <v>77</v>
      </c>
      <c r="D51" s="2">
        <v>39051</v>
      </c>
      <c r="E51">
        <v>334</v>
      </c>
      <c r="F51" s="36">
        <v>6.7562449999999998</v>
      </c>
      <c r="G51" s="12">
        <v>-112.373</v>
      </c>
      <c r="H51" s="12">
        <v>40.808999999999997</v>
      </c>
      <c r="I51" s="17">
        <v>0.75</v>
      </c>
      <c r="J51" s="18">
        <v>5.5</v>
      </c>
      <c r="K51" s="3">
        <f t="shared" si="8"/>
        <v>4.75</v>
      </c>
      <c r="L51" s="19">
        <v>24.3</v>
      </c>
      <c r="M51">
        <f t="shared" si="9"/>
        <v>1.3856062735983121</v>
      </c>
      <c r="N51" s="7">
        <v>5.6932499999999997E-2</v>
      </c>
      <c r="O51" s="7">
        <v>9.5597500000000002E-2</v>
      </c>
      <c r="P51" s="7">
        <v>4.904E-2</v>
      </c>
      <c r="Q51" s="7">
        <v>2.9707499999999901E-2</v>
      </c>
      <c r="R51" s="7">
        <v>1.1915E-2</v>
      </c>
      <c r="S51" s="7">
        <v>1.0814999999999899E-2</v>
      </c>
      <c r="T51" s="12">
        <f t="shared" si="10"/>
        <v>-8.2559690368471939E-2</v>
      </c>
      <c r="U51" s="12">
        <f t="shared" si="11"/>
        <v>-0.12674555825083655</v>
      </c>
      <c r="V51" s="12">
        <f t="shared" si="12"/>
        <v>1.6791375751987003</v>
      </c>
      <c r="W51" s="12">
        <f t="shared" si="13"/>
        <v>0.25349111650167183</v>
      </c>
      <c r="X51" s="12">
        <f t="shared" si="14"/>
        <v>0.5258369578229134</v>
      </c>
      <c r="Z51" s="29">
        <v>5.5</v>
      </c>
      <c r="AA51" cm="1">
        <f t="array" ref="AA51">COUNT(IF($J$2:$J$100&gt;=Z51,IF($L$2:$L$100&lt;=200,$J$2:$J$100)))</f>
        <v>48</v>
      </c>
      <c r="AB51" s="30" cm="1">
        <f t="array" ref="AB51">CORREL((IF($L$2:$L$100&lt;=200,IF($J$2:$J$100&gt;=$Z51,$M$2:$M$100))),(IF($L$2:$L$100&lt;=200,IF($J$2:$J$100&gt;=$Z51,$T$2:$T$100))))^2</f>
        <v>0.43923064309196441</v>
      </c>
      <c r="AC51" s="30" cm="1">
        <f t="array" ref="AC51">CORREL((IF($L$2:$L$100&lt;=200,IF($J$2:$J$100&gt;=$Z51,$M$2:$M$100))),(IF($L$2:$L$100&lt;=200,IF($J$2:$J$100&gt;=$Z51,$U$2:$U$100))))^2</f>
        <v>1.3464943170389496E-2</v>
      </c>
      <c r="AD51" s="30" cm="1">
        <f t="array" ref="AD51">CORREL((IF($L$2:$L$100&lt;=200,IF($J$2:$J$100&gt;=$Z51,$M$2:$M$100))),(IF($L$2:$L$100&lt;=200,IF($J$2:$J$100&gt;=$Z51,$V$2:$V$100))))^2</f>
        <v>9.1407292910482607E-2</v>
      </c>
      <c r="AE51" s="30" cm="1">
        <f t="array" ref="AE51">CORREL((IF($L$2:$L$100&lt;=200,IF($J$2:$J$100&gt;=$Z51,$M$2:$M$100))),(IF($L$2:$L$100&lt;=200,IF($J$2:$J$100&gt;=$Z51,$W$2:$W$100))))^2</f>
        <v>0.15154633968814593</v>
      </c>
      <c r="AH51" s="29"/>
      <c r="AJ51" s="30"/>
      <c r="AK51" s="30"/>
      <c r="AL51" s="30"/>
      <c r="AM51" s="30"/>
    </row>
    <row r="52" spans="1:39" x14ac:dyDescent="0.2">
      <c r="A52" t="s">
        <v>11</v>
      </c>
      <c r="B52" t="s">
        <v>108</v>
      </c>
      <c r="C52">
        <v>81</v>
      </c>
      <c r="D52" s="2">
        <v>39052</v>
      </c>
      <c r="E52">
        <v>335</v>
      </c>
      <c r="F52" s="36">
        <v>5.7559676</v>
      </c>
      <c r="G52" s="12">
        <v>-112.595</v>
      </c>
      <c r="H52" s="12">
        <v>41.170999999999999</v>
      </c>
      <c r="I52" s="17">
        <v>0.7</v>
      </c>
      <c r="J52" s="18">
        <v>4.9000000000000004</v>
      </c>
      <c r="K52" s="3">
        <f t="shared" si="8"/>
        <v>4.2</v>
      </c>
      <c r="L52" s="19">
        <v>24.2</v>
      </c>
      <c r="M52">
        <f t="shared" si="9"/>
        <v>1.3838153659804313</v>
      </c>
      <c r="N52" s="7">
        <v>6.0369999999999903E-2</v>
      </c>
      <c r="O52" s="7">
        <v>9.6972500000000003E-2</v>
      </c>
      <c r="P52" s="7">
        <v>5.5640000000000002E-2</v>
      </c>
      <c r="Q52" s="7">
        <v>2.2419999999999898E-2</v>
      </c>
      <c r="R52" s="7">
        <v>1.2024999999999999E-2</v>
      </c>
      <c r="S52" s="7">
        <v>1.09525E-2</v>
      </c>
      <c r="T52" s="12">
        <f t="shared" si="10"/>
        <v>-4.8776715048079622E-2</v>
      </c>
      <c r="U52" s="12">
        <f t="shared" si="11"/>
        <v>-0.21113176668732303</v>
      </c>
      <c r="V52" s="12">
        <f t="shared" si="12"/>
        <v>1.60630279940368</v>
      </c>
      <c r="W52" s="12">
        <f t="shared" si="13"/>
        <v>0.23262945485167785</v>
      </c>
      <c r="X52" s="12">
        <f t="shared" si="14"/>
        <v>0.62443202043679602</v>
      </c>
      <c r="Z52" s="29">
        <v>5.6</v>
      </c>
      <c r="AA52" cm="1">
        <f t="array" ref="AA52">COUNT(IF($J$2:$J$100&gt;=Z52,IF($L$2:$L$100&lt;=200,$J$2:$J$100)))</f>
        <v>43</v>
      </c>
      <c r="AB52" s="30" cm="1">
        <f t="array" ref="AB52">CORREL((IF($L$2:$L$100&lt;=200,IF($J$2:$J$100&gt;=$Z52,$M$2:$M$100))),(IF($L$2:$L$100&lt;=200,IF($J$2:$J$100&gt;=$Z52,$T$2:$T$100))))^2</f>
        <v>0.4352420655345981</v>
      </c>
      <c r="AC52" s="30" cm="1">
        <f t="array" ref="AC52">CORREL((IF($L$2:$L$100&lt;=200,IF($J$2:$J$100&gt;=$Z52,$M$2:$M$100))),(IF($L$2:$L$100&lt;=200,IF($J$2:$J$100&gt;=$Z52,$U$2:$U$100))))^2</f>
        <v>2.2799327860064587E-2</v>
      </c>
      <c r="AD52" s="30" cm="1">
        <f t="array" ref="AD52">CORREL((IF($L$2:$L$100&lt;=200,IF($J$2:$J$100&gt;=$Z52,$M$2:$M$100))),(IF($L$2:$L$100&lt;=200,IF($J$2:$J$100&gt;=$Z52,$V$2:$V$100))))^2</f>
        <v>9.5585487769231398E-2</v>
      </c>
      <c r="AE52" s="30" cm="1">
        <f t="array" ref="AE52">CORREL((IF($L$2:$L$100&lt;=200,IF($J$2:$J$100&gt;=$Z52,$M$2:$M$100))),(IF($L$2:$L$100&lt;=200,IF($J$2:$J$100&gt;=$Z52,$W$2:$W$100))))^2</f>
        <v>0.15686186845437189</v>
      </c>
      <c r="AH52" s="29"/>
      <c r="AJ52" s="30"/>
      <c r="AK52" s="30"/>
      <c r="AL52" s="30"/>
      <c r="AM52" s="30"/>
    </row>
    <row r="53" spans="1:39" x14ac:dyDescent="0.2">
      <c r="A53" t="s">
        <v>12</v>
      </c>
      <c r="B53" t="s">
        <v>78</v>
      </c>
      <c r="C53">
        <v>54</v>
      </c>
      <c r="D53" s="2">
        <v>44320</v>
      </c>
      <c r="E53">
        <v>124</v>
      </c>
      <c r="F53" s="45">
        <v>1.7596334</v>
      </c>
      <c r="G53" s="12">
        <v>-112.32722200000001</v>
      </c>
      <c r="H53" s="12">
        <v>40.768611100000001</v>
      </c>
      <c r="I53" s="17">
        <v>0.67</v>
      </c>
      <c r="J53" s="18">
        <f>I53</f>
        <v>0.67</v>
      </c>
      <c r="L53" s="19">
        <v>22.5</v>
      </c>
      <c r="M53">
        <f t="shared" si="9"/>
        <v>1.3521825181113625</v>
      </c>
      <c r="N53" s="7">
        <v>3.1824999999999902E-2</v>
      </c>
      <c r="O53" s="7">
        <v>0.11622250000000001</v>
      </c>
      <c r="P53" s="7">
        <v>5.0139999999999997E-2</v>
      </c>
      <c r="Q53" s="7">
        <v>5.7274999999999904E-3</v>
      </c>
      <c r="R53" s="7">
        <v>2.2062499999999902E-2</v>
      </c>
      <c r="S53" s="7">
        <v>2.3519999999999899E-2</v>
      </c>
      <c r="T53" s="12">
        <f t="shared" si="10"/>
        <v>0.15758566542623068</v>
      </c>
      <c r="U53" s="12">
        <f t="shared" si="11"/>
        <v>-0.29998817946942724</v>
      </c>
      <c r="V53" s="12">
        <f t="shared" si="12"/>
        <v>3.6519245875883852</v>
      </c>
      <c r="W53" s="12">
        <f t="shared" si="13"/>
        <v>0.57007041658927127</v>
      </c>
      <c r="X53" s="12">
        <f t="shared" si="14"/>
        <v>0.90606806068060686</v>
      </c>
      <c r="Z53" s="29">
        <v>5.7</v>
      </c>
      <c r="AA53" cm="1">
        <f t="array" ref="AA53">COUNT(IF($J$2:$J$100&gt;=Z53,IF($L$2:$L$100&lt;=200,$J$2:$J$100)))</f>
        <v>41</v>
      </c>
      <c r="AB53" s="30" cm="1">
        <f t="array" ref="AB53">CORREL((IF($L$2:$L$100&lt;=200,IF($J$2:$J$100&gt;=$Z53,$M$2:$M$100))),(IF($L$2:$L$100&lt;=200,IF($J$2:$J$100&gt;=$Z53,$T$2:$T$100))))^2</f>
        <v>0.47413612870045529</v>
      </c>
      <c r="AC53" s="30" cm="1">
        <f t="array" ref="AC53">CORREL((IF($L$2:$L$100&lt;=200,IF($J$2:$J$100&gt;=$Z53,$M$2:$M$100))),(IF($L$2:$L$100&lt;=200,IF($J$2:$J$100&gt;=$Z53,$U$2:$U$100))))^2</f>
        <v>4.0249199277471885E-2</v>
      </c>
      <c r="AD53" s="30" cm="1">
        <f t="array" ref="AD53">CORREL((IF($L$2:$L$100&lt;=200,IF($J$2:$J$100&gt;=$Z53,$M$2:$M$100))),(IF($L$2:$L$100&lt;=200,IF($J$2:$J$100&gt;=$Z53,$V$2:$V$100))))^2</f>
        <v>0.10765460519764065</v>
      </c>
      <c r="AE53" s="30" cm="1">
        <f t="array" ref="AE53">CORREL((IF($L$2:$L$100&lt;=200,IF($J$2:$J$100&gt;=$Z53,$M$2:$M$100))),(IF($L$2:$L$100&lt;=200,IF($J$2:$J$100&gt;=$Z53,$W$2:$W$100))))^2</f>
        <v>0.18089964080242876</v>
      </c>
      <c r="AH53" s="29"/>
      <c r="AJ53" s="30"/>
      <c r="AK53" s="30"/>
      <c r="AL53" s="30"/>
      <c r="AM53" s="30"/>
    </row>
    <row r="54" spans="1:39" x14ac:dyDescent="0.2">
      <c r="A54" t="s">
        <v>11</v>
      </c>
      <c r="B54" t="s">
        <v>105</v>
      </c>
      <c r="C54">
        <v>43</v>
      </c>
      <c r="D54" s="2">
        <v>38890</v>
      </c>
      <c r="E54">
        <v>173</v>
      </c>
      <c r="F54" s="36">
        <v>8.2454619999999998</v>
      </c>
      <c r="G54" s="12">
        <v>-112.28100000000001</v>
      </c>
      <c r="H54" s="12">
        <v>41.057000000000002</v>
      </c>
      <c r="I54" s="17"/>
      <c r="J54" s="18">
        <v>2.5</v>
      </c>
      <c r="K54" s="3">
        <f t="shared" ref="K54:K100" si="15">J54-I54</f>
        <v>2.5</v>
      </c>
      <c r="L54" s="14">
        <v>21.7</v>
      </c>
      <c r="M54">
        <f t="shared" si="9"/>
        <v>1.3364597338485296</v>
      </c>
      <c r="N54" s="7">
        <v>8.2782499999999898E-2</v>
      </c>
      <c r="O54" s="7">
        <v>0.13153999999999999</v>
      </c>
      <c r="P54" s="7">
        <v>0.10112500000000001</v>
      </c>
      <c r="Q54" s="7">
        <v>7.7337500000000003E-2</v>
      </c>
      <c r="R54" s="7">
        <v>7.0242499999999902E-2</v>
      </c>
      <c r="S54" s="7">
        <v>6.5429999999999905E-2</v>
      </c>
      <c r="T54" s="12">
        <f t="shared" si="10"/>
        <v>0.13944427550555047</v>
      </c>
      <c r="U54" s="12">
        <f t="shared" si="11"/>
        <v>-0.11098928017357028</v>
      </c>
      <c r="V54" s="12">
        <f t="shared" si="12"/>
        <v>1.5889831788119488</v>
      </c>
      <c r="W54" s="12">
        <f t="shared" si="13"/>
        <v>0.2274959465291797</v>
      </c>
      <c r="X54" s="12">
        <f t="shared" si="14"/>
        <v>0.25949420114660499</v>
      </c>
      <c r="Z54" s="29">
        <v>5.8</v>
      </c>
      <c r="AA54" cm="1">
        <f t="array" ref="AA54">COUNT(IF($J$2:$J$100&gt;=Z54,IF($L$2:$L$100&lt;=200,$J$2:$J$100)))</f>
        <v>38</v>
      </c>
      <c r="AB54" s="30" cm="1">
        <f t="array" ref="AB54">CORREL((IF($L$2:$L$100&lt;=200,IF($J$2:$J$100&gt;=$Z54,$M$2:$M$100))),(IF($L$2:$L$100&lt;=200,IF($J$2:$J$100&gt;=$Z54,$T$2:$T$100))))^2</f>
        <v>0.44718176027774403</v>
      </c>
      <c r="AC54" s="30" cm="1">
        <f t="array" ref="AC54">CORREL((IF($L$2:$L$100&lt;=200,IF($J$2:$J$100&gt;=$Z54,$M$2:$M$100))),(IF($L$2:$L$100&lt;=200,IF($J$2:$J$100&gt;=$Z54,$U$2:$U$100))))^2</f>
        <v>5.0152214564832674E-2</v>
      </c>
      <c r="AD54" s="30" cm="1">
        <f t="array" ref="AD54">CORREL((IF($L$2:$L$100&lt;=200,IF($J$2:$J$100&gt;=$Z54,$M$2:$M$100))),(IF($L$2:$L$100&lt;=200,IF($J$2:$J$100&gt;=$Z54,$V$2:$V$100))))^2</f>
        <v>0.10527381458948004</v>
      </c>
      <c r="AE54" s="30" cm="1">
        <f t="array" ref="AE54">CORREL((IF($L$2:$L$100&lt;=200,IF($J$2:$J$100&gt;=$Z54,$M$2:$M$100))),(IF($L$2:$L$100&lt;=200,IF($J$2:$J$100&gt;=$Z54,$W$2:$W$100))))^2</f>
        <v>0.16793965663513891</v>
      </c>
      <c r="AH54" s="29"/>
      <c r="AJ54" s="30"/>
      <c r="AK54" s="30"/>
      <c r="AL54" s="30"/>
      <c r="AM54" s="30"/>
    </row>
    <row r="55" spans="1:39" x14ac:dyDescent="0.2">
      <c r="A55" t="s">
        <v>11</v>
      </c>
      <c r="B55" t="s">
        <v>125</v>
      </c>
      <c r="C55">
        <v>36</v>
      </c>
      <c r="D55" s="2">
        <v>38888</v>
      </c>
      <c r="E55">
        <v>171</v>
      </c>
      <c r="F55" s="45">
        <v>1.7527410000000001</v>
      </c>
      <c r="G55" s="12">
        <v>-112.354</v>
      </c>
      <c r="H55" s="12">
        <v>41.271999999999998</v>
      </c>
      <c r="I55" s="17">
        <v>0.12</v>
      </c>
      <c r="J55" s="18">
        <v>1.2</v>
      </c>
      <c r="K55" s="3">
        <f t="shared" si="15"/>
        <v>1.08</v>
      </c>
      <c r="L55" s="19">
        <v>21.3</v>
      </c>
      <c r="M55">
        <f t="shared" si="9"/>
        <v>1.3283796034387378</v>
      </c>
      <c r="N55" s="7">
        <v>0.11759749999999999</v>
      </c>
      <c r="O55" s="7">
        <v>0.16239500000000001</v>
      </c>
      <c r="P55" s="7">
        <v>0.1618175</v>
      </c>
      <c r="Q55" s="7">
        <v>9.91449999999999E-2</v>
      </c>
      <c r="R55" s="7">
        <v>5.7042499999999899E-2</v>
      </c>
      <c r="S55" s="7">
        <v>4.5190000000000001E-2</v>
      </c>
      <c r="T55" s="12">
        <f t="shared" si="10"/>
        <v>0.27229902398472861</v>
      </c>
      <c r="U55" s="12">
        <f t="shared" si="11"/>
        <v>-0.2238363527594493</v>
      </c>
      <c r="V55" s="12">
        <f t="shared" si="12"/>
        <v>1.3809392206466975</v>
      </c>
      <c r="W55" s="12">
        <f t="shared" si="13"/>
        <v>0.15999535701849163</v>
      </c>
      <c r="X55" s="12">
        <f t="shared" si="14"/>
        <v>0.24183681272463156</v>
      </c>
      <c r="Z55" s="29">
        <v>5.9</v>
      </c>
      <c r="AA55" cm="1">
        <f t="array" ref="AA55">COUNT(IF($J$2:$J$100&gt;=Z55,IF($L$2:$L$100&lt;=200,$J$2:$J$100)))</f>
        <v>37</v>
      </c>
      <c r="AB55" s="30" cm="1">
        <f t="array" ref="AB55">CORREL((IF($L$2:$L$100&lt;=200,IF($J$2:$J$100&gt;=$Z55,$M$2:$M$100))),(IF($L$2:$L$100&lt;=200,IF($J$2:$J$100&gt;=$Z55,$T$2:$T$100))))^2</f>
        <v>0.45429951636472049</v>
      </c>
      <c r="AC55" s="30" cm="1">
        <f t="array" ref="AC55">CORREL((IF($L$2:$L$100&lt;=200,IF($J$2:$J$100&gt;=$Z55,$M$2:$M$100))),(IF($L$2:$L$100&lt;=200,IF($J$2:$J$100&gt;=$Z55,$U$2:$U$100))))^2</f>
        <v>5.6173741963055017E-2</v>
      </c>
      <c r="AD55" s="30" cm="1">
        <f t="array" ref="AD55">CORREL((IF($L$2:$L$100&lt;=200,IF($J$2:$J$100&gt;=$Z55,$M$2:$M$100))),(IF($L$2:$L$100&lt;=200,IF($J$2:$J$100&gt;=$Z55,$V$2:$V$100))))^2</f>
        <v>0.11372686159603307</v>
      </c>
      <c r="AE55" s="30" cm="1">
        <f t="array" ref="AE55">CORREL((IF($L$2:$L$100&lt;=200,IF($J$2:$J$100&gt;=$Z55,$M$2:$M$100))),(IF($L$2:$L$100&lt;=200,IF($J$2:$J$100&gt;=$Z55,$W$2:$W$100))))^2</f>
        <v>0.17202420463363777</v>
      </c>
      <c r="AH55" s="29"/>
      <c r="AJ55" s="30"/>
      <c r="AK55" s="30"/>
      <c r="AL55" s="30"/>
      <c r="AM55" s="30"/>
    </row>
    <row r="56" spans="1:39" x14ac:dyDescent="0.2">
      <c r="A56" t="s">
        <v>11</v>
      </c>
      <c r="B56" t="s">
        <v>127</v>
      </c>
      <c r="C56">
        <v>46</v>
      </c>
      <c r="D56" s="2">
        <v>38890</v>
      </c>
      <c r="E56">
        <v>173</v>
      </c>
      <c r="F56" s="36">
        <v>8.2454619999999998</v>
      </c>
      <c r="G56" s="12">
        <v>-112.502</v>
      </c>
      <c r="H56" s="12">
        <v>41.054000000000002</v>
      </c>
      <c r="I56" s="17">
        <v>2.08</v>
      </c>
      <c r="J56" s="18">
        <v>5.9</v>
      </c>
      <c r="K56" s="3">
        <f t="shared" si="15"/>
        <v>3.8200000000000003</v>
      </c>
      <c r="L56" s="14">
        <v>21.1</v>
      </c>
      <c r="M56">
        <f t="shared" si="9"/>
        <v>1.3242824552976926</v>
      </c>
      <c r="N56" s="7">
        <v>9.4524999999999998E-2</v>
      </c>
      <c r="O56" s="7">
        <v>0.1108875</v>
      </c>
      <c r="P56" s="7">
        <v>8.1462499999999993E-2</v>
      </c>
      <c r="Q56" s="7">
        <v>7.0819999999999994E-2</v>
      </c>
      <c r="R56" s="7">
        <v>6.3560000000000005E-2</v>
      </c>
      <c r="S56" s="7">
        <v>5.9104999999999998E-2</v>
      </c>
      <c r="T56" s="12">
        <f t="shared" si="10"/>
        <v>-0.11779957163792136</v>
      </c>
      <c r="U56" s="12">
        <f t="shared" si="11"/>
        <v>-5.1810381549321487E-2</v>
      </c>
      <c r="V56" s="12">
        <f t="shared" si="12"/>
        <v>1.1731023538746363</v>
      </c>
      <c r="W56" s="12">
        <f t="shared" si="13"/>
        <v>7.9656788170145446E-2</v>
      </c>
      <c r="X56" s="12">
        <f t="shared" si="14"/>
        <v>0.22050548271260134</v>
      </c>
      <c r="Z56" s="29">
        <v>6</v>
      </c>
      <c r="AA56" cm="1">
        <f t="array" ref="AA56">COUNT(IF($J$2:$J$100&gt;=Z56,IF($L$2:$L$100&lt;=200,$J$2:$J$100)))</f>
        <v>34</v>
      </c>
      <c r="AB56" s="30" cm="1">
        <f t="array" ref="AB56">CORREL((IF($L$2:$L$100&lt;=200,IF($J$2:$J$100&gt;=$Z56,$M$2:$M$100))),(IF($L$2:$L$100&lt;=200,IF($J$2:$J$100&gt;=$Z56,$T$2:$T$100))))^2</f>
        <v>0.4560347964664887</v>
      </c>
      <c r="AC56" s="30" cm="1">
        <f t="array" ref="AC56">CORREL((IF($L$2:$L$100&lt;=200,IF($J$2:$J$100&gt;=$Z56,$M$2:$M$100))),(IF($L$2:$L$100&lt;=200,IF($J$2:$J$100&gt;=$Z56,$U$2:$U$100))))^2</f>
        <v>7.2487160240731194E-2</v>
      </c>
      <c r="AD56" s="30" cm="1">
        <f t="array" ref="AD56">CORREL((IF($L$2:$L$100&lt;=200,IF($J$2:$J$100&gt;=$Z56,$M$2:$M$100))),(IF($L$2:$L$100&lt;=200,IF($J$2:$J$100&gt;=$Z56,$V$2:$V$100))))^2</f>
        <v>0.12090698041136903</v>
      </c>
      <c r="AE56" s="30" cm="1">
        <f t="array" ref="AE56">CORREL((IF($L$2:$L$100&lt;=200,IF($J$2:$J$100&gt;=$Z56,$M$2:$M$100))),(IF($L$2:$L$100&lt;=200,IF($J$2:$J$100&gt;=$Z56,$W$2:$W$100))))^2</f>
        <v>0.19178996632794815</v>
      </c>
      <c r="AH56" s="29"/>
      <c r="AJ56" s="30"/>
      <c r="AK56" s="30"/>
      <c r="AL56" s="30"/>
      <c r="AM56" s="30"/>
    </row>
    <row r="57" spans="1:39" x14ac:dyDescent="0.2">
      <c r="A57" t="s">
        <v>11</v>
      </c>
      <c r="B57" t="s">
        <v>104</v>
      </c>
      <c r="C57">
        <v>42</v>
      </c>
      <c r="D57" s="2">
        <v>38889</v>
      </c>
      <c r="E57">
        <v>172</v>
      </c>
      <c r="F57" s="36">
        <v>7.2454624000000001</v>
      </c>
      <c r="G57" s="12">
        <v>-112.277</v>
      </c>
      <c r="H57" s="12">
        <v>41.136000000000003</v>
      </c>
      <c r="I57" s="17">
        <v>0.55000000000000004</v>
      </c>
      <c r="J57" s="18">
        <v>1</v>
      </c>
      <c r="K57" s="3">
        <f t="shared" si="15"/>
        <v>0.44999999999999996</v>
      </c>
      <c r="L57" s="19">
        <v>20.7</v>
      </c>
      <c r="M57">
        <f t="shared" si="9"/>
        <v>1.3159703454569178</v>
      </c>
      <c r="N57" s="7">
        <v>0.11943999999999901</v>
      </c>
      <c r="O57" s="7">
        <v>0.15562999999999999</v>
      </c>
      <c r="P57" s="7">
        <v>0.1264525</v>
      </c>
      <c r="Q57" s="7">
        <v>9.0565000000000007E-2</v>
      </c>
      <c r="R57" s="7">
        <v>7.7035000000000006E-2</v>
      </c>
      <c r="S57" s="7">
        <v>6.2294999999999899E-2</v>
      </c>
      <c r="T57" s="12">
        <f t="shared" si="10"/>
        <v>4.5058793291788156E-2</v>
      </c>
      <c r="U57" s="12">
        <f t="shared" si="11"/>
        <v>-0.13046679027156768</v>
      </c>
      <c r="V57" s="12">
        <f t="shared" si="12"/>
        <v>1.3029973208305532</v>
      </c>
      <c r="W57" s="12">
        <f t="shared" si="13"/>
        <v>0.1315665103428259</v>
      </c>
      <c r="X57" s="12">
        <f t="shared" si="14"/>
        <v>0.26428237778996316</v>
      </c>
      <c r="Z57" s="29">
        <v>6.2</v>
      </c>
      <c r="AA57" cm="1">
        <f t="array" ref="AA57">COUNT(IF($J$2:$J$100&gt;=Z57,IF($L$2:$L$100&lt;=200,$J$2:$J$100)))</f>
        <v>30</v>
      </c>
      <c r="AB57" s="30" cm="1">
        <f t="array" ref="AB57">CORREL((IF($L$2:$L$100&lt;=200,IF($J$2:$J$100&gt;=$Z57,$M$2:$M$100))),(IF($L$2:$L$100&lt;=200,IF($J$2:$J$100&gt;=$Z57,$T$2:$T$100))))^2</f>
        <v>0.46721888877938467</v>
      </c>
      <c r="AC57" s="30" cm="1">
        <f t="array" ref="AC57">CORREL((IF($L$2:$L$100&lt;=200,IF($J$2:$J$100&gt;=$Z57,$M$2:$M$100))),(IF($L$2:$L$100&lt;=200,IF($J$2:$J$100&gt;=$Z57,$U$2:$U$100))))^2</f>
        <v>9.1191547558571409E-2</v>
      </c>
      <c r="AD57" s="30" cm="1">
        <f t="array" ref="AD57">CORREL((IF($L$2:$L$100&lt;=200,IF($J$2:$J$100&gt;=$Z57,$M$2:$M$100))),(IF($L$2:$L$100&lt;=200,IF($J$2:$J$100&gt;=$Z57,$V$2:$V$100))))^2</f>
        <v>0.1196493519235961</v>
      </c>
      <c r="AE57" s="30" cm="1">
        <f t="array" ref="AE57">CORREL((IF($L$2:$L$100&lt;=200,IF($J$2:$J$100&gt;=$Z57,$M$2:$M$100))),(IF($L$2:$L$100&lt;=200,IF($J$2:$J$100&gt;=$Z57,$W$2:$W$100))))^2</f>
        <v>0.1874364894250258</v>
      </c>
      <c r="AH57" s="29"/>
      <c r="AJ57" s="30"/>
      <c r="AK57" s="30"/>
      <c r="AL57" s="30"/>
      <c r="AM57" s="30"/>
    </row>
    <row r="58" spans="1:39" x14ac:dyDescent="0.2">
      <c r="A58" t="s">
        <v>11</v>
      </c>
      <c r="B58" t="s">
        <v>110</v>
      </c>
      <c r="C58">
        <v>49</v>
      </c>
      <c r="D58" s="2">
        <v>38890</v>
      </c>
      <c r="E58">
        <v>173</v>
      </c>
      <c r="F58" s="45">
        <v>0.24725905000000001</v>
      </c>
      <c r="G58" s="12">
        <v>-112.59399999999999</v>
      </c>
      <c r="H58" s="12">
        <v>41.170999999999999</v>
      </c>
      <c r="I58" s="17">
        <v>0.68</v>
      </c>
      <c r="J58" s="18">
        <v>8.6999999999999993</v>
      </c>
      <c r="K58" s="3">
        <f t="shared" si="15"/>
        <v>8.02</v>
      </c>
      <c r="L58" s="19">
        <v>20</v>
      </c>
      <c r="M58">
        <f t="shared" si="9"/>
        <v>1.3010299956639813</v>
      </c>
      <c r="N58" s="9">
        <v>6.6695000000000004E-2</v>
      </c>
      <c r="O58" s="9">
        <v>9.7659999999999997E-2</v>
      </c>
      <c r="P58" s="9">
        <v>6.0865000000000002E-2</v>
      </c>
      <c r="Q58" s="9">
        <v>5.0634999999999902E-2</v>
      </c>
      <c r="R58" s="9">
        <v>4.4062499999999998E-2</v>
      </c>
      <c r="S58" s="9">
        <v>3.5262500000000002E-2</v>
      </c>
      <c r="T58" s="12">
        <f t="shared" si="10"/>
        <v>-5.9696907638746695E-2</v>
      </c>
      <c r="U58" s="12">
        <f t="shared" si="11"/>
        <v>-6.2243314775942929E-2</v>
      </c>
      <c r="V58" s="12">
        <f t="shared" si="12"/>
        <v>1.4642776819851562</v>
      </c>
      <c r="W58" s="12">
        <f t="shared" si="13"/>
        <v>0.18840315171427696</v>
      </c>
      <c r="X58" s="12">
        <f t="shared" si="14"/>
        <v>0.31710442024343455</v>
      </c>
      <c r="Z58" s="29">
        <v>6.3</v>
      </c>
      <c r="AA58" cm="1">
        <f t="array" ref="AA58">COUNT(IF($J$2:$J$100&gt;=Z58,IF($L$2:$L$100&lt;=200,$J$2:$J$100)))</f>
        <v>29</v>
      </c>
      <c r="AB58" s="30" cm="1">
        <f t="array" ref="AB58">CORREL((IF($L$2:$L$100&lt;=200,IF($J$2:$J$100&gt;=$Z58,$M$2:$M$100))),(IF($L$2:$L$100&lt;=200,IF($J$2:$J$100&gt;=$Z58,$T$2:$T$100))))^2</f>
        <v>0.46724344928054307</v>
      </c>
      <c r="AC58" s="30" cm="1">
        <f t="array" ref="AC58">CORREL((IF($L$2:$L$100&lt;=200,IF($J$2:$J$100&gt;=$Z58,$M$2:$M$100))),(IF($L$2:$L$100&lt;=200,IF($J$2:$J$100&gt;=$Z58,$U$2:$U$100))))^2</f>
        <v>9.11181873433939E-2</v>
      </c>
      <c r="AD58" s="30" cm="1">
        <f t="array" ref="AD58">CORREL((IF($L$2:$L$100&lt;=200,IF($J$2:$J$100&gt;=$Z58,$M$2:$M$100))),(IF($L$2:$L$100&lt;=200,IF($J$2:$J$100&gt;=$Z58,$V$2:$V$100))))^2</f>
        <v>0.11953502881658346</v>
      </c>
      <c r="AE58" s="30" cm="1">
        <f t="array" ref="AE58">CORREL((IF($L$2:$L$100&lt;=200,IF($J$2:$J$100&gt;=$Z58,$M$2:$M$100))),(IF($L$2:$L$100&lt;=200,IF($J$2:$J$100&gt;=$Z58,$W$2:$W$100))))^2</f>
        <v>0.18793931985109183</v>
      </c>
      <c r="AH58" s="29"/>
      <c r="AJ58" s="30"/>
      <c r="AK58" s="30"/>
      <c r="AL58" s="30"/>
      <c r="AM58" s="30"/>
    </row>
    <row r="59" spans="1:39" x14ac:dyDescent="0.2">
      <c r="A59" t="s">
        <v>11</v>
      </c>
      <c r="B59" t="s">
        <v>108</v>
      </c>
      <c r="C59">
        <v>47</v>
      </c>
      <c r="D59" s="2">
        <v>38890</v>
      </c>
      <c r="E59">
        <v>173</v>
      </c>
      <c r="F59" s="45">
        <v>0.24725905000000001</v>
      </c>
      <c r="G59" s="12">
        <v>-112.69499999999999</v>
      </c>
      <c r="H59" s="12">
        <v>41.06</v>
      </c>
      <c r="I59" s="37">
        <v>0.85</v>
      </c>
      <c r="J59" s="18">
        <v>5.7</v>
      </c>
      <c r="K59" s="3">
        <f t="shared" si="15"/>
        <v>4.8500000000000005</v>
      </c>
      <c r="L59" s="38">
        <v>18.899999999999999</v>
      </c>
      <c r="M59">
        <f t="shared" si="9"/>
        <v>1.2764618041732441</v>
      </c>
      <c r="N59" s="9">
        <v>6.9279999999999994E-2</v>
      </c>
      <c r="O59" s="9">
        <v>0.1031325</v>
      </c>
      <c r="P59" s="9">
        <v>6.8372500000000003E-2</v>
      </c>
      <c r="Q59" s="9">
        <v>5.4182500000000001E-2</v>
      </c>
      <c r="R59" s="9">
        <v>4.7334999999999898E-2</v>
      </c>
      <c r="S59" s="9">
        <v>3.85625E-2</v>
      </c>
      <c r="T59" s="12">
        <f t="shared" si="10"/>
        <v>-8.7993600465419881E-3</v>
      </c>
      <c r="U59" s="12">
        <f t="shared" si="11"/>
        <v>-8.2302617269629536E-2</v>
      </c>
      <c r="V59" s="12">
        <f t="shared" si="12"/>
        <v>1.4886330831408778</v>
      </c>
      <c r="W59" s="12">
        <f t="shared" si="13"/>
        <v>0.1963459725947945</v>
      </c>
      <c r="X59" s="12">
        <f t="shared" si="14"/>
        <v>0.31115913930648698</v>
      </c>
      <c r="Z59" s="29">
        <v>6.4</v>
      </c>
      <c r="AA59" cm="1">
        <f t="array" ref="AA59">COUNT(IF($J$2:$J$100&gt;=Z59,IF($L$2:$L$100&lt;=200,$J$2:$J$100)))</f>
        <v>26</v>
      </c>
      <c r="AB59" s="30" cm="1">
        <f t="array" ref="AB59">CORREL((IF($L$2:$L$100&lt;=200,IF($J$2:$J$100&gt;=$Z59,$M$2:$M$100))),(IF($L$2:$L$100&lt;=200,IF($J$2:$J$100&gt;=$Z59,$T$2:$T$100))))^2</f>
        <v>0.40364223203258942</v>
      </c>
      <c r="AC59" s="30" cm="1">
        <f t="array" ref="AC59">CORREL((IF($L$2:$L$100&lt;=200,IF($J$2:$J$100&gt;=$Z59,$M$2:$M$100))),(IF($L$2:$L$100&lt;=200,IF($J$2:$J$100&gt;=$Z59,$U$2:$U$100))))^2</f>
        <v>2.6633313331829271E-2</v>
      </c>
      <c r="AD59" s="30" cm="1">
        <f t="array" ref="AD59">CORREL((IF($L$2:$L$100&lt;=200,IF($J$2:$J$100&gt;=$Z59,$M$2:$M$100))),(IF($L$2:$L$100&lt;=200,IF($J$2:$J$100&gt;=$Z59,$V$2:$V$100))))^2</f>
        <v>5.3459162586549591E-2</v>
      </c>
      <c r="AE59" s="30" cm="1">
        <f t="array" ref="AE59">CORREL((IF($L$2:$L$100&lt;=200,IF($J$2:$J$100&gt;=$Z59,$M$2:$M$100))),(IF($L$2:$L$100&lt;=200,IF($J$2:$J$100&gt;=$Z59,$W$2:$W$100))))^2</f>
        <v>0.10892594104709685</v>
      </c>
      <c r="AH59" s="29"/>
      <c r="AJ59" s="30"/>
      <c r="AK59" s="30"/>
      <c r="AL59" s="30"/>
      <c r="AM59" s="30"/>
    </row>
    <row r="60" spans="1:39" x14ac:dyDescent="0.2">
      <c r="A60" t="s">
        <v>11</v>
      </c>
      <c r="B60" t="s">
        <v>105</v>
      </c>
      <c r="C60">
        <v>70</v>
      </c>
      <c r="D60" s="2">
        <v>39051</v>
      </c>
      <c r="E60">
        <v>334</v>
      </c>
      <c r="F60" s="45">
        <v>0.24836011</v>
      </c>
      <c r="G60" s="12">
        <v>-112.279</v>
      </c>
      <c r="H60" s="12">
        <v>41.057000000000002</v>
      </c>
      <c r="I60" s="3">
        <v>0.55000000000000004</v>
      </c>
      <c r="J60" s="18">
        <v>2.2000000000000002</v>
      </c>
      <c r="K60" s="3">
        <f t="shared" si="15"/>
        <v>1.6500000000000001</v>
      </c>
      <c r="L60" s="14">
        <v>18.100000000000001</v>
      </c>
      <c r="M60">
        <f t="shared" si="9"/>
        <v>1.2576785748691846</v>
      </c>
      <c r="N60" s="9">
        <v>9.7055000000000002E-2</v>
      </c>
      <c r="O60" s="9">
        <v>0.14163249999999999</v>
      </c>
      <c r="P60" s="9">
        <v>9.8897499999999999E-2</v>
      </c>
      <c r="Q60" s="9">
        <v>4.3759999999999903E-2</v>
      </c>
      <c r="R60" s="9">
        <v>3.3074999999999901E-3</v>
      </c>
      <c r="S60" s="9">
        <v>1.07049999999999E-2</v>
      </c>
      <c r="T60" s="12">
        <f t="shared" si="10"/>
        <v>1.3009019822427741E-2</v>
      </c>
      <c r="U60" s="12">
        <f t="shared" si="11"/>
        <v>-0.23100288033516667</v>
      </c>
      <c r="V60" s="12">
        <f t="shared" si="12"/>
        <v>1.459301427025913</v>
      </c>
      <c r="W60" s="12">
        <f t="shared" si="13"/>
        <v>0.18676093218119924</v>
      </c>
      <c r="X60" s="12">
        <f t="shared" si="14"/>
        <v>0.5279204930080782</v>
      </c>
      <c r="Z60" s="29">
        <v>6.5</v>
      </c>
      <c r="AA60" cm="1">
        <f t="array" ref="AA60">COUNT(IF($J$2:$J$100&gt;=Z60,IF($L$2:$L$100&lt;=200,$J$2:$J$100)))</f>
        <v>26</v>
      </c>
      <c r="AB60" s="30" cm="1">
        <f t="array" ref="AB60">CORREL((IF($L$2:$L$100&lt;=200,IF($J$2:$J$100&gt;=$Z60,$M$2:$M$100))),(IF($L$2:$L$100&lt;=200,IF($J$2:$J$100&gt;=$Z60,$T$2:$T$100))))^2</f>
        <v>0.40364223203258942</v>
      </c>
      <c r="AC60" s="30" cm="1">
        <f t="array" ref="AC60">CORREL((IF($L$2:$L$100&lt;=200,IF($J$2:$J$100&gt;=$Z60,$M$2:$M$100))),(IF($L$2:$L$100&lt;=200,IF($J$2:$J$100&gt;=$Z60,$U$2:$U$100))))^2</f>
        <v>2.6633313331829271E-2</v>
      </c>
      <c r="AD60" s="30" cm="1">
        <f t="array" ref="AD60">CORREL((IF($L$2:$L$100&lt;=200,IF($J$2:$J$100&gt;=$Z60,$M$2:$M$100))),(IF($L$2:$L$100&lt;=200,IF($J$2:$J$100&gt;=$Z60,$V$2:$V$100))))^2</f>
        <v>5.3459162586549591E-2</v>
      </c>
      <c r="AE60" s="30" cm="1">
        <f t="array" ref="AE60">CORREL((IF($L$2:$L$100&lt;=200,IF($J$2:$J$100&gt;=$Z60,$M$2:$M$100))),(IF($L$2:$L$100&lt;=200,IF($J$2:$J$100&gt;=$Z60,$W$2:$W$100))))^2</f>
        <v>0.10892594104709685</v>
      </c>
      <c r="AH60" s="29"/>
      <c r="AJ60" s="30"/>
      <c r="AK60" s="30"/>
      <c r="AL60" s="30"/>
      <c r="AM60" s="30"/>
    </row>
    <row r="61" spans="1:39" x14ac:dyDescent="0.2">
      <c r="A61" t="s">
        <v>11</v>
      </c>
      <c r="B61" t="s">
        <v>114</v>
      </c>
      <c r="C61">
        <v>55</v>
      </c>
      <c r="D61" s="2">
        <v>38890</v>
      </c>
      <c r="E61">
        <v>173</v>
      </c>
      <c r="F61" s="36">
        <v>8.2454619999999998</v>
      </c>
      <c r="G61" s="12">
        <v>-112.304</v>
      </c>
      <c r="H61" s="12">
        <v>41.195999999999998</v>
      </c>
      <c r="I61" s="41">
        <v>0.48</v>
      </c>
      <c r="J61" s="18">
        <v>1.6</v>
      </c>
      <c r="K61" s="3">
        <f t="shared" si="15"/>
        <v>1.1200000000000001</v>
      </c>
      <c r="L61" s="42">
        <v>16.600000000000001</v>
      </c>
      <c r="M61">
        <f t="shared" si="9"/>
        <v>1.2201080880400552</v>
      </c>
      <c r="N61" s="7">
        <v>0.114957499999999</v>
      </c>
      <c r="O61" s="7">
        <v>0.17259749999999999</v>
      </c>
      <c r="P61" s="7">
        <v>0.13219999999999901</v>
      </c>
      <c r="Q61" s="7">
        <v>9.7439999999999999E-2</v>
      </c>
      <c r="R61" s="7">
        <v>7.9317499999999902E-2</v>
      </c>
      <c r="S61" s="7">
        <v>6.5375000000000003E-2</v>
      </c>
      <c r="T61" s="12">
        <f t="shared" si="10"/>
        <v>9.9900056489810166E-2</v>
      </c>
      <c r="U61" s="12">
        <f t="shared" si="11"/>
        <v>-0.12088122272260658</v>
      </c>
      <c r="V61" s="12">
        <f t="shared" si="12"/>
        <v>1.5014026922993409</v>
      </c>
      <c r="W61" s="12">
        <f t="shared" si="13"/>
        <v>0.20044860983116683</v>
      </c>
      <c r="X61" s="12">
        <f t="shared" si="14"/>
        <v>0.27832245521455351</v>
      </c>
      <c r="Z61" s="29">
        <v>6.6</v>
      </c>
      <c r="AA61" cm="1">
        <f t="array" ref="AA61">COUNT(IF($J$2:$J$100&gt;=Z61,IF($L$2:$L$100&lt;=200,$J$2:$J$100)))</f>
        <v>24</v>
      </c>
      <c r="AB61" s="30" cm="1">
        <f t="array" ref="AB61">CORREL((IF($L$2:$L$100&lt;=200,IF($J$2:$J$100&gt;=$Z61,$M$2:$M$100))),(IF($L$2:$L$100&lt;=200,IF($J$2:$J$100&gt;=$Z61,$T$2:$T$100))))^2</f>
        <v>0.43122763387172103</v>
      </c>
      <c r="AC61" s="30" cm="1">
        <f t="array" ref="AC61">CORREL((IF($L$2:$L$100&lt;=200,IF($J$2:$J$100&gt;=$Z61,$M$2:$M$100))),(IF($L$2:$L$100&lt;=200,IF($J$2:$J$100&gt;=$Z61,$U$2:$U$100))))^2</f>
        <v>4.5773323530849459E-2</v>
      </c>
      <c r="AD61" s="30" cm="1">
        <f t="array" ref="AD61">CORREL((IF($L$2:$L$100&lt;=200,IF($J$2:$J$100&gt;=$Z61,$M$2:$M$100))),(IF($L$2:$L$100&lt;=200,IF($J$2:$J$100&gt;=$Z61,$V$2:$V$100))))^2</f>
        <v>7.1629302356905233E-2</v>
      </c>
      <c r="AE61" s="30" cm="1">
        <f t="array" ref="AE61">CORREL((IF($L$2:$L$100&lt;=200,IF($J$2:$J$100&gt;=$Z61,$M$2:$M$100))),(IF($L$2:$L$100&lt;=200,IF($J$2:$J$100&gt;=$Z61,$W$2:$W$100))))^2</f>
        <v>0.14699991963706197</v>
      </c>
      <c r="AH61" s="29"/>
      <c r="AJ61" s="30"/>
      <c r="AK61" s="30"/>
      <c r="AL61" s="30"/>
      <c r="AM61" s="30"/>
    </row>
    <row r="62" spans="1:39" x14ac:dyDescent="0.2">
      <c r="A62" t="s">
        <v>11</v>
      </c>
      <c r="B62" t="s">
        <v>106</v>
      </c>
      <c r="C62">
        <v>44</v>
      </c>
      <c r="D62" s="2">
        <v>38890</v>
      </c>
      <c r="E62">
        <v>173</v>
      </c>
      <c r="F62" s="45">
        <v>0.24725905000000001</v>
      </c>
      <c r="G62" s="12">
        <v>-112.38200000000001</v>
      </c>
      <c r="H62" s="12">
        <v>41.045000000000002</v>
      </c>
      <c r="I62" s="3">
        <v>0.83</v>
      </c>
      <c r="J62" s="18">
        <v>9.1999999999999993</v>
      </c>
      <c r="K62" s="3">
        <f t="shared" si="15"/>
        <v>8.3699999999999992</v>
      </c>
      <c r="L62" s="14">
        <v>16.2</v>
      </c>
      <c r="M62">
        <f t="shared" si="9"/>
        <v>1.209515014542631</v>
      </c>
      <c r="N62" s="9">
        <v>5.4594999999999998E-2</v>
      </c>
      <c r="O62" s="9">
        <v>9.2160000000000006E-2</v>
      </c>
      <c r="P62" s="9">
        <v>5.3495000000000001E-2</v>
      </c>
      <c r="Q62" s="9">
        <v>3.3392499999999901E-2</v>
      </c>
      <c r="R62" s="9">
        <v>2.4510000000000001E-2</v>
      </c>
      <c r="S62" s="9">
        <v>2.198E-2</v>
      </c>
      <c r="T62" s="12">
        <f t="shared" si="10"/>
        <v>-1.1935763888888853E-2</v>
      </c>
      <c r="U62" s="12">
        <f t="shared" si="11"/>
        <v>-0.13698000068140848</v>
      </c>
      <c r="V62" s="12">
        <f t="shared" si="12"/>
        <v>1.688066672772232</v>
      </c>
      <c r="W62" s="12">
        <f t="shared" si="13"/>
        <v>0.25597083574665264</v>
      </c>
      <c r="X62" s="12">
        <f t="shared" si="14"/>
        <v>0.46807112562473985</v>
      </c>
      <c r="Z62" s="29">
        <v>6.8</v>
      </c>
      <c r="AA62" cm="1">
        <f t="array" ref="AA62">COUNT(IF($J$2:$J$100&gt;=Z62,IF($L$2:$L$100&lt;=200,$J$2:$J$100)))</f>
        <v>22</v>
      </c>
      <c r="AB62" s="30" cm="1">
        <f t="array" ref="AB62">CORREL((IF($L$2:$L$100&lt;=200,IF($J$2:$J$100&gt;=$Z62,$M$2:$M$100))),(IF($L$2:$L$100&lt;=200,IF($J$2:$J$100&gt;=$Z62,$T$2:$T$100))))^2</f>
        <v>0.38231567820855927</v>
      </c>
      <c r="AC62" s="30" cm="1">
        <f t="array" ref="AC62">CORREL((IF($L$2:$L$100&lt;=200,IF($J$2:$J$100&gt;=$Z62,$M$2:$M$100))),(IF($L$2:$L$100&lt;=200,IF($J$2:$J$100&gt;=$Z62,$U$2:$U$100))))^2</f>
        <v>4.5344803055565399E-4</v>
      </c>
      <c r="AD62" s="30" cm="1">
        <f t="array" ref="AD62">CORREL((IF($L$2:$L$100&lt;=200,IF($J$2:$J$100&gt;=$Z62,$M$2:$M$100))),(IF($L$2:$L$100&lt;=200,IF($J$2:$J$100&gt;=$Z62,$V$2:$V$100))))^2</f>
        <v>1.3561343277858183E-2</v>
      </c>
      <c r="AE62" s="30" cm="1">
        <f t="array" ref="AE62">CORREL((IF($L$2:$L$100&lt;=200,IF($J$2:$J$100&gt;=$Z62,$M$2:$M$100))),(IF($L$2:$L$100&lt;=200,IF($J$2:$J$100&gt;=$Z62,$W$2:$W$100))))^2</f>
        <v>6.9944036019043768E-2</v>
      </c>
      <c r="AH62" s="29"/>
      <c r="AJ62" s="30"/>
      <c r="AK62" s="30"/>
      <c r="AL62" s="30"/>
      <c r="AM62" s="30"/>
    </row>
    <row r="63" spans="1:39" x14ac:dyDescent="0.2">
      <c r="A63" t="s">
        <v>11</v>
      </c>
      <c r="B63" t="s">
        <v>113</v>
      </c>
      <c r="C63">
        <v>54</v>
      </c>
      <c r="D63" s="2">
        <v>38890</v>
      </c>
      <c r="E63">
        <v>173</v>
      </c>
      <c r="F63" s="36">
        <v>8.2454619999999998</v>
      </c>
      <c r="G63" s="12">
        <v>-112.38200000000001</v>
      </c>
      <c r="H63" s="12">
        <v>41.201000000000001</v>
      </c>
      <c r="I63" s="39">
        <v>0.93</v>
      </c>
      <c r="J63" s="18">
        <v>3.6</v>
      </c>
      <c r="K63" s="3">
        <f t="shared" si="15"/>
        <v>2.67</v>
      </c>
      <c r="L63" s="40">
        <v>15.3</v>
      </c>
      <c r="M63">
        <f t="shared" si="9"/>
        <v>1.1846914308175989</v>
      </c>
      <c r="N63" s="7">
        <v>8.7209999999999996E-2</v>
      </c>
      <c r="O63" s="7">
        <v>0.13186999999999999</v>
      </c>
      <c r="P63" s="7">
        <v>9.3287499999999995E-2</v>
      </c>
      <c r="Q63" s="7">
        <v>7.1369999999999906E-2</v>
      </c>
      <c r="R63" s="7">
        <v>6.1442499999999997E-2</v>
      </c>
      <c r="S63" s="7">
        <v>5.586E-2</v>
      </c>
      <c r="T63" s="12">
        <f t="shared" si="10"/>
        <v>4.608705543338136E-2</v>
      </c>
      <c r="U63" s="12">
        <f t="shared" si="11"/>
        <v>-0.10004336315501228</v>
      </c>
      <c r="V63" s="12">
        <f t="shared" si="12"/>
        <v>1.5120972365554408</v>
      </c>
      <c r="W63" s="12">
        <f t="shared" si="13"/>
        <v>0.20385247398210696</v>
      </c>
      <c r="X63" s="12">
        <f t="shared" si="14"/>
        <v>0.29767762251525348</v>
      </c>
      <c r="Z63" s="29">
        <v>6.9</v>
      </c>
      <c r="AA63" cm="1">
        <f t="array" ref="AA63">COUNT(IF($J$2:$J$100&gt;=Z63,IF($L$2:$L$100&lt;=200,$J$2:$J$100)))</f>
        <v>19</v>
      </c>
      <c r="AB63" s="30" cm="1">
        <f t="array" ref="AB63">CORREL((IF($L$2:$L$100&lt;=200,IF($J$2:$J$100&gt;=$Z63,$M$2:$M$100))),(IF($L$2:$L$100&lt;=200,IF($J$2:$J$100&gt;=$Z63,$T$2:$T$100))))^2</f>
        <v>0.55474142487770983</v>
      </c>
      <c r="AC63" s="30" cm="1">
        <f t="array" ref="AC63">CORREL((IF($L$2:$L$100&lt;=200,IF($J$2:$J$100&gt;=$Z63,$M$2:$M$100))),(IF($L$2:$L$100&lt;=200,IF($J$2:$J$100&gt;=$Z63,$U$2:$U$100))))^2</f>
        <v>6.2389365265089272E-2</v>
      </c>
      <c r="AD63" s="30" cm="1">
        <f t="array" ref="AD63">CORREL((IF($L$2:$L$100&lt;=200,IF($J$2:$J$100&gt;=$Z63,$M$2:$M$100))),(IF($L$2:$L$100&lt;=200,IF($J$2:$J$100&gt;=$Z63,$V$2:$V$100))))^2</f>
        <v>9.8081844716391253E-2</v>
      </c>
      <c r="AE63" s="30" cm="1">
        <f t="array" ref="AE63">CORREL((IF($L$2:$L$100&lt;=200,IF($J$2:$J$100&gt;=$Z63,$M$2:$M$100))),(IF($L$2:$L$100&lt;=200,IF($J$2:$J$100&gt;=$Z63,$W$2:$W$100))))^2</f>
        <v>0.21690037143146745</v>
      </c>
      <c r="AH63" s="29"/>
      <c r="AJ63" s="30"/>
      <c r="AK63" s="30"/>
      <c r="AL63" s="30"/>
      <c r="AM63" s="30"/>
    </row>
    <row r="64" spans="1:39" x14ac:dyDescent="0.2">
      <c r="A64" t="s">
        <v>12</v>
      </c>
      <c r="B64" t="s">
        <v>48</v>
      </c>
      <c r="C64">
        <v>1</v>
      </c>
      <c r="D64" s="2">
        <v>44056</v>
      </c>
      <c r="E64">
        <v>226</v>
      </c>
      <c r="F64" s="36">
        <v>6.2403139999999997</v>
      </c>
      <c r="G64" s="12">
        <v>-112.23694399999999</v>
      </c>
      <c r="H64" s="12">
        <v>40.818550000000002</v>
      </c>
      <c r="I64" s="17">
        <v>2.19</v>
      </c>
      <c r="J64" s="18">
        <v>7</v>
      </c>
      <c r="K64" s="3">
        <f t="shared" si="15"/>
        <v>4.8100000000000005</v>
      </c>
      <c r="L64" s="19">
        <v>14.83</v>
      </c>
      <c r="M64">
        <f t="shared" si="9"/>
        <v>1.171141151028382</v>
      </c>
      <c r="N64" s="7">
        <v>1.11725E-2</v>
      </c>
      <c r="O64" s="7">
        <v>6.4577499999999996E-2</v>
      </c>
      <c r="P64" s="7">
        <v>2.7535E-2</v>
      </c>
      <c r="Q64" s="7">
        <v>1.69199999999999E-2</v>
      </c>
      <c r="R64" s="7">
        <v>3.6197499999999903E-2</v>
      </c>
      <c r="S64" s="7">
        <v>3.5922499999999899E-2</v>
      </c>
      <c r="T64" s="12">
        <f t="shared" si="10"/>
        <v>0.25337772443962686</v>
      </c>
      <c r="U64" s="12">
        <f t="shared" si="11"/>
        <v>-0.14013201320132146</v>
      </c>
      <c r="V64" s="12">
        <f t="shared" si="12"/>
        <v>5.7800402774669948</v>
      </c>
      <c r="W64" s="12">
        <f t="shared" si="13"/>
        <v>0.70501650165016494</v>
      </c>
      <c r="X64" s="12">
        <f t="shared" si="14"/>
        <v>0.58477253903494164</v>
      </c>
      <c r="Z64" s="29">
        <v>7</v>
      </c>
      <c r="AA64" cm="1">
        <f t="array" ref="AA64">COUNT(IF($J$2:$J$100&gt;=Z64,IF($L$2:$L$100&lt;=200,$J$2:$J$100)))</f>
        <v>18</v>
      </c>
      <c r="AB64" s="30" cm="1">
        <f t="array" ref="AB64">CORREL((IF($L$2:$L$100&lt;=200,IF($J$2:$J$100&gt;=$Z64,$M$2:$M$100))),(IF($L$2:$L$100&lt;=200,IF($J$2:$J$100&gt;=$Z64,$T$2:$T$100))))^2</f>
        <v>0.55288644241283269</v>
      </c>
      <c r="AC64" s="30" cm="1">
        <f t="array" ref="AC64">CORREL((IF($L$2:$L$100&lt;=200,IF($J$2:$J$100&gt;=$Z64,$M$2:$M$100))),(IF($L$2:$L$100&lt;=200,IF($J$2:$J$100&gt;=$Z64,$U$2:$U$100))))^2</f>
        <v>5.6080770697734678E-2</v>
      </c>
      <c r="AD64" s="30" cm="1">
        <f t="array" ref="AD64">CORREL((IF($L$2:$L$100&lt;=200,IF($J$2:$J$100&gt;=$Z64,$M$2:$M$100))),(IF($L$2:$L$100&lt;=200,IF($J$2:$J$100&gt;=$Z64,$V$2:$V$100))))^2</f>
        <v>9.5261506161262222E-2</v>
      </c>
      <c r="AE64" s="30" cm="1">
        <f t="array" ref="AE64">CORREL((IF($L$2:$L$100&lt;=200,IF($J$2:$J$100&gt;=$Z64,$M$2:$M$100))),(IF($L$2:$L$100&lt;=200,IF($J$2:$J$100&gt;=$Z64,$W$2:$W$100))))^2</f>
        <v>0.20948719182133813</v>
      </c>
      <c r="AH64" s="29"/>
      <c r="AJ64" s="30"/>
      <c r="AK64" s="30"/>
      <c r="AL64" s="30"/>
      <c r="AM64" s="30"/>
    </row>
    <row r="65" spans="1:39" x14ac:dyDescent="0.2">
      <c r="A65" t="s">
        <v>11</v>
      </c>
      <c r="B65" t="s">
        <v>107</v>
      </c>
      <c r="C65">
        <v>57</v>
      </c>
      <c r="D65" s="2">
        <v>38891</v>
      </c>
      <c r="E65">
        <v>174</v>
      </c>
      <c r="F65" s="45">
        <v>0.24936989000000001</v>
      </c>
      <c r="G65" s="12">
        <v>-112.328</v>
      </c>
      <c r="H65" s="12">
        <v>41.024000000000001</v>
      </c>
      <c r="I65" s="17">
        <v>0.68</v>
      </c>
      <c r="J65" s="18">
        <v>6.6</v>
      </c>
      <c r="K65" s="3">
        <f t="shared" si="15"/>
        <v>5.92</v>
      </c>
      <c r="L65" s="19">
        <v>14.8</v>
      </c>
      <c r="M65">
        <f t="shared" si="9"/>
        <v>1.1702617153949575</v>
      </c>
      <c r="N65" s="9">
        <v>3.65274999999999E-2</v>
      </c>
      <c r="O65" s="9">
        <v>7.8987499999999905E-2</v>
      </c>
      <c r="P65" s="9">
        <v>3.16875E-2</v>
      </c>
      <c r="Q65" s="9">
        <v>9.6600000000000002E-3</v>
      </c>
      <c r="R65" s="9">
        <v>2.2074999999999998E-3</v>
      </c>
      <c r="S65" s="9">
        <v>1.4375E-3</v>
      </c>
      <c r="T65" s="12">
        <f t="shared" si="10"/>
        <v>-6.1275518278207382E-2</v>
      </c>
      <c r="U65" s="12">
        <f t="shared" si="11"/>
        <v>-0.19068952084144947</v>
      </c>
      <c r="V65" s="12">
        <f t="shared" si="12"/>
        <v>2.1624118814591777</v>
      </c>
      <c r="W65" s="12">
        <f t="shared" si="13"/>
        <v>0.36757131108514107</v>
      </c>
      <c r="X65" s="12">
        <f t="shared" si="14"/>
        <v>0.78205815166812342</v>
      </c>
      <c r="Z65" s="29">
        <v>7.3</v>
      </c>
      <c r="AA65" cm="1">
        <f t="array" ref="AA65">COUNT(IF($J$2:$J$100&gt;=Z65,IF($L$2:$L$100&lt;=200,$J$2:$J$100)))</f>
        <v>16</v>
      </c>
      <c r="AB65" s="30" cm="1">
        <f t="array" ref="AB65">CORREL((IF($L$2:$L$100&lt;=200,IF($J$2:$J$100&gt;=$Z65,$M$2:$M$100))),(IF($L$2:$L$100&lt;=200,IF($J$2:$J$100&gt;=$Z65,$T$2:$T$100))))^2</f>
        <v>0.62745501167085627</v>
      </c>
      <c r="AC65" s="30" cm="1">
        <f t="array" ref="AC65">CORREL((IF($L$2:$L$100&lt;=200,IF($J$2:$J$100&gt;=$Z65,$M$2:$M$100))),(IF($L$2:$L$100&lt;=200,IF($J$2:$J$100&gt;=$Z65,$U$2:$U$100))))^2</f>
        <v>0.1173492399000936</v>
      </c>
      <c r="AD65" s="30" cm="1">
        <f t="array" ref="AD65">CORREL((IF($L$2:$L$100&lt;=200,IF($J$2:$J$100&gt;=$Z65,$M$2:$M$100))),(IF($L$2:$L$100&lt;=200,IF($J$2:$J$100&gt;=$Z65,$V$2:$V$100))))^2</f>
        <v>0.16166328741498293</v>
      </c>
      <c r="AE65" s="30" cm="1">
        <f t="array" ref="AE65">CORREL((IF($L$2:$L$100&lt;=200,IF($J$2:$J$100&gt;=$Z65,$M$2:$M$100))),(IF($L$2:$L$100&lt;=200,IF($J$2:$J$100&gt;=$Z65,$W$2:$W$100))))^2</f>
        <v>0.2898196822590145</v>
      </c>
      <c r="AH65" s="29"/>
      <c r="AJ65" s="30"/>
      <c r="AK65" s="30"/>
      <c r="AL65" s="30"/>
      <c r="AM65" s="30"/>
    </row>
    <row r="66" spans="1:39" x14ac:dyDescent="0.2">
      <c r="A66" t="s">
        <v>11</v>
      </c>
      <c r="B66" t="s">
        <v>115</v>
      </c>
      <c r="C66">
        <v>56</v>
      </c>
      <c r="D66" s="2">
        <v>38890</v>
      </c>
      <c r="E66">
        <v>173</v>
      </c>
      <c r="F66" s="36">
        <v>8.2454619999999998</v>
      </c>
      <c r="G66" s="12">
        <v>-112.35599999999999</v>
      </c>
      <c r="H66" s="12">
        <v>41.128</v>
      </c>
      <c r="I66" s="17">
        <v>1.05</v>
      </c>
      <c r="J66" s="18">
        <v>5.9</v>
      </c>
      <c r="K66" s="3">
        <f t="shared" si="15"/>
        <v>4.8500000000000005</v>
      </c>
      <c r="L66" s="19">
        <v>13.9</v>
      </c>
      <c r="M66">
        <f t="shared" ref="M66:M97" si="16">LOG10(L66)</f>
        <v>1.1430148002540952</v>
      </c>
      <c r="N66" s="7">
        <v>9.7852499999999995E-2</v>
      </c>
      <c r="O66" s="7">
        <v>0.124665</v>
      </c>
      <c r="P66" s="7">
        <v>9.2710000000000001E-2</v>
      </c>
      <c r="Q66" s="7">
        <v>7.7419999999999906E-2</v>
      </c>
      <c r="R66" s="7">
        <v>7.0324999999999901E-2</v>
      </c>
      <c r="S66" s="7">
        <v>6.2267499999999899E-2</v>
      </c>
      <c r="T66" s="12">
        <f t="shared" ref="T66:T100" si="17">(P66-N66)/O66</f>
        <v>-4.125055147796089E-2</v>
      </c>
      <c r="U66" s="12">
        <f t="shared" ref="U66:U100" si="18">(Q66-P66)/(N66+O66)</f>
        <v>-6.8713696675542807E-2</v>
      </c>
      <c r="V66" s="12">
        <f t="shared" ref="V66:V100" si="19">O66/N66</f>
        <v>1.274009350808615</v>
      </c>
      <c r="W66" s="12">
        <f t="shared" ref="W66:W100" si="20">(O66-N66)/(O66+N66)</f>
        <v>0.1204961407529745</v>
      </c>
      <c r="X66" s="12">
        <f t="shared" ref="X66:X100" si="21">(O66-Q66)/(O66+Q66)</f>
        <v>0.2337877625751546</v>
      </c>
      <c r="Z66" s="29">
        <v>7.5</v>
      </c>
      <c r="AA66" cm="1">
        <f t="array" ref="AA66">COUNT(IF($J$2:$J$100&gt;=Z66,IF($L$2:$L$100&lt;=200,$J$2:$J$100)))</f>
        <v>15</v>
      </c>
      <c r="AB66" s="30" cm="1">
        <f t="array" ref="AB66">CORREL((IF($L$2:$L$100&lt;=200,IF($J$2:$J$100&gt;=$Z66,$M$2:$M$100))),(IF($L$2:$L$100&lt;=200,IF($J$2:$J$100&gt;=$Z66,$T$2:$T$100))))^2</f>
        <v>0.62201418178073242</v>
      </c>
      <c r="AC66" s="30" cm="1">
        <f t="array" ref="AC66">CORREL((IF($L$2:$L$100&lt;=200,IF($J$2:$J$100&gt;=$Z66,$M$2:$M$100))),(IF($L$2:$L$100&lt;=200,IF($J$2:$J$100&gt;=$Z66,$U$2:$U$100))))^2</f>
        <v>0.10606210224373074</v>
      </c>
      <c r="AD66" s="30" cm="1">
        <f t="array" ref="AD66">CORREL((IF($L$2:$L$100&lt;=200,IF($J$2:$J$100&gt;=$Z66,$M$2:$M$100))),(IF($L$2:$L$100&lt;=200,IF($J$2:$J$100&gt;=$Z66,$V$2:$V$100))))^2</f>
        <v>0.13847204842266531</v>
      </c>
      <c r="AE66" s="30" cm="1">
        <f t="array" ref="AE66">CORREL((IF($L$2:$L$100&lt;=200,IF($J$2:$J$100&gt;=$Z66,$M$2:$M$100))),(IF($L$2:$L$100&lt;=200,IF($J$2:$J$100&gt;=$Z66,$W$2:$W$100))))^2</f>
        <v>0.25515507033534934</v>
      </c>
      <c r="AH66" s="29"/>
      <c r="AJ66" s="30"/>
      <c r="AK66" s="30"/>
      <c r="AL66" s="30"/>
      <c r="AM66" s="30"/>
    </row>
    <row r="67" spans="1:39" x14ac:dyDescent="0.2">
      <c r="A67" t="s">
        <v>11</v>
      </c>
      <c r="B67" t="s">
        <v>116</v>
      </c>
      <c r="C67">
        <v>58</v>
      </c>
      <c r="D67" s="2">
        <v>38891</v>
      </c>
      <c r="E67">
        <v>174</v>
      </c>
      <c r="F67" s="45">
        <v>1.2472589999999999</v>
      </c>
      <c r="G67" s="12">
        <v>-112.304</v>
      </c>
      <c r="H67" s="12">
        <v>40.962000000000003</v>
      </c>
      <c r="I67" s="17">
        <v>0.68</v>
      </c>
      <c r="J67" s="18">
        <v>8.6</v>
      </c>
      <c r="K67" s="3">
        <f t="shared" si="15"/>
        <v>7.92</v>
      </c>
      <c r="L67" s="19">
        <v>13.6</v>
      </c>
      <c r="M67">
        <f t="shared" si="16"/>
        <v>1.1335389083702174</v>
      </c>
      <c r="N67" s="7">
        <v>7.8712500000000005E-2</v>
      </c>
      <c r="O67" s="7">
        <v>0.10552499999999899</v>
      </c>
      <c r="P67" s="7">
        <v>7.8052499999999997E-2</v>
      </c>
      <c r="Q67" s="7">
        <v>6.7904999999999993E-2</v>
      </c>
      <c r="R67" s="7">
        <v>6.3450000000000006E-2</v>
      </c>
      <c r="S67" s="7">
        <v>5.8307499999999998E-2</v>
      </c>
      <c r="T67" s="12">
        <f t="shared" si="17"/>
        <v>-6.2544420753377315E-3</v>
      </c>
      <c r="U67" s="12">
        <f t="shared" si="18"/>
        <v>-5.5078363525341255E-2</v>
      </c>
      <c r="V67" s="12">
        <f t="shared" si="19"/>
        <v>1.3406383992377193</v>
      </c>
      <c r="W67" s="12">
        <f t="shared" si="20"/>
        <v>0.14553226134744085</v>
      </c>
      <c r="X67" s="12">
        <f t="shared" si="21"/>
        <v>0.21691748832381494</v>
      </c>
      <c r="Z67" s="29">
        <v>8</v>
      </c>
      <c r="AA67" cm="1">
        <f t="array" ref="AA67">COUNT(IF($J$2:$J$100&gt;=Z67,IF($L$2:$L$100&lt;=200,$J$2:$J$100)))</f>
        <v>14</v>
      </c>
      <c r="AB67" s="30" cm="1">
        <f t="array" ref="AB67">CORREL((IF($L$2:$L$100&lt;=200,IF($J$2:$J$100&gt;=$Z67,$M$2:$M$100))),(IF($L$2:$L$100&lt;=200,IF($J$2:$J$100&gt;=$Z67,$T$2:$T$100))))^2</f>
        <v>0.75144588458349482</v>
      </c>
      <c r="AC67" s="30" cm="1">
        <f t="array" ref="AC67">CORREL((IF($L$2:$L$100&lt;=200,IF($J$2:$J$100&gt;=$Z67,$M$2:$M$100))),(IF($L$2:$L$100&lt;=200,IF($J$2:$J$100&gt;=$Z67,$U$2:$U$100))))^2</f>
        <v>0.11592575900679315</v>
      </c>
      <c r="AD67" s="30" cm="1">
        <f t="array" ref="AD67">CORREL((IF($L$2:$L$100&lt;=200,IF($J$2:$J$100&gt;=$Z67,$M$2:$M$100))),(IF($L$2:$L$100&lt;=200,IF($J$2:$J$100&gt;=$Z67,$V$2:$V$100))))^2</f>
        <v>0.35858690932530485</v>
      </c>
      <c r="AE67" s="30" cm="1">
        <f t="array" ref="AE67">CORREL((IF($L$2:$L$100&lt;=200,IF($J$2:$J$100&gt;=$Z67,$M$2:$M$100))),(IF($L$2:$L$100&lt;=200,IF($J$2:$J$100&gt;=$Z67,$W$2:$W$100))))^2</f>
        <v>0.39926547495641446</v>
      </c>
      <c r="AH67" s="29"/>
      <c r="AJ67" s="30"/>
      <c r="AK67" s="30"/>
      <c r="AL67" s="30"/>
      <c r="AM67" s="30"/>
    </row>
    <row r="68" spans="1:39" x14ac:dyDescent="0.2">
      <c r="A68" t="s">
        <v>11</v>
      </c>
      <c r="B68" t="s">
        <v>111</v>
      </c>
      <c r="C68">
        <v>51</v>
      </c>
      <c r="D68" s="2">
        <v>38890</v>
      </c>
      <c r="E68">
        <v>173</v>
      </c>
      <c r="F68" s="36">
        <v>8.2454619999999998</v>
      </c>
      <c r="G68" s="12">
        <v>-112.48099999999999</v>
      </c>
      <c r="H68" s="12">
        <v>41.161999999999999</v>
      </c>
      <c r="I68" s="17">
        <v>0.68</v>
      </c>
      <c r="J68" s="18">
        <v>7</v>
      </c>
      <c r="K68" s="3">
        <f t="shared" si="15"/>
        <v>6.32</v>
      </c>
      <c r="L68" s="19">
        <v>13.5</v>
      </c>
      <c r="M68">
        <f t="shared" si="16"/>
        <v>1.1303337684950061</v>
      </c>
      <c r="N68" s="7">
        <v>9.6752500000000005E-2</v>
      </c>
      <c r="O68" s="7">
        <v>0.11119</v>
      </c>
      <c r="P68" s="7">
        <v>7.621E-2</v>
      </c>
      <c r="Q68" s="7">
        <v>7.1177500000000005E-2</v>
      </c>
      <c r="R68" s="7">
        <v>6.1414999999999997E-2</v>
      </c>
      <c r="S68" s="7">
        <v>5.2725000000000001E-2</v>
      </c>
      <c r="T68" s="12">
        <f t="shared" si="17"/>
        <v>-0.18475132655814377</v>
      </c>
      <c r="U68" s="12">
        <f t="shared" si="18"/>
        <v>-2.4201401829832745E-2</v>
      </c>
      <c r="V68" s="12">
        <f t="shared" si="19"/>
        <v>1.1492209503630397</v>
      </c>
      <c r="W68" s="12">
        <f t="shared" si="20"/>
        <v>6.9430251151159542E-2</v>
      </c>
      <c r="X68" s="12">
        <f t="shared" si="21"/>
        <v>0.21940587001521647</v>
      </c>
      <c r="Z68" s="29">
        <v>8.1</v>
      </c>
      <c r="AA68" cm="1">
        <f t="array" ref="AA68">COUNT(IF($J$2:$J$100&gt;=Z68,IF($L$2:$L$100&lt;=200,$J$2:$J$100)))</f>
        <v>13</v>
      </c>
      <c r="AB68" s="30" cm="1">
        <f t="array" ref="AB68">CORREL((IF($L$2:$L$100&lt;=200,IF($J$2:$J$100&gt;=$Z68,$M$2:$M$100))),(IF($L$2:$L$100&lt;=200,IF($J$2:$J$100&gt;=$Z68,$T$2:$T$100))))^2</f>
        <v>0.77927640496123385</v>
      </c>
      <c r="AC68" s="30" cm="1">
        <f t="array" ref="AC68">CORREL((IF($L$2:$L$100&lt;=200,IF($J$2:$J$100&gt;=$Z68,$M$2:$M$100))),(IF($L$2:$L$100&lt;=200,IF($J$2:$J$100&gt;=$Z68,$U$2:$U$100))))^2</f>
        <v>8.9243966856273158E-2</v>
      </c>
      <c r="AD68" s="30" cm="1">
        <f t="array" ref="AD68">CORREL((IF($L$2:$L$100&lt;=200,IF($J$2:$J$100&gt;=$Z68,$M$2:$M$100))),(IF($L$2:$L$100&lt;=200,IF($J$2:$J$100&gt;=$Z68,$V$2:$V$100))))^2</f>
        <v>0.31991613752726822</v>
      </c>
      <c r="AE68" s="30" cm="1">
        <f t="array" ref="AE68">CORREL((IF($L$2:$L$100&lt;=200,IF($J$2:$J$100&gt;=$Z68,$M$2:$M$100))),(IF($L$2:$L$100&lt;=200,IF($J$2:$J$100&gt;=$Z68,$W$2:$W$100))))^2</f>
        <v>0.36329285638317516</v>
      </c>
      <c r="AH68" s="29"/>
      <c r="AJ68" s="30"/>
      <c r="AK68" s="30"/>
      <c r="AL68" s="30"/>
      <c r="AM68" s="30"/>
    </row>
    <row r="69" spans="1:39" x14ac:dyDescent="0.2">
      <c r="A69" t="s">
        <v>12</v>
      </c>
      <c r="B69" t="s">
        <v>49</v>
      </c>
      <c r="C69">
        <v>2</v>
      </c>
      <c r="D69" s="2">
        <v>44056</v>
      </c>
      <c r="E69">
        <v>226</v>
      </c>
      <c r="F69" s="36">
        <v>6.2403139999999997</v>
      </c>
      <c r="G69" s="12">
        <v>-112.349075</v>
      </c>
      <c r="H69" s="12">
        <v>40.899018099999999</v>
      </c>
      <c r="I69" s="17">
        <v>3.17</v>
      </c>
      <c r="J69" s="18">
        <v>7.5</v>
      </c>
      <c r="K69" s="3">
        <f t="shared" si="15"/>
        <v>4.33</v>
      </c>
      <c r="L69" s="14">
        <v>13.074999999999999</v>
      </c>
      <c r="M69">
        <f t="shared" si="16"/>
        <v>1.1164416975393119</v>
      </c>
      <c r="N69" s="7">
        <v>2.1292499999999898E-2</v>
      </c>
      <c r="O69" s="7">
        <v>7.3514999999999997E-2</v>
      </c>
      <c r="P69" s="7">
        <v>3.7434999999999899E-2</v>
      </c>
      <c r="Q69" s="7">
        <v>2.6297500000000001E-2</v>
      </c>
      <c r="R69" s="7">
        <v>4.5382499999999902E-2</v>
      </c>
      <c r="S69" s="7">
        <v>4.3567500000000002E-2</v>
      </c>
      <c r="T69" s="12">
        <f t="shared" si="17"/>
        <v>0.21958103788342517</v>
      </c>
      <c r="U69" s="12">
        <f t="shared" si="18"/>
        <v>-0.11747488331619239</v>
      </c>
      <c r="V69" s="12">
        <f t="shared" si="19"/>
        <v>3.4526241634378465</v>
      </c>
      <c r="W69" s="12">
        <f t="shared" si="20"/>
        <v>0.55082667510481931</v>
      </c>
      <c r="X69" s="12">
        <f t="shared" si="21"/>
        <v>0.47306199123356291</v>
      </c>
      <c r="Z69" s="29">
        <v>8.1999999999999993</v>
      </c>
      <c r="AA69" cm="1">
        <f t="array" ref="AA69">COUNT(IF($J$2:$J$100&gt;=Z69,IF($L$2:$L$100&lt;=200,$J$2:$J$100)))</f>
        <v>10</v>
      </c>
      <c r="AB69" s="30" cm="1">
        <f t="array" ref="AB69">CORREL((IF($L$2:$L$100&lt;=200,IF($J$2:$J$100&gt;=$Z69,$M$2:$M$100))),(IF($L$2:$L$100&lt;=200,IF($J$2:$J$100&gt;=$Z69,$T$2:$T$100))))^2</f>
        <v>0.77455482807208698</v>
      </c>
      <c r="AC69" s="30" cm="1">
        <f t="array" ref="AC69">CORREL((IF($L$2:$L$100&lt;=200,IF($J$2:$J$100&gt;=$Z69,$M$2:$M$100))),(IF($L$2:$L$100&lt;=200,IF($J$2:$J$100&gt;=$Z69,$U$2:$U$100))))^2</f>
        <v>3.1981105912192477E-2</v>
      </c>
      <c r="AD69" s="30" cm="1">
        <f t="array" ref="AD69">CORREL((IF($L$2:$L$100&lt;=200,IF($J$2:$J$100&gt;=$Z69,$M$2:$M$100))),(IF($L$2:$L$100&lt;=200,IF($J$2:$J$100&gt;=$Z69,$V$2:$V$100))))^2</f>
        <v>0.49553436799998207</v>
      </c>
      <c r="AE69" s="30" cm="1">
        <f t="array" ref="AE69">CORREL((IF($L$2:$L$100&lt;=200,IF($J$2:$J$100&gt;=$Z69,$M$2:$M$100))),(IF($L$2:$L$100&lt;=200,IF($J$2:$J$100&gt;=$Z69,$W$2:$W$100))))^2</f>
        <v>0.57389971848616106</v>
      </c>
      <c r="AH69" s="29"/>
      <c r="AJ69" s="30"/>
      <c r="AK69" s="30"/>
      <c r="AL69" s="30"/>
      <c r="AM69" s="30"/>
    </row>
    <row r="70" spans="1:39" x14ac:dyDescent="0.2">
      <c r="A70" t="s">
        <v>11</v>
      </c>
      <c r="B70" t="s">
        <v>128</v>
      </c>
      <c r="C70">
        <v>63</v>
      </c>
      <c r="D70" s="2">
        <v>38891</v>
      </c>
      <c r="E70">
        <v>174</v>
      </c>
      <c r="F70" s="45">
        <v>0.24936989000000001</v>
      </c>
      <c r="G70" s="12">
        <v>-112.16</v>
      </c>
      <c r="H70" s="12">
        <v>40.805</v>
      </c>
      <c r="I70" s="37">
        <v>0.85</v>
      </c>
      <c r="J70" s="18">
        <v>2.5</v>
      </c>
      <c r="K70" s="3">
        <f t="shared" si="15"/>
        <v>1.65</v>
      </c>
      <c r="L70" s="38">
        <v>10.8</v>
      </c>
      <c r="M70">
        <f t="shared" si="16"/>
        <v>1.0334237554869496</v>
      </c>
      <c r="N70" s="9">
        <v>4.7747499999999998E-2</v>
      </c>
      <c r="O70" s="9">
        <v>7.5714999999999893E-2</v>
      </c>
      <c r="P70" s="9">
        <v>3.80399999999999E-2</v>
      </c>
      <c r="Q70" s="9">
        <v>1.6892500000000001E-2</v>
      </c>
      <c r="R70" s="9">
        <v>4.6825E-3</v>
      </c>
      <c r="S70" s="9">
        <v>4.7375000000000004E-3</v>
      </c>
      <c r="T70" s="12">
        <f t="shared" si="17"/>
        <v>-0.1282110546126938</v>
      </c>
      <c r="U70" s="12">
        <f t="shared" si="18"/>
        <v>-0.17128682798420505</v>
      </c>
      <c r="V70" s="12">
        <f t="shared" si="19"/>
        <v>1.5857374731661322</v>
      </c>
      <c r="W70" s="12">
        <f t="shared" si="20"/>
        <v>0.2265262731598657</v>
      </c>
      <c r="X70" s="12">
        <f t="shared" si="21"/>
        <v>0.63518073590151936</v>
      </c>
      <c r="Z70" s="29">
        <v>8.3000000000000007</v>
      </c>
      <c r="AA70" cm="1">
        <f t="array" ref="AA70">COUNT(IF($J$2:$J$100&gt;=Z70,IF($L$2:$L$100&lt;=200,$J$2:$J$100)))</f>
        <v>9</v>
      </c>
      <c r="AB70" s="30" cm="1">
        <f t="array" ref="AB70">CORREL((IF($L$2:$L$100&lt;=200,IF($J$2:$J$100&gt;=$Z70,$M$2:$M$100))),(IF($L$2:$L$100&lt;=200,IF($J$2:$J$100&gt;=$Z70,$T$2:$T$100))))^2</f>
        <v>0.77374960641705937</v>
      </c>
      <c r="AC70" s="30" cm="1">
        <f t="array" ref="AC70">CORREL((IF($L$2:$L$100&lt;=200,IF($J$2:$J$100&gt;=$Z70,$M$2:$M$100))),(IF($L$2:$L$100&lt;=200,IF($J$2:$J$100&gt;=$Z70,$U$2:$U$100))))^2</f>
        <v>2.6648065083047866E-2</v>
      </c>
      <c r="AD70" s="30" cm="1">
        <f t="array" ref="AD70">CORREL((IF($L$2:$L$100&lt;=200,IF($J$2:$J$100&gt;=$Z70,$M$2:$M$100))),(IF($L$2:$L$100&lt;=200,IF($J$2:$J$100&gt;=$Z70,$V$2:$V$100))))^2</f>
        <v>0.46359819537138675</v>
      </c>
      <c r="AE70" s="30" cm="1">
        <f t="array" ref="AE70">CORREL((IF($L$2:$L$100&lt;=200,IF($J$2:$J$100&gt;=$Z70,$M$2:$M$100))),(IF($L$2:$L$100&lt;=200,IF($J$2:$J$100&gt;=$Z70,$W$2:$W$100))))^2</f>
        <v>0.55017241102722214</v>
      </c>
      <c r="AH70" s="29"/>
      <c r="AJ70" s="30"/>
      <c r="AK70" s="30"/>
      <c r="AL70" s="30"/>
      <c r="AM70" s="30"/>
    </row>
    <row r="71" spans="1:39" x14ac:dyDescent="0.2">
      <c r="A71" t="s">
        <v>11</v>
      </c>
      <c r="B71" t="s">
        <v>118</v>
      </c>
      <c r="C71">
        <v>62</v>
      </c>
      <c r="D71" s="2">
        <v>38891</v>
      </c>
      <c r="E71">
        <v>174</v>
      </c>
      <c r="F71" s="45">
        <v>0.24936989000000001</v>
      </c>
      <c r="G71" s="12">
        <v>-112.217</v>
      </c>
      <c r="H71" s="12">
        <v>40.805</v>
      </c>
      <c r="I71" s="3">
        <v>1.03</v>
      </c>
      <c r="J71" s="18">
        <v>8.1</v>
      </c>
      <c r="K71" s="3">
        <f t="shared" si="15"/>
        <v>7.0699999999999994</v>
      </c>
      <c r="L71" s="14">
        <v>9.4</v>
      </c>
      <c r="M71">
        <f t="shared" si="16"/>
        <v>0.97312785359969867</v>
      </c>
      <c r="N71" s="9">
        <v>3.9387499999999902E-2</v>
      </c>
      <c r="O71" s="9">
        <v>6.5237500000000004E-2</v>
      </c>
      <c r="P71" s="9">
        <v>2.67374999999999E-2</v>
      </c>
      <c r="Q71" s="9">
        <v>1.37849999999999E-2</v>
      </c>
      <c r="R71" s="9">
        <v>2.4824999999999899E-3</v>
      </c>
      <c r="S71" s="9">
        <v>1.5475E-3</v>
      </c>
      <c r="T71" s="12">
        <f t="shared" si="17"/>
        <v>-0.19390687871239703</v>
      </c>
      <c r="U71" s="12">
        <f t="shared" si="18"/>
        <v>-0.12379928315412198</v>
      </c>
      <c r="V71" s="12">
        <f t="shared" si="19"/>
        <v>1.6562995874325652</v>
      </c>
      <c r="W71" s="12">
        <f t="shared" si="20"/>
        <v>0.24707287933094502</v>
      </c>
      <c r="X71" s="12">
        <f t="shared" si="21"/>
        <v>0.65111202505615706</v>
      </c>
      <c r="Z71" s="29">
        <v>8.4</v>
      </c>
      <c r="AA71" cm="1">
        <f t="array" ref="AA71">COUNT(IF($J$2:$J$100&gt;=Z71,IF($L$2:$L$100&lt;=200,$J$2:$J$100)))</f>
        <v>8</v>
      </c>
      <c r="AB71" s="30" cm="1">
        <f t="array" ref="AB71">CORREL((IF($L$2:$L$100&lt;=200,IF($J$2:$J$100&gt;=$Z71,$M$2:$M$100))),(IF($L$2:$L$100&lt;=200,IF($J$2:$J$100&gt;=$Z71,$T$2:$T$100))))^2</f>
        <v>0.77379268735311324</v>
      </c>
      <c r="AC71" s="30" cm="1">
        <f t="array" ref="AC71">CORREL((IF($L$2:$L$100&lt;=200,IF($J$2:$J$100&gt;=$Z71,$M$2:$M$100))),(IF($L$2:$L$100&lt;=200,IF($J$2:$J$100&gt;=$Z71,$U$2:$U$100))))^2</f>
        <v>2.6704075663729315E-2</v>
      </c>
      <c r="AD71" s="30" cm="1">
        <f t="array" ref="AD71">CORREL((IF($L$2:$L$100&lt;=200,IF($J$2:$J$100&gt;=$Z71,$M$2:$M$100))),(IF($L$2:$L$100&lt;=200,IF($J$2:$J$100&gt;=$Z71,$V$2:$V$100))))^2</f>
        <v>0.61425099076835399</v>
      </c>
      <c r="AE71" s="30" cm="1">
        <f t="array" ref="AE71">CORREL((IF($L$2:$L$100&lt;=200,IF($J$2:$J$100&gt;=$Z71,$M$2:$M$100))),(IF($L$2:$L$100&lt;=200,IF($J$2:$J$100&gt;=$Z71,$W$2:$W$100))))^2</f>
        <v>0.69436616807157014</v>
      </c>
      <c r="AH71" s="29"/>
      <c r="AJ71" s="30"/>
      <c r="AK71" s="30"/>
      <c r="AL71" s="30"/>
      <c r="AM71" s="30"/>
    </row>
    <row r="72" spans="1:39" x14ac:dyDescent="0.2">
      <c r="A72" t="s">
        <v>11</v>
      </c>
      <c r="B72" t="s">
        <v>117</v>
      </c>
      <c r="C72">
        <v>60</v>
      </c>
      <c r="D72" s="2">
        <v>38891</v>
      </c>
      <c r="E72">
        <v>174</v>
      </c>
      <c r="F72" s="45">
        <v>0.24936989000000001</v>
      </c>
      <c r="G72" s="12">
        <v>-112.238</v>
      </c>
      <c r="H72" s="12">
        <v>40.86</v>
      </c>
      <c r="I72" s="39">
        <v>0.95</v>
      </c>
      <c r="J72" s="18">
        <v>8.3000000000000007</v>
      </c>
      <c r="K72" s="3">
        <f t="shared" si="15"/>
        <v>7.3500000000000005</v>
      </c>
      <c r="L72" s="40">
        <v>9.1999999999999993</v>
      </c>
      <c r="M72">
        <f t="shared" si="16"/>
        <v>0.96378782734555524</v>
      </c>
      <c r="N72" s="9">
        <v>3.4547500000000002E-2</v>
      </c>
      <c r="O72" s="9">
        <v>6.1937499999999902E-2</v>
      </c>
      <c r="P72" s="9">
        <v>2.7012499999999901E-2</v>
      </c>
      <c r="Q72" s="9">
        <v>1.39775E-2</v>
      </c>
      <c r="R72" s="9">
        <v>4.8475000000000002E-3</v>
      </c>
      <c r="S72" s="9">
        <v>4.7924999999999999E-3</v>
      </c>
      <c r="T72" s="12">
        <f t="shared" si="17"/>
        <v>-0.12165489404641958</v>
      </c>
      <c r="U72" s="12">
        <f t="shared" si="18"/>
        <v>-0.13509872000829054</v>
      </c>
      <c r="V72" s="12">
        <f t="shared" si="19"/>
        <v>1.792821477675661</v>
      </c>
      <c r="W72" s="12">
        <f t="shared" si="20"/>
        <v>0.28387832305539645</v>
      </c>
      <c r="X72" s="12">
        <f t="shared" si="21"/>
        <v>0.6317592043733119</v>
      </c>
      <c r="Z72" s="29">
        <v>8.5</v>
      </c>
      <c r="AA72" cm="1">
        <f t="array" ref="AA72">COUNT(IF($J$2:$J$100&gt;=Z72,IF($L$2:$L$100&lt;=200,$J$2:$J$100)))</f>
        <v>6</v>
      </c>
      <c r="AB72" s="30" cm="1">
        <f t="array" ref="AB72">CORREL((IF($L$2:$L$100&lt;=200,IF($J$2:$J$100&gt;=$Z72,$M$2:$M$100))),(IF($L$2:$L$100&lt;=200,IF($J$2:$J$100&gt;=$Z72,$T$2:$T$100))))^2</f>
        <v>0.75577635987565162</v>
      </c>
      <c r="AC72" s="30" cm="1">
        <f t="array" ref="AC72">CORREL((IF($L$2:$L$100&lt;=200,IF($J$2:$J$100&gt;=$Z72,$M$2:$M$100))),(IF($L$2:$L$100&lt;=200,IF($J$2:$J$100&gt;=$Z72,$U$2:$U$100))))^2</f>
        <v>1.037274074247037E-3</v>
      </c>
      <c r="AD72" s="30" cm="1">
        <f t="array" ref="AD72">CORREL((IF($L$2:$L$100&lt;=200,IF($J$2:$J$100&gt;=$Z72,$M$2:$M$100))),(IF($L$2:$L$100&lt;=200,IF($J$2:$J$100&gt;=$Z72,$V$2:$V$100))))^2</f>
        <v>0.67568400129875295</v>
      </c>
      <c r="AE72" s="30" cm="1">
        <f t="array" ref="AE72">CORREL((IF($L$2:$L$100&lt;=200,IF($J$2:$J$100&gt;=$Z72,$M$2:$M$100))),(IF($L$2:$L$100&lt;=200,IF($J$2:$J$100&gt;=$Z72,$W$2:$W$100))))^2</f>
        <v>0.74302233838811182</v>
      </c>
      <c r="AH72" s="29"/>
      <c r="AJ72" s="30"/>
      <c r="AK72" s="30"/>
      <c r="AL72" s="30"/>
      <c r="AM72" s="30"/>
    </row>
    <row r="73" spans="1:39" x14ac:dyDescent="0.2">
      <c r="A73" t="s">
        <v>11</v>
      </c>
      <c r="B73" t="s">
        <v>120</v>
      </c>
      <c r="C73">
        <v>65</v>
      </c>
      <c r="D73" s="2">
        <v>38891</v>
      </c>
      <c r="E73">
        <v>174</v>
      </c>
      <c r="F73" s="45">
        <v>0.24936989000000001</v>
      </c>
      <c r="G73" s="12">
        <v>-112.31</v>
      </c>
      <c r="H73" s="12">
        <v>40.734999999999999</v>
      </c>
      <c r="I73" s="17">
        <v>2.35</v>
      </c>
      <c r="J73" s="18">
        <v>6.2</v>
      </c>
      <c r="K73" s="3">
        <f t="shared" si="15"/>
        <v>3.85</v>
      </c>
      <c r="L73" s="19">
        <v>7.1</v>
      </c>
      <c r="M73">
        <f t="shared" si="16"/>
        <v>0.85125834871907524</v>
      </c>
      <c r="N73" s="9">
        <v>3.8314999999999898E-2</v>
      </c>
      <c r="O73" s="9">
        <v>6.9197499999999995E-2</v>
      </c>
      <c r="P73" s="9">
        <v>2.7205E-2</v>
      </c>
      <c r="Q73" s="9">
        <v>1.0869999999999901E-2</v>
      </c>
      <c r="R73" s="9">
        <v>4.9299999999999899E-3</v>
      </c>
      <c r="S73" s="9">
        <v>4.8199999999999901E-3</v>
      </c>
      <c r="T73" s="12">
        <f t="shared" si="17"/>
        <v>-0.16055493334296614</v>
      </c>
      <c r="U73" s="12">
        <f t="shared" si="18"/>
        <v>-0.15193582141611547</v>
      </c>
      <c r="V73" s="12">
        <f t="shared" si="19"/>
        <v>1.8060159206577107</v>
      </c>
      <c r="W73" s="12">
        <f t="shared" si="20"/>
        <v>0.28724566910824439</v>
      </c>
      <c r="X73" s="12">
        <f t="shared" si="21"/>
        <v>0.72847909576295211</v>
      </c>
      <c r="Z73" s="29">
        <v>8.6</v>
      </c>
      <c r="AA73" cm="1">
        <f t="array" ref="AA73">COUNT(IF($J$2:$J$100&gt;=Z73,IF($L$2:$L$100&lt;=200,$J$2:$J$100)))</f>
        <v>5</v>
      </c>
      <c r="AB73" s="30" cm="1">
        <f t="array" ref="AB73">CORREL((IF($L$2:$L$100&lt;=200,IF($J$2:$J$100&gt;=$Z73,$M$2:$M$100))),(IF($L$2:$L$100&lt;=200,IF($J$2:$J$100&gt;=$Z73,$T$2:$T$100))))^2</f>
        <v>0.96389595827876073</v>
      </c>
      <c r="AC73" s="30" cm="1">
        <f t="array" ref="AC73">CORREL((IF($L$2:$L$100&lt;=200,IF($J$2:$J$100&gt;=$Z73,$M$2:$M$100))),(IF($L$2:$L$100&lt;=200,IF($J$2:$J$100&gt;=$Z73,$U$2:$U$100))))^2</f>
        <v>2.6712269235922508E-4</v>
      </c>
      <c r="AD73" s="30" cm="1">
        <f t="array" ref="AD73">CORREL((IF($L$2:$L$100&lt;=200,IF($J$2:$J$100&gt;=$Z73,$M$2:$M$100))),(IF($L$2:$L$100&lt;=200,IF($J$2:$J$100&gt;=$Z73,$V$2:$V$100))))^2</f>
        <v>0.7526301108469281</v>
      </c>
      <c r="AE73" s="30" cm="1">
        <f t="array" ref="AE73">CORREL((IF($L$2:$L$100&lt;=200,IF($J$2:$J$100&gt;=$Z73,$M$2:$M$100))),(IF($L$2:$L$100&lt;=200,IF($J$2:$J$100&gt;=$Z73,$W$2:$W$100))))^2</f>
        <v>0.8231960312376273</v>
      </c>
      <c r="AH73" s="29"/>
      <c r="AJ73" s="30"/>
      <c r="AK73" s="30"/>
      <c r="AL73" s="30"/>
      <c r="AM73" s="30"/>
    </row>
    <row r="74" spans="1:39" x14ac:dyDescent="0.2">
      <c r="A74" t="s">
        <v>11</v>
      </c>
      <c r="B74" t="s">
        <v>121</v>
      </c>
      <c r="C74">
        <v>66</v>
      </c>
      <c r="D74" s="2">
        <v>38891</v>
      </c>
      <c r="E74">
        <v>174</v>
      </c>
      <c r="F74" s="45">
        <v>1.2469825999999999</v>
      </c>
      <c r="G74" s="12">
        <v>-112.375</v>
      </c>
      <c r="H74" s="12">
        <v>40.808999999999997</v>
      </c>
      <c r="I74" s="17">
        <v>1.3</v>
      </c>
      <c r="J74" s="18">
        <v>6</v>
      </c>
      <c r="K74" s="3">
        <f t="shared" si="15"/>
        <v>4.7</v>
      </c>
      <c r="L74" s="19">
        <v>6.8</v>
      </c>
      <c r="M74">
        <f t="shared" si="16"/>
        <v>0.83250891270623628</v>
      </c>
      <c r="N74" s="7">
        <v>7.8685000000000005E-2</v>
      </c>
      <c r="O74" s="7">
        <v>0.11867</v>
      </c>
      <c r="P74" s="7">
        <v>8.7814999999999893E-2</v>
      </c>
      <c r="Q74" s="7">
        <v>6.8097499999999894E-2</v>
      </c>
      <c r="R74" s="7">
        <v>5.7014999999999899E-2</v>
      </c>
      <c r="S74" s="7">
        <v>5.5089999999999903E-2</v>
      </c>
      <c r="T74" s="12">
        <f t="shared" si="17"/>
        <v>7.6936041122439444E-2</v>
      </c>
      <c r="U74" s="12">
        <f t="shared" si="18"/>
        <v>-9.9908793797978263E-2</v>
      </c>
      <c r="V74" s="12">
        <f t="shared" si="19"/>
        <v>1.5081654699116731</v>
      </c>
      <c r="W74" s="12">
        <f t="shared" si="20"/>
        <v>0.2026044437688429</v>
      </c>
      <c r="X74" s="12">
        <f t="shared" si="21"/>
        <v>0.27077783875674372</v>
      </c>
      <c r="Z74" s="29">
        <v>8.6999999999999993</v>
      </c>
      <c r="AA74" cm="1">
        <f t="array" ref="AA74">COUNT(IF($J$2:$J$100&gt;=Z74,IF($L$2:$L$100&lt;=200,$J$2:$J$100)))</f>
        <v>4</v>
      </c>
      <c r="AB74" s="30" cm="1">
        <f t="array" ref="AB74">CORREL((IF($L$2:$L$100&lt;=200,IF($J$2:$J$100&gt;=$Z74,$M$2:$M$100))),(IF($L$2:$L$100&lt;=200,IF($J$2:$J$100&gt;=$Z74,$T$2:$T$100))))^2</f>
        <v>0.98149734752490569</v>
      </c>
      <c r="AC74" s="30" cm="1">
        <f t="array" ref="AC74">CORREL((IF($L$2:$L$100&lt;=200,IF($J$2:$J$100&gt;=$Z74,$M$2:$M$100))),(IF($L$2:$L$100&lt;=200,IF($J$2:$J$100&gt;=$Z74,$U$2:$U$100))))^2</f>
        <v>7.8083864105373138E-3</v>
      </c>
      <c r="AD74" s="30" cm="1">
        <f t="array" ref="AD74">CORREL((IF($L$2:$L$100&lt;=200,IF($J$2:$J$100&gt;=$Z74,$M$2:$M$100))),(IF($L$2:$L$100&lt;=200,IF($J$2:$J$100&gt;=$Z74,$V$2:$V$100))))^2</f>
        <v>0.87375154808578503</v>
      </c>
      <c r="AE74" s="30" cm="1">
        <f t="array" ref="AE74">CORREL((IF($L$2:$L$100&lt;=200,IF($J$2:$J$100&gt;=$Z74,$M$2:$M$100))),(IF($L$2:$L$100&lt;=200,IF($J$2:$J$100&gt;=$Z74,$W$2:$W$100))))^2</f>
        <v>0.91326780096143778</v>
      </c>
      <c r="AH74" s="29"/>
      <c r="AJ74" s="30"/>
      <c r="AK74" s="30"/>
      <c r="AL74" s="30"/>
      <c r="AM74" s="30"/>
    </row>
    <row r="75" spans="1:39" x14ac:dyDescent="0.2">
      <c r="A75" t="s">
        <v>11</v>
      </c>
      <c r="B75" t="s">
        <v>124</v>
      </c>
      <c r="C75">
        <v>33</v>
      </c>
      <c r="D75" s="2">
        <v>38857</v>
      </c>
      <c r="E75">
        <v>140</v>
      </c>
      <c r="F75" s="36">
        <v>6.2512020000000001</v>
      </c>
      <c r="G75" s="12">
        <v>-112.246</v>
      </c>
      <c r="H75" s="12">
        <v>41.076999999999998</v>
      </c>
      <c r="I75" s="17">
        <v>2.8</v>
      </c>
      <c r="J75" s="18">
        <v>2.8</v>
      </c>
      <c r="K75" s="3">
        <f t="shared" si="15"/>
        <v>0</v>
      </c>
      <c r="L75" s="19">
        <v>6.5</v>
      </c>
      <c r="M75">
        <f t="shared" si="16"/>
        <v>0.81291335664285558</v>
      </c>
      <c r="N75" s="7">
        <v>8.2644999999999996E-2</v>
      </c>
      <c r="O75" s="7">
        <v>0.1019225</v>
      </c>
      <c r="P75" s="7">
        <v>6.6859999999999906E-2</v>
      </c>
      <c r="Q75" s="7">
        <v>2.83325E-2</v>
      </c>
      <c r="R75" s="7">
        <v>1.6012499999999898E-2</v>
      </c>
      <c r="S75" s="7">
        <v>1.29874999999999E-2</v>
      </c>
      <c r="T75" s="12">
        <f t="shared" si="17"/>
        <v>-0.15487257475042401</v>
      </c>
      <c r="U75" s="12">
        <f t="shared" si="18"/>
        <v>-0.2087447681742447</v>
      </c>
      <c r="V75" s="12">
        <f t="shared" si="19"/>
        <v>1.2332567003448485</v>
      </c>
      <c r="W75" s="12">
        <f t="shared" si="20"/>
        <v>0.10444688257683506</v>
      </c>
      <c r="X75" s="12">
        <f t="shared" si="21"/>
        <v>0.56496871521246783</v>
      </c>
      <c r="Z75" s="29">
        <v>8.9</v>
      </c>
      <c r="AA75" cm="1">
        <f t="array" ref="AA75">COUNT(IF($J$2:$J$100&gt;=Z75,IF($L$2:$L$100&lt;=200,$J$2:$J$100)))</f>
        <v>2</v>
      </c>
      <c r="AB75" s="30"/>
      <c r="AC75" s="30"/>
      <c r="AD75" s="30"/>
      <c r="AE75" s="30"/>
      <c r="AH75" s="29"/>
      <c r="AJ75" s="30"/>
      <c r="AK75" s="30"/>
      <c r="AL75" s="30"/>
      <c r="AM75" s="30"/>
    </row>
    <row r="76" spans="1:39" x14ac:dyDescent="0.2">
      <c r="A76" t="s">
        <v>11</v>
      </c>
      <c r="B76" t="s">
        <v>129</v>
      </c>
      <c r="C76">
        <v>89</v>
      </c>
      <c r="D76" s="2">
        <v>39053</v>
      </c>
      <c r="E76">
        <v>336</v>
      </c>
      <c r="F76" s="36">
        <v>3.2471882999999999</v>
      </c>
      <c r="G76" s="12">
        <v>-112.354</v>
      </c>
      <c r="H76" s="12">
        <v>41.271999999999998</v>
      </c>
      <c r="I76" s="17">
        <v>0.46</v>
      </c>
      <c r="J76" s="18">
        <v>2</v>
      </c>
      <c r="K76" s="3">
        <f t="shared" si="15"/>
        <v>1.54</v>
      </c>
      <c r="L76" s="19">
        <v>6.1</v>
      </c>
      <c r="M76">
        <f t="shared" si="16"/>
        <v>0.78532983501076703</v>
      </c>
      <c r="N76" s="7">
        <v>0.16099249999999901</v>
      </c>
      <c r="O76" s="7">
        <v>0.18843749999999901</v>
      </c>
      <c r="P76" s="7">
        <v>0.181425</v>
      </c>
      <c r="Q76" s="7">
        <v>0.13725999999999999</v>
      </c>
      <c r="R76" s="7">
        <v>9.0565000000000007E-2</v>
      </c>
      <c r="S76" s="7">
        <v>8.5092500000000001E-2</v>
      </c>
      <c r="T76" s="12">
        <f t="shared" si="17"/>
        <v>0.10843117744610865</v>
      </c>
      <c r="U76" s="12">
        <f t="shared" si="18"/>
        <v>-0.12639155195604343</v>
      </c>
      <c r="V76" s="12">
        <f t="shared" si="19"/>
        <v>1.1704737798344653</v>
      </c>
      <c r="W76" s="12">
        <f t="shared" si="20"/>
        <v>7.8542197292734317E-2</v>
      </c>
      <c r="X76" s="12">
        <f t="shared" si="21"/>
        <v>0.15713200132024094</v>
      </c>
      <c r="Z76" s="29">
        <v>9.1999999999999993</v>
      </c>
      <c r="AB76" s="30"/>
      <c r="AC76" s="30"/>
      <c r="AD76" s="30"/>
      <c r="AE76" s="30"/>
      <c r="AH76" s="29"/>
      <c r="AJ76" s="30"/>
      <c r="AK76" s="30"/>
      <c r="AL76" s="30"/>
      <c r="AM76" s="30"/>
    </row>
    <row r="77" spans="1:39" x14ac:dyDescent="0.2">
      <c r="A77" t="s">
        <v>11</v>
      </c>
      <c r="B77" t="s">
        <v>122</v>
      </c>
      <c r="C77">
        <v>30</v>
      </c>
      <c r="D77" s="2">
        <v>38857</v>
      </c>
      <c r="E77">
        <v>140</v>
      </c>
      <c r="F77" s="45">
        <v>1.7502621</v>
      </c>
      <c r="G77" s="12">
        <v>-112.42700000000001</v>
      </c>
      <c r="H77" s="12">
        <v>40.927999999999997</v>
      </c>
      <c r="I77" s="37">
        <v>4.0999999999999996</v>
      </c>
      <c r="J77" s="18">
        <v>6.8</v>
      </c>
      <c r="K77" s="3">
        <f t="shared" si="15"/>
        <v>2.7</v>
      </c>
      <c r="L77" s="38">
        <v>6.1</v>
      </c>
      <c r="M77">
        <f t="shared" si="16"/>
        <v>0.78532983501076703</v>
      </c>
      <c r="N77" s="7">
        <v>6.0122500000000002E-2</v>
      </c>
      <c r="O77" s="7">
        <v>6.9940000000000002E-2</v>
      </c>
      <c r="P77" s="7">
        <v>3.3090000000000001E-2</v>
      </c>
      <c r="Q77" s="7">
        <v>2.0962499999999901E-2</v>
      </c>
      <c r="R77" s="7">
        <v>1.1749999999999899E-2</v>
      </c>
      <c r="S77" s="7">
        <v>1.1364999999999899E-2</v>
      </c>
      <c r="T77" s="12">
        <f t="shared" si="17"/>
        <v>-0.38650986559908496</v>
      </c>
      <c r="U77" s="12">
        <f t="shared" si="18"/>
        <v>-9.3243632868813847E-2</v>
      </c>
      <c r="V77" s="12">
        <f t="shared" si="19"/>
        <v>1.1632916129568798</v>
      </c>
      <c r="W77" s="12">
        <f t="shared" si="20"/>
        <v>7.5482940893801059E-2</v>
      </c>
      <c r="X77" s="12">
        <f t="shared" si="21"/>
        <v>0.53879156238827486</v>
      </c>
      <c r="Z77" s="29"/>
      <c r="AB77" s="30"/>
      <c r="AC77" s="30"/>
      <c r="AD77" s="30"/>
      <c r="AE77" s="30"/>
      <c r="AH77" s="29"/>
      <c r="AJ77" s="30"/>
      <c r="AK77" s="30"/>
      <c r="AL77" s="30"/>
      <c r="AM77" s="30"/>
    </row>
    <row r="78" spans="1:39" x14ac:dyDescent="0.2">
      <c r="A78" t="s">
        <v>11</v>
      </c>
      <c r="B78" t="s">
        <v>117</v>
      </c>
      <c r="C78">
        <v>23</v>
      </c>
      <c r="D78" s="2">
        <v>38857</v>
      </c>
      <c r="E78">
        <v>140</v>
      </c>
      <c r="F78" s="36">
        <v>7.2458014000000004</v>
      </c>
      <c r="G78" s="12">
        <v>-112.238</v>
      </c>
      <c r="H78" s="12">
        <v>40.856999999999999</v>
      </c>
      <c r="I78" s="3">
        <v>3.75</v>
      </c>
      <c r="J78" s="18">
        <v>8.4</v>
      </c>
      <c r="K78" s="3">
        <f t="shared" si="15"/>
        <v>4.6500000000000004</v>
      </c>
      <c r="L78" s="14">
        <v>5.7</v>
      </c>
      <c r="M78">
        <f t="shared" si="16"/>
        <v>0.75587485567249146</v>
      </c>
      <c r="N78" s="7">
        <v>5.1597499999999998E-2</v>
      </c>
      <c r="O78" s="7">
        <v>6.3450000000000006E-2</v>
      </c>
      <c r="P78" s="7">
        <v>3.7159999999999999E-2</v>
      </c>
      <c r="Q78" s="7">
        <v>2.4317499999999902E-2</v>
      </c>
      <c r="R78" s="7">
        <v>1.5325E-2</v>
      </c>
      <c r="S78" s="7">
        <v>2.1249999999999802E-3</v>
      </c>
      <c r="T78" s="12">
        <f t="shared" si="17"/>
        <v>-0.2275413711583924</v>
      </c>
      <c r="U78" s="12">
        <f t="shared" si="18"/>
        <v>-0.11162780590625695</v>
      </c>
      <c r="V78" s="12">
        <f t="shared" si="19"/>
        <v>1.2297107417995059</v>
      </c>
      <c r="W78" s="12">
        <f t="shared" si="20"/>
        <v>0.10302266455159834</v>
      </c>
      <c r="X78" s="12">
        <f t="shared" si="21"/>
        <v>0.44586549690944988</v>
      </c>
      <c r="Z78" s="29"/>
      <c r="AB78" s="30"/>
      <c r="AC78" s="30"/>
      <c r="AD78" s="30"/>
      <c r="AE78" s="30"/>
      <c r="AH78" s="29"/>
      <c r="AJ78" s="30"/>
      <c r="AK78" s="30"/>
      <c r="AL78" s="30"/>
      <c r="AM78" s="30"/>
    </row>
    <row r="79" spans="1:39" x14ac:dyDescent="0.2">
      <c r="A79" t="s">
        <v>11</v>
      </c>
      <c r="B79" t="s">
        <v>123</v>
      </c>
      <c r="C79">
        <v>31</v>
      </c>
      <c r="D79" s="2">
        <v>38857</v>
      </c>
      <c r="E79">
        <v>140</v>
      </c>
      <c r="F79" s="36">
        <v>7.2458014000000004</v>
      </c>
      <c r="G79" s="12">
        <v>-112.432</v>
      </c>
      <c r="H79" s="12">
        <v>41.018000000000001</v>
      </c>
      <c r="I79" s="39">
        <v>4.5</v>
      </c>
      <c r="J79" s="18">
        <v>8.5</v>
      </c>
      <c r="K79" s="3">
        <f t="shared" si="15"/>
        <v>4</v>
      </c>
      <c r="L79" s="40">
        <v>5.4</v>
      </c>
      <c r="M79">
        <f t="shared" si="16"/>
        <v>0.7323937598229685</v>
      </c>
      <c r="N79" s="7">
        <v>5.4952500000000001E-2</v>
      </c>
      <c r="O79" s="7">
        <v>6.3477500000000006E-2</v>
      </c>
      <c r="P79" s="7">
        <v>3.1412500000000003E-2</v>
      </c>
      <c r="Q79" s="7">
        <v>1.4224999999999899E-2</v>
      </c>
      <c r="R79" s="7">
        <v>6.1399999999999996E-3</v>
      </c>
      <c r="S79" s="7">
        <v>5.3699999999999798E-3</v>
      </c>
      <c r="T79" s="12">
        <f t="shared" si="17"/>
        <v>-0.37084006143909254</v>
      </c>
      <c r="U79" s="12">
        <f t="shared" si="18"/>
        <v>-0.1451279236679904</v>
      </c>
      <c r="V79" s="12">
        <f t="shared" si="19"/>
        <v>1.1551339793457986</v>
      </c>
      <c r="W79" s="12">
        <f t="shared" si="20"/>
        <v>7.1983450139322849E-2</v>
      </c>
      <c r="X79" s="12">
        <f t="shared" si="21"/>
        <v>0.63385991441717016</v>
      </c>
      <c r="Z79" s="29"/>
      <c r="AB79" s="30"/>
      <c r="AC79" s="30"/>
      <c r="AD79" s="30"/>
      <c r="AE79" s="30"/>
      <c r="AH79" s="29"/>
      <c r="AJ79" s="30"/>
      <c r="AK79" s="30"/>
      <c r="AL79" s="30"/>
      <c r="AM79" s="30"/>
    </row>
    <row r="80" spans="1:39" x14ac:dyDescent="0.2">
      <c r="A80" t="s">
        <v>11</v>
      </c>
      <c r="B80" t="s">
        <v>116</v>
      </c>
      <c r="C80">
        <v>22</v>
      </c>
      <c r="D80" s="2">
        <v>38857</v>
      </c>
      <c r="E80">
        <v>140</v>
      </c>
      <c r="F80" s="45">
        <v>0.75308984999999995</v>
      </c>
      <c r="G80" s="12">
        <v>-112.304</v>
      </c>
      <c r="H80" s="12">
        <v>40.963999999999999</v>
      </c>
      <c r="I80" s="17">
        <v>6.1</v>
      </c>
      <c r="J80" s="18">
        <v>8.1999999999999993</v>
      </c>
      <c r="K80" s="3">
        <f t="shared" si="15"/>
        <v>2.0999999999999996</v>
      </c>
      <c r="L80" s="19">
        <v>3</v>
      </c>
      <c r="M80">
        <f t="shared" si="16"/>
        <v>0.47712125471966244</v>
      </c>
      <c r="N80" s="9">
        <v>6.0232500000000001E-2</v>
      </c>
      <c r="O80" s="9">
        <v>6.6172499999999995E-2</v>
      </c>
      <c r="P80" s="9">
        <v>3.6802499999999898E-2</v>
      </c>
      <c r="Q80" s="9">
        <v>2.15124999999999E-2</v>
      </c>
      <c r="R80" s="9">
        <v>2.0879999999999999E-2</v>
      </c>
      <c r="S80" s="9">
        <v>1.88174999999999E-2</v>
      </c>
      <c r="T80" s="12">
        <f t="shared" si="17"/>
        <v>-0.35407457780800339</v>
      </c>
      <c r="U80" s="12">
        <f t="shared" si="18"/>
        <v>-0.1209604050472687</v>
      </c>
      <c r="V80" s="12">
        <f t="shared" si="19"/>
        <v>1.0986178558087409</v>
      </c>
      <c r="W80" s="12">
        <f t="shared" si="20"/>
        <v>4.6991812032751823E-2</v>
      </c>
      <c r="X80" s="12">
        <f t="shared" si="21"/>
        <v>0.50932314534983347</v>
      </c>
      <c r="Z80" s="29"/>
      <c r="AB80" s="30"/>
      <c r="AC80" s="30"/>
      <c r="AD80" s="30"/>
      <c r="AE80" s="30"/>
      <c r="AH80" s="29"/>
      <c r="AJ80" s="30"/>
      <c r="AK80" s="30"/>
      <c r="AL80" s="30"/>
      <c r="AM80" s="30"/>
    </row>
    <row r="81" spans="1:39" x14ac:dyDescent="0.2">
      <c r="A81" t="s">
        <v>12</v>
      </c>
      <c r="B81" t="s">
        <v>81</v>
      </c>
      <c r="C81">
        <v>65</v>
      </c>
      <c r="D81" s="2">
        <v>44360</v>
      </c>
      <c r="E81">
        <v>164</v>
      </c>
      <c r="F81" s="36">
        <v>6.2404390000000003</v>
      </c>
      <c r="G81" s="12">
        <v>-112.35131699999999</v>
      </c>
      <c r="H81" s="12">
        <v>41.050449999999998</v>
      </c>
      <c r="I81" s="37">
        <v>3.6</v>
      </c>
      <c r="J81" s="18">
        <v>5.6</v>
      </c>
      <c r="K81" s="3">
        <f t="shared" si="15"/>
        <v>1.9999999999999996</v>
      </c>
      <c r="L81" s="38">
        <v>2.6</v>
      </c>
      <c r="M81">
        <f t="shared" si="16"/>
        <v>0.41497334797081797</v>
      </c>
      <c r="N81" s="7">
        <v>3.8204999999999899E-2</v>
      </c>
      <c r="O81" s="7">
        <v>8.5119999999999904E-2</v>
      </c>
      <c r="P81" s="7">
        <v>4.37875E-2</v>
      </c>
      <c r="Q81" s="7">
        <v>3.1150000000000001E-3</v>
      </c>
      <c r="R81" s="7">
        <v>1.88174999999999E-2</v>
      </c>
      <c r="S81" s="7">
        <v>1.7139999999999898E-2</v>
      </c>
      <c r="T81" s="12">
        <f t="shared" si="17"/>
        <v>6.5583881578948636E-2</v>
      </c>
      <c r="U81" s="12">
        <f t="shared" si="18"/>
        <v>-0.32979931076424135</v>
      </c>
      <c r="V81" s="12">
        <f t="shared" si="19"/>
        <v>2.2279806308074894</v>
      </c>
      <c r="W81" s="12">
        <f t="shared" si="20"/>
        <v>0.38041759578349954</v>
      </c>
      <c r="X81" s="12">
        <f t="shared" si="21"/>
        <v>0.92939309797699299</v>
      </c>
      <c r="Z81" s="29"/>
      <c r="AB81" s="30"/>
      <c r="AC81" s="30"/>
      <c r="AD81" s="30"/>
      <c r="AE81" s="30"/>
      <c r="AH81" s="29"/>
      <c r="AJ81" s="30"/>
      <c r="AK81" s="30"/>
      <c r="AL81" s="30"/>
      <c r="AM81" s="30"/>
    </row>
    <row r="82" spans="1:39" x14ac:dyDescent="0.2">
      <c r="A82" t="s">
        <v>11</v>
      </c>
      <c r="B82" t="s">
        <v>106</v>
      </c>
      <c r="C82">
        <v>10</v>
      </c>
      <c r="D82" s="2">
        <v>38856</v>
      </c>
      <c r="E82">
        <v>139</v>
      </c>
      <c r="F82" s="36">
        <v>6.2458014000000004</v>
      </c>
      <c r="G82" s="12">
        <v>-112.381</v>
      </c>
      <c r="H82" s="12">
        <v>41.046999999999997</v>
      </c>
      <c r="I82" s="3">
        <v>5.8</v>
      </c>
      <c r="J82" s="18">
        <v>8.1</v>
      </c>
      <c r="K82" s="3">
        <f t="shared" si="15"/>
        <v>2.2999999999999998</v>
      </c>
      <c r="L82" s="14">
        <v>2.4</v>
      </c>
      <c r="M82">
        <f t="shared" si="16"/>
        <v>0.38021124171160603</v>
      </c>
      <c r="N82" s="7">
        <v>5.3522499999999897E-2</v>
      </c>
      <c r="O82" s="7">
        <v>6.3670000000000004E-2</v>
      </c>
      <c r="P82" s="7">
        <v>2.8799999999999899E-2</v>
      </c>
      <c r="Q82" s="7">
        <v>1.77449999999999E-2</v>
      </c>
      <c r="R82" s="7">
        <v>6.2224999999999902E-3</v>
      </c>
      <c r="S82" s="7">
        <v>8.6149999999999803E-3</v>
      </c>
      <c r="T82" s="12">
        <f t="shared" si="17"/>
        <v>-0.3882911889429872</v>
      </c>
      <c r="U82" s="12">
        <f t="shared" si="18"/>
        <v>-9.4331975169059529E-2</v>
      </c>
      <c r="V82" s="12">
        <f t="shared" si="19"/>
        <v>1.1895931617544047</v>
      </c>
      <c r="W82" s="12">
        <f t="shared" si="20"/>
        <v>8.65883055656302E-2</v>
      </c>
      <c r="X82" s="12">
        <f t="shared" si="21"/>
        <v>0.56408524227722356</v>
      </c>
      <c r="Z82" s="29"/>
      <c r="AB82" s="30"/>
      <c r="AC82" s="30"/>
      <c r="AD82" s="30"/>
      <c r="AE82" s="30"/>
      <c r="AH82" s="29"/>
      <c r="AJ82" s="30"/>
      <c r="AK82" s="30"/>
      <c r="AL82" s="30"/>
      <c r="AM82" s="30"/>
    </row>
    <row r="83" spans="1:39" x14ac:dyDescent="0.2">
      <c r="A83" t="s">
        <v>11</v>
      </c>
      <c r="B83" t="s">
        <v>111</v>
      </c>
      <c r="C83">
        <v>17</v>
      </c>
      <c r="D83" s="2">
        <v>38856</v>
      </c>
      <c r="E83">
        <v>139</v>
      </c>
      <c r="F83" s="36">
        <v>6.2458014000000004</v>
      </c>
      <c r="G83" s="12">
        <v>-112.482</v>
      </c>
      <c r="H83" s="12">
        <v>41.162999999999997</v>
      </c>
      <c r="I83" s="39">
        <v>4.5999999999999996</v>
      </c>
      <c r="J83" s="18">
        <v>6.8</v>
      </c>
      <c r="K83" s="3">
        <f t="shared" si="15"/>
        <v>2.2000000000000002</v>
      </c>
      <c r="L83" s="40">
        <v>2.2999999999999998</v>
      </c>
      <c r="M83">
        <f t="shared" si="16"/>
        <v>0.36172783601759284</v>
      </c>
      <c r="N83" s="7">
        <v>5.8665000000000002E-2</v>
      </c>
      <c r="O83" s="7">
        <v>7.0709999999999995E-2</v>
      </c>
      <c r="P83" s="7">
        <v>3.4492500000000002E-2</v>
      </c>
      <c r="Q83" s="7">
        <v>1.77449999999999E-2</v>
      </c>
      <c r="R83" s="7">
        <v>1.07599999999999E-2</v>
      </c>
      <c r="S83" s="7">
        <v>8.6424999999999905E-3</v>
      </c>
      <c r="T83" s="12">
        <f t="shared" si="17"/>
        <v>-0.34185405176071276</v>
      </c>
      <c r="U83" s="12">
        <f t="shared" si="18"/>
        <v>-0.12944927536231965</v>
      </c>
      <c r="V83" s="12">
        <f t="shared" si="19"/>
        <v>1.2053183329071848</v>
      </c>
      <c r="W83" s="12">
        <f t="shared" si="20"/>
        <v>9.3101449275362277E-2</v>
      </c>
      <c r="X83" s="12">
        <f t="shared" si="21"/>
        <v>0.59877904018992889</v>
      </c>
      <c r="Z83" s="29"/>
      <c r="AB83" s="30"/>
      <c r="AC83" s="30"/>
      <c r="AD83" s="30"/>
      <c r="AE83" s="30"/>
      <c r="AH83" s="29"/>
      <c r="AJ83" s="30"/>
      <c r="AK83" s="30"/>
      <c r="AL83" s="30"/>
      <c r="AM83" s="30"/>
    </row>
    <row r="84" spans="1:39" x14ac:dyDescent="0.2">
      <c r="A84" t="s">
        <v>12</v>
      </c>
      <c r="B84" t="s">
        <v>83</v>
      </c>
      <c r="C84">
        <v>67</v>
      </c>
      <c r="D84" s="2">
        <v>44360</v>
      </c>
      <c r="E84">
        <v>164</v>
      </c>
      <c r="F84" s="36">
        <v>5.2818016999999999</v>
      </c>
      <c r="G84" s="12">
        <v>-112.38291700000001</v>
      </c>
      <c r="H84" s="12">
        <v>40.847617</v>
      </c>
      <c r="I84" s="17">
        <v>4.5</v>
      </c>
      <c r="J84" s="18">
        <v>5</v>
      </c>
      <c r="K84" s="3">
        <f t="shared" si="15"/>
        <v>0.5</v>
      </c>
      <c r="L84" s="19">
        <v>2.08</v>
      </c>
      <c r="M84">
        <f t="shared" si="16"/>
        <v>0.31806333496276157</v>
      </c>
      <c r="N84" s="7">
        <v>6.4027500000000001E-2</v>
      </c>
      <c r="O84" s="7">
        <v>8.3415000000000003E-2</v>
      </c>
      <c r="P84" s="7">
        <v>4.3869999999999902E-2</v>
      </c>
      <c r="Q84" s="7">
        <v>1.9807499999999999E-2</v>
      </c>
      <c r="R84" s="7">
        <v>1.538E-2</v>
      </c>
      <c r="S84" s="7">
        <v>9.2474999999999901E-3</v>
      </c>
      <c r="T84" s="12">
        <f t="shared" si="17"/>
        <v>-0.24165317988371512</v>
      </c>
      <c r="U84" s="12">
        <f t="shared" si="18"/>
        <v>-0.16319921325262324</v>
      </c>
      <c r="V84" s="12">
        <f t="shared" si="19"/>
        <v>1.3027995783061965</v>
      </c>
      <c r="W84" s="12">
        <f t="shared" si="20"/>
        <v>0.13149193753497126</v>
      </c>
      <c r="X84" s="12">
        <f t="shared" si="21"/>
        <v>0.6162173944634165</v>
      </c>
      <c r="Z84" s="29"/>
      <c r="AB84" s="30"/>
      <c r="AC84" s="30"/>
      <c r="AD84" s="30"/>
      <c r="AE84" s="30"/>
      <c r="AH84" s="29"/>
      <c r="AJ84" s="30"/>
      <c r="AK84" s="30"/>
      <c r="AL84" s="30"/>
      <c r="AM84" s="30"/>
    </row>
    <row r="85" spans="1:39" x14ac:dyDescent="0.2">
      <c r="A85" t="s">
        <v>12</v>
      </c>
      <c r="B85" t="s">
        <v>84</v>
      </c>
      <c r="C85">
        <v>68</v>
      </c>
      <c r="D85" s="2">
        <v>44360</v>
      </c>
      <c r="E85">
        <v>164</v>
      </c>
      <c r="F85" s="36">
        <v>6.2401624</v>
      </c>
      <c r="G85" s="12">
        <v>-112.45478300000001</v>
      </c>
      <c r="H85" s="12">
        <v>40.900917</v>
      </c>
      <c r="I85" s="17">
        <v>4.4000000000000004</v>
      </c>
      <c r="J85" s="18">
        <v>4.4000000000000004</v>
      </c>
      <c r="K85" s="3">
        <f t="shared" si="15"/>
        <v>0</v>
      </c>
      <c r="L85" s="19">
        <v>2.0499999999999998</v>
      </c>
      <c r="M85">
        <f t="shared" si="16"/>
        <v>0.31175386105575426</v>
      </c>
      <c r="N85" s="7">
        <v>2.18424999999999E-2</v>
      </c>
      <c r="O85" s="7">
        <v>8.8282499999999903E-2</v>
      </c>
      <c r="P85" s="7">
        <v>3.5647499999999999E-2</v>
      </c>
      <c r="Q85" s="7">
        <v>5.1499999999999801E-3</v>
      </c>
      <c r="R85" s="7">
        <v>3.7654999999999897E-2</v>
      </c>
      <c r="S85" s="7">
        <v>4.0377499999999997E-2</v>
      </c>
      <c r="T85" s="12">
        <f t="shared" si="17"/>
        <v>0.15637300710786525</v>
      </c>
      <c r="U85" s="12">
        <f t="shared" si="18"/>
        <v>-0.27693530079455231</v>
      </c>
      <c r="V85" s="12">
        <f t="shared" si="19"/>
        <v>4.0417763534394098</v>
      </c>
      <c r="W85" s="12">
        <f t="shared" si="20"/>
        <v>0.60331441543700448</v>
      </c>
      <c r="X85" s="12">
        <f t="shared" si="21"/>
        <v>0.88975998715650373</v>
      </c>
      <c r="Z85" s="29"/>
      <c r="AB85" s="30"/>
      <c r="AC85" s="30"/>
      <c r="AD85" s="30"/>
      <c r="AE85" s="30"/>
      <c r="AH85" s="29"/>
      <c r="AJ85" s="30"/>
      <c r="AK85" s="30"/>
      <c r="AL85" s="30"/>
      <c r="AM85" s="30"/>
    </row>
    <row r="86" spans="1:39" x14ac:dyDescent="0.2">
      <c r="A86" t="s">
        <v>12</v>
      </c>
      <c r="B86" t="s">
        <v>87</v>
      </c>
      <c r="C86">
        <v>71</v>
      </c>
      <c r="D86" s="2">
        <v>44360</v>
      </c>
      <c r="E86">
        <v>164</v>
      </c>
      <c r="F86" s="36">
        <v>6.2404390000000003</v>
      </c>
      <c r="G86" s="12">
        <v>-112.30376</v>
      </c>
      <c r="H86" s="12">
        <v>40.98124</v>
      </c>
      <c r="I86" s="17">
        <v>4.8</v>
      </c>
      <c r="J86" s="18">
        <v>4.9000000000000004</v>
      </c>
      <c r="K86" s="3">
        <f t="shared" si="15"/>
        <v>0.10000000000000053</v>
      </c>
      <c r="L86" s="19">
        <v>1.94</v>
      </c>
      <c r="M86">
        <f t="shared" si="16"/>
        <v>0.28780172993022601</v>
      </c>
      <c r="N86" s="7">
        <v>1.70575E-2</v>
      </c>
      <c r="O86" s="7">
        <v>6.2212499999999997E-2</v>
      </c>
      <c r="P86" s="7">
        <v>1.9834999999999901E-2</v>
      </c>
      <c r="Q86" s="7">
        <v>8.0500000000000005E-4</v>
      </c>
      <c r="R86" s="7">
        <v>1.6094999999999901E-2</v>
      </c>
      <c r="S86" s="7">
        <v>1.81024999999999E-2</v>
      </c>
      <c r="T86" s="12">
        <f t="shared" si="17"/>
        <v>4.4645368696000026E-2</v>
      </c>
      <c r="U86" s="12">
        <f t="shared" si="18"/>
        <v>-0.24006559858710613</v>
      </c>
      <c r="V86" s="12">
        <f t="shared" si="19"/>
        <v>3.6472226293419316</v>
      </c>
      <c r="W86" s="12">
        <f t="shared" si="20"/>
        <v>0.56963542323703797</v>
      </c>
      <c r="X86" s="12">
        <f t="shared" si="21"/>
        <v>0.97445154123854494</v>
      </c>
      <c r="Z86" s="29"/>
      <c r="AB86" s="30"/>
      <c r="AC86" s="30"/>
      <c r="AD86" s="30"/>
      <c r="AE86" s="30"/>
      <c r="AH86" s="29"/>
      <c r="AJ86" s="30"/>
      <c r="AK86" s="30"/>
      <c r="AL86" s="30"/>
      <c r="AM86" s="30"/>
    </row>
    <row r="87" spans="1:39" x14ac:dyDescent="0.2">
      <c r="A87" t="s">
        <v>11</v>
      </c>
      <c r="B87" t="s">
        <v>120</v>
      </c>
      <c r="C87">
        <v>28</v>
      </c>
      <c r="D87" s="2">
        <v>38857</v>
      </c>
      <c r="E87">
        <v>140</v>
      </c>
      <c r="F87" s="36">
        <v>7.2455239999999996</v>
      </c>
      <c r="G87" s="12">
        <v>-112.31100000000001</v>
      </c>
      <c r="H87" s="12">
        <v>40.738999999999997</v>
      </c>
      <c r="I87" s="17">
        <v>4.3</v>
      </c>
      <c r="J87" s="18">
        <v>5.5</v>
      </c>
      <c r="K87" s="3">
        <f t="shared" si="15"/>
        <v>1.2000000000000002</v>
      </c>
      <c r="L87" s="19">
        <v>1.5</v>
      </c>
      <c r="M87">
        <f t="shared" si="16"/>
        <v>0.17609125905568124</v>
      </c>
      <c r="N87" s="7">
        <v>5.1982499999999897E-2</v>
      </c>
      <c r="O87" s="7">
        <v>6.1304999999999998E-2</v>
      </c>
      <c r="P87" s="7">
        <v>2.6242499999999998E-2</v>
      </c>
      <c r="Q87" s="7">
        <v>1.2245000000000001E-2</v>
      </c>
      <c r="R87" s="7">
        <v>5.39749999999999E-3</v>
      </c>
      <c r="S87" s="7">
        <v>5.0399999999999803E-3</v>
      </c>
      <c r="T87" s="12">
        <f t="shared" si="17"/>
        <v>-0.41986787374602236</v>
      </c>
      <c r="U87" s="12">
        <f t="shared" si="18"/>
        <v>-0.12355732097539456</v>
      </c>
      <c r="V87" s="12">
        <f t="shared" si="19"/>
        <v>1.1793392006925432</v>
      </c>
      <c r="W87" s="12">
        <f t="shared" si="20"/>
        <v>8.2290632240980779E-2</v>
      </c>
      <c r="X87" s="12">
        <f t="shared" si="21"/>
        <v>0.66702923181509177</v>
      </c>
      <c r="Z87" s="29"/>
      <c r="AB87" s="30"/>
      <c r="AC87" s="30"/>
      <c r="AD87" s="30"/>
      <c r="AE87" s="30"/>
      <c r="AH87" s="29"/>
      <c r="AJ87" s="30"/>
      <c r="AK87" s="30"/>
      <c r="AL87" s="30"/>
      <c r="AM87" s="30"/>
    </row>
    <row r="88" spans="1:39" x14ac:dyDescent="0.2">
      <c r="A88" t="s">
        <v>11</v>
      </c>
      <c r="B88" t="s">
        <v>121</v>
      </c>
      <c r="C88">
        <v>29</v>
      </c>
      <c r="D88" s="2">
        <v>38857</v>
      </c>
      <c r="E88">
        <v>140</v>
      </c>
      <c r="F88" s="36">
        <v>6.2512020000000001</v>
      </c>
      <c r="G88" s="12">
        <v>-112.373</v>
      </c>
      <c r="H88" s="12">
        <v>40.81</v>
      </c>
      <c r="I88" s="37">
        <v>3.85</v>
      </c>
      <c r="J88" s="18">
        <v>6.3</v>
      </c>
      <c r="K88" s="3">
        <f t="shared" si="15"/>
        <v>2.4499999999999997</v>
      </c>
      <c r="L88" s="14">
        <v>1.4</v>
      </c>
      <c r="M88">
        <f t="shared" si="16"/>
        <v>0.14612803567823801</v>
      </c>
      <c r="N88" s="7">
        <v>7.7777499999999999E-2</v>
      </c>
      <c r="O88" s="7">
        <v>8.3882499999999999E-2</v>
      </c>
      <c r="P88" s="7">
        <v>4.37875E-2</v>
      </c>
      <c r="Q88" s="7">
        <v>2.7150000000000001E-2</v>
      </c>
      <c r="R88" s="7">
        <v>1.6562500000000001E-2</v>
      </c>
      <c r="S88" s="7">
        <v>1.2355E-2</v>
      </c>
      <c r="T88" s="12">
        <f t="shared" si="17"/>
        <v>-0.40520966828599531</v>
      </c>
      <c r="U88" s="12">
        <f t="shared" si="18"/>
        <v>-0.1029166151181492</v>
      </c>
      <c r="V88" s="12">
        <f t="shared" si="19"/>
        <v>1.0784931374754909</v>
      </c>
      <c r="W88" s="12">
        <f t="shared" si="20"/>
        <v>3.7764443894593588E-2</v>
      </c>
      <c r="X88" s="12">
        <f t="shared" si="21"/>
        <v>0.51095399995496804</v>
      </c>
      <c r="Z88" s="29"/>
      <c r="AB88" s="30"/>
      <c r="AC88" s="30"/>
      <c r="AD88" s="30"/>
      <c r="AE88" s="30"/>
      <c r="AH88" s="29"/>
      <c r="AJ88" s="30"/>
      <c r="AK88" s="30"/>
      <c r="AL88" s="30"/>
      <c r="AM88" s="30"/>
    </row>
    <row r="89" spans="1:39" x14ac:dyDescent="0.2">
      <c r="A89" t="s">
        <v>11</v>
      </c>
      <c r="B89" t="s">
        <v>114</v>
      </c>
      <c r="C89">
        <v>20</v>
      </c>
      <c r="D89" s="2">
        <v>38856</v>
      </c>
      <c r="E89">
        <v>139</v>
      </c>
      <c r="F89" s="36">
        <v>2.7499829999999998</v>
      </c>
      <c r="G89" s="12">
        <v>-112.304</v>
      </c>
      <c r="H89" s="12">
        <v>41.197000000000003</v>
      </c>
      <c r="I89" s="3">
        <v>1.6</v>
      </c>
      <c r="J89" s="18">
        <v>1.6</v>
      </c>
      <c r="K89" s="3">
        <f t="shared" si="15"/>
        <v>0</v>
      </c>
      <c r="L89" s="14">
        <v>1.3</v>
      </c>
      <c r="M89">
        <f t="shared" si="16"/>
        <v>0.11394335230683679</v>
      </c>
      <c r="N89" s="7">
        <v>7.6567499999999997E-2</v>
      </c>
      <c r="O89" s="7">
        <v>0.1036825</v>
      </c>
      <c r="P89" s="7">
        <v>8.0060000000000006E-2</v>
      </c>
      <c r="Q89" s="7">
        <v>2.4015000000000002E-2</v>
      </c>
      <c r="R89" s="7">
        <v>1.03749999999999E-2</v>
      </c>
      <c r="S89" s="7">
        <v>1.09249999999999E-2</v>
      </c>
      <c r="T89" s="12">
        <f t="shared" si="17"/>
        <v>3.3684565862127258E-2</v>
      </c>
      <c r="U89" s="12">
        <f t="shared" si="18"/>
        <v>-0.31092926490984746</v>
      </c>
      <c r="V89" s="12">
        <f t="shared" si="19"/>
        <v>1.3541319750546903</v>
      </c>
      <c r="W89" s="12">
        <f t="shared" si="20"/>
        <v>0.15042995839112344</v>
      </c>
      <c r="X89" s="12">
        <f t="shared" si="21"/>
        <v>0.62387673995183934</v>
      </c>
      <c r="Z89" s="29"/>
      <c r="AB89" s="30"/>
      <c r="AC89" s="30"/>
      <c r="AD89" s="30"/>
      <c r="AE89" s="30"/>
      <c r="AH89" s="29"/>
      <c r="AJ89" s="30"/>
      <c r="AK89" s="30"/>
      <c r="AL89" s="30"/>
      <c r="AM89" s="30"/>
    </row>
    <row r="90" spans="1:39" x14ac:dyDescent="0.2">
      <c r="A90" t="s">
        <v>11</v>
      </c>
      <c r="B90" t="s">
        <v>107</v>
      </c>
      <c r="C90">
        <v>11</v>
      </c>
      <c r="D90" s="2">
        <v>38856</v>
      </c>
      <c r="E90">
        <v>139</v>
      </c>
      <c r="F90" s="36">
        <v>5.2512020000000001</v>
      </c>
      <c r="G90" s="12">
        <v>-112.328</v>
      </c>
      <c r="H90" s="12">
        <v>41.018999999999998</v>
      </c>
      <c r="I90" s="3">
        <v>4.95</v>
      </c>
      <c r="J90" s="18">
        <v>7.3</v>
      </c>
      <c r="K90" s="3">
        <f t="shared" si="15"/>
        <v>2.3499999999999996</v>
      </c>
      <c r="L90" s="14">
        <v>1.3</v>
      </c>
      <c r="M90">
        <f t="shared" si="16"/>
        <v>0.11394335230683679</v>
      </c>
      <c r="N90" s="7">
        <v>6.1304999999999998E-2</v>
      </c>
      <c r="O90" s="7">
        <v>6.71625E-2</v>
      </c>
      <c r="P90" s="7">
        <v>4.2247499999999903E-2</v>
      </c>
      <c r="Q90" s="7">
        <v>2.8084999999999999E-2</v>
      </c>
      <c r="R90" s="7">
        <v>1.8185E-2</v>
      </c>
      <c r="S90" s="7">
        <v>8.3125000000000004E-3</v>
      </c>
      <c r="T90" s="12">
        <f t="shared" si="17"/>
        <v>-0.28375209380234645</v>
      </c>
      <c r="U90" s="12">
        <f t="shared" si="18"/>
        <v>-0.1102418899721712</v>
      </c>
      <c r="V90" s="12">
        <f t="shared" si="19"/>
        <v>1.0955468558845118</v>
      </c>
      <c r="W90" s="12">
        <f t="shared" si="20"/>
        <v>4.5595189444801225E-2</v>
      </c>
      <c r="X90" s="12">
        <f t="shared" si="21"/>
        <v>0.41027323551799261</v>
      </c>
      <c r="Z90" s="29"/>
      <c r="AB90" s="30"/>
      <c r="AC90" s="30"/>
      <c r="AD90" s="30"/>
      <c r="AE90" s="30"/>
      <c r="AH90" s="29"/>
      <c r="AJ90" s="30"/>
      <c r="AK90" s="30"/>
      <c r="AL90" s="30"/>
      <c r="AM90" s="30"/>
    </row>
    <row r="91" spans="1:39" x14ac:dyDescent="0.2">
      <c r="A91" t="s">
        <v>12</v>
      </c>
      <c r="B91" t="s">
        <v>90</v>
      </c>
      <c r="C91">
        <v>74</v>
      </c>
      <c r="D91" s="2">
        <v>44360</v>
      </c>
      <c r="E91">
        <v>164</v>
      </c>
      <c r="F91" s="36">
        <v>5.2818016999999999</v>
      </c>
      <c r="G91" s="12">
        <v>-112.261917</v>
      </c>
      <c r="H91" s="12">
        <v>40.922817000000002</v>
      </c>
      <c r="I91" s="3">
        <v>4.9000000000000004</v>
      </c>
      <c r="J91" s="18">
        <v>5.0999999999999996</v>
      </c>
      <c r="K91" s="3">
        <f t="shared" si="15"/>
        <v>0.19999999999999929</v>
      </c>
      <c r="L91" s="14">
        <v>1.23</v>
      </c>
      <c r="M91">
        <f t="shared" si="16"/>
        <v>8.9905111439397931E-2</v>
      </c>
      <c r="N91" s="7">
        <v>7.8849999999999906E-2</v>
      </c>
      <c r="O91" s="7">
        <v>0.108055</v>
      </c>
      <c r="P91" s="7">
        <v>6.6309999999999897E-2</v>
      </c>
      <c r="Q91" s="7">
        <v>2.0247500000000002E-2</v>
      </c>
      <c r="R91" s="7">
        <v>8.3949999999999806E-3</v>
      </c>
      <c r="S91" s="7">
        <v>5.6724999999999901E-3</v>
      </c>
      <c r="T91" s="12">
        <f t="shared" si="17"/>
        <v>-0.11605201055018287</v>
      </c>
      <c r="U91" s="12">
        <f t="shared" si="18"/>
        <v>-0.24644873063855927</v>
      </c>
      <c r="V91" s="12">
        <f t="shared" si="19"/>
        <v>1.3703868103994943</v>
      </c>
      <c r="W91" s="12">
        <f t="shared" si="20"/>
        <v>0.15625585190337393</v>
      </c>
      <c r="X91" s="12">
        <f t="shared" si="21"/>
        <v>0.68437871436643871</v>
      </c>
      <c r="Z91" s="29"/>
      <c r="AB91" s="30"/>
      <c r="AC91" s="30"/>
      <c r="AD91" s="30"/>
      <c r="AE91" s="30"/>
      <c r="AH91" s="29"/>
      <c r="AJ91" s="30"/>
      <c r="AK91" s="30"/>
      <c r="AL91" s="30"/>
      <c r="AM91" s="30"/>
    </row>
    <row r="92" spans="1:39" x14ac:dyDescent="0.2">
      <c r="A92" t="s">
        <v>11</v>
      </c>
      <c r="B92" t="s">
        <v>113</v>
      </c>
      <c r="C92">
        <v>19</v>
      </c>
      <c r="D92" s="2">
        <v>38856</v>
      </c>
      <c r="E92">
        <v>139</v>
      </c>
      <c r="F92" s="36">
        <v>6.2458014000000004</v>
      </c>
      <c r="G92" s="12">
        <v>-112.381</v>
      </c>
      <c r="H92" s="12">
        <v>41.2</v>
      </c>
      <c r="I92" s="3">
        <v>3.4</v>
      </c>
      <c r="J92" s="18">
        <v>3.6</v>
      </c>
      <c r="K92" s="3">
        <f t="shared" si="15"/>
        <v>0.20000000000000018</v>
      </c>
      <c r="L92" s="14">
        <v>1.2</v>
      </c>
      <c r="M92">
        <f t="shared" si="16"/>
        <v>7.9181246047624818E-2</v>
      </c>
      <c r="N92" s="7">
        <v>6.1580000000000003E-2</v>
      </c>
      <c r="O92" s="7">
        <v>8.0857499999999999E-2</v>
      </c>
      <c r="P92" s="7">
        <v>4.26324999999999E-2</v>
      </c>
      <c r="Q92" s="7">
        <v>1.73599999999999E-2</v>
      </c>
      <c r="R92" s="7">
        <v>6.05749999999999E-3</v>
      </c>
      <c r="S92" s="7">
        <v>8.5874999999999892E-3</v>
      </c>
      <c r="T92" s="12">
        <f t="shared" si="17"/>
        <v>-0.23433200383390659</v>
      </c>
      <c r="U92" s="12">
        <f t="shared" si="18"/>
        <v>-0.17742869679684073</v>
      </c>
      <c r="V92" s="12">
        <f t="shared" si="19"/>
        <v>1.3130480675544007</v>
      </c>
      <c r="W92" s="12">
        <f t="shared" si="20"/>
        <v>0.13534006143045194</v>
      </c>
      <c r="X92" s="12">
        <f t="shared" si="21"/>
        <v>0.6464988418560863</v>
      </c>
      <c r="Z92" s="29"/>
      <c r="AB92" s="30"/>
      <c r="AC92" s="30"/>
      <c r="AD92" s="30"/>
      <c r="AE92" s="30"/>
      <c r="AH92" s="29"/>
      <c r="AJ92" s="30"/>
      <c r="AK92" s="30"/>
      <c r="AL92" s="30"/>
      <c r="AM92" s="30"/>
    </row>
    <row r="93" spans="1:39" x14ac:dyDescent="0.2">
      <c r="A93" t="s">
        <v>12</v>
      </c>
      <c r="B93" t="s">
        <v>94</v>
      </c>
      <c r="C93">
        <v>78</v>
      </c>
      <c r="D93" s="2">
        <v>44360</v>
      </c>
      <c r="E93">
        <v>164</v>
      </c>
      <c r="F93" s="36">
        <v>5.2818016999999999</v>
      </c>
      <c r="G93" s="12">
        <v>-112.198933</v>
      </c>
      <c r="H93" s="12">
        <v>40.8157</v>
      </c>
      <c r="I93" s="3">
        <v>4.4000000000000004</v>
      </c>
      <c r="J93" s="18">
        <v>5</v>
      </c>
      <c r="K93" s="3">
        <f t="shared" si="15"/>
        <v>0.59999999999999964</v>
      </c>
      <c r="L93" s="14">
        <v>1</v>
      </c>
      <c r="M93">
        <f t="shared" si="16"/>
        <v>0</v>
      </c>
      <c r="N93" s="7">
        <v>6.2212499999999997E-2</v>
      </c>
      <c r="O93" s="7">
        <v>7.7859999999999902E-2</v>
      </c>
      <c r="P93" s="7">
        <v>4.1917499999999899E-2</v>
      </c>
      <c r="Q93" s="7">
        <v>1.6754999999999898E-2</v>
      </c>
      <c r="R93" s="7">
        <v>8.5324999999999897E-3</v>
      </c>
      <c r="S93" s="7">
        <v>5.7549999999999797E-3</v>
      </c>
      <c r="T93" s="12">
        <f t="shared" si="17"/>
        <v>-0.26066015926021224</v>
      </c>
      <c r="U93" s="12">
        <f t="shared" si="18"/>
        <v>-0.17963911545806649</v>
      </c>
      <c r="V93" s="12">
        <f t="shared" si="19"/>
        <v>1.251516978099255</v>
      </c>
      <c r="W93" s="12">
        <f t="shared" si="20"/>
        <v>0.11171000731763847</v>
      </c>
      <c r="X93" s="12">
        <f t="shared" si="21"/>
        <v>0.64582782856841026</v>
      </c>
      <c r="Z93" s="29"/>
      <c r="AB93" s="30"/>
      <c r="AC93" s="30"/>
      <c r="AD93" s="30"/>
      <c r="AE93" s="30"/>
      <c r="AH93" s="29"/>
      <c r="AJ93" s="30"/>
      <c r="AK93" s="30"/>
      <c r="AL93" s="30"/>
      <c r="AM93" s="30"/>
    </row>
    <row r="94" spans="1:39" x14ac:dyDescent="0.2">
      <c r="A94" t="s">
        <v>11</v>
      </c>
      <c r="B94" t="s">
        <v>119</v>
      </c>
      <c r="C94">
        <v>27</v>
      </c>
      <c r="D94" s="2">
        <v>38857</v>
      </c>
      <c r="E94">
        <v>140</v>
      </c>
      <c r="F94" s="36">
        <v>7.2455239999999996</v>
      </c>
      <c r="G94" s="12">
        <v>-112.206</v>
      </c>
      <c r="H94" s="12">
        <v>40.762999999999998</v>
      </c>
      <c r="I94" s="39">
        <v>4.95</v>
      </c>
      <c r="J94" s="18">
        <v>6</v>
      </c>
      <c r="K94" s="3">
        <f t="shared" si="15"/>
        <v>1.0499999999999998</v>
      </c>
      <c r="L94" s="14">
        <v>1</v>
      </c>
      <c r="M94">
        <f t="shared" si="16"/>
        <v>0</v>
      </c>
      <c r="N94" s="7">
        <v>6.5319999999999906E-2</v>
      </c>
      <c r="O94" s="7">
        <v>7.2635000000000005E-2</v>
      </c>
      <c r="P94" s="7">
        <v>4.4117499999999997E-2</v>
      </c>
      <c r="Q94" s="7">
        <v>2.9459999999999899E-2</v>
      </c>
      <c r="R94" s="7">
        <v>1.92574999999999E-2</v>
      </c>
      <c r="S94" s="7">
        <v>1.48574999999999E-2</v>
      </c>
      <c r="T94" s="12">
        <f t="shared" si="17"/>
        <v>-0.29190472912507615</v>
      </c>
      <c r="U94" s="12">
        <f t="shared" si="18"/>
        <v>-0.10624841433800955</v>
      </c>
      <c r="V94" s="12">
        <f t="shared" si="19"/>
        <v>1.1119871402327022</v>
      </c>
      <c r="W94" s="12">
        <f t="shared" si="20"/>
        <v>5.3024536986699317E-2</v>
      </c>
      <c r="X94" s="12">
        <f t="shared" si="21"/>
        <v>0.42289044517361418</v>
      </c>
      <c r="Z94" s="29"/>
      <c r="AB94" s="30"/>
      <c r="AC94" s="30"/>
      <c r="AD94" s="30"/>
      <c r="AE94" s="30"/>
      <c r="AH94" s="29"/>
      <c r="AJ94" s="30"/>
      <c r="AK94" s="30"/>
      <c r="AL94" s="30"/>
      <c r="AM94" s="30"/>
    </row>
    <row r="95" spans="1:39" x14ac:dyDescent="0.2">
      <c r="A95" t="s">
        <v>11</v>
      </c>
      <c r="B95" t="s">
        <v>118</v>
      </c>
      <c r="C95">
        <v>24</v>
      </c>
      <c r="D95" s="2">
        <v>38857</v>
      </c>
      <c r="E95">
        <v>140</v>
      </c>
      <c r="F95" s="36">
        <v>7.2455239999999996</v>
      </c>
      <c r="G95" s="12">
        <v>-112.218</v>
      </c>
      <c r="H95" s="12">
        <v>40.808</v>
      </c>
      <c r="I95" s="17">
        <v>6.4</v>
      </c>
      <c r="J95" s="18">
        <v>8</v>
      </c>
      <c r="K95" s="3">
        <f t="shared" si="15"/>
        <v>1.5999999999999996</v>
      </c>
      <c r="L95" s="19">
        <v>0.9</v>
      </c>
      <c r="M95">
        <f t="shared" si="16"/>
        <v>-4.5757490560675115E-2</v>
      </c>
      <c r="N95" s="7">
        <v>6.7189999999999903E-2</v>
      </c>
      <c r="O95" s="7">
        <v>7.6484999999999997E-2</v>
      </c>
      <c r="P95" s="9">
        <v>4.4722499999999998E-2</v>
      </c>
      <c r="Q95" s="7">
        <v>3.0092499999999901E-2</v>
      </c>
      <c r="R95" s="7">
        <v>2.1815000000000001E-2</v>
      </c>
      <c r="S95" s="7">
        <v>2.4647499999999899E-2</v>
      </c>
      <c r="T95" s="12">
        <f t="shared" si="17"/>
        <v>-0.29375040857684387</v>
      </c>
      <c r="U95" s="12">
        <f t="shared" si="18"/>
        <v>-0.10182704019488505</v>
      </c>
      <c r="V95" s="12">
        <f t="shared" si="19"/>
        <v>1.1383390385474046</v>
      </c>
      <c r="W95" s="12">
        <f t="shared" si="20"/>
        <v>6.469462328171291E-2</v>
      </c>
      <c r="X95" s="12">
        <f t="shared" si="21"/>
        <v>0.43529356571509131</v>
      </c>
      <c r="Z95" s="29"/>
      <c r="AB95" s="30"/>
      <c r="AC95" s="30"/>
      <c r="AD95" s="30"/>
      <c r="AE95" s="30"/>
      <c r="AH95" s="29"/>
      <c r="AJ95" s="30"/>
      <c r="AK95" s="30"/>
      <c r="AL95" s="30"/>
      <c r="AM95" s="30"/>
    </row>
    <row r="96" spans="1:39" x14ac:dyDescent="0.2">
      <c r="A96" t="s">
        <v>11</v>
      </c>
      <c r="B96" t="s">
        <v>105</v>
      </c>
      <c r="C96">
        <v>9</v>
      </c>
      <c r="D96" s="2">
        <v>38856</v>
      </c>
      <c r="E96">
        <v>139</v>
      </c>
      <c r="F96" s="36">
        <v>5.2512020000000001</v>
      </c>
      <c r="G96" s="12">
        <v>-112.288</v>
      </c>
      <c r="H96" s="12">
        <v>41.051000000000002</v>
      </c>
      <c r="I96" s="17">
        <v>2.2999999999999998</v>
      </c>
      <c r="J96" s="18">
        <v>2.2999999999999998</v>
      </c>
      <c r="K96" s="3">
        <f t="shared" si="15"/>
        <v>0</v>
      </c>
      <c r="L96" s="19">
        <v>0.7</v>
      </c>
      <c r="M96">
        <f t="shared" si="16"/>
        <v>-0.15490195998574319</v>
      </c>
      <c r="N96" s="7">
        <v>6.8454999999999905E-2</v>
      </c>
      <c r="O96" s="7">
        <v>8.2672499999999899E-2</v>
      </c>
      <c r="P96" s="7">
        <v>4.9369999999999997E-2</v>
      </c>
      <c r="Q96" s="7">
        <v>2.07424999999999E-2</v>
      </c>
      <c r="R96" s="7">
        <v>9.2200000000000008E-3</v>
      </c>
      <c r="S96" s="7">
        <v>6.0299999999999998E-3</v>
      </c>
      <c r="T96" s="12">
        <f t="shared" si="17"/>
        <v>-0.2308506456197639</v>
      </c>
      <c r="U96" s="12">
        <f t="shared" si="18"/>
        <v>-0.18942614679657993</v>
      </c>
      <c r="V96" s="12">
        <f t="shared" si="19"/>
        <v>1.2076911839894824</v>
      </c>
      <c r="W96" s="12">
        <f t="shared" si="20"/>
        <v>9.4076193942201208E-2</v>
      </c>
      <c r="X96" s="12">
        <f t="shared" si="21"/>
        <v>0.59884929652371632</v>
      </c>
      <c r="Z96" s="29"/>
      <c r="AB96" s="30"/>
      <c r="AC96" s="30"/>
      <c r="AD96" s="30"/>
      <c r="AE96" s="30"/>
      <c r="AH96" s="29"/>
      <c r="AJ96" s="30"/>
      <c r="AK96" s="30"/>
      <c r="AL96" s="30"/>
      <c r="AM96" s="30"/>
    </row>
    <row r="97" spans="1:39" x14ac:dyDescent="0.2">
      <c r="A97" t="s">
        <v>11</v>
      </c>
      <c r="B97" t="s">
        <v>112</v>
      </c>
      <c r="C97">
        <v>18</v>
      </c>
      <c r="D97" s="2">
        <v>38856</v>
      </c>
      <c r="E97">
        <v>139</v>
      </c>
      <c r="F97" s="36">
        <v>6.2458014000000004</v>
      </c>
      <c r="G97" s="12">
        <v>-112.426</v>
      </c>
      <c r="H97" s="12">
        <v>41.177999999999997</v>
      </c>
      <c r="I97" s="37">
        <v>4.5</v>
      </c>
      <c r="J97" s="18">
        <v>4.5</v>
      </c>
      <c r="K97" s="3">
        <f t="shared" si="15"/>
        <v>0</v>
      </c>
      <c r="L97" s="38">
        <v>0.6</v>
      </c>
      <c r="M97">
        <f t="shared" si="16"/>
        <v>-0.22184874961635639</v>
      </c>
      <c r="N97" s="7">
        <v>5.7042499999999899E-2</v>
      </c>
      <c r="O97" s="7">
        <v>7.0737499999999995E-2</v>
      </c>
      <c r="P97" s="7">
        <v>3.4519999999999898E-2</v>
      </c>
      <c r="Q97" s="7">
        <v>1.7772499999999899E-2</v>
      </c>
      <c r="R97" s="7">
        <v>6.2224999999999902E-3</v>
      </c>
      <c r="S97" s="7">
        <v>2.1524999999999999E-3</v>
      </c>
      <c r="T97" s="12">
        <f t="shared" si="17"/>
        <v>-0.31839547623254993</v>
      </c>
      <c r="U97" s="12">
        <f t="shared" si="18"/>
        <v>-0.13106511191109729</v>
      </c>
      <c r="V97" s="12">
        <f t="shared" si="19"/>
        <v>1.2400841477845488</v>
      </c>
      <c r="W97" s="12">
        <f t="shared" si="20"/>
        <v>0.10717639693222811</v>
      </c>
      <c r="X97" s="12">
        <f t="shared" si="21"/>
        <v>0.59840695966557633</v>
      </c>
      <c r="Z97" s="29"/>
      <c r="AB97" s="30"/>
      <c r="AC97" s="30"/>
      <c r="AD97" s="30"/>
      <c r="AE97" s="30"/>
      <c r="AH97" s="29"/>
      <c r="AJ97" s="30"/>
      <c r="AK97" s="30"/>
      <c r="AL97" s="30"/>
      <c r="AM97" s="30"/>
    </row>
    <row r="98" spans="1:39" x14ac:dyDescent="0.2">
      <c r="A98" t="s">
        <v>11</v>
      </c>
      <c r="B98" t="s">
        <v>104</v>
      </c>
      <c r="C98">
        <v>8</v>
      </c>
      <c r="D98" s="2">
        <v>38855</v>
      </c>
      <c r="E98">
        <v>138</v>
      </c>
      <c r="F98" s="36">
        <v>3.7499829999999998</v>
      </c>
      <c r="G98" s="12">
        <v>-112.27500000000001</v>
      </c>
      <c r="H98" s="12">
        <v>41.136000000000003</v>
      </c>
      <c r="I98" s="3">
        <v>1.1100000000000001</v>
      </c>
      <c r="J98" s="18">
        <v>1.1000000000000001</v>
      </c>
      <c r="K98" s="3">
        <f t="shared" si="15"/>
        <v>-1.0000000000000009E-2</v>
      </c>
      <c r="L98" s="14">
        <v>0.5</v>
      </c>
      <c r="M98">
        <f t="shared" ref="M98:M100" si="22">LOG10(L98)</f>
        <v>-0.3010299956639812</v>
      </c>
      <c r="N98" s="7">
        <v>6.1717499999999897E-2</v>
      </c>
      <c r="O98" s="7">
        <v>8.1049999999999997E-2</v>
      </c>
      <c r="P98" s="7">
        <v>4.9589999999999898E-2</v>
      </c>
      <c r="Q98" s="7">
        <v>9.8250000000000004E-3</v>
      </c>
      <c r="R98" s="7">
        <v>3.3074999999999901E-3</v>
      </c>
      <c r="S98" s="7">
        <v>7.5699999999999899E-3</v>
      </c>
      <c r="T98" s="12">
        <f t="shared" si="17"/>
        <v>-0.14962985811227636</v>
      </c>
      <c r="U98" s="12">
        <f t="shared" si="18"/>
        <v>-0.27852977743534019</v>
      </c>
      <c r="V98" s="12">
        <f t="shared" si="19"/>
        <v>1.3132417871754385</v>
      </c>
      <c r="W98" s="12">
        <f t="shared" si="20"/>
        <v>0.13541247132575773</v>
      </c>
      <c r="X98" s="12">
        <f t="shared" si="21"/>
        <v>0.78376891334250343</v>
      </c>
    </row>
    <row r="99" spans="1:39" x14ac:dyDescent="0.2">
      <c r="A99" t="s">
        <v>11</v>
      </c>
      <c r="B99" t="s">
        <v>108</v>
      </c>
      <c r="C99">
        <v>13</v>
      </c>
      <c r="D99" s="2">
        <v>38856</v>
      </c>
      <c r="E99">
        <v>139</v>
      </c>
      <c r="F99" s="36">
        <v>6.2458014000000004</v>
      </c>
      <c r="G99" s="12">
        <v>-112.69499999999999</v>
      </c>
      <c r="H99" s="12">
        <v>41.058</v>
      </c>
      <c r="I99" s="41">
        <v>5.7</v>
      </c>
      <c r="J99" s="18">
        <v>5.7</v>
      </c>
      <c r="K99" s="3">
        <f t="shared" si="15"/>
        <v>0</v>
      </c>
      <c r="L99" s="14">
        <v>0.2</v>
      </c>
      <c r="M99">
        <f t="shared" si="22"/>
        <v>-0.69897000433601875</v>
      </c>
      <c r="N99" s="7">
        <v>5.7784999999999899E-2</v>
      </c>
      <c r="O99" s="7">
        <v>6.3147499999999995E-2</v>
      </c>
      <c r="P99" s="9">
        <v>3.3750000000000002E-2</v>
      </c>
      <c r="Q99" s="7">
        <v>1.7112499999999999E-2</v>
      </c>
      <c r="R99" s="7">
        <v>5.9474999999999901E-3</v>
      </c>
      <c r="S99" s="7">
        <v>5.2874999999999997E-3</v>
      </c>
      <c r="T99" s="12">
        <f t="shared" si="17"/>
        <v>-0.38061680984995289</v>
      </c>
      <c r="U99" s="12">
        <f t="shared" si="18"/>
        <v>-0.13757674735906408</v>
      </c>
      <c r="V99" s="12">
        <f t="shared" si="19"/>
        <v>1.0928008998875158</v>
      </c>
      <c r="W99" s="12">
        <f t="shared" si="20"/>
        <v>4.4342918570277647E-2</v>
      </c>
      <c r="X99" s="12">
        <f t="shared" si="21"/>
        <v>0.57357338649389478</v>
      </c>
    </row>
    <row r="100" spans="1:39" x14ac:dyDescent="0.2">
      <c r="A100" t="s">
        <v>11</v>
      </c>
      <c r="B100" t="s">
        <v>109</v>
      </c>
      <c r="C100">
        <v>14</v>
      </c>
      <c r="D100" s="2">
        <v>38856</v>
      </c>
      <c r="E100">
        <v>139</v>
      </c>
      <c r="F100" s="36">
        <v>6.2458014000000004</v>
      </c>
      <c r="G100" s="12">
        <v>-112.73099999999999</v>
      </c>
      <c r="H100" s="12">
        <v>41.174999999999997</v>
      </c>
      <c r="I100" s="3">
        <v>5.4</v>
      </c>
      <c r="J100" s="18">
        <v>6</v>
      </c>
      <c r="K100" s="3">
        <f t="shared" si="15"/>
        <v>0.59999999999999964</v>
      </c>
      <c r="L100" s="14">
        <v>0.2</v>
      </c>
      <c r="M100">
        <f t="shared" si="22"/>
        <v>-0.69897000433601875</v>
      </c>
      <c r="N100" s="7">
        <v>6.1414999999999997E-2</v>
      </c>
      <c r="O100" s="7">
        <v>7.0324999999999901E-2</v>
      </c>
      <c r="P100" s="7">
        <v>3.6775000000000002E-2</v>
      </c>
      <c r="Q100" s="7">
        <v>2.0577499999999999E-2</v>
      </c>
      <c r="R100" s="7">
        <v>1.05949999999999E-2</v>
      </c>
      <c r="S100" s="7">
        <v>5.3149999999999803E-3</v>
      </c>
      <c r="T100" s="12">
        <f t="shared" si="17"/>
        <v>-0.35037326697476046</v>
      </c>
      <c r="U100" s="12">
        <f t="shared" si="18"/>
        <v>-0.12295050857750124</v>
      </c>
      <c r="V100" s="12">
        <f t="shared" si="19"/>
        <v>1.1450785638687602</v>
      </c>
      <c r="W100" s="12">
        <f t="shared" si="20"/>
        <v>6.7633216942461744E-2</v>
      </c>
      <c r="X100" s="12">
        <f t="shared" si="21"/>
        <v>0.54726217650779629</v>
      </c>
    </row>
    <row r="101" spans="1:39" x14ac:dyDescent="0.2">
      <c r="F101"/>
      <c r="N101" s="7"/>
      <c r="O101" s="7"/>
      <c r="P101" s="7"/>
      <c r="Q101" s="7"/>
      <c r="R101" s="7"/>
      <c r="S101" s="7"/>
    </row>
    <row r="102" spans="1:39" x14ac:dyDescent="0.2">
      <c r="F102"/>
      <c r="N102" s="7"/>
      <c r="O102" s="7"/>
      <c r="P102" s="7"/>
      <c r="Q102" s="7"/>
      <c r="R102" s="7"/>
      <c r="S102" s="7"/>
    </row>
    <row r="103" spans="1:39" x14ac:dyDescent="0.2">
      <c r="F103"/>
      <c r="N103" s="7"/>
      <c r="O103" s="7"/>
      <c r="P103" s="7"/>
      <c r="Q103" s="7"/>
      <c r="R103" s="7"/>
      <c r="S103" s="7"/>
    </row>
  </sheetData>
  <autoFilter ref="A1:X103" xr:uid="{00000000-0001-0000-0000-000000000000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GSL_Landsat</vt:lpstr>
      <vt:lpstr>Landsat_CulledPts</vt:lpstr>
      <vt:lpstr>DayDistAnal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Doug Ramsey</cp:lastModifiedBy>
  <dcterms:created xsi:type="dcterms:W3CDTF">2022-03-03T22:35:49Z</dcterms:created>
  <dcterms:modified xsi:type="dcterms:W3CDTF">2024-11-14T22:20:50Z</dcterms:modified>
</cp:coreProperties>
</file>