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lverdbr\MyCode\excel-append\"/>
    </mc:Choice>
  </mc:AlternateContent>
  <xr:revisionPtr revIDLastSave="0" documentId="13_ncr:1_{2AEB2D1D-6DF6-42E4-8803-4A62C5EAECA1}" xr6:coauthVersionLast="47" xr6:coauthVersionMax="47" xr10:uidLastSave="{00000000-0000-0000-0000-000000000000}"/>
  <bookViews>
    <workbookView xWindow="-110" yWindow="-110" windowWidth="19420" windowHeight="10420" tabRatio="588" xr2:uid="{00000000-000D-0000-FFFF-FFFF00000000}"/>
  </bookViews>
  <sheets>
    <sheet name="Consumo_água" sheetId="4" r:id="rId1"/>
    <sheet name="Produção Pharma" sheetId="5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4" i="4" l="1"/>
  <c r="P114" i="4" s="1"/>
  <c r="S114" i="4"/>
  <c r="T114" i="4" s="1"/>
  <c r="X114" i="4"/>
  <c r="F77" i="5"/>
  <c r="G77" i="5"/>
  <c r="H77" i="5"/>
  <c r="I77" i="5"/>
  <c r="J77" i="5"/>
  <c r="V93" i="4"/>
  <c r="H113" i="4"/>
  <c r="Q113" i="4"/>
  <c r="V113" i="4" s="1"/>
  <c r="R113" i="4"/>
  <c r="X113" i="4"/>
  <c r="F76" i="5"/>
  <c r="G76" i="5"/>
  <c r="H76" i="5"/>
  <c r="I76" i="5"/>
  <c r="J76" i="5"/>
  <c r="V112" i="4"/>
  <c r="R112" i="4"/>
  <c r="Q112" i="4"/>
  <c r="S112" i="4"/>
  <c r="T112" i="4" s="1"/>
  <c r="X112" i="4"/>
  <c r="F75" i="5"/>
  <c r="G75" i="5"/>
  <c r="H75" i="5"/>
  <c r="I75" i="5"/>
  <c r="J75" i="5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111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I74" i="5"/>
  <c r="F74" i="5"/>
  <c r="G74" i="5"/>
  <c r="H74" i="5"/>
  <c r="J74" i="5"/>
  <c r="U114" i="4" l="1"/>
  <c r="W114" i="4"/>
  <c r="K77" i="5"/>
  <c r="P113" i="4"/>
  <c r="S113" i="4"/>
  <c r="T113" i="4" s="1"/>
  <c r="U113" i="4" s="1"/>
  <c r="W113" i="4" s="1"/>
  <c r="K76" i="5"/>
  <c r="P112" i="4"/>
  <c r="U112" i="4"/>
  <c r="W112" i="4" s="1"/>
  <c r="K75" i="5"/>
  <c r="K74" i="5"/>
  <c r="X111" i="4" l="1"/>
  <c r="S110" i="4"/>
  <c r="X110" i="4"/>
  <c r="Y72" i="4"/>
  <c r="Y71" i="4"/>
  <c r="Y70" i="4"/>
  <c r="Y69" i="4"/>
  <c r="Y68" i="4"/>
  <c r="Y67" i="4"/>
  <c r="Y66" i="4"/>
  <c r="Y65" i="4"/>
  <c r="Y64" i="4"/>
  <c r="Y63" i="4"/>
  <c r="Y61" i="4"/>
  <c r="Y60" i="4"/>
  <c r="Y59" i="4"/>
  <c r="Y58" i="4"/>
  <c r="Y57" i="4"/>
  <c r="Y56" i="4"/>
  <c r="Y55" i="4"/>
  <c r="Y54" i="4"/>
  <c r="Y53" i="4"/>
  <c r="Y52" i="4"/>
  <c r="Y51" i="4"/>
  <c r="P111" i="4" l="1"/>
  <c r="P110" i="4"/>
  <c r="T110" i="4"/>
  <c r="U110" i="4" s="1"/>
  <c r="V111" i="4"/>
  <c r="S111" i="4"/>
  <c r="T111" i="4" s="1"/>
  <c r="U111" i="4" s="1"/>
  <c r="W111" i="4" s="1"/>
  <c r="G63" i="5"/>
  <c r="G64" i="5"/>
  <c r="G65" i="5"/>
  <c r="G66" i="5"/>
  <c r="G67" i="5"/>
  <c r="G68" i="5"/>
  <c r="G69" i="5"/>
  <c r="G70" i="5"/>
  <c r="G71" i="5"/>
  <c r="G72" i="5"/>
  <c r="G73" i="5"/>
  <c r="G62" i="5"/>
  <c r="F67" i="5"/>
  <c r="H67" i="5"/>
  <c r="I67" i="5"/>
  <c r="J67" i="5"/>
  <c r="F68" i="5"/>
  <c r="H68" i="5"/>
  <c r="I68" i="5"/>
  <c r="J68" i="5"/>
  <c r="F69" i="5"/>
  <c r="H69" i="5"/>
  <c r="I69" i="5"/>
  <c r="J69" i="5"/>
  <c r="F70" i="5"/>
  <c r="H70" i="5"/>
  <c r="I70" i="5"/>
  <c r="J70" i="5"/>
  <c r="F71" i="5"/>
  <c r="H71" i="5"/>
  <c r="I71" i="5"/>
  <c r="J71" i="5"/>
  <c r="F72" i="5"/>
  <c r="H72" i="5"/>
  <c r="I72" i="5"/>
  <c r="J72" i="5"/>
  <c r="F73" i="5"/>
  <c r="H73" i="5"/>
  <c r="I73" i="5"/>
  <c r="J73" i="5"/>
  <c r="X109" i="4"/>
  <c r="S108" i="4"/>
  <c r="X108" i="4"/>
  <c r="X107" i="4"/>
  <c r="S107" i="4"/>
  <c r="T107" i="4" s="1"/>
  <c r="U107" i="4" s="1"/>
  <c r="V108" i="4" s="1"/>
  <c r="X106" i="4"/>
  <c r="S105" i="4"/>
  <c r="T105" i="4" s="1"/>
  <c r="U105" i="4" s="1"/>
  <c r="V106" i="4" s="1"/>
  <c r="P105" i="4"/>
  <c r="X105" i="4"/>
  <c r="X104" i="4"/>
  <c r="S104" i="4"/>
  <c r="X103" i="4"/>
  <c r="H65" i="5"/>
  <c r="I65" i="5"/>
  <c r="J65" i="5"/>
  <c r="H66" i="5"/>
  <c r="I66" i="5"/>
  <c r="J66" i="5"/>
  <c r="F65" i="5"/>
  <c r="F66" i="5"/>
  <c r="X102" i="4"/>
  <c r="S102" i="4"/>
  <c r="P102" i="4"/>
  <c r="L87" i="4"/>
  <c r="C101" i="4"/>
  <c r="X101" i="4" s="1"/>
  <c r="S100" i="4"/>
  <c r="C100" i="4"/>
  <c r="X100" i="4" s="1"/>
  <c r="K70" i="5" l="1"/>
  <c r="S106" i="4"/>
  <c r="T106" i="4" s="1"/>
  <c r="U106" i="4" s="1"/>
  <c r="W106" i="4" s="1"/>
  <c r="P106" i="4"/>
  <c r="K67" i="5"/>
  <c r="K68" i="5"/>
  <c r="K73" i="5"/>
  <c r="K71" i="5"/>
  <c r="K69" i="5"/>
  <c r="K72" i="5"/>
  <c r="K66" i="5"/>
  <c r="K65" i="5"/>
  <c r="P109" i="4"/>
  <c r="S109" i="4"/>
  <c r="T109" i="4" s="1"/>
  <c r="U109" i="4" s="1"/>
  <c r="T108" i="4"/>
  <c r="U108" i="4" s="1"/>
  <c r="W108" i="4" s="1"/>
  <c r="P108" i="4"/>
  <c r="P101" i="4"/>
  <c r="S101" i="4"/>
  <c r="T101" i="4" s="1"/>
  <c r="U101" i="4" s="1"/>
  <c r="V102" i="4" s="1"/>
  <c r="P100" i="4"/>
  <c r="T102" i="4"/>
  <c r="U102" i="4" s="1"/>
  <c r="V103" i="4" s="1"/>
  <c r="P103" i="4"/>
  <c r="T100" i="4"/>
  <c r="U100" i="4" s="1"/>
  <c r="V101" i="4" s="1"/>
  <c r="P107" i="4"/>
  <c r="P104" i="4"/>
  <c r="T104" i="4"/>
  <c r="U104" i="4" s="1"/>
  <c r="S103" i="4"/>
  <c r="T103" i="4" s="1"/>
  <c r="U103" i="4" s="1"/>
  <c r="H62" i="5"/>
  <c r="I62" i="5"/>
  <c r="J62" i="5"/>
  <c r="H63" i="5"/>
  <c r="I63" i="5"/>
  <c r="J63" i="5"/>
  <c r="H64" i="5"/>
  <c r="I64" i="5"/>
  <c r="J64" i="5"/>
  <c r="F62" i="5"/>
  <c r="F63" i="5"/>
  <c r="F64" i="5"/>
  <c r="V109" i="4" l="1"/>
  <c r="W109" i="4"/>
  <c r="V110" i="4"/>
  <c r="W110" i="4"/>
  <c r="W103" i="4"/>
  <c r="W107" i="4"/>
  <c r="V107" i="4"/>
  <c r="K62" i="5"/>
  <c r="K63" i="5"/>
  <c r="K64" i="5"/>
  <c r="W102" i="4"/>
  <c r="W101" i="4"/>
  <c r="W104" i="4"/>
  <c r="V105" i="4"/>
  <c r="W105" i="4"/>
  <c r="V104" i="4"/>
  <c r="X98" i="4"/>
  <c r="X99" i="4"/>
  <c r="S2" i="4"/>
  <c r="T2" i="4" s="1"/>
  <c r="U2" i="4" s="1"/>
  <c r="V3" i="4" s="1"/>
  <c r="S3" i="4"/>
  <c r="T3" i="4" s="1"/>
  <c r="U3" i="4" s="1"/>
  <c r="S4" i="4"/>
  <c r="T4" i="4" s="1"/>
  <c r="U4" i="4" s="1"/>
  <c r="S5" i="4"/>
  <c r="T5" i="4" s="1"/>
  <c r="U5" i="4" s="1"/>
  <c r="S6" i="4"/>
  <c r="T6" i="4" s="1"/>
  <c r="U6" i="4" s="1"/>
  <c r="S7" i="4"/>
  <c r="T7" i="4" s="1"/>
  <c r="U7" i="4" s="1"/>
  <c r="S8" i="4"/>
  <c r="T8" i="4" s="1"/>
  <c r="U8" i="4" s="1"/>
  <c r="S9" i="4"/>
  <c r="T9" i="4" s="1"/>
  <c r="U9" i="4" s="1"/>
  <c r="S10" i="4"/>
  <c r="T10" i="4" s="1"/>
  <c r="U10" i="4" s="1"/>
  <c r="S11" i="4"/>
  <c r="T11" i="4" s="1"/>
  <c r="U11" i="4" s="1"/>
  <c r="S12" i="4"/>
  <c r="T12" i="4" s="1"/>
  <c r="U12" i="4" s="1"/>
  <c r="S13" i="4"/>
  <c r="T13" i="4" s="1"/>
  <c r="U13" i="4" s="1"/>
  <c r="S14" i="4"/>
  <c r="T14" i="4" s="1"/>
  <c r="U14" i="4" s="1"/>
  <c r="S15" i="4"/>
  <c r="T15" i="4" s="1"/>
  <c r="U15" i="4" s="1"/>
  <c r="S16" i="4"/>
  <c r="T16" i="4" s="1"/>
  <c r="U16" i="4" s="1"/>
  <c r="S17" i="4"/>
  <c r="T17" i="4" s="1"/>
  <c r="U17" i="4" s="1"/>
  <c r="S18" i="4"/>
  <c r="T18" i="4" s="1"/>
  <c r="U18" i="4" s="1"/>
  <c r="S19" i="4"/>
  <c r="T19" i="4" s="1"/>
  <c r="U19" i="4" s="1"/>
  <c r="S20" i="4"/>
  <c r="T20" i="4" s="1"/>
  <c r="U20" i="4" s="1"/>
  <c r="S21" i="4"/>
  <c r="T21" i="4" s="1"/>
  <c r="U21" i="4" s="1"/>
  <c r="S22" i="4"/>
  <c r="T22" i="4" s="1"/>
  <c r="U22" i="4" s="1"/>
  <c r="S23" i="4"/>
  <c r="T23" i="4" s="1"/>
  <c r="U23" i="4" s="1"/>
  <c r="S24" i="4"/>
  <c r="T24" i="4" s="1"/>
  <c r="U24" i="4" s="1"/>
  <c r="S25" i="4"/>
  <c r="T25" i="4" s="1"/>
  <c r="U25" i="4" s="1"/>
  <c r="S26" i="4"/>
  <c r="T26" i="4" s="1"/>
  <c r="U26" i="4" s="1"/>
  <c r="S27" i="4"/>
  <c r="T27" i="4" s="1"/>
  <c r="U27" i="4" s="1"/>
  <c r="S28" i="4"/>
  <c r="T28" i="4" s="1"/>
  <c r="U28" i="4" s="1"/>
  <c r="S29" i="4"/>
  <c r="T29" i="4" s="1"/>
  <c r="U29" i="4" s="1"/>
  <c r="S30" i="4"/>
  <c r="T30" i="4" s="1"/>
  <c r="U30" i="4" s="1"/>
  <c r="S31" i="4"/>
  <c r="T31" i="4" s="1"/>
  <c r="U31" i="4" s="1"/>
  <c r="S32" i="4"/>
  <c r="T32" i="4" s="1"/>
  <c r="U32" i="4" s="1"/>
  <c r="S33" i="4"/>
  <c r="T33" i="4" s="1"/>
  <c r="U33" i="4" s="1"/>
  <c r="S34" i="4"/>
  <c r="T34" i="4" s="1"/>
  <c r="U34" i="4" s="1"/>
  <c r="S35" i="4"/>
  <c r="T35" i="4" s="1"/>
  <c r="U35" i="4" s="1"/>
  <c r="S36" i="4"/>
  <c r="T36" i="4" s="1"/>
  <c r="U36" i="4" s="1"/>
  <c r="S37" i="4"/>
  <c r="T37" i="4" s="1"/>
  <c r="U37" i="4" s="1"/>
  <c r="S38" i="4"/>
  <c r="T38" i="4" s="1"/>
  <c r="U38" i="4" s="1"/>
  <c r="S39" i="4"/>
  <c r="T39" i="4" s="1"/>
  <c r="U39" i="4" s="1"/>
  <c r="S40" i="4"/>
  <c r="T40" i="4" s="1"/>
  <c r="U40" i="4" s="1"/>
  <c r="S41" i="4"/>
  <c r="T41" i="4" s="1"/>
  <c r="U41" i="4" s="1"/>
  <c r="S42" i="4"/>
  <c r="T42" i="4" s="1"/>
  <c r="U42" i="4" s="1"/>
  <c r="S43" i="4"/>
  <c r="T43" i="4" s="1"/>
  <c r="U43" i="4" s="1"/>
  <c r="S44" i="4"/>
  <c r="T44" i="4" s="1"/>
  <c r="U44" i="4" s="1"/>
  <c r="S45" i="4"/>
  <c r="T45" i="4" s="1"/>
  <c r="U45" i="4" s="1"/>
  <c r="S46" i="4"/>
  <c r="T46" i="4" s="1"/>
  <c r="U46" i="4" s="1"/>
  <c r="S47" i="4"/>
  <c r="T47" i="4" s="1"/>
  <c r="U47" i="4" s="1"/>
  <c r="S48" i="4"/>
  <c r="T48" i="4" s="1"/>
  <c r="U48" i="4" s="1"/>
  <c r="S49" i="4"/>
  <c r="T49" i="4" s="1"/>
  <c r="U49" i="4" s="1"/>
  <c r="S50" i="4"/>
  <c r="T50" i="4" s="1"/>
  <c r="U50" i="4" s="1"/>
  <c r="S51" i="4"/>
  <c r="T51" i="4" s="1"/>
  <c r="U51" i="4" s="1"/>
  <c r="S52" i="4"/>
  <c r="T52" i="4" s="1"/>
  <c r="U52" i="4" s="1"/>
  <c r="S53" i="4"/>
  <c r="T53" i="4" s="1"/>
  <c r="U53" i="4" s="1"/>
  <c r="S54" i="4"/>
  <c r="T54" i="4" s="1"/>
  <c r="U54" i="4" s="1"/>
  <c r="S55" i="4"/>
  <c r="T55" i="4" s="1"/>
  <c r="U55" i="4" s="1"/>
  <c r="S56" i="4"/>
  <c r="T56" i="4" s="1"/>
  <c r="U56" i="4" s="1"/>
  <c r="S57" i="4"/>
  <c r="T57" i="4" s="1"/>
  <c r="U57" i="4" s="1"/>
  <c r="S58" i="4"/>
  <c r="T58" i="4" s="1"/>
  <c r="U58" i="4" s="1"/>
  <c r="S59" i="4"/>
  <c r="T59" i="4" s="1"/>
  <c r="U59" i="4" s="1"/>
  <c r="S60" i="4"/>
  <c r="T60" i="4" s="1"/>
  <c r="U60" i="4" s="1"/>
  <c r="S61" i="4"/>
  <c r="T61" i="4" s="1"/>
  <c r="U61" i="4" s="1"/>
  <c r="S62" i="4"/>
  <c r="T62" i="4" s="1"/>
  <c r="S63" i="4"/>
  <c r="T63" i="4" s="1"/>
  <c r="S64" i="4"/>
  <c r="T64" i="4" s="1"/>
  <c r="S65" i="4"/>
  <c r="T65" i="4" s="1"/>
  <c r="S66" i="4"/>
  <c r="T66" i="4" s="1"/>
  <c r="W61" i="4" l="1"/>
  <c r="V41" i="4"/>
  <c r="W40" i="4"/>
  <c r="V17" i="4"/>
  <c r="W16" i="4"/>
  <c r="W53" i="4"/>
  <c r="V54" i="4"/>
  <c r="W37" i="4"/>
  <c r="V38" i="4"/>
  <c r="W21" i="4"/>
  <c r="V22" i="4"/>
  <c r="W5" i="4"/>
  <c r="V6" i="4"/>
  <c r="V61" i="4"/>
  <c r="W60" i="4"/>
  <c r="V53" i="4"/>
  <c r="W52" i="4"/>
  <c r="V45" i="4"/>
  <c r="W44" i="4"/>
  <c r="W36" i="4"/>
  <c r="V37" i="4"/>
  <c r="V29" i="4"/>
  <c r="W28" i="4"/>
  <c r="V21" i="4"/>
  <c r="W20" i="4"/>
  <c r="W12" i="4"/>
  <c r="V13" i="4"/>
  <c r="W4" i="4"/>
  <c r="V5" i="4"/>
  <c r="V57" i="4"/>
  <c r="W56" i="4"/>
  <c r="V33" i="4"/>
  <c r="W32" i="4"/>
  <c r="W45" i="4"/>
  <c r="V46" i="4"/>
  <c r="W29" i="4"/>
  <c r="V30" i="4"/>
  <c r="W13" i="4"/>
  <c r="V14" i="4"/>
  <c r="W59" i="4"/>
  <c r="V60" i="4"/>
  <c r="V52" i="4"/>
  <c r="W51" i="4"/>
  <c r="V44" i="4"/>
  <c r="W43" i="4"/>
  <c r="W35" i="4"/>
  <c r="V36" i="4"/>
  <c r="V28" i="4"/>
  <c r="W27" i="4"/>
  <c r="V20" i="4"/>
  <c r="W19" i="4"/>
  <c r="W11" i="4"/>
  <c r="V12" i="4"/>
  <c r="W3" i="4"/>
  <c r="V4" i="4"/>
  <c r="V51" i="4"/>
  <c r="W50" i="4"/>
  <c r="V43" i="4"/>
  <c r="W42" i="4"/>
  <c r="W34" i="4"/>
  <c r="V35" i="4"/>
  <c r="V27" i="4"/>
  <c r="W26" i="4"/>
  <c r="W18" i="4"/>
  <c r="V19" i="4"/>
  <c r="V11" i="4"/>
  <c r="W10" i="4"/>
  <c r="V58" i="4"/>
  <c r="W57" i="4"/>
  <c r="V50" i="4"/>
  <c r="W49" i="4"/>
  <c r="V42" i="4"/>
  <c r="W41" i="4"/>
  <c r="V34" i="4"/>
  <c r="W33" i="4"/>
  <c r="V26" i="4"/>
  <c r="W25" i="4"/>
  <c r="V18" i="4"/>
  <c r="W17" i="4"/>
  <c r="V10" i="4"/>
  <c r="W9" i="4"/>
  <c r="V59" i="4"/>
  <c r="W58" i="4"/>
  <c r="V49" i="4"/>
  <c r="W48" i="4"/>
  <c r="V25" i="4"/>
  <c r="W24" i="4"/>
  <c r="V9" i="4"/>
  <c r="W8" i="4"/>
  <c r="V56" i="4"/>
  <c r="W55" i="4"/>
  <c r="V48" i="4"/>
  <c r="W47" i="4"/>
  <c r="V40" i="4"/>
  <c r="W39" i="4"/>
  <c r="V32" i="4"/>
  <c r="W31" i="4"/>
  <c r="V24" i="4"/>
  <c r="W23" i="4"/>
  <c r="V16" i="4"/>
  <c r="W15" i="4"/>
  <c r="V8" i="4"/>
  <c r="W7" i="4"/>
  <c r="V55" i="4"/>
  <c r="W54" i="4"/>
  <c r="V47" i="4"/>
  <c r="W46" i="4"/>
  <c r="V39" i="4"/>
  <c r="W38" i="4"/>
  <c r="V31" i="4"/>
  <c r="W30" i="4"/>
  <c r="V23" i="4"/>
  <c r="W22" i="4"/>
  <c r="V15" i="4"/>
  <c r="W14" i="4"/>
  <c r="V7" i="4"/>
  <c r="W6" i="4"/>
  <c r="S98" i="4"/>
  <c r="T98" i="4" s="1"/>
  <c r="U98" i="4" s="1"/>
  <c r="S99" i="4"/>
  <c r="T99" i="4" s="1"/>
  <c r="U99" i="4" s="1"/>
  <c r="P98" i="4"/>
  <c r="P99" i="4"/>
  <c r="H59" i="5"/>
  <c r="I59" i="5"/>
  <c r="J59" i="5"/>
  <c r="H60" i="5"/>
  <c r="I60" i="5"/>
  <c r="J60" i="5"/>
  <c r="H61" i="5"/>
  <c r="I61" i="5"/>
  <c r="J61" i="5"/>
  <c r="H58" i="5"/>
  <c r="I58" i="5"/>
  <c r="J58" i="5"/>
  <c r="C97" i="4"/>
  <c r="X97" i="4" s="1"/>
  <c r="V100" i="4" l="1"/>
  <c r="W100" i="4"/>
  <c r="W99" i="4"/>
  <c r="V99" i="4"/>
  <c r="S97" i="4"/>
  <c r="T97" i="4" s="1"/>
  <c r="U97" i="4" s="1"/>
  <c r="V98" i="4" s="1"/>
  <c r="P97" i="4"/>
  <c r="C92" i="4"/>
  <c r="C93" i="4"/>
  <c r="C94" i="4"/>
  <c r="C95" i="4"/>
  <c r="C96" i="4"/>
  <c r="X96" i="4" s="1"/>
  <c r="C91" i="4"/>
  <c r="Q81" i="4"/>
  <c r="Q82" i="4"/>
  <c r="Q83" i="4"/>
  <c r="Q84" i="4"/>
  <c r="Q85" i="4"/>
  <c r="W98" i="4" l="1"/>
  <c r="S96" i="4"/>
  <c r="T96" i="4" s="1"/>
  <c r="U96" i="4" s="1"/>
  <c r="V97" i="4" s="1"/>
  <c r="S95" i="4"/>
  <c r="T95" i="4" s="1"/>
  <c r="U95" i="4" s="1"/>
  <c r="V96" i="4" s="1"/>
  <c r="P96" i="4"/>
  <c r="W97" i="4" l="1"/>
  <c r="W96" i="4"/>
  <c r="X94" i="4"/>
  <c r="X95" i="4"/>
  <c r="S94" i="4" l="1"/>
  <c r="T94" i="4"/>
  <c r="U94" i="4" s="1"/>
  <c r="P94" i="4"/>
  <c r="P95" i="4"/>
  <c r="X93" i="4"/>
  <c r="P91" i="4"/>
  <c r="X89" i="4"/>
  <c r="X90" i="4"/>
  <c r="X91" i="4"/>
  <c r="X92" i="4"/>
  <c r="F51" i="5"/>
  <c r="F52" i="5"/>
  <c r="F53" i="5"/>
  <c r="F54" i="5"/>
  <c r="F55" i="5"/>
  <c r="F56" i="5"/>
  <c r="F57" i="5"/>
  <c r="F58" i="5"/>
  <c r="F59" i="5"/>
  <c r="F60" i="5"/>
  <c r="F61" i="5"/>
  <c r="G51" i="5"/>
  <c r="G52" i="5"/>
  <c r="G53" i="5"/>
  <c r="G54" i="5"/>
  <c r="G55" i="5"/>
  <c r="G56" i="5"/>
  <c r="G57" i="5"/>
  <c r="G58" i="5"/>
  <c r="K58" i="5" s="1"/>
  <c r="G59" i="5"/>
  <c r="K59" i="5" s="1"/>
  <c r="G60" i="5"/>
  <c r="K60" i="5" s="1"/>
  <c r="G61" i="5"/>
  <c r="K61" i="5" s="1"/>
  <c r="H50" i="5"/>
  <c r="H51" i="5"/>
  <c r="H52" i="5"/>
  <c r="H53" i="5"/>
  <c r="H54" i="5"/>
  <c r="H55" i="5"/>
  <c r="H56" i="5"/>
  <c r="H57" i="5"/>
  <c r="J51" i="5"/>
  <c r="J52" i="5"/>
  <c r="J53" i="5"/>
  <c r="J54" i="5"/>
  <c r="J55" i="5"/>
  <c r="J56" i="5"/>
  <c r="J57" i="5"/>
  <c r="I51" i="5"/>
  <c r="I52" i="5"/>
  <c r="I53" i="5"/>
  <c r="I54" i="5"/>
  <c r="I55" i="5"/>
  <c r="I56" i="5"/>
  <c r="I57" i="5"/>
  <c r="F50" i="5"/>
  <c r="J50" i="5"/>
  <c r="I50" i="5"/>
  <c r="G50" i="5"/>
  <c r="V95" i="4" l="1"/>
  <c r="W95" i="4"/>
  <c r="S92" i="4"/>
  <c r="T92" i="4" s="1"/>
  <c r="U92" i="4" s="1"/>
  <c r="S91" i="4"/>
  <c r="T91" i="4"/>
  <c r="U91" i="4" s="1"/>
  <c r="S89" i="4"/>
  <c r="T89" i="4" s="1"/>
  <c r="U89" i="4" s="1"/>
  <c r="S90" i="4"/>
  <c r="T90" i="4" s="1"/>
  <c r="U90" i="4" s="1"/>
  <c r="S93" i="4"/>
  <c r="T93" i="4" s="1"/>
  <c r="U93" i="4" s="1"/>
  <c r="K50" i="5"/>
  <c r="P92" i="4"/>
  <c r="P93" i="4"/>
  <c r="P90" i="4"/>
  <c r="P89" i="4"/>
  <c r="K53" i="5"/>
  <c r="K52" i="5"/>
  <c r="K51" i="5"/>
  <c r="K54" i="5"/>
  <c r="K57" i="5"/>
  <c r="K56" i="5"/>
  <c r="K55" i="5"/>
  <c r="V90" i="4" l="1"/>
  <c r="W91" i="4"/>
  <c r="V92" i="4"/>
  <c r="W92" i="4"/>
  <c r="V94" i="4"/>
  <c r="W93" i="4"/>
  <c r="W90" i="4"/>
  <c r="V91" i="4"/>
  <c r="W94" i="4"/>
  <c r="C88" i="4"/>
  <c r="S88" i="4" l="1"/>
  <c r="T88" i="4" s="1"/>
  <c r="U88" i="4" s="1"/>
  <c r="P88" i="4"/>
  <c r="Y90" i="4"/>
  <c r="Y89" i="4"/>
  <c r="Y88" i="4"/>
  <c r="Y87" i="4"/>
  <c r="Y86" i="4"/>
  <c r="X88" i="4"/>
  <c r="V89" i="4" l="1"/>
  <c r="W89" i="4"/>
  <c r="Y85" i="4"/>
  <c r="Y84" i="4"/>
  <c r="Y83" i="4"/>
  <c r="Y82" i="4"/>
  <c r="X87" i="4" l="1"/>
  <c r="X86" i="4"/>
  <c r="X85" i="4"/>
  <c r="S86" i="4" l="1"/>
  <c r="T86" i="4" s="1"/>
  <c r="U86" i="4" s="1"/>
  <c r="R85" i="4"/>
  <c r="G47" i="5"/>
  <c r="H47" i="5"/>
  <c r="I47" i="5"/>
  <c r="J47" i="5"/>
  <c r="G48" i="5"/>
  <c r="H48" i="5"/>
  <c r="I48" i="5"/>
  <c r="J48" i="5"/>
  <c r="G49" i="5"/>
  <c r="H49" i="5"/>
  <c r="I49" i="5"/>
  <c r="J49" i="5"/>
  <c r="F47" i="5"/>
  <c r="F48" i="5"/>
  <c r="F49" i="5"/>
  <c r="V87" i="4" l="1"/>
  <c r="S85" i="4"/>
  <c r="T85" i="4" s="1"/>
  <c r="U85" i="4" s="1"/>
  <c r="S87" i="4"/>
  <c r="T87" i="4" s="1"/>
  <c r="U87" i="4" s="1"/>
  <c r="K49" i="5"/>
  <c r="K47" i="5"/>
  <c r="K48" i="5"/>
  <c r="R84" i="4"/>
  <c r="C84" i="4"/>
  <c r="X84" i="4" s="1"/>
  <c r="R83" i="4"/>
  <c r="Q70" i="4"/>
  <c r="Q71" i="4"/>
  <c r="Q72" i="4"/>
  <c r="Q73" i="4"/>
  <c r="Q74" i="4"/>
  <c r="Q75" i="4"/>
  <c r="Q76" i="4"/>
  <c r="Q77" i="4"/>
  <c r="Q78" i="4"/>
  <c r="Q79" i="4"/>
  <c r="Q80" i="4"/>
  <c r="C83" i="4"/>
  <c r="X83" i="4" s="1"/>
  <c r="R82" i="4"/>
  <c r="F46" i="5"/>
  <c r="G46" i="5"/>
  <c r="H46" i="5"/>
  <c r="I46" i="5"/>
  <c r="J46" i="5"/>
  <c r="F38" i="5"/>
  <c r="G38" i="5"/>
  <c r="H38" i="5"/>
  <c r="I38" i="5"/>
  <c r="J38" i="5"/>
  <c r="F39" i="5"/>
  <c r="G39" i="5"/>
  <c r="H39" i="5"/>
  <c r="I39" i="5"/>
  <c r="J39" i="5"/>
  <c r="F40" i="5"/>
  <c r="G40" i="5"/>
  <c r="H40" i="5"/>
  <c r="I40" i="5"/>
  <c r="J40" i="5"/>
  <c r="F41" i="5"/>
  <c r="G41" i="5"/>
  <c r="H41" i="5"/>
  <c r="I41" i="5"/>
  <c r="J41" i="5"/>
  <c r="F42" i="5"/>
  <c r="G42" i="5"/>
  <c r="H42" i="5"/>
  <c r="I42" i="5"/>
  <c r="J42" i="5"/>
  <c r="F43" i="5"/>
  <c r="G43" i="5"/>
  <c r="H43" i="5"/>
  <c r="I43" i="5"/>
  <c r="J43" i="5"/>
  <c r="F44" i="5"/>
  <c r="G44" i="5"/>
  <c r="H44" i="5"/>
  <c r="I44" i="5"/>
  <c r="J44" i="5"/>
  <c r="F45" i="5"/>
  <c r="G45" i="5"/>
  <c r="H45" i="5"/>
  <c r="I45" i="5"/>
  <c r="J45" i="5"/>
  <c r="F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2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G26" i="5"/>
  <c r="G27" i="5"/>
  <c r="G28" i="5"/>
  <c r="G29" i="5"/>
  <c r="G30" i="5"/>
  <c r="G31" i="5"/>
  <c r="G32" i="5"/>
  <c r="G33" i="5"/>
  <c r="G34" i="5"/>
  <c r="G35" i="5"/>
  <c r="G36" i="5"/>
  <c r="G3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" i="5"/>
  <c r="I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G3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" i="5"/>
  <c r="D4" i="5"/>
  <c r="I4" i="5" s="1"/>
  <c r="B4" i="5"/>
  <c r="G4" i="5" s="1"/>
  <c r="C82" i="4"/>
  <c r="X82" i="4" s="1"/>
  <c r="K31" i="5" l="1"/>
  <c r="W87" i="4"/>
  <c r="V88" i="4"/>
  <c r="W88" i="4"/>
  <c r="V86" i="4"/>
  <c r="W86" i="4"/>
  <c r="S84" i="4"/>
  <c r="T84" i="4"/>
  <c r="U84" i="4" s="1"/>
  <c r="S82" i="4"/>
  <c r="T82" i="4" s="1"/>
  <c r="U82" i="4" s="1"/>
  <c r="S83" i="4"/>
  <c r="T83" i="4" s="1"/>
  <c r="U83" i="4" s="1"/>
  <c r="K34" i="5"/>
  <c r="K26" i="5"/>
  <c r="K14" i="5"/>
  <c r="K38" i="5"/>
  <c r="K22" i="5"/>
  <c r="K35" i="5"/>
  <c r="K27" i="5"/>
  <c r="K18" i="5"/>
  <c r="K10" i="5"/>
  <c r="K44" i="5"/>
  <c r="K41" i="5"/>
  <c r="K30" i="5"/>
  <c r="K24" i="5"/>
  <c r="K16" i="5"/>
  <c r="K42" i="5"/>
  <c r="K39" i="5"/>
  <c r="K23" i="5"/>
  <c r="K15" i="5"/>
  <c r="K32" i="5"/>
  <c r="K25" i="5"/>
  <c r="K45" i="5"/>
  <c r="K21" i="5"/>
  <c r="K20" i="5"/>
  <c r="K12" i="5"/>
  <c r="K37" i="5"/>
  <c r="K29" i="5"/>
  <c r="K36" i="5"/>
  <c r="K33" i="5"/>
  <c r="K28" i="5"/>
  <c r="K43" i="5"/>
  <c r="K17" i="5"/>
  <c r="K13" i="5"/>
  <c r="K40" i="5"/>
  <c r="K19" i="5"/>
  <c r="K11" i="5"/>
  <c r="K46" i="5"/>
  <c r="F4" i="5"/>
  <c r="V83" i="4" l="1"/>
  <c r="W84" i="4"/>
  <c r="V85" i="4"/>
  <c r="W85" i="4"/>
  <c r="W83" i="4"/>
  <c r="V84" i="4"/>
  <c r="Y81" i="4"/>
  <c r="Y80" i="4"/>
  <c r="Y79" i="4"/>
  <c r="Y78" i="4"/>
  <c r="Y77" i="4"/>
  <c r="Y76" i="4"/>
  <c r="Y75" i="4"/>
  <c r="Y74" i="4"/>
  <c r="R81" i="4" l="1"/>
  <c r="S81" i="4" l="1"/>
  <c r="T81" i="4" s="1"/>
  <c r="U81" i="4" s="1"/>
  <c r="R76" i="4"/>
  <c r="R77" i="4"/>
  <c r="R78" i="4"/>
  <c r="R79" i="4"/>
  <c r="R80" i="4"/>
  <c r="R75" i="4"/>
  <c r="R74" i="4"/>
  <c r="C75" i="4"/>
  <c r="X75" i="4" s="1"/>
  <c r="C76" i="4"/>
  <c r="X76" i="4" s="1"/>
  <c r="C77" i="4"/>
  <c r="X77" i="4" s="1"/>
  <c r="C78" i="4"/>
  <c r="X78" i="4" s="1"/>
  <c r="C79" i="4"/>
  <c r="X79" i="4" s="1"/>
  <c r="C80" i="4"/>
  <c r="X80" i="4" s="1"/>
  <c r="C81" i="4"/>
  <c r="X81" i="4" s="1"/>
  <c r="C74" i="4"/>
  <c r="X74" i="4" s="1"/>
  <c r="V82" i="4" l="1"/>
  <c r="W82" i="4"/>
  <c r="S79" i="4"/>
  <c r="T79" i="4" s="1"/>
  <c r="U79" i="4" s="1"/>
  <c r="S77" i="4"/>
  <c r="T77" i="4" s="1"/>
  <c r="U77" i="4" s="1"/>
  <c r="S75" i="4"/>
  <c r="T75" i="4"/>
  <c r="U75" i="4" s="1"/>
  <c r="S80" i="4"/>
  <c r="T80" i="4" s="1"/>
  <c r="U80" i="4" s="1"/>
  <c r="S78" i="4"/>
  <c r="T78" i="4" s="1"/>
  <c r="U78" i="4" s="1"/>
  <c r="S76" i="4"/>
  <c r="T76" i="4" s="1"/>
  <c r="U76" i="4" s="1"/>
  <c r="S74" i="4"/>
  <c r="T74" i="4"/>
  <c r="U74" i="4" s="1"/>
  <c r="V79" i="4" l="1"/>
  <c r="W78" i="4"/>
  <c r="V78" i="4"/>
  <c r="W77" i="4"/>
  <c r="W79" i="4"/>
  <c r="V80" i="4"/>
  <c r="V76" i="4"/>
  <c r="W75" i="4"/>
  <c r="V77" i="4"/>
  <c r="W76" i="4"/>
  <c r="V81" i="4"/>
  <c r="W80" i="4"/>
  <c r="V75" i="4"/>
  <c r="W81" i="4"/>
  <c r="C70" i="4"/>
  <c r="C71" i="4"/>
  <c r="X71" i="4" s="1"/>
  <c r="C72" i="4"/>
  <c r="X72" i="4" s="1"/>
  <c r="C73" i="4"/>
  <c r="X73" i="4" s="1"/>
  <c r="R70" i="4"/>
  <c r="R72" i="4"/>
  <c r="R73" i="4"/>
  <c r="R71" i="4"/>
  <c r="Q69" i="4"/>
  <c r="S73" i="4" l="1"/>
  <c r="T73" i="4" s="1"/>
  <c r="U73" i="4" s="1"/>
  <c r="S72" i="4"/>
  <c r="T72" i="4"/>
  <c r="U72" i="4" s="1"/>
  <c r="S71" i="4"/>
  <c r="T71" i="4" s="1"/>
  <c r="U71" i="4" s="1"/>
  <c r="S70" i="4"/>
  <c r="T70" i="4" s="1"/>
  <c r="U70" i="4" s="1"/>
  <c r="V73" i="4" l="1"/>
  <c r="W72" i="4"/>
  <c r="V74" i="4"/>
  <c r="W73" i="4"/>
  <c r="W74" i="4"/>
  <c r="W71" i="4"/>
  <c r="V72" i="4"/>
  <c r="V71" i="4"/>
  <c r="X70" i="4"/>
  <c r="R69" i="4" l="1"/>
  <c r="R68" i="4"/>
  <c r="Q68" i="4"/>
  <c r="Q67" i="4"/>
  <c r="R67" i="4"/>
  <c r="C69" i="4"/>
  <c r="X69" i="4" s="1"/>
  <c r="C68" i="4"/>
  <c r="X68" i="4" s="1"/>
  <c r="C67" i="4"/>
  <c r="X67" i="4" s="1"/>
  <c r="S67" i="4" l="1"/>
  <c r="T67" i="4" s="1"/>
  <c r="U67" i="4" s="1"/>
  <c r="S68" i="4"/>
  <c r="T68" i="4" s="1"/>
  <c r="U68" i="4" s="1"/>
  <c r="V69" i="4" s="1"/>
  <c r="S69" i="4"/>
  <c r="T69" i="4" s="1"/>
  <c r="U69" i="4" s="1"/>
  <c r="C4" i="4"/>
  <c r="C5" i="4"/>
  <c r="C6" i="4"/>
  <c r="C7" i="4"/>
  <c r="C8" i="4"/>
  <c r="C9" i="4"/>
  <c r="C10" i="4"/>
  <c r="C11" i="4"/>
  <c r="C3" i="4"/>
  <c r="V70" i="4" l="1"/>
  <c r="W69" i="4"/>
  <c r="W70" i="4"/>
  <c r="V68" i="4"/>
  <c r="W68" i="4"/>
  <c r="Q66" i="4"/>
  <c r="Q65" i="4"/>
  <c r="Q64" i="4"/>
  <c r="Q63" i="4"/>
  <c r="Q62" i="4"/>
  <c r="C65" i="4"/>
  <c r="C66" i="4"/>
  <c r="C64" i="4"/>
  <c r="C63" i="4"/>
  <c r="C62" i="4"/>
  <c r="U64" i="4" l="1"/>
  <c r="V65" i="4" s="1"/>
  <c r="U65" i="4"/>
  <c r="W65" i="4" s="1"/>
  <c r="V62" i="4"/>
  <c r="U62" i="4"/>
  <c r="W62" i="4" s="1"/>
  <c r="V63" i="4"/>
  <c r="U63" i="4"/>
  <c r="V64" i="4" s="1"/>
  <c r="U66" i="4"/>
  <c r="W66" i="4" l="1"/>
  <c r="W64" i="4"/>
  <c r="V66" i="4"/>
  <c r="V67" i="4"/>
  <c r="W67" i="4"/>
  <c r="W63" i="4"/>
  <c r="K9" i="5"/>
  <c r="K8" i="5"/>
  <c r="K7" i="5"/>
  <c r="K6" i="5"/>
  <c r="K5" i="5"/>
  <c r="K4" i="5"/>
  <c r="K3" i="5"/>
  <c r="K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22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O Hidrômetro (D1) foi trocado. A fatura não foi entregue.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<sst xmlns="http://schemas.openxmlformats.org/spreadsheetml/2006/main" count="52" uniqueCount="48">
  <si>
    <t>MÊS DE PAGAMENTO</t>
  </si>
  <si>
    <t>MÊS DE REFERENCIA</t>
  </si>
  <si>
    <t>LEITURA 1</t>
  </si>
  <si>
    <t>LEITURA 2</t>
  </si>
  <si>
    <t>TARIFA CEDAE</t>
  </si>
  <si>
    <t>Período</t>
  </si>
  <si>
    <t>PRODUÇÃO (un) - 100ml</t>
  </si>
  <si>
    <t>PRODUÇÃO (un) - 250ml</t>
  </si>
  <si>
    <t>PRODUÇÃO (un) - 500ml</t>
  </si>
  <si>
    <t>PRODUÇÃO (un) - 1000ml</t>
  </si>
  <si>
    <t>PRODUÇÃO (un) - TOTAL</t>
  </si>
  <si>
    <t>PRODUÇÃO (l) - 100ml</t>
  </si>
  <si>
    <t>PRODUÇÃO (l) - 250ml</t>
  </si>
  <si>
    <t>PRODUÇÃO (l) - 500ml</t>
  </si>
  <si>
    <t>PRODUÇÃO (l) - 1000ml</t>
  </si>
  <si>
    <t>PRODUÇÃO (l) - TOTAL</t>
  </si>
  <si>
    <t>MEDIDOR BBRAUN (M³)</t>
  </si>
  <si>
    <t>PIS/COFINS</t>
  </si>
  <si>
    <t>EFEITO TARIFA</t>
  </si>
  <si>
    <t>EFEITO CONSUMO</t>
  </si>
  <si>
    <t>CEDAE  TOTAL(M³)</t>
  </si>
  <si>
    <t>CEDAE TOTAL (R$)</t>
  </si>
  <si>
    <t>VALOR LIQUIDO</t>
  </si>
  <si>
    <t>TARIFA LIQUIDA</t>
  </si>
  <si>
    <t>Custo A1
Av. Eugênio Borges 1062</t>
  </si>
  <si>
    <t>Custo D1
Rua Jequitiba, 09</t>
  </si>
  <si>
    <t>Custo C1
Av. Eugênio Borges 1092</t>
  </si>
  <si>
    <t>Custo B1
Av. Eugênio Borges 1090</t>
  </si>
  <si>
    <t>Consumo B1
Av. Eugênio Borges 1090</t>
  </si>
  <si>
    <t>Consumo C1
Av. Eugênio Borges 1092</t>
  </si>
  <si>
    <t>Consumo D1
Rua Jequitiba, 09</t>
  </si>
  <si>
    <t>Consumo Clube
Rua do Ipe, 22</t>
  </si>
  <si>
    <t>Custo Clube
Rua do Ipe, 22</t>
  </si>
  <si>
    <t>OBSERVAÇÕES</t>
  </si>
  <si>
    <t>Alto consumo na entrada C1 pode representar baixo aproveitamento do reuso. Avaliar abrandador e bombas. Vazamentos identificados no clube</t>
  </si>
  <si>
    <t>Alto consumo no clube. Investigação programada</t>
  </si>
  <si>
    <t>Alto consumo no clube. Investigação em curso</t>
  </si>
  <si>
    <t>Manutenção no abrandador do reuso. Alto consumo no clube. Investigação em curso</t>
  </si>
  <si>
    <t>Alto consumo no clube</t>
  </si>
  <si>
    <t>N/A</t>
  </si>
  <si>
    <t>Alto consumo em B1 por conta de manutenção em cisternas</t>
  </si>
  <si>
    <t>Retorno da parada de fábrica Pharma</t>
  </si>
  <si>
    <t>Parada de fábrica Pharma</t>
  </si>
  <si>
    <t>Avaliar vazamentos em boilers da entrada A1. Alto consumo na entrada C1 pode representar baixo aproveitamento do reuso, avaliar abrandador e bombas. Perda de 30m³ na extrusão. Reparo em vazamentos do clube realizados</t>
  </si>
  <si>
    <t>Alto consumo na entrada C1 devido à baixo aproveitamento do reuso. Novo abrandador em cotação por Compras</t>
  </si>
  <si>
    <t>Consumo</t>
  </si>
  <si>
    <t>Dias</t>
  </si>
  <si>
    <t>Teste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</si>
</sst>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&quot;R$&quot;\ #,##0"/>
    <numFmt numFmtId="166" formatCode="_-* #,##0_-;\-* #,##0_-;_-* &quot;&quot;??_-;_-@_-"/>
    <numFmt numFmtId="167" formatCode="#,##0\ &quot;m³&quot;"/>
    <numFmt numFmtId="168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168" fontId="0" fillId="0" borderId="2" xfId="1" applyNumberFormat="1" applyFont="1" applyBorder="1"/>
    <xf numFmtId="17" fontId="0" fillId="3" borderId="2" xfId="0" applyNumberFormat="1" applyFill="1" applyBorder="1" applyAlignment="1">
      <alignment horizontal="center"/>
    </xf>
    <xf numFmtId="166" fontId="0" fillId="3" borderId="2" xfId="1" applyNumberFormat="1" applyFont="1" applyFill="1" applyBorder="1" applyAlignment="1">
      <alignment vertical="center"/>
    </xf>
    <xf numFmtId="3" fontId="0" fillId="0" borderId="2" xfId="0" applyNumberFormat="1" applyBorder="1"/>
    <xf numFmtId="165" fontId="0" fillId="0" borderId="0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" fontId="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ill="1" applyBorder="1"/>
    <xf numFmtId="165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 vertical="center"/>
    </xf>
    <xf numFmtId="167" fontId="5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ill="1" applyBorder="1"/>
    <xf numFmtId="164" fontId="5" fillId="0" borderId="0" xfId="2" applyNumberFormat="1" applyFont="1" applyFill="1" applyBorder="1" applyAlignment="1">
      <alignment horizontal="center" vertical="center"/>
    </xf>
    <xf numFmtId="0" fontId="0" fillId="0" borderId="0" xfId="0" applyFill="1" applyBorder="1"/>
    <xf numFmtId="167" fontId="10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ill="1"/>
    <xf numFmtId="14" fontId="8" fillId="0" borderId="0" xfId="0" applyNumberFormat="1" applyFont="1" applyFill="1" applyAlignment="1">
      <alignment horizontal="center" vertical="center"/>
    </xf>
    <xf numFmtId="0" fontId="0" fillId="0" borderId="0" xfId="0" applyFill="1"/>
    <xf numFmtId="167" fontId="5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7" fontId="0" fillId="0" borderId="0" xfId="0" applyNumberFormat="1" applyFill="1"/>
    <xf numFmtId="165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2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#,##0\ &quot;m³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&quot;R$&quot;\ 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#,##0\ &quot;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#,##0\ &quot;m³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#,##0\ &quot;m³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#,##0\ &quot;m³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#,##0\ &quot;m³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#,##0\ &quot;m³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bb89\Engenh\eng-inst\Gest&#227;o%20de%20Manuten&#231;&#227;o_PCM\Intranet\CONTROLE%20INTERNO%20OFICINAS\Monitoramento%20do%20consumo%20de%20&#225;gua%202015%20-%202016(atualizado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ada Med-Tech-A1"/>
      <sheetName val="Sertep-B1"/>
      <sheetName val="Bombas de vácuo B.Pack's-E 1"/>
      <sheetName val="Plamp-C"/>
      <sheetName val="Ecoflac-D"/>
      <sheetName val="Reuso Castelo Ecoflac"/>
      <sheetName val="Alimentação caldeiras"/>
      <sheetName val="Bombas de vácuo Biológico-E 2"/>
      <sheetName val="Dreno Reuso TQ.1002003-G"/>
      <sheetName val="Condensado UC's TQ.1002003-H"/>
      <sheetName val="Extrusão-F"/>
      <sheetName val="Frigel-I"/>
      <sheetName val="Loop Laboratório-J"/>
      <sheetName val="Fluxograma de Água LBB"/>
      <sheetName val="Evolução Diária do Consumo"/>
      <sheetName val="Evolução Diária Áreas Crit."/>
      <sheetName val="CRÍTICOS"/>
      <sheetName val="KPI_Áreas Críticas"/>
      <sheetName val="GRÁFICO B.PACKs"/>
      <sheetName val="Análise"/>
      <sheetName val="GRÁFICO 2018"/>
      <sheetName val="ÁREAS CRÍTICAS 2018"/>
      <sheetName val="2017 Vs 2018"/>
      <sheetName val="BI"/>
      <sheetName val="FIRJAN"/>
      <sheetName val="GRÁFICO - KPI"/>
      <sheetName val="TOTALIZADORES"/>
      <sheetName val="GRÁFICOS - ACOMPANHAMENTO 01"/>
      <sheetName val="Plan1"/>
      <sheetName val="Entrada Compras-A1"/>
      <sheetName val="Entrada Med Tech-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I5">
            <v>49.8</v>
          </cell>
        </row>
        <row r="6">
          <cell r="I6">
            <v>72.7</v>
          </cell>
        </row>
        <row r="7">
          <cell r="I7">
            <v>108.99999999999999</v>
          </cell>
        </row>
        <row r="8">
          <cell r="I8">
            <v>78.800000000000011</v>
          </cell>
        </row>
        <row r="9">
          <cell r="I9">
            <v>79.100000000000023</v>
          </cell>
        </row>
        <row r="10">
          <cell r="I10">
            <v>66.5</v>
          </cell>
        </row>
        <row r="11">
          <cell r="I11">
            <v>83.399999999999977</v>
          </cell>
        </row>
        <row r="12">
          <cell r="I12">
            <v>115.70000000000005</v>
          </cell>
        </row>
        <row r="13">
          <cell r="I13">
            <v>82.099999999999909</v>
          </cell>
        </row>
        <row r="14">
          <cell r="I14">
            <v>91.200000000000045</v>
          </cell>
        </row>
        <row r="15">
          <cell r="I15">
            <v>65</v>
          </cell>
        </row>
        <row r="16">
          <cell r="I16">
            <v>83</v>
          </cell>
        </row>
        <row r="17">
          <cell r="I17">
            <v>87.099999999999909</v>
          </cell>
        </row>
        <row r="18">
          <cell r="I18">
            <v>71.400000000000091</v>
          </cell>
        </row>
        <row r="19">
          <cell r="I19">
            <v>107.90000000000009</v>
          </cell>
        </row>
        <row r="20">
          <cell r="I20">
            <v>93.299999999999955</v>
          </cell>
        </row>
        <row r="21">
          <cell r="I21">
            <v>117.70000000000005</v>
          </cell>
        </row>
        <row r="22">
          <cell r="I22">
            <v>8.1999999999998181</v>
          </cell>
        </row>
        <row r="23">
          <cell r="I23">
            <v>8.8000000000001819</v>
          </cell>
        </row>
        <row r="24">
          <cell r="I24">
            <v>22.199999999999818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13.700000000000045</v>
          </cell>
        </row>
        <row r="28">
          <cell r="I28">
            <v>49.900000000000091</v>
          </cell>
        </row>
        <row r="29">
          <cell r="I29">
            <v>59.5</v>
          </cell>
        </row>
        <row r="30">
          <cell r="I30">
            <v>55.700000000000045</v>
          </cell>
        </row>
        <row r="31">
          <cell r="I31">
            <v>72</v>
          </cell>
        </row>
        <row r="32">
          <cell r="I32">
            <v>99</v>
          </cell>
        </row>
        <row r="33">
          <cell r="I33">
            <v>129.69999999999982</v>
          </cell>
        </row>
        <row r="34">
          <cell r="I34">
            <v>131.5</v>
          </cell>
        </row>
        <row r="35">
          <cell r="I35">
            <v>75.099999999999909</v>
          </cell>
        </row>
        <row r="36">
          <cell r="I36">
            <v>103.80000000000018</v>
          </cell>
        </row>
        <row r="37">
          <cell r="I37">
            <v>110.80000000000018</v>
          </cell>
        </row>
        <row r="38">
          <cell r="I38">
            <v>107.29999999999973</v>
          </cell>
        </row>
        <row r="39">
          <cell r="I39">
            <v>134.09999999999991</v>
          </cell>
        </row>
        <row r="40">
          <cell r="I40">
            <v>75.5</v>
          </cell>
        </row>
        <row r="41">
          <cell r="I41">
            <v>90.400000000000091</v>
          </cell>
        </row>
        <row r="42">
          <cell r="I42">
            <v>124.5</v>
          </cell>
        </row>
        <row r="43">
          <cell r="I43">
            <v>131.5</v>
          </cell>
        </row>
        <row r="44">
          <cell r="I44">
            <v>104.59999999999991</v>
          </cell>
        </row>
        <row r="45">
          <cell r="I45">
            <v>114.20000000000027</v>
          </cell>
        </row>
        <row r="46">
          <cell r="I46">
            <v>129.19999999999982</v>
          </cell>
        </row>
        <row r="47">
          <cell r="I47">
            <v>76.5</v>
          </cell>
        </row>
        <row r="48">
          <cell r="I48">
            <v>114</v>
          </cell>
        </row>
        <row r="49">
          <cell r="I49">
            <v>112.5</v>
          </cell>
        </row>
        <row r="50">
          <cell r="I50">
            <v>106.09999999999991</v>
          </cell>
        </row>
        <row r="51">
          <cell r="I51">
            <v>77.800000000000182</v>
          </cell>
        </row>
        <row r="52">
          <cell r="I52">
            <v>112</v>
          </cell>
        </row>
        <row r="53">
          <cell r="I53">
            <v>93.699999999999818</v>
          </cell>
        </row>
        <row r="54">
          <cell r="I54">
            <v>9.8000000000001819</v>
          </cell>
        </row>
        <row r="55">
          <cell r="I55">
            <v>13</v>
          </cell>
        </row>
        <row r="56">
          <cell r="I56">
            <v>6</v>
          </cell>
        </row>
        <row r="57">
          <cell r="I57">
            <v>0</v>
          </cell>
        </row>
        <row r="58">
          <cell r="I58">
            <v>24.600000000000364</v>
          </cell>
        </row>
        <row r="59">
          <cell r="I59">
            <v>33.299999999999272</v>
          </cell>
        </row>
        <row r="60">
          <cell r="I60">
            <v>12.5</v>
          </cell>
        </row>
        <row r="61">
          <cell r="I61">
            <v>56.5</v>
          </cell>
        </row>
        <row r="62">
          <cell r="I62">
            <v>37.200000000000728</v>
          </cell>
        </row>
        <row r="63">
          <cell r="I63">
            <v>19.299999999999272</v>
          </cell>
        </row>
        <row r="64">
          <cell r="I64">
            <v>41.5</v>
          </cell>
        </row>
        <row r="65">
          <cell r="I65">
            <v>72.5</v>
          </cell>
        </row>
        <row r="66">
          <cell r="I66">
            <v>62.400000000000546</v>
          </cell>
        </row>
        <row r="67">
          <cell r="I67">
            <v>54.899999999999636</v>
          </cell>
        </row>
        <row r="68">
          <cell r="I68">
            <v>55.199999999999818</v>
          </cell>
        </row>
        <row r="69">
          <cell r="I69">
            <v>43.100000000000364</v>
          </cell>
        </row>
        <row r="70">
          <cell r="I70">
            <v>23.600000000000364</v>
          </cell>
        </row>
        <row r="71">
          <cell r="I71">
            <v>49.099999999999454</v>
          </cell>
        </row>
        <row r="72">
          <cell r="I72">
            <v>64.699999999999818</v>
          </cell>
        </row>
        <row r="73">
          <cell r="I73">
            <v>98</v>
          </cell>
        </row>
        <row r="74">
          <cell r="I74">
            <v>83.600000000000364</v>
          </cell>
        </row>
        <row r="75">
          <cell r="I75">
            <v>52.600000000000364</v>
          </cell>
        </row>
        <row r="76">
          <cell r="I76">
            <v>60</v>
          </cell>
        </row>
        <row r="77">
          <cell r="I77">
            <v>108.79999999999927</v>
          </cell>
        </row>
        <row r="78">
          <cell r="I78">
            <v>81.900000000000546</v>
          </cell>
        </row>
        <row r="79">
          <cell r="I79">
            <v>68.599999999999454</v>
          </cell>
        </row>
        <row r="80">
          <cell r="I80">
            <v>78.900000000000546</v>
          </cell>
        </row>
        <row r="81">
          <cell r="I81">
            <v>133.59999999999945</v>
          </cell>
        </row>
        <row r="82">
          <cell r="I82">
            <v>104.70000000000073</v>
          </cell>
        </row>
        <row r="83">
          <cell r="I83">
            <v>63.899999999999636</v>
          </cell>
        </row>
        <row r="84">
          <cell r="I84">
            <v>50.899999999999636</v>
          </cell>
        </row>
        <row r="85">
          <cell r="I85">
            <v>117</v>
          </cell>
        </row>
        <row r="86">
          <cell r="I86">
            <v>115.60000000000036</v>
          </cell>
        </row>
        <row r="87">
          <cell r="I87">
            <v>75.199999999999818</v>
          </cell>
        </row>
        <row r="88">
          <cell r="I88">
            <v>102.90000000000055</v>
          </cell>
        </row>
        <row r="89">
          <cell r="I89">
            <v>129.29999999999927</v>
          </cell>
        </row>
        <row r="90">
          <cell r="I90">
            <v>127.30000000000018</v>
          </cell>
        </row>
        <row r="91">
          <cell r="I91">
            <v>106.69999999999982</v>
          </cell>
        </row>
        <row r="92">
          <cell r="I92">
            <v>81.300000000000182</v>
          </cell>
        </row>
        <row r="93">
          <cell r="I93">
            <v>32.800000000000182</v>
          </cell>
        </row>
        <row r="94">
          <cell r="I94">
            <v>40.800000000000182</v>
          </cell>
        </row>
        <row r="95">
          <cell r="I95">
            <v>85.899999999999636</v>
          </cell>
        </row>
        <row r="96">
          <cell r="I96">
            <v>83.699999999999818</v>
          </cell>
        </row>
        <row r="97">
          <cell r="I97">
            <v>134.10000000000036</v>
          </cell>
        </row>
        <row r="98">
          <cell r="I98">
            <v>108.80000000000018</v>
          </cell>
        </row>
        <row r="99">
          <cell r="I99">
            <v>66.300000000000182</v>
          </cell>
        </row>
        <row r="100">
          <cell r="I100">
            <v>62</v>
          </cell>
        </row>
        <row r="101">
          <cell r="I101">
            <v>148.5</v>
          </cell>
        </row>
        <row r="102">
          <cell r="I102">
            <v>58</v>
          </cell>
        </row>
        <row r="103">
          <cell r="I103">
            <v>83.699999999999818</v>
          </cell>
        </row>
        <row r="104">
          <cell r="I104">
            <v>71.800000000000182</v>
          </cell>
        </row>
        <row r="105">
          <cell r="I105">
            <v>115.19999999999982</v>
          </cell>
        </row>
        <row r="106">
          <cell r="I106">
            <v>127.39999999999964</v>
          </cell>
        </row>
        <row r="107">
          <cell r="I107">
            <v>62.199999999999818</v>
          </cell>
        </row>
        <row r="108">
          <cell r="I108">
            <v>49.5</v>
          </cell>
        </row>
        <row r="109">
          <cell r="I109">
            <v>86</v>
          </cell>
        </row>
        <row r="110">
          <cell r="I110">
            <v>136.90000000000055</v>
          </cell>
        </row>
        <row r="111">
          <cell r="I111">
            <v>83.900000000000546</v>
          </cell>
        </row>
        <row r="112">
          <cell r="I112">
            <v>66.799999999999272</v>
          </cell>
        </row>
        <row r="113">
          <cell r="I113">
            <v>119.10000000000036</v>
          </cell>
        </row>
        <row r="114">
          <cell r="I114">
            <v>111.89999999999964</v>
          </cell>
        </row>
        <row r="115">
          <cell r="I115">
            <v>71</v>
          </cell>
        </row>
        <row r="116">
          <cell r="I116">
            <v>69.799999999999272</v>
          </cell>
        </row>
        <row r="117">
          <cell r="I117">
            <v>134</v>
          </cell>
        </row>
        <row r="118">
          <cell r="I118">
            <v>124.10000000000036</v>
          </cell>
        </row>
        <row r="119">
          <cell r="I119">
            <v>52</v>
          </cell>
        </row>
        <row r="120">
          <cell r="I120">
            <v>95.899999999999636</v>
          </cell>
        </row>
        <row r="121">
          <cell r="I121">
            <v>114.80000000000109</v>
          </cell>
        </row>
        <row r="122">
          <cell r="I122">
            <v>118.69999999999891</v>
          </cell>
        </row>
        <row r="123">
          <cell r="I123">
            <v>78.400000000001455</v>
          </cell>
        </row>
        <row r="124">
          <cell r="I124">
            <v>47.099999999998545</v>
          </cell>
        </row>
        <row r="125">
          <cell r="I125">
            <v>107.10000000000036</v>
          </cell>
        </row>
        <row r="126">
          <cell r="I126">
            <v>126.10000000000036</v>
          </cell>
        </row>
        <row r="127">
          <cell r="I127">
            <v>48.100000000000364</v>
          </cell>
        </row>
        <row r="128">
          <cell r="I128">
            <v>141</v>
          </cell>
        </row>
        <row r="129">
          <cell r="I129">
            <v>111.89999999999964</v>
          </cell>
        </row>
        <row r="130">
          <cell r="I130">
            <v>70.100000000000364</v>
          </cell>
        </row>
        <row r="131">
          <cell r="I131">
            <v>93.5</v>
          </cell>
        </row>
        <row r="132">
          <cell r="I132">
            <v>106.60000000000036</v>
          </cell>
        </row>
        <row r="133">
          <cell r="I133">
            <v>151.29999999999927</v>
          </cell>
        </row>
        <row r="134">
          <cell r="I134">
            <v>78.899999999999636</v>
          </cell>
        </row>
        <row r="135">
          <cell r="I135">
            <v>117.30000000000109</v>
          </cell>
        </row>
        <row r="136">
          <cell r="I136">
            <v>83.199999999998909</v>
          </cell>
        </row>
        <row r="137">
          <cell r="I137">
            <v>103.80000000000109</v>
          </cell>
        </row>
        <row r="138">
          <cell r="I138">
            <v>83.099999999998545</v>
          </cell>
        </row>
        <row r="139">
          <cell r="I139">
            <v>172.20000000000073</v>
          </cell>
        </row>
        <row r="140">
          <cell r="I140">
            <v>103.29999999999927</v>
          </cell>
        </row>
        <row r="141">
          <cell r="I141">
            <v>110.10000000000036</v>
          </cell>
        </row>
        <row r="142">
          <cell r="I142">
            <v>87.800000000001091</v>
          </cell>
        </row>
        <row r="143">
          <cell r="I143">
            <v>72.299999999999272</v>
          </cell>
        </row>
        <row r="144">
          <cell r="I144">
            <v>140.29999999999927</v>
          </cell>
        </row>
        <row r="145">
          <cell r="I145">
            <v>112.40000000000146</v>
          </cell>
        </row>
        <row r="146">
          <cell r="I146">
            <v>83.799999999999272</v>
          </cell>
        </row>
        <row r="147">
          <cell r="I147">
            <v>141</v>
          </cell>
        </row>
        <row r="148">
          <cell r="I148">
            <v>160.39999999999964</v>
          </cell>
        </row>
        <row r="149">
          <cell r="I149">
            <v>127.20000000000073</v>
          </cell>
        </row>
        <row r="150">
          <cell r="I150">
            <v>186.69999999999891</v>
          </cell>
        </row>
        <row r="151">
          <cell r="I151">
            <v>145.5</v>
          </cell>
        </row>
        <row r="152">
          <cell r="I152">
            <v>180.5</v>
          </cell>
        </row>
        <row r="153">
          <cell r="I153">
            <v>191.60000000000036</v>
          </cell>
        </row>
        <row r="154">
          <cell r="I154">
            <v>205.80000000000109</v>
          </cell>
        </row>
        <row r="155">
          <cell r="I155">
            <v>200</v>
          </cell>
        </row>
        <row r="156">
          <cell r="I156">
            <v>90</v>
          </cell>
        </row>
        <row r="157">
          <cell r="I157">
            <v>97.899999999999636</v>
          </cell>
        </row>
        <row r="158">
          <cell r="I158">
            <v>131.10000000000036</v>
          </cell>
        </row>
        <row r="159">
          <cell r="I159">
            <v>121</v>
          </cell>
        </row>
        <row r="160">
          <cell r="I160">
            <v>94</v>
          </cell>
        </row>
        <row r="161">
          <cell r="I161">
            <v>128.89999999999964</v>
          </cell>
        </row>
        <row r="162">
          <cell r="I162">
            <v>144.10000000000036</v>
          </cell>
        </row>
        <row r="163">
          <cell r="I163">
            <v>117.69999999999891</v>
          </cell>
        </row>
        <row r="164">
          <cell r="I164">
            <v>133.5</v>
          </cell>
        </row>
        <row r="165">
          <cell r="I165">
            <v>99.800000000001091</v>
          </cell>
        </row>
        <row r="166">
          <cell r="I166">
            <v>144</v>
          </cell>
        </row>
        <row r="167">
          <cell r="I167">
            <v>105.19999999999891</v>
          </cell>
        </row>
        <row r="168">
          <cell r="I168">
            <v>80.200000000000728</v>
          </cell>
        </row>
        <row r="169">
          <cell r="I169">
            <v>140.39999999999964</v>
          </cell>
        </row>
        <row r="170">
          <cell r="I170">
            <v>134.39999999999964</v>
          </cell>
        </row>
        <row r="171">
          <cell r="I171">
            <v>97.899999999999636</v>
          </cell>
        </row>
        <row r="172">
          <cell r="I172">
            <v>59.900000000001455</v>
          </cell>
        </row>
        <row r="173">
          <cell r="I173">
            <v>125.19999999999891</v>
          </cell>
        </row>
        <row r="174">
          <cell r="I174">
            <v>90</v>
          </cell>
        </row>
        <row r="175">
          <cell r="I175">
            <v>91.800000000001091</v>
          </cell>
        </row>
        <row r="176">
          <cell r="I176">
            <v>80.399999999999636</v>
          </cell>
        </row>
        <row r="177">
          <cell r="I177">
            <v>126.10000000000036</v>
          </cell>
        </row>
        <row r="178">
          <cell r="I178">
            <v>132.5</v>
          </cell>
        </row>
        <row r="179">
          <cell r="I179">
            <v>109.39999999999964</v>
          </cell>
        </row>
        <row r="180">
          <cell r="I180">
            <v>111.19999999999891</v>
          </cell>
        </row>
        <row r="181">
          <cell r="I181">
            <v>146.20000000000073</v>
          </cell>
        </row>
        <row r="182">
          <cell r="I182">
            <v>157.20000000000073</v>
          </cell>
        </row>
        <row r="183">
          <cell r="I183">
            <v>130</v>
          </cell>
        </row>
        <row r="184">
          <cell r="I184">
            <v>128.39999999999782</v>
          </cell>
        </row>
        <row r="185">
          <cell r="I185">
            <v>70.5</v>
          </cell>
        </row>
        <row r="186">
          <cell r="I186">
            <v>53.80000000000291</v>
          </cell>
        </row>
        <row r="187">
          <cell r="I187">
            <v>50</v>
          </cell>
        </row>
        <row r="188">
          <cell r="I188">
            <v>90.099999999998545</v>
          </cell>
        </row>
        <row r="189">
          <cell r="I189">
            <v>12.5</v>
          </cell>
        </row>
        <row r="190">
          <cell r="I190">
            <v>94.900000000001455</v>
          </cell>
        </row>
        <row r="191">
          <cell r="I191">
            <v>78.299999999999272</v>
          </cell>
        </row>
        <row r="192">
          <cell r="I192">
            <v>141.79999999999927</v>
          </cell>
        </row>
        <row r="193">
          <cell r="I193">
            <v>117.90000000000146</v>
          </cell>
        </row>
        <row r="194">
          <cell r="I194">
            <v>143</v>
          </cell>
        </row>
        <row r="195">
          <cell r="I195">
            <v>29.5</v>
          </cell>
        </row>
        <row r="196">
          <cell r="I196">
            <v>104</v>
          </cell>
        </row>
        <row r="197">
          <cell r="I197">
            <v>76.399999999997817</v>
          </cell>
        </row>
        <row r="198">
          <cell r="I198">
            <v>136.29999999999927</v>
          </cell>
        </row>
        <row r="199">
          <cell r="I199">
            <v>125.40000000000146</v>
          </cell>
        </row>
        <row r="200">
          <cell r="I200">
            <v>96.299999999999272</v>
          </cell>
        </row>
        <row r="201">
          <cell r="I201">
            <v>98.900000000001455</v>
          </cell>
        </row>
        <row r="202">
          <cell r="I202">
            <v>124.79999999999927</v>
          </cell>
        </row>
        <row r="203">
          <cell r="I203">
            <v>117.20000000000073</v>
          </cell>
        </row>
        <row r="204">
          <cell r="I204">
            <v>116.5</v>
          </cell>
        </row>
        <row r="205">
          <cell r="I205">
            <v>84.200000000000728</v>
          </cell>
        </row>
        <row r="206">
          <cell r="I206">
            <v>82</v>
          </cell>
        </row>
        <row r="207">
          <cell r="I207">
            <v>113.59999999999854</v>
          </cell>
        </row>
        <row r="208">
          <cell r="I208">
            <v>92.200000000000728</v>
          </cell>
        </row>
        <row r="209">
          <cell r="I209">
            <v>153.59999999999854</v>
          </cell>
        </row>
        <row r="210">
          <cell r="I210">
            <v>90.600000000002183</v>
          </cell>
        </row>
        <row r="211">
          <cell r="I211">
            <v>67.299999999999272</v>
          </cell>
        </row>
        <row r="212">
          <cell r="I212">
            <v>125</v>
          </cell>
        </row>
        <row r="213">
          <cell r="I213">
            <v>64.200000000000728</v>
          </cell>
        </row>
        <row r="214">
          <cell r="I214">
            <v>50.799999999999272</v>
          </cell>
        </row>
        <row r="215">
          <cell r="I215">
            <v>90.799999999999272</v>
          </cell>
        </row>
        <row r="216">
          <cell r="I216">
            <v>55.200000000000728</v>
          </cell>
        </row>
        <row r="217">
          <cell r="I217">
            <v>101.70000000000073</v>
          </cell>
        </row>
        <row r="218">
          <cell r="I218">
            <v>132.19999999999709</v>
          </cell>
        </row>
        <row r="219">
          <cell r="I219">
            <v>80.100000000002183</v>
          </cell>
        </row>
        <row r="220">
          <cell r="I220">
            <v>111.89999999999782</v>
          </cell>
        </row>
        <row r="221">
          <cell r="I221">
            <v>126.10000000000218</v>
          </cell>
        </row>
        <row r="222">
          <cell r="I222">
            <v>81</v>
          </cell>
        </row>
        <row r="223">
          <cell r="I223">
            <v>130.89999999999782</v>
          </cell>
        </row>
        <row r="224">
          <cell r="I224">
            <v>112.30000000000291</v>
          </cell>
        </row>
        <row r="225">
          <cell r="I225">
            <v>98.69999999999709</v>
          </cell>
        </row>
        <row r="226">
          <cell r="I226">
            <v>85.100000000002183</v>
          </cell>
        </row>
        <row r="227">
          <cell r="I227">
            <v>117.39999999999782</v>
          </cell>
        </row>
        <row r="228">
          <cell r="I228">
            <v>106.40000000000146</v>
          </cell>
        </row>
        <row r="229">
          <cell r="I229">
            <v>104.40000000000146</v>
          </cell>
        </row>
        <row r="230">
          <cell r="I230">
            <v>78.599999999998545</v>
          </cell>
        </row>
        <row r="231">
          <cell r="I231">
            <v>140.40000000000146</v>
          </cell>
        </row>
        <row r="232">
          <cell r="I232">
            <v>123.39999999999782</v>
          </cell>
        </row>
        <row r="233">
          <cell r="I233">
            <v>71.799999999999272</v>
          </cell>
        </row>
        <row r="234">
          <cell r="I234">
            <v>61.600000000002183</v>
          </cell>
        </row>
        <row r="235">
          <cell r="I235">
            <v>90.899999999997817</v>
          </cell>
        </row>
        <row r="236">
          <cell r="I236">
            <v>82.80000000000291</v>
          </cell>
        </row>
        <row r="237">
          <cell r="I237">
            <v>115.69999999999709</v>
          </cell>
        </row>
        <row r="238">
          <cell r="I238">
            <v>96.400000000001455</v>
          </cell>
        </row>
        <row r="239">
          <cell r="I239">
            <v>98.299999999999272</v>
          </cell>
        </row>
        <row r="240">
          <cell r="I240">
            <v>103.90000000000146</v>
          </cell>
        </row>
        <row r="241">
          <cell r="I241">
            <v>17.399999999997817</v>
          </cell>
        </row>
        <row r="242">
          <cell r="I242">
            <v>0</v>
          </cell>
        </row>
        <row r="243">
          <cell r="I243">
            <v>84.400000000001455</v>
          </cell>
        </row>
        <row r="244">
          <cell r="I244">
            <v>89.5</v>
          </cell>
        </row>
        <row r="245">
          <cell r="I245">
            <v>141.79999999999927</v>
          </cell>
        </row>
        <row r="246">
          <cell r="I246">
            <v>120</v>
          </cell>
        </row>
        <row r="247">
          <cell r="I247">
            <v>57</v>
          </cell>
        </row>
        <row r="248">
          <cell r="I248">
            <v>101.10000000000218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79.299999999999272</v>
          </cell>
        </row>
        <row r="253">
          <cell r="I253">
            <v>102.70000000000073</v>
          </cell>
        </row>
        <row r="254">
          <cell r="I254">
            <v>124</v>
          </cell>
        </row>
        <row r="255">
          <cell r="I255">
            <v>83.599999999998545</v>
          </cell>
        </row>
        <row r="256">
          <cell r="I256">
            <v>107.29999999999927</v>
          </cell>
        </row>
        <row r="257">
          <cell r="I257">
            <v>94.5</v>
          </cell>
        </row>
        <row r="258">
          <cell r="I258">
            <v>127.40000000000146</v>
          </cell>
        </row>
        <row r="259">
          <cell r="I259">
            <v>141.59999999999854</v>
          </cell>
        </row>
        <row r="260">
          <cell r="I260">
            <v>112.10000000000218</v>
          </cell>
        </row>
        <row r="261">
          <cell r="I261">
            <v>150.79999999999927</v>
          </cell>
        </row>
        <row r="262">
          <cell r="I262">
            <v>100.20000000000073</v>
          </cell>
        </row>
        <row r="263">
          <cell r="I263">
            <v>111.89999999999782</v>
          </cell>
        </row>
        <row r="264">
          <cell r="I264">
            <v>135.10000000000218</v>
          </cell>
        </row>
        <row r="265">
          <cell r="I265">
            <v>139</v>
          </cell>
        </row>
        <row r="266">
          <cell r="I266">
            <v>130.69999999999709</v>
          </cell>
        </row>
        <row r="267">
          <cell r="I267">
            <v>94.600000000002183</v>
          </cell>
        </row>
        <row r="268">
          <cell r="I268">
            <v>95.799999999999272</v>
          </cell>
        </row>
        <row r="269">
          <cell r="I269">
            <v>114.59999999999854</v>
          </cell>
        </row>
        <row r="270">
          <cell r="I270">
            <v>54.30000000000291</v>
          </cell>
        </row>
        <row r="271">
          <cell r="I271">
            <v>21.600000000002183</v>
          </cell>
        </row>
        <row r="272">
          <cell r="I272">
            <v>0</v>
          </cell>
        </row>
        <row r="273">
          <cell r="I273">
            <v>36.900000000001455</v>
          </cell>
        </row>
        <row r="274">
          <cell r="I274">
            <v>155.79999999999927</v>
          </cell>
        </row>
        <row r="275">
          <cell r="I275">
            <v>136.09999999999854</v>
          </cell>
        </row>
        <row r="276">
          <cell r="I276">
            <v>107.60000000000218</v>
          </cell>
        </row>
        <row r="277">
          <cell r="I277">
            <v>28.69999999999709</v>
          </cell>
        </row>
        <row r="278">
          <cell r="I278">
            <v>140.10000000000218</v>
          </cell>
        </row>
        <row r="279">
          <cell r="I279">
            <v>61.399999999997817</v>
          </cell>
        </row>
        <row r="280">
          <cell r="I280">
            <v>81.5</v>
          </cell>
        </row>
        <row r="281">
          <cell r="I281">
            <v>29.700000000000728</v>
          </cell>
        </row>
        <row r="282">
          <cell r="I282">
            <v>117.90000000000146</v>
          </cell>
        </row>
        <row r="283">
          <cell r="I283">
            <v>22</v>
          </cell>
        </row>
        <row r="284">
          <cell r="I284">
            <v>51.399999999997817</v>
          </cell>
        </row>
        <row r="285">
          <cell r="I285">
            <v>0</v>
          </cell>
        </row>
        <row r="286">
          <cell r="I286">
            <v>70.5</v>
          </cell>
        </row>
        <row r="287">
          <cell r="I287">
            <v>103.10000000000218</v>
          </cell>
        </row>
        <row r="288">
          <cell r="I288">
            <v>117.70000000000073</v>
          </cell>
        </row>
        <row r="289">
          <cell r="I289">
            <v>0</v>
          </cell>
        </row>
        <row r="290">
          <cell r="I290">
            <v>88.099999999998545</v>
          </cell>
        </row>
        <row r="291">
          <cell r="I291">
            <v>110.79999999999927</v>
          </cell>
        </row>
        <row r="292">
          <cell r="I292">
            <v>84.299999999999272</v>
          </cell>
        </row>
        <row r="293">
          <cell r="I293">
            <v>95.900000000001455</v>
          </cell>
        </row>
        <row r="294">
          <cell r="I294">
            <v>91.599999999998545</v>
          </cell>
        </row>
        <row r="295">
          <cell r="I295">
            <v>129.60000000000218</v>
          </cell>
        </row>
        <row r="296">
          <cell r="I296">
            <v>76.700000000000728</v>
          </cell>
        </row>
        <row r="297">
          <cell r="I297">
            <v>91.5</v>
          </cell>
        </row>
        <row r="298">
          <cell r="I298">
            <v>106.39999999999782</v>
          </cell>
        </row>
        <row r="299">
          <cell r="I299">
            <v>134.10000000000218</v>
          </cell>
        </row>
        <row r="300">
          <cell r="I300">
            <v>114.89999999999782</v>
          </cell>
        </row>
        <row r="301">
          <cell r="I301">
            <v>142.10000000000218</v>
          </cell>
        </row>
        <row r="302">
          <cell r="I302">
            <v>121.89999999999782</v>
          </cell>
        </row>
        <row r="303">
          <cell r="I303">
            <v>122.10000000000218</v>
          </cell>
        </row>
        <row r="304">
          <cell r="I304">
            <v>118.69999999999709</v>
          </cell>
        </row>
        <row r="305">
          <cell r="I305">
            <v>79.400000000001455</v>
          </cell>
        </row>
        <row r="306">
          <cell r="I306">
            <v>122</v>
          </cell>
        </row>
        <row r="307">
          <cell r="I307">
            <v>110.40000000000146</v>
          </cell>
        </row>
        <row r="308">
          <cell r="I308">
            <v>108</v>
          </cell>
        </row>
        <row r="309">
          <cell r="I309">
            <v>110.19999999999709</v>
          </cell>
        </row>
        <row r="310">
          <cell r="I310">
            <v>107.30000000000291</v>
          </cell>
        </row>
        <row r="311">
          <cell r="I311">
            <v>104.59999999999854</v>
          </cell>
        </row>
        <row r="312">
          <cell r="I312">
            <v>103.40000000000146</v>
          </cell>
        </row>
        <row r="313">
          <cell r="I313">
            <v>102.29999999999927</v>
          </cell>
        </row>
        <row r="314">
          <cell r="I314">
            <v>94</v>
          </cell>
        </row>
        <row r="315">
          <cell r="I315">
            <v>93.700000000000728</v>
          </cell>
        </row>
        <row r="316">
          <cell r="I316">
            <v>105.69999999999709</v>
          </cell>
        </row>
        <row r="317">
          <cell r="I317">
            <v>107.5</v>
          </cell>
        </row>
        <row r="318">
          <cell r="I318">
            <v>61.200000000000728</v>
          </cell>
        </row>
        <row r="319">
          <cell r="I319">
            <v>63.100000000002183</v>
          </cell>
        </row>
        <row r="320">
          <cell r="I320">
            <v>128.69999999999709</v>
          </cell>
        </row>
        <row r="321">
          <cell r="I321">
            <v>128.80000000000291</v>
          </cell>
        </row>
        <row r="322">
          <cell r="I322">
            <v>79.899999999997817</v>
          </cell>
        </row>
        <row r="323">
          <cell r="I323">
            <v>120.29999999999927</v>
          </cell>
        </row>
        <row r="324">
          <cell r="I324">
            <v>53.400000000001455</v>
          </cell>
        </row>
        <row r="325">
          <cell r="I325">
            <v>100.09999999999854</v>
          </cell>
        </row>
        <row r="326">
          <cell r="I326">
            <v>77.600000000002183</v>
          </cell>
        </row>
        <row r="327">
          <cell r="I327">
            <v>125.70000000000073</v>
          </cell>
        </row>
        <row r="328">
          <cell r="I328">
            <v>88.19999999999709</v>
          </cell>
        </row>
        <row r="329">
          <cell r="I329">
            <v>150.30000000000291</v>
          </cell>
        </row>
        <row r="330">
          <cell r="I330">
            <v>97.399999999997817</v>
          </cell>
        </row>
        <row r="331">
          <cell r="I331">
            <v>89.700000000000728</v>
          </cell>
        </row>
        <row r="332">
          <cell r="I332">
            <v>119.79999999999927</v>
          </cell>
        </row>
        <row r="333">
          <cell r="I333">
            <v>136.20000000000073</v>
          </cell>
        </row>
        <row r="334">
          <cell r="I334">
            <v>87.200000000000728</v>
          </cell>
        </row>
        <row r="335">
          <cell r="I335">
            <v>142.89999999999782</v>
          </cell>
        </row>
        <row r="367">
          <cell r="I367">
            <v>121.30000000000291</v>
          </cell>
        </row>
        <row r="368">
          <cell r="I368">
            <v>123.19999999999709</v>
          </cell>
        </row>
        <row r="369">
          <cell r="I369">
            <v>116.59999999999854</v>
          </cell>
        </row>
        <row r="370">
          <cell r="I370">
            <v>152.30000000000291</v>
          </cell>
        </row>
        <row r="371">
          <cell r="I371">
            <v>157.19999999999709</v>
          </cell>
        </row>
        <row r="372">
          <cell r="I372">
            <v>117.30000000000291</v>
          </cell>
        </row>
        <row r="373">
          <cell r="I373">
            <v>146.59999999999854</v>
          </cell>
        </row>
        <row r="374">
          <cell r="I374">
            <v>154.59999999999854</v>
          </cell>
        </row>
        <row r="375">
          <cell r="I375">
            <v>120.5</v>
          </cell>
        </row>
        <row r="376">
          <cell r="I376">
            <v>80.700000000004366</v>
          </cell>
        </row>
        <row r="377">
          <cell r="I377">
            <v>124</v>
          </cell>
        </row>
        <row r="378">
          <cell r="I378">
            <v>131.79999999999563</v>
          </cell>
        </row>
        <row r="379">
          <cell r="I379">
            <v>126.90000000000146</v>
          </cell>
        </row>
        <row r="380">
          <cell r="I380">
            <v>160.20000000000437</v>
          </cell>
        </row>
        <row r="381">
          <cell r="I381">
            <v>143.19999999999709</v>
          </cell>
        </row>
        <row r="382">
          <cell r="I382">
            <v>158.19999999999709</v>
          </cell>
        </row>
        <row r="383">
          <cell r="I383">
            <v>172.20000000000437</v>
          </cell>
        </row>
        <row r="384">
          <cell r="I384">
            <v>167.5</v>
          </cell>
        </row>
        <row r="385">
          <cell r="I385">
            <v>187.29999999999563</v>
          </cell>
        </row>
        <row r="386">
          <cell r="I386">
            <v>201.10000000000582</v>
          </cell>
        </row>
        <row r="387">
          <cell r="I387">
            <v>156.59999999999854</v>
          </cell>
        </row>
        <row r="388">
          <cell r="I388">
            <v>116.29999999999563</v>
          </cell>
        </row>
        <row r="389">
          <cell r="I389">
            <v>136.10000000000582</v>
          </cell>
        </row>
        <row r="390">
          <cell r="I390">
            <v>131.69999999999709</v>
          </cell>
        </row>
        <row r="391">
          <cell r="I391">
            <v>161.19999999999709</v>
          </cell>
        </row>
        <row r="392">
          <cell r="I392">
            <v>164.20000000000437</v>
          </cell>
        </row>
        <row r="393">
          <cell r="I393">
            <v>137.09999999999854</v>
          </cell>
        </row>
        <row r="394">
          <cell r="I394">
            <v>142</v>
          </cell>
        </row>
        <row r="395">
          <cell r="I395">
            <v>131.09999999999854</v>
          </cell>
        </row>
        <row r="396">
          <cell r="I396">
            <v>115.90000000000146</v>
          </cell>
        </row>
        <row r="397">
          <cell r="I397">
            <v>124.40000000000146</v>
          </cell>
        </row>
        <row r="398">
          <cell r="I398">
            <v>99</v>
          </cell>
        </row>
        <row r="399">
          <cell r="I399">
            <v>117.79999999999563</v>
          </cell>
        </row>
        <row r="400">
          <cell r="I400">
            <v>107.30000000000291</v>
          </cell>
        </row>
        <row r="401">
          <cell r="I401">
            <v>83.30000000000291</v>
          </cell>
        </row>
        <row r="402">
          <cell r="I402">
            <v>82.599999999998545</v>
          </cell>
        </row>
        <row r="403">
          <cell r="I403">
            <v>76</v>
          </cell>
        </row>
        <row r="404">
          <cell r="I404">
            <v>91.19999999999709</v>
          </cell>
        </row>
        <row r="405">
          <cell r="I405">
            <v>98.599999999998545</v>
          </cell>
        </row>
        <row r="406">
          <cell r="I406">
            <v>125.5</v>
          </cell>
        </row>
        <row r="407">
          <cell r="I407">
            <v>142</v>
          </cell>
        </row>
        <row r="408">
          <cell r="I408">
            <v>142.20000000000437</v>
          </cell>
        </row>
        <row r="409">
          <cell r="I409">
            <v>146.90000000000146</v>
          </cell>
        </row>
        <row r="410">
          <cell r="I410">
            <v>172.69999999999709</v>
          </cell>
        </row>
        <row r="411">
          <cell r="I411">
            <v>162.69999999999709</v>
          </cell>
        </row>
        <row r="412">
          <cell r="I412">
            <v>148.5</v>
          </cell>
        </row>
        <row r="413">
          <cell r="I413">
            <v>145.70000000000437</v>
          </cell>
        </row>
        <row r="414">
          <cell r="I414">
            <v>182.29999999999563</v>
          </cell>
        </row>
        <row r="415">
          <cell r="I415">
            <v>139.40000000000146</v>
          </cell>
        </row>
        <row r="416">
          <cell r="I416">
            <v>125</v>
          </cell>
        </row>
        <row r="417">
          <cell r="I417">
            <v>103.30000000000291</v>
          </cell>
        </row>
        <row r="418">
          <cell r="I418">
            <v>125.90000000000146</v>
          </cell>
        </row>
        <row r="419">
          <cell r="I419">
            <v>117</v>
          </cell>
        </row>
        <row r="420">
          <cell r="I420">
            <v>112.59999999999854</v>
          </cell>
        </row>
        <row r="421">
          <cell r="I421">
            <v>126.69999999999709</v>
          </cell>
        </row>
        <row r="422">
          <cell r="I422">
            <v>122.90000000000146</v>
          </cell>
        </row>
        <row r="423">
          <cell r="I423">
            <v>122.30000000000291</v>
          </cell>
        </row>
        <row r="424">
          <cell r="I424">
            <v>125.19999999999709</v>
          </cell>
        </row>
        <row r="425">
          <cell r="I425">
            <v>143.59999999999854</v>
          </cell>
        </row>
        <row r="426">
          <cell r="I426">
            <v>143.59999999999854</v>
          </cell>
        </row>
        <row r="427">
          <cell r="I427">
            <v>141.70000000000437</v>
          </cell>
        </row>
        <row r="428">
          <cell r="I428">
            <v>162.59999999999854</v>
          </cell>
        </row>
        <row r="429">
          <cell r="I429">
            <v>111.69999999999709</v>
          </cell>
        </row>
        <row r="430">
          <cell r="I430">
            <v>92</v>
          </cell>
        </row>
        <row r="431">
          <cell r="I431">
            <v>113.70000000000437</v>
          </cell>
        </row>
        <row r="432">
          <cell r="I432">
            <v>131.79999999999563</v>
          </cell>
        </row>
        <row r="433">
          <cell r="I433">
            <v>126.30000000000291</v>
          </cell>
        </row>
        <row r="434">
          <cell r="I434">
            <v>104</v>
          </cell>
        </row>
        <row r="435">
          <cell r="I435">
            <v>116.19999999999709</v>
          </cell>
        </row>
        <row r="436">
          <cell r="I436">
            <v>102.30000000000291</v>
          </cell>
        </row>
        <row r="437">
          <cell r="I437">
            <v>116.30000000000291</v>
          </cell>
        </row>
        <row r="438">
          <cell r="I438">
            <v>105.5</v>
          </cell>
        </row>
        <row r="439">
          <cell r="I439">
            <v>118.19999999999709</v>
          </cell>
        </row>
        <row r="440">
          <cell r="I440">
            <v>130</v>
          </cell>
        </row>
        <row r="441">
          <cell r="I441">
            <v>166</v>
          </cell>
        </row>
        <row r="442">
          <cell r="I442">
            <v>147.90000000000146</v>
          </cell>
        </row>
        <row r="443">
          <cell r="I443">
            <v>115.19999999999709</v>
          </cell>
        </row>
        <row r="444">
          <cell r="I444">
            <v>126.30000000000291</v>
          </cell>
        </row>
        <row r="445">
          <cell r="I445">
            <v>130.09999999999854</v>
          </cell>
        </row>
        <row r="446">
          <cell r="I446">
            <v>142.30000000000291</v>
          </cell>
        </row>
        <row r="447">
          <cell r="I447">
            <v>120.39999999999418</v>
          </cell>
        </row>
        <row r="448">
          <cell r="I448">
            <v>116.80000000000291</v>
          </cell>
        </row>
        <row r="449">
          <cell r="I449">
            <v>109.90000000000146</v>
          </cell>
        </row>
        <row r="450">
          <cell r="I450">
            <v>132.5</v>
          </cell>
        </row>
        <row r="451">
          <cell r="I451">
            <v>136.79999999999563</v>
          </cell>
        </row>
        <row r="452">
          <cell r="I452">
            <v>120.10000000000582</v>
          </cell>
        </row>
        <row r="453">
          <cell r="I453">
            <v>122.09999999999854</v>
          </cell>
        </row>
        <row r="454">
          <cell r="I454">
            <v>99.799999999995634</v>
          </cell>
        </row>
        <row r="455">
          <cell r="I455">
            <v>128.90000000000146</v>
          </cell>
        </row>
        <row r="456">
          <cell r="I456">
            <v>89.30000000000291</v>
          </cell>
        </row>
        <row r="457">
          <cell r="I457">
            <v>109.90000000000146</v>
          </cell>
        </row>
        <row r="458">
          <cell r="I458">
            <v>84.5</v>
          </cell>
        </row>
        <row r="459">
          <cell r="I459">
            <v>108.79999999999563</v>
          </cell>
        </row>
        <row r="460">
          <cell r="I460">
            <v>111.09999999999854</v>
          </cell>
        </row>
        <row r="461">
          <cell r="I461">
            <v>42</v>
          </cell>
        </row>
        <row r="462">
          <cell r="I462">
            <v>0</v>
          </cell>
        </row>
        <row r="463">
          <cell r="I463">
            <v>0.10000000000582077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0.10000000000582077</v>
          </cell>
        </row>
        <row r="467">
          <cell r="I467">
            <v>125.5</v>
          </cell>
        </row>
        <row r="468">
          <cell r="I468">
            <v>112.30000000000291</v>
          </cell>
        </row>
        <row r="469">
          <cell r="I469">
            <v>129.40000000000146</v>
          </cell>
        </row>
        <row r="470">
          <cell r="I470">
            <v>131.90000000000146</v>
          </cell>
        </row>
        <row r="471">
          <cell r="I471">
            <v>100</v>
          </cell>
        </row>
        <row r="472">
          <cell r="I472">
            <v>112.59999999999854</v>
          </cell>
        </row>
        <row r="473">
          <cell r="I473">
            <v>106.19999999999709</v>
          </cell>
        </row>
        <row r="474">
          <cell r="I474">
            <v>135.59999999999854</v>
          </cell>
        </row>
        <row r="475">
          <cell r="I475">
            <v>109.40000000000146</v>
          </cell>
        </row>
        <row r="476">
          <cell r="I476">
            <v>84.80000000000291</v>
          </cell>
        </row>
        <row r="477">
          <cell r="I477">
            <v>88.799999999995634</v>
          </cell>
        </row>
        <row r="478">
          <cell r="I478">
            <v>47.80000000000291</v>
          </cell>
        </row>
        <row r="479">
          <cell r="I479">
            <v>83.400000000001455</v>
          </cell>
        </row>
        <row r="480">
          <cell r="I480">
            <v>72.299999999995634</v>
          </cell>
        </row>
        <row r="481">
          <cell r="I481">
            <v>65.600000000005821</v>
          </cell>
        </row>
        <row r="482">
          <cell r="I482">
            <v>99</v>
          </cell>
        </row>
        <row r="483">
          <cell r="I483">
            <v>131.89999999999418</v>
          </cell>
        </row>
        <row r="484">
          <cell r="I484">
            <v>64.900000000001455</v>
          </cell>
        </row>
        <row r="485">
          <cell r="I485">
            <v>82.700000000004366</v>
          </cell>
        </row>
        <row r="486">
          <cell r="I486">
            <v>49.5</v>
          </cell>
        </row>
        <row r="487">
          <cell r="I487">
            <v>92</v>
          </cell>
        </row>
        <row r="488">
          <cell r="I488">
            <v>79.299999999995634</v>
          </cell>
        </row>
        <row r="489">
          <cell r="I489">
            <v>69.099999999998545</v>
          </cell>
        </row>
        <row r="490">
          <cell r="I490">
            <v>53.80000000000291</v>
          </cell>
        </row>
        <row r="491">
          <cell r="I491">
            <v>63.5</v>
          </cell>
        </row>
        <row r="492">
          <cell r="I492">
            <v>96.400000000001455</v>
          </cell>
        </row>
        <row r="493">
          <cell r="I493">
            <v>50.400000000001455</v>
          </cell>
        </row>
        <row r="494">
          <cell r="I494">
            <v>65</v>
          </cell>
        </row>
        <row r="495">
          <cell r="I495">
            <v>65.799999999995634</v>
          </cell>
        </row>
        <row r="496">
          <cell r="I496">
            <v>109.90000000000146</v>
          </cell>
        </row>
        <row r="497">
          <cell r="I497">
            <v>63.400000000001455</v>
          </cell>
        </row>
        <row r="498">
          <cell r="I498">
            <v>115.59999999999854</v>
          </cell>
        </row>
        <row r="499">
          <cell r="I499">
            <v>87.099999999998545</v>
          </cell>
        </row>
        <row r="500">
          <cell r="I500">
            <v>100.40000000000146</v>
          </cell>
        </row>
        <row r="501">
          <cell r="I501">
            <v>85.900000000001455</v>
          </cell>
        </row>
        <row r="502">
          <cell r="I502">
            <v>91.19999999999709</v>
          </cell>
        </row>
        <row r="503">
          <cell r="I503">
            <v>99.80000000000291</v>
          </cell>
        </row>
        <row r="504">
          <cell r="I504">
            <v>129.90000000000146</v>
          </cell>
        </row>
        <row r="505">
          <cell r="I505">
            <v>114.29999999999563</v>
          </cell>
        </row>
        <row r="506">
          <cell r="I506">
            <v>84.099999999998545</v>
          </cell>
        </row>
        <row r="507">
          <cell r="I507">
            <v>78.100000000005821</v>
          </cell>
        </row>
        <row r="508">
          <cell r="I508">
            <v>76.299999999995634</v>
          </cell>
        </row>
        <row r="509">
          <cell r="I509">
            <v>110.40000000000146</v>
          </cell>
        </row>
        <row r="510">
          <cell r="I510">
            <v>68.30000000000291</v>
          </cell>
        </row>
        <row r="511">
          <cell r="I511">
            <v>99.399999999994179</v>
          </cell>
        </row>
        <row r="512">
          <cell r="I512">
            <v>89.700000000004366</v>
          </cell>
        </row>
        <row r="513">
          <cell r="I513">
            <v>128.59999999999854</v>
          </cell>
        </row>
        <row r="514">
          <cell r="I514">
            <v>76.599999999998545</v>
          </cell>
        </row>
        <row r="515">
          <cell r="I515">
            <v>79.599999999998545</v>
          </cell>
        </row>
        <row r="516">
          <cell r="I516">
            <v>79.900000000001455</v>
          </cell>
        </row>
        <row r="517">
          <cell r="I517">
            <v>90.30000000000291</v>
          </cell>
        </row>
        <row r="518">
          <cell r="I518">
            <v>112.29999999999563</v>
          </cell>
        </row>
        <row r="519">
          <cell r="I519">
            <v>84.200000000004366</v>
          </cell>
        </row>
        <row r="520">
          <cell r="I520">
            <v>86.099999999998545</v>
          </cell>
        </row>
        <row r="521">
          <cell r="I521">
            <v>52.19999999999709</v>
          </cell>
        </row>
        <row r="522">
          <cell r="I522">
            <v>10.19999999999709</v>
          </cell>
        </row>
        <row r="523">
          <cell r="I523">
            <v>114</v>
          </cell>
        </row>
        <row r="524">
          <cell r="I524">
            <v>90.80000000000291</v>
          </cell>
        </row>
        <row r="525">
          <cell r="I525">
            <v>101.30000000000291</v>
          </cell>
        </row>
        <row r="526">
          <cell r="I526">
            <v>79.399999999994179</v>
          </cell>
        </row>
        <row r="527">
          <cell r="I527">
            <v>0</v>
          </cell>
        </row>
        <row r="528">
          <cell r="I528">
            <v>0</v>
          </cell>
        </row>
        <row r="529">
          <cell r="I529">
            <v>84</v>
          </cell>
        </row>
        <row r="530">
          <cell r="I530">
            <v>87.100000000005821</v>
          </cell>
        </row>
        <row r="531">
          <cell r="I531">
            <v>88.599999999998545</v>
          </cell>
        </row>
        <row r="532">
          <cell r="I532">
            <v>52.099999999998545</v>
          </cell>
        </row>
        <row r="533">
          <cell r="I533">
            <v>66.599999999998545</v>
          </cell>
        </row>
        <row r="534">
          <cell r="I534">
            <v>93.200000000004366</v>
          </cell>
        </row>
        <row r="535">
          <cell r="I535">
            <v>72.399999999994179</v>
          </cell>
        </row>
        <row r="536">
          <cell r="I536">
            <v>65.80000000000291</v>
          </cell>
        </row>
        <row r="537">
          <cell r="I537">
            <v>114.5</v>
          </cell>
        </row>
        <row r="538">
          <cell r="I538">
            <v>88.80000000000291</v>
          </cell>
        </row>
        <row r="539">
          <cell r="I539">
            <v>118.29999999999563</v>
          </cell>
        </row>
        <row r="540">
          <cell r="I540">
            <v>9.8000000000029104</v>
          </cell>
        </row>
        <row r="541">
          <cell r="I541">
            <v>79.69999999999709</v>
          </cell>
        </row>
        <row r="542">
          <cell r="I542">
            <v>113.5</v>
          </cell>
        </row>
        <row r="543">
          <cell r="I543">
            <v>98.700000000004366</v>
          </cell>
        </row>
        <row r="544">
          <cell r="I544">
            <v>84.799999999995634</v>
          </cell>
        </row>
        <row r="545">
          <cell r="I545">
            <v>152.20000000000437</v>
          </cell>
        </row>
        <row r="546">
          <cell r="I546">
            <v>80</v>
          </cell>
        </row>
        <row r="547">
          <cell r="I547">
            <v>84</v>
          </cell>
        </row>
        <row r="548">
          <cell r="I548">
            <v>86.599999999998545</v>
          </cell>
        </row>
        <row r="549">
          <cell r="I549">
            <v>54.900000000001455</v>
          </cell>
        </row>
        <row r="550">
          <cell r="I550">
            <v>65.399999999994179</v>
          </cell>
        </row>
        <row r="551">
          <cell r="I551">
            <v>106.30000000000291</v>
          </cell>
        </row>
        <row r="552">
          <cell r="I552">
            <v>88.599999999998545</v>
          </cell>
        </row>
        <row r="553">
          <cell r="I553">
            <v>121.20000000000437</v>
          </cell>
        </row>
        <row r="554">
          <cell r="I554">
            <v>94.299999999995634</v>
          </cell>
        </row>
        <row r="555">
          <cell r="I555">
            <v>59.700000000004366</v>
          </cell>
        </row>
        <row r="556">
          <cell r="I556">
            <v>72.69999999999709</v>
          </cell>
        </row>
        <row r="557">
          <cell r="I557">
            <v>89.69999999999709</v>
          </cell>
        </row>
        <row r="558">
          <cell r="I558">
            <v>77.700000000004366</v>
          </cell>
        </row>
        <row r="559">
          <cell r="I559">
            <v>21.099999999998545</v>
          </cell>
        </row>
        <row r="560">
          <cell r="I560">
            <v>17.69999999999709</v>
          </cell>
        </row>
        <row r="561">
          <cell r="I561">
            <v>34.400000000001455</v>
          </cell>
        </row>
        <row r="562">
          <cell r="I562">
            <v>46</v>
          </cell>
        </row>
        <row r="563">
          <cell r="I563">
            <v>0</v>
          </cell>
        </row>
        <row r="564">
          <cell r="I564">
            <v>39.599999999998545</v>
          </cell>
        </row>
        <row r="565">
          <cell r="I565">
            <v>95</v>
          </cell>
        </row>
        <row r="566">
          <cell r="I566">
            <v>84.30000000000291</v>
          </cell>
        </row>
        <row r="567">
          <cell r="I567">
            <v>63.5</v>
          </cell>
        </row>
        <row r="568">
          <cell r="I568">
            <v>19.19999999999709</v>
          </cell>
        </row>
        <row r="569">
          <cell r="I569">
            <v>55.80000000000291</v>
          </cell>
        </row>
        <row r="570">
          <cell r="I570">
            <v>64.099999999998545</v>
          </cell>
        </row>
        <row r="571">
          <cell r="I571">
            <v>48.900000000001455</v>
          </cell>
        </row>
        <row r="572">
          <cell r="I572">
            <v>56.80000000000291</v>
          </cell>
        </row>
        <row r="573">
          <cell r="I573">
            <v>49.5</v>
          </cell>
        </row>
        <row r="574">
          <cell r="I574">
            <v>47.299999999995634</v>
          </cell>
        </row>
        <row r="575">
          <cell r="I575">
            <v>27.80000000000291</v>
          </cell>
        </row>
        <row r="576">
          <cell r="I576">
            <v>50</v>
          </cell>
        </row>
        <row r="577">
          <cell r="I577">
            <v>50.299999999995634</v>
          </cell>
        </row>
        <row r="578">
          <cell r="I578">
            <v>68.400000000001455</v>
          </cell>
        </row>
        <row r="579">
          <cell r="I579">
            <v>59</v>
          </cell>
        </row>
        <row r="580">
          <cell r="I580">
            <v>57.599999999998545</v>
          </cell>
        </row>
        <row r="581">
          <cell r="I581">
            <v>73.400000000001455</v>
          </cell>
        </row>
        <row r="582">
          <cell r="I582">
            <v>97.599999999998545</v>
          </cell>
        </row>
        <row r="583">
          <cell r="I583">
            <v>46.5</v>
          </cell>
        </row>
        <row r="584">
          <cell r="I584">
            <v>55.600000000005821</v>
          </cell>
        </row>
        <row r="585">
          <cell r="I585">
            <v>58.900000000001455</v>
          </cell>
        </row>
        <row r="586">
          <cell r="I586">
            <v>66.80000000000291</v>
          </cell>
        </row>
        <row r="587">
          <cell r="I587">
            <v>55.299999999995634</v>
          </cell>
        </row>
        <row r="588">
          <cell r="I588">
            <v>60.30000000000291</v>
          </cell>
        </row>
        <row r="589">
          <cell r="I589">
            <v>65.19999999999709</v>
          </cell>
        </row>
        <row r="590">
          <cell r="I590">
            <v>62.400000000001455</v>
          </cell>
        </row>
        <row r="591">
          <cell r="I591">
            <v>56.700000000004366</v>
          </cell>
        </row>
        <row r="592">
          <cell r="I592">
            <v>0</v>
          </cell>
        </row>
        <row r="593">
          <cell r="I593">
            <v>52</v>
          </cell>
        </row>
        <row r="594">
          <cell r="I594">
            <v>55.5</v>
          </cell>
        </row>
        <row r="595">
          <cell r="I595">
            <v>68.19999999999709</v>
          </cell>
        </row>
        <row r="596">
          <cell r="I596">
            <v>64</v>
          </cell>
        </row>
        <row r="597">
          <cell r="I597">
            <v>78.19999999999709</v>
          </cell>
        </row>
        <row r="598">
          <cell r="I598">
            <v>66.200000000004366</v>
          </cell>
        </row>
        <row r="599">
          <cell r="I599">
            <v>63.799999999995634</v>
          </cell>
        </row>
        <row r="600">
          <cell r="I600">
            <v>63.5</v>
          </cell>
        </row>
        <row r="601">
          <cell r="I601">
            <v>55.200000000004366</v>
          </cell>
        </row>
        <row r="602">
          <cell r="I602">
            <v>95.099999999998545</v>
          </cell>
        </row>
        <row r="603">
          <cell r="I603">
            <v>86.400000000001455</v>
          </cell>
        </row>
        <row r="604">
          <cell r="I604">
            <v>89.400000000001455</v>
          </cell>
        </row>
        <row r="605">
          <cell r="I605">
            <v>97.899999999994179</v>
          </cell>
        </row>
        <row r="606">
          <cell r="I606">
            <v>89.400000000001455</v>
          </cell>
        </row>
        <row r="607">
          <cell r="I607">
            <v>88</v>
          </cell>
        </row>
        <row r="608">
          <cell r="I608">
            <v>79.900000000001455</v>
          </cell>
        </row>
        <row r="609">
          <cell r="I609">
            <v>99.69999999999709</v>
          </cell>
        </row>
        <row r="610">
          <cell r="I610">
            <v>136.20000000000437</v>
          </cell>
        </row>
        <row r="611">
          <cell r="I611">
            <v>66.400000000001455</v>
          </cell>
        </row>
        <row r="612">
          <cell r="I612">
            <v>79.5</v>
          </cell>
        </row>
        <row r="613">
          <cell r="I613">
            <v>95.399999999994179</v>
          </cell>
        </row>
        <row r="614">
          <cell r="I614">
            <v>132.30000000000291</v>
          </cell>
        </row>
        <row r="615">
          <cell r="I615">
            <v>17.400000000001455</v>
          </cell>
        </row>
        <row r="616">
          <cell r="I616">
            <v>121.79999999999563</v>
          </cell>
        </row>
        <row r="617">
          <cell r="I617">
            <v>109.40000000000146</v>
          </cell>
        </row>
        <row r="618">
          <cell r="I618">
            <v>95.900000000001455</v>
          </cell>
        </row>
        <row r="619">
          <cell r="I619">
            <v>3.5999999999985448</v>
          </cell>
        </row>
        <row r="620">
          <cell r="I620">
            <v>95.5</v>
          </cell>
        </row>
        <row r="621">
          <cell r="I621">
            <v>76</v>
          </cell>
        </row>
        <row r="622">
          <cell r="I622">
            <v>126</v>
          </cell>
        </row>
        <row r="623">
          <cell r="I623">
            <v>116</v>
          </cell>
        </row>
        <row r="624">
          <cell r="I624">
            <v>112.40000000000146</v>
          </cell>
        </row>
        <row r="625">
          <cell r="I625">
            <v>92.900000000001455</v>
          </cell>
        </row>
        <row r="626">
          <cell r="I626">
            <v>96.900000000001455</v>
          </cell>
        </row>
        <row r="627">
          <cell r="I627">
            <v>8.0999999999985448</v>
          </cell>
        </row>
        <row r="628">
          <cell r="I628">
            <v>105.19999999999709</v>
          </cell>
        </row>
        <row r="629">
          <cell r="I629">
            <v>148.30000000000291</v>
          </cell>
        </row>
        <row r="630">
          <cell r="I630">
            <v>121.59999999999854</v>
          </cell>
        </row>
        <row r="631">
          <cell r="I631">
            <v>13.19999999999709</v>
          </cell>
        </row>
        <row r="632">
          <cell r="I632">
            <v>115.90000000000146</v>
          </cell>
        </row>
        <row r="633">
          <cell r="I633">
            <v>98.80000000000291</v>
          </cell>
        </row>
        <row r="634">
          <cell r="I634">
            <v>122.59999999999854</v>
          </cell>
        </row>
        <row r="635">
          <cell r="I635">
            <v>86.099999999998545</v>
          </cell>
        </row>
        <row r="636">
          <cell r="I636">
            <v>116.59999999999854</v>
          </cell>
        </row>
        <row r="637">
          <cell r="I637">
            <v>133.5</v>
          </cell>
        </row>
        <row r="638">
          <cell r="I638">
            <v>127.90000000000146</v>
          </cell>
        </row>
        <row r="639">
          <cell r="I639">
            <v>90.80000000000291</v>
          </cell>
        </row>
        <row r="640">
          <cell r="I640">
            <v>72</v>
          </cell>
        </row>
        <row r="641">
          <cell r="I641">
            <v>93.400000000001455</v>
          </cell>
        </row>
        <row r="642">
          <cell r="I642">
            <v>69</v>
          </cell>
        </row>
        <row r="643">
          <cell r="I643">
            <v>102.59999999999854</v>
          </cell>
        </row>
        <row r="644">
          <cell r="I644">
            <v>112.19999999999709</v>
          </cell>
        </row>
        <row r="645">
          <cell r="I645">
            <v>130.80000000000291</v>
          </cell>
        </row>
        <row r="646">
          <cell r="I646">
            <v>124.29999999999563</v>
          </cell>
        </row>
        <row r="647">
          <cell r="I647">
            <v>68</v>
          </cell>
        </row>
        <row r="648">
          <cell r="I648">
            <v>98.200000000004366</v>
          </cell>
        </row>
        <row r="649">
          <cell r="I649">
            <v>108.19999999999709</v>
          </cell>
        </row>
        <row r="650">
          <cell r="I650">
            <v>102.30000000000291</v>
          </cell>
        </row>
        <row r="651">
          <cell r="I651">
            <v>61.970000000001164</v>
          </cell>
        </row>
        <row r="652">
          <cell r="I652">
            <v>94.729999999995925</v>
          </cell>
        </row>
        <row r="653">
          <cell r="I653">
            <v>83.700000000004366</v>
          </cell>
        </row>
        <row r="654">
          <cell r="I654">
            <v>121.39999999999418</v>
          </cell>
        </row>
        <row r="655">
          <cell r="I655">
            <v>77.700000000004366</v>
          </cell>
        </row>
        <row r="656">
          <cell r="I656">
            <v>118.29999999999563</v>
          </cell>
        </row>
        <row r="657">
          <cell r="I657">
            <v>37.700000000004366</v>
          </cell>
        </row>
        <row r="658">
          <cell r="I658">
            <v>9.9999999998544808E-2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0</v>
          </cell>
        </row>
        <row r="663">
          <cell r="I663">
            <v>0</v>
          </cell>
        </row>
        <row r="664">
          <cell r="I664">
            <v>0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127.40000000000146</v>
          </cell>
        </row>
        <row r="668">
          <cell r="I668">
            <v>111.90000000000146</v>
          </cell>
        </row>
        <row r="669">
          <cell r="I669">
            <v>106</v>
          </cell>
        </row>
        <row r="670">
          <cell r="I670">
            <v>137.19999999999709</v>
          </cell>
        </row>
        <row r="702">
          <cell r="I702">
            <v>114.5</v>
          </cell>
        </row>
        <row r="703">
          <cell r="I703">
            <v>98.099999999998545</v>
          </cell>
        </row>
        <row r="704">
          <cell r="I704">
            <v>107</v>
          </cell>
        </row>
        <row r="705">
          <cell r="I705">
            <v>145.30000000000291</v>
          </cell>
        </row>
        <row r="706">
          <cell r="I706">
            <v>104.10000000000582</v>
          </cell>
        </row>
        <row r="707">
          <cell r="I707">
            <v>98.599999999991269</v>
          </cell>
        </row>
        <row r="708">
          <cell r="I708">
            <v>132.10000000000582</v>
          </cell>
        </row>
        <row r="709">
          <cell r="I709">
            <v>104.89999999999418</v>
          </cell>
        </row>
        <row r="710">
          <cell r="I710">
            <v>129.30000000000291</v>
          </cell>
        </row>
        <row r="711">
          <cell r="I711">
            <v>85.399999999994179</v>
          </cell>
        </row>
        <row r="712">
          <cell r="I712">
            <v>115.40000000000873</v>
          </cell>
        </row>
        <row r="713">
          <cell r="I713">
            <v>78.5</v>
          </cell>
        </row>
        <row r="714">
          <cell r="I714">
            <v>85.399999999994179</v>
          </cell>
        </row>
        <row r="715">
          <cell r="I715">
            <v>94.69999999999709</v>
          </cell>
        </row>
        <row r="716">
          <cell r="I716">
            <v>23.400000000008731</v>
          </cell>
        </row>
        <row r="717">
          <cell r="I717">
            <v>0</v>
          </cell>
        </row>
        <row r="718">
          <cell r="I718">
            <v>0</v>
          </cell>
        </row>
        <row r="719">
          <cell r="I719">
            <v>0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0</v>
          </cell>
        </row>
        <row r="726">
          <cell r="I726">
            <v>149.30000000000291</v>
          </cell>
        </row>
        <row r="727">
          <cell r="I727">
            <v>219.19999999999709</v>
          </cell>
        </row>
        <row r="728">
          <cell r="I728">
            <v>117</v>
          </cell>
        </row>
        <row r="729">
          <cell r="I729">
            <v>77.80000000000291</v>
          </cell>
        </row>
        <row r="730">
          <cell r="I730">
            <v>129.69999999999709</v>
          </cell>
        </row>
        <row r="731">
          <cell r="I731">
            <v>83.400000000008731</v>
          </cell>
        </row>
        <row r="732">
          <cell r="I732">
            <v>142</v>
          </cell>
        </row>
        <row r="733">
          <cell r="I733">
            <v>172</v>
          </cell>
        </row>
        <row r="734">
          <cell r="I734">
            <v>27.899999999994179</v>
          </cell>
        </row>
        <row r="735">
          <cell r="I735">
            <v>73.600000000005821</v>
          </cell>
        </row>
        <row r="736">
          <cell r="I736">
            <v>115.89999999999418</v>
          </cell>
        </row>
        <row r="737">
          <cell r="I737">
            <v>22</v>
          </cell>
        </row>
        <row r="738">
          <cell r="I738">
            <v>117</v>
          </cell>
        </row>
        <row r="739">
          <cell r="I739">
            <v>61.30000000000291</v>
          </cell>
        </row>
        <row r="740">
          <cell r="I740">
            <v>61.30000000000291</v>
          </cell>
        </row>
        <row r="741">
          <cell r="I741">
            <v>137</v>
          </cell>
        </row>
        <row r="742">
          <cell r="I742">
            <v>153.19999999999709</v>
          </cell>
        </row>
        <row r="743">
          <cell r="I743">
            <v>73</v>
          </cell>
        </row>
        <row r="744">
          <cell r="I744">
            <v>111.30000000000291</v>
          </cell>
        </row>
        <row r="745">
          <cell r="I745">
            <v>131.5</v>
          </cell>
        </row>
        <row r="746">
          <cell r="I746">
            <v>163.80000000000291</v>
          </cell>
        </row>
        <row r="747">
          <cell r="I747">
            <v>56.19999999999709</v>
          </cell>
        </row>
        <row r="748">
          <cell r="I748">
            <v>94.80000000000291</v>
          </cell>
        </row>
        <row r="749">
          <cell r="I749">
            <v>148.69999999999709</v>
          </cell>
        </row>
        <row r="750">
          <cell r="I750">
            <v>177</v>
          </cell>
        </row>
        <row r="751">
          <cell r="I751">
            <v>92.100000000005821</v>
          </cell>
        </row>
        <row r="752">
          <cell r="I752">
            <v>155.5</v>
          </cell>
        </row>
        <row r="753">
          <cell r="I753">
            <v>73.5</v>
          </cell>
        </row>
        <row r="754">
          <cell r="I754">
            <v>96.799999999988358</v>
          </cell>
        </row>
        <row r="755">
          <cell r="I755">
            <v>124.60000000000582</v>
          </cell>
        </row>
        <row r="756">
          <cell r="I756">
            <v>132</v>
          </cell>
        </row>
        <row r="757">
          <cell r="I757">
            <v>166</v>
          </cell>
        </row>
        <row r="758">
          <cell r="I758">
            <v>148.80000000000291</v>
          </cell>
        </row>
        <row r="759">
          <cell r="I759">
            <v>152.39999999999418</v>
          </cell>
        </row>
        <row r="760">
          <cell r="I760">
            <v>157</v>
          </cell>
        </row>
        <row r="761">
          <cell r="I761">
            <v>135.5</v>
          </cell>
        </row>
        <row r="762">
          <cell r="I762">
            <v>139.19999999999709</v>
          </cell>
        </row>
        <row r="763">
          <cell r="I763">
            <v>86.30000000000291</v>
          </cell>
        </row>
        <row r="764">
          <cell r="I764">
            <v>131.40000000000873</v>
          </cell>
        </row>
        <row r="765">
          <cell r="I765">
            <v>134.19999999999709</v>
          </cell>
        </row>
        <row r="766">
          <cell r="I766">
            <v>114.59999999999127</v>
          </cell>
        </row>
        <row r="767">
          <cell r="I767">
            <v>101.5</v>
          </cell>
        </row>
        <row r="768">
          <cell r="I768">
            <v>116</v>
          </cell>
        </row>
        <row r="769">
          <cell r="I769">
            <v>100.80000000000291</v>
          </cell>
        </row>
        <row r="770">
          <cell r="I770">
            <v>116.19999999999709</v>
          </cell>
        </row>
        <row r="771">
          <cell r="I771">
            <v>137.30000000000291</v>
          </cell>
        </row>
        <row r="772">
          <cell r="I772">
            <v>113.19999999999709</v>
          </cell>
        </row>
        <row r="773">
          <cell r="I773">
            <v>128.10000000000582</v>
          </cell>
        </row>
        <row r="774">
          <cell r="I774">
            <v>143.19999999999709</v>
          </cell>
        </row>
        <row r="775">
          <cell r="I775">
            <v>111.30000000000291</v>
          </cell>
        </row>
        <row r="776">
          <cell r="I776">
            <v>147.39999999999418</v>
          </cell>
        </row>
        <row r="777">
          <cell r="I777">
            <v>151</v>
          </cell>
        </row>
        <row r="778">
          <cell r="I778">
            <v>130.10000000000582</v>
          </cell>
        </row>
        <row r="779">
          <cell r="I779">
            <v>121</v>
          </cell>
        </row>
        <row r="780">
          <cell r="I780">
            <v>140.30000000000291</v>
          </cell>
        </row>
        <row r="781">
          <cell r="I781">
            <v>139.30000000000291</v>
          </cell>
        </row>
        <row r="782">
          <cell r="I782">
            <v>116.39999999999418</v>
          </cell>
        </row>
        <row r="783">
          <cell r="I783">
            <v>85</v>
          </cell>
        </row>
        <row r="784">
          <cell r="I784">
            <v>67.5</v>
          </cell>
        </row>
        <row r="785">
          <cell r="I785">
            <v>129.10000000000582</v>
          </cell>
        </row>
        <row r="786">
          <cell r="I786">
            <v>0</v>
          </cell>
        </row>
        <row r="787">
          <cell r="I787">
            <v>0</v>
          </cell>
        </row>
        <row r="788">
          <cell r="I788">
            <v>11.399999999994179</v>
          </cell>
        </row>
        <row r="789">
          <cell r="I789">
            <v>129.80000000000291</v>
          </cell>
        </row>
        <row r="790">
          <cell r="I790">
            <v>107.80000000000291</v>
          </cell>
        </row>
        <row r="791">
          <cell r="I791">
            <v>110.69999999999709</v>
          </cell>
        </row>
        <row r="792">
          <cell r="I792">
            <v>78</v>
          </cell>
        </row>
        <row r="793">
          <cell r="I793">
            <v>102.69999999999709</v>
          </cell>
        </row>
        <row r="794">
          <cell r="I794">
            <v>98.100000000005821</v>
          </cell>
        </row>
        <row r="795">
          <cell r="I795">
            <v>113.29999999998836</v>
          </cell>
        </row>
        <row r="796">
          <cell r="I796">
            <v>88.900000000008731</v>
          </cell>
        </row>
        <row r="797">
          <cell r="I797">
            <v>108.89999999999418</v>
          </cell>
        </row>
        <row r="798">
          <cell r="I798">
            <v>127.19999999999709</v>
          </cell>
        </row>
        <row r="799">
          <cell r="I799">
            <v>91</v>
          </cell>
        </row>
        <row r="800">
          <cell r="I800">
            <v>88.400000000008731</v>
          </cell>
        </row>
        <row r="801">
          <cell r="I801">
            <v>110.39999999999418</v>
          </cell>
        </row>
        <row r="802">
          <cell r="I802">
            <v>124.80000000000291</v>
          </cell>
        </row>
        <row r="803">
          <cell r="I803">
            <v>80.600000000005821</v>
          </cell>
        </row>
        <row r="804">
          <cell r="I804">
            <v>111.89999999999418</v>
          </cell>
        </row>
        <row r="805">
          <cell r="I805">
            <v>117.39999999999418</v>
          </cell>
        </row>
        <row r="806">
          <cell r="I806">
            <v>111.80000000000291</v>
          </cell>
        </row>
        <row r="807">
          <cell r="I807">
            <v>96.5</v>
          </cell>
        </row>
        <row r="808">
          <cell r="I808">
            <v>99.69999999999709</v>
          </cell>
        </row>
        <row r="809">
          <cell r="I809">
            <v>81.600000000005821</v>
          </cell>
        </row>
        <row r="810">
          <cell r="I810">
            <v>39</v>
          </cell>
        </row>
        <row r="811">
          <cell r="I811">
            <v>0.30000000000291038</v>
          </cell>
        </row>
        <row r="812">
          <cell r="I812">
            <v>61.099999999991269</v>
          </cell>
        </row>
        <row r="813">
          <cell r="I813">
            <v>84.700000000011642</v>
          </cell>
        </row>
        <row r="814">
          <cell r="I814">
            <v>104.29999999998836</v>
          </cell>
        </row>
        <row r="815">
          <cell r="I815">
            <v>89.700000000011642</v>
          </cell>
        </row>
        <row r="816">
          <cell r="I816">
            <v>97.299999999988358</v>
          </cell>
        </row>
        <row r="817">
          <cell r="I817">
            <v>120.40000000000873</v>
          </cell>
        </row>
        <row r="818">
          <cell r="I818">
            <v>138.39999999999418</v>
          </cell>
        </row>
        <row r="819">
          <cell r="I819">
            <v>62</v>
          </cell>
        </row>
        <row r="820">
          <cell r="I820">
            <v>123.40000000000873</v>
          </cell>
        </row>
        <row r="821">
          <cell r="I821">
            <v>139.19999999999709</v>
          </cell>
        </row>
        <row r="822">
          <cell r="I822">
            <v>66.5</v>
          </cell>
        </row>
        <row r="823">
          <cell r="I823">
            <v>111.09999999999127</v>
          </cell>
        </row>
        <row r="824">
          <cell r="I824">
            <v>134.60000000000582</v>
          </cell>
        </row>
        <row r="825">
          <cell r="I825">
            <v>112.19999999999709</v>
          </cell>
        </row>
        <row r="826">
          <cell r="I826">
            <v>134.10000000000582</v>
          </cell>
        </row>
        <row r="827">
          <cell r="I827">
            <v>134.30000000000291</v>
          </cell>
        </row>
        <row r="828">
          <cell r="I828">
            <v>106.5</v>
          </cell>
        </row>
        <row r="829">
          <cell r="I829">
            <v>105.89999999999418</v>
          </cell>
        </row>
        <row r="830">
          <cell r="I830">
            <v>92.100000000005821</v>
          </cell>
        </row>
        <row r="831">
          <cell r="I831">
            <v>139.39999999999418</v>
          </cell>
        </row>
        <row r="832">
          <cell r="I832">
            <v>93.69999999999709</v>
          </cell>
        </row>
        <row r="833">
          <cell r="I833">
            <v>119.10000000000582</v>
          </cell>
        </row>
        <row r="834">
          <cell r="I834">
            <v>150.80000000000291</v>
          </cell>
        </row>
        <row r="835">
          <cell r="I835">
            <v>76.799999999988358</v>
          </cell>
        </row>
        <row r="836">
          <cell r="I836">
            <v>104.20000000001164</v>
          </cell>
        </row>
        <row r="837">
          <cell r="I837">
            <v>81.299999999988358</v>
          </cell>
        </row>
        <row r="838">
          <cell r="I838">
            <v>98.600000000005821</v>
          </cell>
        </row>
        <row r="839">
          <cell r="I839">
            <v>103.19999999999709</v>
          </cell>
        </row>
        <row r="840">
          <cell r="I840">
            <v>65.5</v>
          </cell>
        </row>
        <row r="841">
          <cell r="I841">
            <v>64.600000000005821</v>
          </cell>
        </row>
        <row r="842">
          <cell r="I842">
            <v>55.19999999999709</v>
          </cell>
        </row>
        <row r="843">
          <cell r="I843">
            <v>81.5</v>
          </cell>
        </row>
        <row r="844">
          <cell r="I844">
            <v>81.30000000000291</v>
          </cell>
        </row>
        <row r="845">
          <cell r="I845">
            <v>101</v>
          </cell>
        </row>
        <row r="846">
          <cell r="I846">
            <v>98.30000000000291</v>
          </cell>
        </row>
        <row r="847">
          <cell r="I847">
            <v>17.599999999991269</v>
          </cell>
        </row>
        <row r="848">
          <cell r="I848">
            <v>99</v>
          </cell>
        </row>
        <row r="849">
          <cell r="I849">
            <v>109.10000000000582</v>
          </cell>
        </row>
        <row r="850">
          <cell r="I850">
            <v>122</v>
          </cell>
        </row>
        <row r="851">
          <cell r="I851">
            <v>111.69999999999709</v>
          </cell>
        </row>
        <row r="852">
          <cell r="I852">
            <v>105</v>
          </cell>
        </row>
        <row r="853">
          <cell r="I853">
            <v>97.899999999994179</v>
          </cell>
        </row>
        <row r="854">
          <cell r="I854">
            <v>94.700000000011642</v>
          </cell>
        </row>
        <row r="855">
          <cell r="I855">
            <v>127.89999999999418</v>
          </cell>
        </row>
        <row r="856">
          <cell r="I856">
            <v>66.80000000000291</v>
          </cell>
        </row>
        <row r="857">
          <cell r="I857">
            <v>97.80000000000291</v>
          </cell>
        </row>
        <row r="858">
          <cell r="I858">
            <v>55.69999999999709</v>
          </cell>
        </row>
        <row r="859">
          <cell r="I859">
            <v>36.099999999991269</v>
          </cell>
        </row>
        <row r="860">
          <cell r="I860">
            <v>62</v>
          </cell>
        </row>
        <row r="861">
          <cell r="I861">
            <v>68.600000000005821</v>
          </cell>
        </row>
        <row r="862">
          <cell r="I862">
            <v>80.69999999999709</v>
          </cell>
        </row>
        <row r="863">
          <cell r="I863">
            <v>39.69999999999709</v>
          </cell>
        </row>
        <row r="864">
          <cell r="I864">
            <v>11.400000000008731</v>
          </cell>
        </row>
        <row r="865">
          <cell r="I865">
            <v>47.19999999999709</v>
          </cell>
        </row>
        <row r="866">
          <cell r="I866">
            <v>60.899999999994179</v>
          </cell>
        </row>
        <row r="867">
          <cell r="I867">
            <v>44.80000000000291</v>
          </cell>
        </row>
        <row r="868">
          <cell r="I868">
            <v>29.5</v>
          </cell>
        </row>
        <row r="869">
          <cell r="I869">
            <v>46.600000000005821</v>
          </cell>
        </row>
        <row r="870">
          <cell r="I870">
            <v>54.30000000000291</v>
          </cell>
        </row>
        <row r="871">
          <cell r="I871">
            <v>40.599999999991269</v>
          </cell>
        </row>
        <row r="872">
          <cell r="I872">
            <v>67.80000000000291</v>
          </cell>
        </row>
        <row r="873">
          <cell r="I873">
            <v>47.600000000005821</v>
          </cell>
        </row>
        <row r="874">
          <cell r="I874">
            <v>47.599999999991269</v>
          </cell>
        </row>
        <row r="875">
          <cell r="I875">
            <v>55.80000000000291</v>
          </cell>
        </row>
        <row r="876">
          <cell r="I876">
            <v>36.5</v>
          </cell>
        </row>
        <row r="877">
          <cell r="I877">
            <v>78.899999999994179</v>
          </cell>
        </row>
        <row r="878">
          <cell r="I878">
            <v>101.90000000000873</v>
          </cell>
        </row>
        <row r="879">
          <cell r="I879">
            <v>83.399999999994179</v>
          </cell>
        </row>
        <row r="880">
          <cell r="I880">
            <v>73.600000000005821</v>
          </cell>
        </row>
        <row r="881">
          <cell r="I881">
            <v>81.80000000000291</v>
          </cell>
        </row>
        <row r="882">
          <cell r="I882">
            <v>84.299999999988358</v>
          </cell>
        </row>
        <row r="883">
          <cell r="I883">
            <v>47.5</v>
          </cell>
        </row>
        <row r="884">
          <cell r="I884">
            <v>45.5</v>
          </cell>
        </row>
        <row r="885">
          <cell r="I885">
            <v>67.5</v>
          </cell>
        </row>
        <row r="886">
          <cell r="I886">
            <v>68.200000000011642</v>
          </cell>
        </row>
        <row r="887">
          <cell r="I887">
            <v>54.19999999999709</v>
          </cell>
        </row>
        <row r="888">
          <cell r="I888">
            <v>71.69999999999709</v>
          </cell>
        </row>
        <row r="889">
          <cell r="I889">
            <v>69.69999999999709</v>
          </cell>
        </row>
        <row r="890">
          <cell r="I890">
            <v>110.90000000000873</v>
          </cell>
        </row>
        <row r="891">
          <cell r="I891">
            <v>45.599999999991269</v>
          </cell>
        </row>
        <row r="892">
          <cell r="I892">
            <v>77.400000000008731</v>
          </cell>
        </row>
        <row r="893">
          <cell r="I893">
            <v>77.5</v>
          </cell>
        </row>
        <row r="894">
          <cell r="I894">
            <v>104.29999999998836</v>
          </cell>
        </row>
        <row r="895">
          <cell r="I895">
            <v>97.30000000000291</v>
          </cell>
        </row>
        <row r="896">
          <cell r="I896">
            <v>94</v>
          </cell>
        </row>
        <row r="897">
          <cell r="I897">
            <v>69.19999999999709</v>
          </cell>
        </row>
        <row r="898">
          <cell r="I898">
            <v>94.200000000011642</v>
          </cell>
        </row>
        <row r="899">
          <cell r="I899">
            <v>88.599999999991269</v>
          </cell>
        </row>
        <row r="900">
          <cell r="I900">
            <v>75.69999999999709</v>
          </cell>
        </row>
        <row r="901">
          <cell r="I901">
            <v>92.200000000011642</v>
          </cell>
        </row>
        <row r="902">
          <cell r="I902">
            <v>60.799999999988358</v>
          </cell>
        </row>
        <row r="903">
          <cell r="I903">
            <v>121.30000000000291</v>
          </cell>
        </row>
        <row r="904">
          <cell r="I904">
            <v>75.5</v>
          </cell>
        </row>
        <row r="905">
          <cell r="I905">
            <v>39.80000000000291</v>
          </cell>
        </row>
        <row r="906">
          <cell r="I906">
            <v>113.19999999999709</v>
          </cell>
        </row>
        <row r="907">
          <cell r="I907">
            <v>45.69999999999709</v>
          </cell>
        </row>
        <row r="908">
          <cell r="I908">
            <v>90.400000000008731</v>
          </cell>
        </row>
        <row r="909">
          <cell r="I909">
            <v>79</v>
          </cell>
        </row>
        <row r="910">
          <cell r="I910">
            <v>97.599999999991269</v>
          </cell>
        </row>
        <row r="911">
          <cell r="I911">
            <v>92.400000000008731</v>
          </cell>
        </row>
        <row r="912">
          <cell r="I912">
            <v>14</v>
          </cell>
        </row>
        <row r="913">
          <cell r="I913">
            <v>27.19999999999709</v>
          </cell>
        </row>
        <row r="914">
          <cell r="I914">
            <v>82.399999999994179</v>
          </cell>
        </row>
        <row r="915">
          <cell r="I915">
            <v>98.400000000008731</v>
          </cell>
        </row>
        <row r="916">
          <cell r="I916">
            <v>70.69999999999709</v>
          </cell>
        </row>
        <row r="917">
          <cell r="I917">
            <v>68</v>
          </cell>
        </row>
        <row r="918">
          <cell r="I918">
            <v>93.80000000000291</v>
          </cell>
        </row>
        <row r="919">
          <cell r="I919">
            <v>75.399999999994179</v>
          </cell>
        </row>
        <row r="920">
          <cell r="I920">
            <v>75.30000000000291</v>
          </cell>
        </row>
        <row r="921">
          <cell r="I921">
            <v>85.19999999999709</v>
          </cell>
        </row>
        <row r="922">
          <cell r="I922">
            <v>95.5</v>
          </cell>
        </row>
        <row r="923">
          <cell r="I923">
            <v>66.80000000000291</v>
          </cell>
        </row>
        <row r="924">
          <cell r="I924">
            <v>82.5</v>
          </cell>
        </row>
        <row r="925">
          <cell r="I925">
            <v>84.399999999994179</v>
          </cell>
        </row>
        <row r="926">
          <cell r="I926">
            <v>83.200000000011642</v>
          </cell>
        </row>
        <row r="927">
          <cell r="I927">
            <v>84</v>
          </cell>
        </row>
        <row r="928">
          <cell r="I928">
            <v>67.299999999988358</v>
          </cell>
        </row>
        <row r="929">
          <cell r="I929">
            <v>95.80000000000291</v>
          </cell>
        </row>
        <row r="930">
          <cell r="I930">
            <v>115.5</v>
          </cell>
        </row>
        <row r="931">
          <cell r="I931">
            <v>62.600000000005821</v>
          </cell>
        </row>
        <row r="932">
          <cell r="I932">
            <v>136.80000000000291</v>
          </cell>
        </row>
        <row r="933">
          <cell r="I933">
            <v>94.099999999991269</v>
          </cell>
        </row>
        <row r="934">
          <cell r="I934">
            <v>45.600000000005821</v>
          </cell>
        </row>
        <row r="935">
          <cell r="I935">
            <v>110.39999999999418</v>
          </cell>
        </row>
        <row r="936">
          <cell r="I936">
            <v>112.10000000000582</v>
          </cell>
        </row>
        <row r="937">
          <cell r="I937">
            <v>102.30000000000291</v>
          </cell>
        </row>
        <row r="938">
          <cell r="I938">
            <v>100.79999999998836</v>
          </cell>
        </row>
        <row r="939">
          <cell r="I939">
            <v>88.80000000000291</v>
          </cell>
        </row>
        <row r="940">
          <cell r="I940">
            <v>117.10000000000582</v>
          </cell>
        </row>
        <row r="941">
          <cell r="I941">
            <v>58.099999999991269</v>
          </cell>
        </row>
        <row r="942">
          <cell r="I942">
            <v>82.200000000011642</v>
          </cell>
        </row>
        <row r="943">
          <cell r="I943">
            <v>94.099999999991269</v>
          </cell>
        </row>
        <row r="944">
          <cell r="I944">
            <v>97.80000000000291</v>
          </cell>
        </row>
        <row r="945">
          <cell r="I945">
            <v>103.89999999999418</v>
          </cell>
        </row>
        <row r="946">
          <cell r="I946">
            <v>98.400000000008731</v>
          </cell>
        </row>
        <row r="947">
          <cell r="I947">
            <v>117.19999999999709</v>
          </cell>
        </row>
        <row r="948">
          <cell r="I948">
            <v>103.39999999999418</v>
          </cell>
        </row>
        <row r="949">
          <cell r="I949">
            <v>72.400000000008731</v>
          </cell>
        </row>
        <row r="950">
          <cell r="I950">
            <v>94.399999999994179</v>
          </cell>
        </row>
        <row r="951">
          <cell r="I951">
            <v>99.69999999999709</v>
          </cell>
        </row>
        <row r="952">
          <cell r="I952">
            <v>103.40000000000873</v>
          </cell>
        </row>
        <row r="953">
          <cell r="I953">
            <v>88.099999999991269</v>
          </cell>
        </row>
        <row r="954">
          <cell r="I954">
            <v>100.30000000000291</v>
          </cell>
        </row>
        <row r="955">
          <cell r="I955">
            <v>85.30000000000291</v>
          </cell>
        </row>
        <row r="956">
          <cell r="I956">
            <v>101.5</v>
          </cell>
        </row>
        <row r="957">
          <cell r="I957">
            <v>122.10000000000582</v>
          </cell>
        </row>
        <row r="958">
          <cell r="I958">
            <v>80.399999999994179</v>
          </cell>
        </row>
        <row r="959">
          <cell r="I959">
            <v>156</v>
          </cell>
        </row>
        <row r="960">
          <cell r="I960">
            <v>122.89999999999418</v>
          </cell>
        </row>
        <row r="961">
          <cell r="I961">
            <v>109</v>
          </cell>
        </row>
        <row r="962">
          <cell r="I962">
            <v>103.60000000000582</v>
          </cell>
        </row>
        <row r="963">
          <cell r="I963">
            <v>124.80000000000291</v>
          </cell>
        </row>
        <row r="964">
          <cell r="I964">
            <v>120.5</v>
          </cell>
        </row>
        <row r="965">
          <cell r="I965">
            <v>109.19999999999709</v>
          </cell>
        </row>
        <row r="966">
          <cell r="I966">
            <v>114.30000000000291</v>
          </cell>
        </row>
        <row r="967">
          <cell r="I967">
            <v>67.80000000000291</v>
          </cell>
        </row>
        <row r="968">
          <cell r="I968">
            <v>84.299999999988358</v>
          </cell>
        </row>
        <row r="969">
          <cell r="I969">
            <v>118.60000000000582</v>
          </cell>
        </row>
        <row r="970">
          <cell r="I970">
            <v>99.30000000000291</v>
          </cell>
        </row>
        <row r="971">
          <cell r="I971">
            <v>104.30000000000291</v>
          </cell>
        </row>
        <row r="972">
          <cell r="I972">
            <v>120.59999999999127</v>
          </cell>
        </row>
        <row r="973">
          <cell r="I973">
            <v>132.90000000000873</v>
          </cell>
        </row>
        <row r="974">
          <cell r="I974">
            <v>116.29999999998836</v>
          </cell>
        </row>
        <row r="975">
          <cell r="I975">
            <v>79.200000000011642</v>
          </cell>
        </row>
        <row r="976">
          <cell r="I976">
            <v>87.299999999988358</v>
          </cell>
        </row>
        <row r="977">
          <cell r="I977">
            <v>104.70000000001164</v>
          </cell>
        </row>
        <row r="978">
          <cell r="I978">
            <v>112.69999999999709</v>
          </cell>
        </row>
        <row r="979">
          <cell r="I979">
            <v>98.80000000000291</v>
          </cell>
        </row>
        <row r="980">
          <cell r="I980">
            <v>102.09999999999127</v>
          </cell>
        </row>
        <row r="981">
          <cell r="I981">
            <v>31</v>
          </cell>
        </row>
        <row r="982">
          <cell r="I982">
            <v>114.80000000000291</v>
          </cell>
        </row>
        <row r="983">
          <cell r="I983">
            <v>105.5</v>
          </cell>
        </row>
        <row r="984">
          <cell r="I984">
            <v>106.69999999999709</v>
          </cell>
        </row>
        <row r="985">
          <cell r="I985">
            <v>108.60000000000582</v>
          </cell>
        </row>
        <row r="986">
          <cell r="I986">
            <v>100</v>
          </cell>
        </row>
        <row r="987">
          <cell r="I987">
            <v>100.19999999999709</v>
          </cell>
        </row>
        <row r="988">
          <cell r="I988">
            <v>130.5</v>
          </cell>
        </row>
        <row r="989">
          <cell r="I989">
            <v>135.80000000000291</v>
          </cell>
        </row>
        <row r="990">
          <cell r="I990">
            <v>118.80000000000291</v>
          </cell>
        </row>
        <row r="991">
          <cell r="I991">
            <v>144.79999999998836</v>
          </cell>
        </row>
        <row r="992">
          <cell r="I992">
            <v>96.100000000005821</v>
          </cell>
        </row>
        <row r="993">
          <cell r="I993">
            <v>91.30000000000291</v>
          </cell>
        </row>
        <row r="994">
          <cell r="I994">
            <v>80</v>
          </cell>
        </row>
        <row r="995">
          <cell r="I995">
            <v>63.30000000000291</v>
          </cell>
        </row>
        <row r="996">
          <cell r="I996">
            <v>67.600000000005821</v>
          </cell>
        </row>
        <row r="997">
          <cell r="I997">
            <v>115.59999999999127</v>
          </cell>
        </row>
        <row r="998">
          <cell r="I998">
            <v>98.200000000011642</v>
          </cell>
        </row>
        <row r="999">
          <cell r="I999">
            <v>52.5</v>
          </cell>
        </row>
        <row r="1000">
          <cell r="I1000">
            <v>77.5</v>
          </cell>
        </row>
        <row r="1001">
          <cell r="I1001">
            <v>100</v>
          </cell>
        </row>
        <row r="1002">
          <cell r="I1002">
            <v>98.299999999988358</v>
          </cell>
        </row>
        <row r="1003">
          <cell r="I1003">
            <v>90.700000000011642</v>
          </cell>
        </row>
        <row r="1004">
          <cell r="I1004">
            <v>81.69999999999709</v>
          </cell>
        </row>
        <row r="1005">
          <cell r="I1005">
            <v>82.69999999999709</v>
          </cell>
        </row>
        <row r="1006">
          <cell r="I1006">
            <v>97.600000000005821</v>
          </cell>
        </row>
        <row r="1007">
          <cell r="I1007">
            <v>85</v>
          </cell>
        </row>
        <row r="1008">
          <cell r="I1008">
            <v>114</v>
          </cell>
        </row>
        <row r="1009">
          <cell r="I1009">
            <v>117.19999999999709</v>
          </cell>
        </row>
        <row r="1010">
          <cell r="I1010">
            <v>106.80000000000291</v>
          </cell>
        </row>
        <row r="1011">
          <cell r="I1011">
            <v>93.69999999999709</v>
          </cell>
        </row>
        <row r="1012">
          <cell r="I1012">
            <v>90.599999999991269</v>
          </cell>
        </row>
        <row r="1013">
          <cell r="I1013">
            <v>109</v>
          </cell>
        </row>
        <row r="1014">
          <cell r="I1014">
            <v>123.5</v>
          </cell>
        </row>
        <row r="1015">
          <cell r="I1015">
            <v>101.90000000000873</v>
          </cell>
        </row>
        <row r="1016">
          <cell r="I1016">
            <v>79.899999999994179</v>
          </cell>
        </row>
        <row r="1017">
          <cell r="I1017">
            <v>98.19999999999709</v>
          </cell>
        </row>
        <row r="1018">
          <cell r="I1018">
            <v>74.600000000005821</v>
          </cell>
        </row>
        <row r="1019">
          <cell r="I1019">
            <v>106.89999999999418</v>
          </cell>
        </row>
        <row r="1020">
          <cell r="I1020">
            <v>65.30000000000291</v>
          </cell>
        </row>
        <row r="1021">
          <cell r="I1021">
            <v>89.5</v>
          </cell>
        </row>
        <row r="1022">
          <cell r="I1022">
            <v>129.80000000000291</v>
          </cell>
        </row>
        <row r="1023">
          <cell r="I1023">
            <v>134</v>
          </cell>
        </row>
        <row r="1024">
          <cell r="I1024">
            <v>110.60000000000582</v>
          </cell>
        </row>
        <row r="1025">
          <cell r="I1025">
            <v>104.39999999999418</v>
          </cell>
        </row>
        <row r="1026">
          <cell r="I1026">
            <v>117</v>
          </cell>
        </row>
        <row r="1027">
          <cell r="I1027">
            <v>102.19999999999709</v>
          </cell>
        </row>
        <row r="1028">
          <cell r="I1028">
            <v>153.60000000000582</v>
          </cell>
        </row>
        <row r="1029">
          <cell r="I1029">
            <v>133.39999999999418</v>
          </cell>
        </row>
        <row r="1030">
          <cell r="I1030">
            <v>99.19999999999709</v>
          </cell>
        </row>
        <row r="1031">
          <cell r="I1031">
            <v>58.400000000008731</v>
          </cell>
        </row>
        <row r="1032">
          <cell r="I1032">
            <v>93.69999999999709</v>
          </cell>
        </row>
        <row r="1033">
          <cell r="I1033">
            <v>97</v>
          </cell>
        </row>
        <row r="1034">
          <cell r="I1034">
            <v>162.5</v>
          </cell>
        </row>
        <row r="1035">
          <cell r="I1035">
            <v>89.100000000005821</v>
          </cell>
        </row>
        <row r="1036">
          <cell r="I1036">
            <v>102.19999999999709</v>
          </cell>
        </row>
        <row r="1037">
          <cell r="I1037">
            <v>7.3000000000029104</v>
          </cell>
        </row>
        <row r="1038">
          <cell r="I1038">
            <v>97</v>
          </cell>
        </row>
        <row r="1039">
          <cell r="I1039">
            <v>94.19999999999709</v>
          </cell>
        </row>
        <row r="1040">
          <cell r="I1040">
            <v>86.69999999999709</v>
          </cell>
        </row>
        <row r="1041">
          <cell r="I1041">
            <v>53.899999999994179</v>
          </cell>
        </row>
        <row r="1042">
          <cell r="I1042">
            <v>96.69999999999709</v>
          </cell>
        </row>
        <row r="1043">
          <cell r="I1043">
            <v>97.19999999999709</v>
          </cell>
        </row>
        <row r="1044">
          <cell r="I1044">
            <v>99.600000000005821</v>
          </cell>
        </row>
        <row r="1045">
          <cell r="I1045">
            <v>121.39999999999418</v>
          </cell>
        </row>
        <row r="1046">
          <cell r="I1046">
            <v>116.30000000000291</v>
          </cell>
        </row>
        <row r="1047">
          <cell r="I1047">
            <v>104.89999999999418</v>
          </cell>
        </row>
        <row r="1048">
          <cell r="I1048">
            <v>103.10000000000582</v>
          </cell>
        </row>
        <row r="1049">
          <cell r="I1049">
            <v>47.599999999991269</v>
          </cell>
        </row>
        <row r="1050">
          <cell r="I1050">
            <v>0</v>
          </cell>
        </row>
        <row r="1051">
          <cell r="I1051">
            <v>83.30000000000291</v>
          </cell>
        </row>
        <row r="1052">
          <cell r="I1052">
            <v>64.80000000000291</v>
          </cell>
        </row>
        <row r="1053">
          <cell r="I1053">
            <v>65.30000000000291</v>
          </cell>
        </row>
        <row r="1054">
          <cell r="I1054">
            <v>98.099999999991269</v>
          </cell>
        </row>
        <row r="1055">
          <cell r="I1055">
            <v>119.60000000000582</v>
          </cell>
        </row>
        <row r="1056">
          <cell r="I1056">
            <v>111.19999999999709</v>
          </cell>
        </row>
        <row r="1057">
          <cell r="I1057">
            <v>93</v>
          </cell>
        </row>
        <row r="1058">
          <cell r="I1058">
            <v>76.600000000005821</v>
          </cell>
        </row>
        <row r="1059">
          <cell r="I1059">
            <v>101.69999999999709</v>
          </cell>
        </row>
        <row r="1060">
          <cell r="I1060">
            <v>80.80000000000291</v>
          </cell>
        </row>
        <row r="1061">
          <cell r="I1061">
            <v>77.099999999991269</v>
          </cell>
        </row>
        <row r="1062">
          <cell r="I1062">
            <v>93.5</v>
          </cell>
        </row>
        <row r="1063">
          <cell r="I1063">
            <v>99.700000000011642</v>
          </cell>
        </row>
        <row r="1064">
          <cell r="I1064">
            <v>92.899999999994179</v>
          </cell>
        </row>
        <row r="1065">
          <cell r="I1065">
            <v>92</v>
          </cell>
        </row>
        <row r="1066">
          <cell r="I1066">
            <v>102.89999999999418</v>
          </cell>
        </row>
        <row r="1067">
          <cell r="I1067">
            <v>117.90000000000873</v>
          </cell>
        </row>
        <row r="1068">
          <cell r="I1068">
            <v>123.30000000000291</v>
          </cell>
        </row>
        <row r="1069">
          <cell r="I1069">
            <v>136.29999999998836</v>
          </cell>
        </row>
        <row r="1070">
          <cell r="I1070">
            <v>153.80000000000291</v>
          </cell>
        </row>
        <row r="1071">
          <cell r="I1071">
            <v>157.10000000000582</v>
          </cell>
        </row>
        <row r="1072">
          <cell r="I1072">
            <v>89.80000000000291</v>
          </cell>
        </row>
        <row r="1073">
          <cell r="I1073">
            <v>102.29999999998836</v>
          </cell>
        </row>
        <row r="1074">
          <cell r="I1074">
            <v>122.30000000000291</v>
          </cell>
        </row>
        <row r="1075">
          <cell r="I1075">
            <v>58.5</v>
          </cell>
        </row>
        <row r="1076">
          <cell r="I1076">
            <v>67.19999999999709</v>
          </cell>
        </row>
        <row r="1077">
          <cell r="I1077">
            <v>72.5</v>
          </cell>
        </row>
        <row r="1078">
          <cell r="I1078">
            <v>115.30000000000001</v>
          </cell>
        </row>
        <row r="1079">
          <cell r="I1079">
            <v>85.700000000000017</v>
          </cell>
        </row>
        <row r="1080">
          <cell r="I1080">
            <v>0</v>
          </cell>
        </row>
        <row r="1081">
          <cell r="I1081">
            <v>79.199999999999989</v>
          </cell>
        </row>
        <row r="1082">
          <cell r="I1082">
            <v>76.599999999999966</v>
          </cell>
        </row>
        <row r="1083">
          <cell r="I1083">
            <v>118</v>
          </cell>
        </row>
        <row r="1084">
          <cell r="I1084">
            <v>104.10000000000002</v>
          </cell>
        </row>
        <row r="1085">
          <cell r="I1085">
            <v>115.89999999999998</v>
          </cell>
        </row>
        <row r="1086">
          <cell r="I1086">
            <v>110</v>
          </cell>
        </row>
        <row r="1087">
          <cell r="I1087">
            <v>113.50000000000011</v>
          </cell>
        </row>
        <row r="1088">
          <cell r="I1088">
            <v>80.299999999999955</v>
          </cell>
        </row>
        <row r="1089">
          <cell r="I1089">
            <v>48.599999999999909</v>
          </cell>
        </row>
        <row r="1090">
          <cell r="I1090">
            <v>132.79999999999995</v>
          </cell>
        </row>
        <row r="1091">
          <cell r="I1091">
            <v>146.30000000000018</v>
          </cell>
        </row>
        <row r="1092">
          <cell r="I1092">
            <v>87.099999999999909</v>
          </cell>
        </row>
        <row r="1093">
          <cell r="I1093">
            <v>100.40000000000009</v>
          </cell>
        </row>
        <row r="1094">
          <cell r="I1094">
            <v>34.599999999999909</v>
          </cell>
        </row>
        <row r="1095">
          <cell r="I1095">
            <v>106.90000000000009</v>
          </cell>
        </row>
        <row r="1096">
          <cell r="I1096">
            <v>76.699999999999818</v>
          </cell>
        </row>
        <row r="1097">
          <cell r="I1097">
            <v>140.30000000000018</v>
          </cell>
        </row>
        <row r="1098">
          <cell r="I1098">
            <v>129.40000000000009</v>
          </cell>
        </row>
        <row r="1099">
          <cell r="I1099">
            <v>70.199999999999818</v>
          </cell>
        </row>
        <row r="1100">
          <cell r="I1100">
            <v>116.89999999999964</v>
          </cell>
        </row>
        <row r="1101">
          <cell r="I1101">
            <v>131.60000000000036</v>
          </cell>
        </row>
        <row r="1102">
          <cell r="I1102">
            <v>139.39999999999964</v>
          </cell>
        </row>
        <row r="1103">
          <cell r="I1103">
            <v>171.30000000000018</v>
          </cell>
        </row>
        <row r="1104">
          <cell r="I1104">
            <v>110.09999999999991</v>
          </cell>
        </row>
        <row r="1105">
          <cell r="I1105">
            <v>97.099999999999909</v>
          </cell>
        </row>
        <row r="1106">
          <cell r="I1106">
            <v>125.80000000000018</v>
          </cell>
        </row>
        <row r="1107">
          <cell r="I1107">
            <v>124.5</v>
          </cell>
        </row>
        <row r="1108">
          <cell r="I1108">
            <v>93</v>
          </cell>
        </row>
        <row r="1109">
          <cell r="I1109">
            <v>112.90000000000009</v>
          </cell>
        </row>
        <row r="1110">
          <cell r="I1110">
            <v>131.09999999999991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135.40000000000009</v>
          </cell>
        </row>
        <row r="1114">
          <cell r="I1114">
            <v>97.199999999999818</v>
          </cell>
        </row>
        <row r="1115">
          <cell r="I1115">
            <v>91.599999999999909</v>
          </cell>
        </row>
        <row r="1116">
          <cell r="I1116">
            <v>123.5</v>
          </cell>
        </row>
        <row r="1117">
          <cell r="I1117">
            <v>63.300000000000182</v>
          </cell>
        </row>
        <row r="1118">
          <cell r="I1118">
            <v>103.19999999999982</v>
          </cell>
        </row>
        <row r="1119">
          <cell r="I1119">
            <v>102.40000000000055</v>
          </cell>
        </row>
        <row r="1120">
          <cell r="I1120">
            <v>117.29999999999927</v>
          </cell>
        </row>
        <row r="1121">
          <cell r="I1121">
            <v>132.90000000000055</v>
          </cell>
        </row>
        <row r="1122">
          <cell r="I1122">
            <v>144.80000000000018</v>
          </cell>
        </row>
        <row r="1123">
          <cell r="I1123">
            <v>127</v>
          </cell>
        </row>
        <row r="1124">
          <cell r="I1124">
            <v>58.599999999999454</v>
          </cell>
        </row>
        <row r="1125">
          <cell r="I1125">
            <v>118.10000000000036</v>
          </cell>
        </row>
        <row r="1126">
          <cell r="I1126">
            <v>146.69999999999982</v>
          </cell>
        </row>
        <row r="1127">
          <cell r="I1127">
            <v>139.19999999999982</v>
          </cell>
        </row>
        <row r="1128">
          <cell r="I1128">
            <v>44</v>
          </cell>
        </row>
        <row r="1129">
          <cell r="I1129">
            <v>118</v>
          </cell>
        </row>
        <row r="1130">
          <cell r="I1130">
            <v>123.40000000000055</v>
          </cell>
        </row>
        <row r="1131">
          <cell r="I1131">
            <v>111.29999999999927</v>
          </cell>
        </row>
        <row r="1132">
          <cell r="I1132">
            <v>105.10000000000036</v>
          </cell>
        </row>
        <row r="1133">
          <cell r="I1133">
            <v>158.60000000000036</v>
          </cell>
        </row>
        <row r="1134">
          <cell r="I1134">
            <v>104.19999999999982</v>
          </cell>
        </row>
        <row r="1135">
          <cell r="I1135">
            <v>139.30000000000018</v>
          </cell>
        </row>
        <row r="1136">
          <cell r="I1136">
            <v>137.09999999999945</v>
          </cell>
        </row>
        <row r="1137">
          <cell r="I1137">
            <v>119.5</v>
          </cell>
        </row>
        <row r="1138">
          <cell r="I1138">
            <v>140.80000000000018</v>
          </cell>
        </row>
        <row r="1139">
          <cell r="I1139">
            <v>105.30000000000018</v>
          </cell>
        </row>
        <row r="1140">
          <cell r="I1140">
            <v>86.5</v>
          </cell>
        </row>
        <row r="1141">
          <cell r="I1141">
            <v>178</v>
          </cell>
        </row>
        <row r="1142">
          <cell r="I1142">
            <v>189.89999999999964</v>
          </cell>
        </row>
        <row r="1143">
          <cell r="I1143">
            <v>65</v>
          </cell>
        </row>
        <row r="1144">
          <cell r="I1144">
            <v>52.400000000000546</v>
          </cell>
        </row>
        <row r="1145">
          <cell r="I1145">
            <v>156.29999999999927</v>
          </cell>
        </row>
        <row r="1146">
          <cell r="I1146">
            <v>135</v>
          </cell>
        </row>
        <row r="1147">
          <cell r="I1147">
            <v>53.400000000000546</v>
          </cell>
        </row>
        <row r="1148">
          <cell r="I1148">
            <v>104.59999999999945</v>
          </cell>
        </row>
        <row r="1149">
          <cell r="I1149">
            <v>187.90000000000055</v>
          </cell>
        </row>
        <row r="1150">
          <cell r="I1150">
            <v>92.800000000000182</v>
          </cell>
        </row>
        <row r="1151">
          <cell r="I1151">
            <v>65.699999999999818</v>
          </cell>
        </row>
        <row r="1152">
          <cell r="I1152">
            <v>125.39999999999964</v>
          </cell>
        </row>
        <row r="1153">
          <cell r="I1153">
            <v>72.800000000000182</v>
          </cell>
        </row>
        <row r="1154">
          <cell r="I1154">
            <v>63.700000000000728</v>
          </cell>
        </row>
        <row r="1155">
          <cell r="I1155">
            <v>120.89999999999964</v>
          </cell>
        </row>
        <row r="1156">
          <cell r="I1156">
            <v>48.600000000000364</v>
          </cell>
        </row>
        <row r="1157">
          <cell r="I1157">
            <v>87.799999999999272</v>
          </cell>
        </row>
        <row r="1158">
          <cell r="I1158">
            <v>81.899999999999636</v>
          </cell>
        </row>
        <row r="1159">
          <cell r="I1159">
            <v>57.600000000000364</v>
          </cell>
        </row>
        <row r="1160">
          <cell r="I1160">
            <v>115.20000000000073</v>
          </cell>
        </row>
        <row r="1161">
          <cell r="I1161">
            <v>54.699999999998909</v>
          </cell>
        </row>
        <row r="1162">
          <cell r="I1162">
            <v>74.399999999999636</v>
          </cell>
        </row>
        <row r="1163">
          <cell r="I1163">
            <v>113.70000000000073</v>
          </cell>
        </row>
        <row r="1164">
          <cell r="I1164">
            <v>153.60000000000036</v>
          </cell>
        </row>
        <row r="1165">
          <cell r="I1165">
            <v>45.5</v>
          </cell>
        </row>
        <row r="1166">
          <cell r="I1166">
            <v>81.899999999999636</v>
          </cell>
        </row>
        <row r="1167">
          <cell r="I1167">
            <v>140.20000000000073</v>
          </cell>
        </row>
        <row r="1168">
          <cell r="I1168">
            <v>97.399999999999636</v>
          </cell>
        </row>
        <row r="1169">
          <cell r="I1169">
            <v>119</v>
          </cell>
        </row>
        <row r="1170">
          <cell r="I1170">
            <v>113.29999999999927</v>
          </cell>
        </row>
        <row r="1171">
          <cell r="I1171">
            <v>54.5</v>
          </cell>
        </row>
        <row r="1172">
          <cell r="I1172">
            <v>112.5</v>
          </cell>
        </row>
        <row r="1173">
          <cell r="I1173">
            <v>88.100000000000364</v>
          </cell>
        </row>
        <row r="1174">
          <cell r="I1174">
            <v>85.200000000000728</v>
          </cell>
        </row>
        <row r="1175">
          <cell r="I1175">
            <v>89.899999999999636</v>
          </cell>
        </row>
        <row r="1176">
          <cell r="I1176">
            <v>86.899999999999636</v>
          </cell>
        </row>
        <row r="1177">
          <cell r="I1177">
            <v>144.29999999999927</v>
          </cell>
        </row>
        <row r="1178">
          <cell r="I1178">
            <v>105</v>
          </cell>
        </row>
        <row r="1179">
          <cell r="I1179">
            <v>91.300000000001091</v>
          </cell>
        </row>
        <row r="1180">
          <cell r="I1180">
            <v>0</v>
          </cell>
        </row>
        <row r="1181">
          <cell r="I1181">
            <v>120.89999999999964</v>
          </cell>
        </row>
        <row r="1182">
          <cell r="I1182">
            <v>153.79999999999927</v>
          </cell>
        </row>
        <row r="1183">
          <cell r="I1183">
            <v>107.10000000000036</v>
          </cell>
        </row>
        <row r="1184">
          <cell r="I1184">
            <v>25</v>
          </cell>
        </row>
        <row r="1185">
          <cell r="I1185">
            <v>142.20000000000073</v>
          </cell>
        </row>
        <row r="1186">
          <cell r="I1186">
            <v>83</v>
          </cell>
        </row>
        <row r="1187">
          <cell r="I1187">
            <v>52.600000000000364</v>
          </cell>
        </row>
        <row r="1188">
          <cell r="I1188">
            <v>21.199999999998909</v>
          </cell>
        </row>
        <row r="1189">
          <cell r="I1189">
            <v>107.60000000000036</v>
          </cell>
        </row>
        <row r="1190">
          <cell r="I1190">
            <v>87.5</v>
          </cell>
        </row>
        <row r="1191">
          <cell r="I1191">
            <v>33.100000000000364</v>
          </cell>
        </row>
        <row r="1192">
          <cell r="I1192">
            <v>26.699999999998909</v>
          </cell>
        </row>
        <row r="1193">
          <cell r="I1193">
            <v>136.10000000000036</v>
          </cell>
        </row>
        <row r="1194">
          <cell r="I1194">
            <v>106.10000000000036</v>
          </cell>
        </row>
        <row r="1195">
          <cell r="I1195">
            <v>61.600000000000364</v>
          </cell>
        </row>
        <row r="1196">
          <cell r="I1196">
            <v>18.299999999999272</v>
          </cell>
        </row>
        <row r="1197">
          <cell r="I1197">
            <v>140.10000000000036</v>
          </cell>
        </row>
        <row r="1198">
          <cell r="I1198">
            <v>127.89999999999964</v>
          </cell>
        </row>
        <row r="1199">
          <cell r="I1199">
            <v>44.700000000000728</v>
          </cell>
        </row>
        <row r="1200">
          <cell r="I1200">
            <v>70</v>
          </cell>
        </row>
        <row r="1201">
          <cell r="I1201">
            <v>28.799999999999272</v>
          </cell>
        </row>
        <row r="1202">
          <cell r="I1202">
            <v>44.200000000000728</v>
          </cell>
        </row>
        <row r="1203">
          <cell r="I1203">
            <v>67.799999999999272</v>
          </cell>
        </row>
        <row r="1204">
          <cell r="I1204">
            <v>116.30000000000109</v>
          </cell>
        </row>
        <row r="1205">
          <cell r="I1205">
            <v>128.39999999999964</v>
          </cell>
        </row>
        <row r="1206">
          <cell r="I1206">
            <v>130.19999999999891</v>
          </cell>
        </row>
        <row r="1207">
          <cell r="I1207">
            <v>113.5</v>
          </cell>
        </row>
        <row r="1208">
          <cell r="I1208">
            <v>99.200000000000728</v>
          </cell>
        </row>
        <row r="1209">
          <cell r="I1209">
            <v>122.79999999999927</v>
          </cell>
        </row>
        <row r="1210">
          <cell r="I1210">
            <v>131.70000000000073</v>
          </cell>
        </row>
        <row r="1211">
          <cell r="I1211">
            <v>134.10000000000036</v>
          </cell>
        </row>
        <row r="1212">
          <cell r="I1212">
            <v>121.5</v>
          </cell>
        </row>
        <row r="1213">
          <cell r="I1213">
            <v>135.19999999999891</v>
          </cell>
        </row>
        <row r="1214">
          <cell r="I1214">
            <v>87.900000000001455</v>
          </cell>
        </row>
        <row r="1215">
          <cell r="I1215">
            <v>139.19999999999891</v>
          </cell>
        </row>
        <row r="1216">
          <cell r="I1216">
            <v>142.10000000000036</v>
          </cell>
        </row>
        <row r="1217">
          <cell r="I1217">
            <v>111.20000000000073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D1684-FE28-4BCE-B05C-2C1AFB22B9A6}" name="Tabela1" displayName="Tabela1" ref="A1:Z114" totalsRowShown="0" headerRowDxfId="28" dataDxfId="27" tableBorderDxfId="26">
  <autoFilter ref="A1:Z114" xr:uid="{1A1D1684-FE28-4BCE-B05C-2C1AFB22B9A6}"/>
  <tableColumns count="26">
    <tableColumn id="1" xr3:uid="{6F00E16A-309E-4639-9110-C7E62C07D24E}" name="MÊS DE PAGAMENTO" dataDxfId="25"/>
    <tableColumn id="2" xr3:uid="{818CFA4E-02DB-4FF1-B8C1-3179E4A78866}" name="MÊS DE REFERENCIA" dataDxfId="24"/>
    <tableColumn id="3" xr3:uid="{AB57EDDE-F533-4B97-8304-0398B20EF0AD}" name="LEITURA 1" dataDxfId="23"/>
    <tableColumn id="4" xr3:uid="{9D60D724-0EE7-4E51-B826-506846DB7602}" name="LEITURA 2" dataDxfId="22"/>
    <tableColumn id="5" xr3:uid="{1C977951-0D1A-46F2-8F15-A13ACA26E3AB}" name="MEDIDOR BBRAUN (M³)" dataDxfId="21"/>
    <tableColumn id="6" xr3:uid="{48230106-886D-4392-9AA0-1955186D8845}" name="Consumo" dataDxfId="20"/>
    <tableColumn id="7" xr3:uid="{979D31B1-DAC5-4AD3-87CA-0753ED728130}" name="Consumo B1_x000a_Av. Eugênio Borges 1090" dataDxfId="19"/>
    <tableColumn id="8" xr3:uid="{9F09E8A8-AF85-4C48-A2F5-1FA3E909FA90}" name="Consumo C1_x000a_Av. Eugênio Borges 1092" dataDxfId="18"/>
    <tableColumn id="9" xr3:uid="{833E4E69-E65E-48E3-98C7-324369E5E80C}" name="Consumo D1_x000a_Rua Jequitiba, 09" dataDxfId="17"/>
    <tableColumn id="26" xr3:uid="{EC6037D2-8149-469F-A829-DB488334A399}" name="Consumo Clube_x000a_Rua do Ipe, 22" dataDxfId="16"/>
    <tableColumn id="10" xr3:uid="{928FFCB9-5D79-4AD2-89D3-4DCCB3A3D6D5}" name="Custo A1_x000a_Av. Eugênio Borges 1062" dataDxfId="15"/>
    <tableColumn id="11" xr3:uid="{61279DEF-4A34-4648-AB25-131B3EF68AA7}" name="Custo B1_x000a_Av. Eugênio Borges 1090" dataDxfId="14"/>
    <tableColumn id="12" xr3:uid="{35FFB7EE-B100-4D09-A29C-819550C9ACCB}" name="Custo C1_x000a_Av. Eugênio Borges 1092" dataDxfId="13"/>
    <tableColumn id="13" xr3:uid="{E0CDFB90-7200-4233-8DE3-119B375724B4}" name="Custo D1_x000a_Rua Jequitiba, 09" dataDxfId="12"/>
    <tableColumn id="27" xr3:uid="{8EB9E066-D65B-4CE2-9F20-730BFEFF027E}" name="Custo Clube_x000a_Rua do Ipe, 22" dataDxfId="11"/>
    <tableColumn id="14" xr3:uid="{D01C3504-D460-43BB-B5D4-E0C1F6C63C4F}" name="TARIFA CEDAE" dataDxfId="10">
      <calculatedColumnFormula>R2/Q2</calculatedColumnFormula>
    </tableColumn>
    <tableColumn id="15" xr3:uid="{23EF1806-9EB9-471D-985D-1C3F953B8144}" name="CEDAE  TOTAL(M³)" dataDxfId="9">
      <calculatedColumnFormula>SUM(F2:I2)</calculatedColumnFormula>
    </tableColumn>
    <tableColumn id="16" xr3:uid="{9DC18FBB-A951-404A-866D-6FB085EC1974}" name="CEDAE TOTAL (R$)" dataDxfId="8"/>
    <tableColumn id="17" xr3:uid="{42075518-155F-4470-8D1E-4AAF05E0D3ED}" name="PIS/COFINS" dataDxfId="7">
      <calculatedColumnFormula>7.204%*R2</calculatedColumnFormula>
    </tableColumn>
    <tableColumn id="18" xr3:uid="{5AFC8BF9-EB07-4E2F-B7FB-E4618757E391}" name="VALOR LIQUIDO" dataDxfId="6">
      <calculatedColumnFormula>R2-S2</calculatedColumnFormula>
    </tableColumn>
    <tableColumn id="19" xr3:uid="{BB82C002-57A4-4537-8C94-8F1F70BBD47B}" name="TARIFA LIQUIDA" dataDxfId="5">
      <calculatedColumnFormula>T2/Q2</calculatedColumnFormula>
    </tableColumn>
    <tableColumn id="20" xr3:uid="{20521690-8958-4661-AC36-49A21A14AE69}" name="EFEITO CONSUMO" dataDxfId="4"/>
    <tableColumn id="21" xr3:uid="{5F45B61D-9AE2-40E0-97AE-1AE9F8E9C667}" name="EFEITO TARIFA" dataDxfId="3">
      <calculatedColumnFormula>IF(Q2="","",Q2*(U2-U1))</calculatedColumnFormula>
    </tableColumn>
    <tableColumn id="22" xr3:uid="{E1654289-411C-4A57-9080-0E4EF7D92CCD}" name="Dias" dataDxfId="2">
      <calculatedColumnFormula>D2-C2</calculatedColumnFormula>
    </tableColumn>
    <tableColumn id="23" xr3:uid="{B94AC308-8088-4FDE-8481-2106DF5CDFF1}" name="Teste Formula" dataDxfId="1"/>
    <tableColumn id="24" xr3:uid="{6C406299-5992-491A-BF32-4B9A9D80B87F}" name="OBSERVAÇÕ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"/>
  <sheetViews>
    <sheetView showGridLines="0" tabSelected="1" zoomScale="85" zoomScaleNormal="85" workbookViewId="0">
      <pane xSplit="2" ySplit="1" topLeftCell="T109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defaultRowHeight="14.5" x14ac:dyDescent="0.35"/>
  <cols>
    <col min="1" max="1" width="22" customWidth="1"/>
    <col min="2" max="2" width="21.1796875" customWidth="1"/>
    <col min="3" max="4" width="11.81640625" customWidth="1"/>
    <col min="5" max="5" width="24.1796875" customWidth="1"/>
    <col min="6" max="8" width="12.7265625" customWidth="1"/>
    <col min="9" max="9" width="14" bestFit="1" customWidth="1"/>
    <col min="10" max="13" width="14" customWidth="1"/>
    <col min="14" max="14" width="15" bestFit="1" customWidth="1"/>
    <col min="15" max="15" width="15" customWidth="1"/>
    <col min="16" max="16" width="15.453125" customWidth="1"/>
    <col min="17" max="17" width="19.453125" customWidth="1"/>
    <col min="18" max="18" width="19" customWidth="1"/>
    <col min="19" max="19" width="13.54296875" customWidth="1"/>
    <col min="20" max="20" width="17" customWidth="1"/>
    <col min="21" max="21" width="17.1796875" customWidth="1"/>
    <col min="22" max="22" width="19.1796875" customWidth="1"/>
    <col min="23" max="23" width="15.7265625" customWidth="1"/>
    <col min="24" max="24" width="11.81640625" customWidth="1"/>
    <col min="25" max="25" width="21.453125" customWidth="1"/>
    <col min="26" max="26" width="139.7265625" bestFit="1" customWidth="1"/>
  </cols>
  <sheetData>
    <row r="1" spans="1:26" ht="43.5" x14ac:dyDescent="0.35">
      <c r="A1" s="8" t="s">
        <v>0</v>
      </c>
      <c r="B1" s="8" t="s">
        <v>1</v>
      </c>
      <c r="C1" s="9" t="s">
        <v>2</v>
      </c>
      <c r="D1" s="9" t="s">
        <v>3</v>
      </c>
      <c r="E1" s="9" t="s">
        <v>16</v>
      </c>
      <c r="F1" s="9" t="s">
        <v>45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24</v>
      </c>
      <c r="L1" s="9" t="s">
        <v>27</v>
      </c>
      <c r="M1" s="9" t="s">
        <v>26</v>
      </c>
      <c r="N1" s="9" t="s">
        <v>25</v>
      </c>
      <c r="O1" s="9" t="s">
        <v>32</v>
      </c>
      <c r="P1" s="9" t="s">
        <v>4</v>
      </c>
      <c r="Q1" s="9" t="s">
        <v>20</v>
      </c>
      <c r="R1" s="9" t="s">
        <v>21</v>
      </c>
      <c r="S1" s="9" t="s">
        <v>17</v>
      </c>
      <c r="T1" s="9" t="s">
        <v>22</v>
      </c>
      <c r="U1" s="9" t="s">
        <v>23</v>
      </c>
      <c r="V1" s="9" t="s">
        <v>19</v>
      </c>
      <c r="W1" s="9" t="s">
        <v>18</v>
      </c>
      <c r="X1" s="9" t="s">
        <v>46</v>
      </c>
      <c r="Y1" s="9" t="s">
        <v>47</v>
      </c>
      <c r="Z1" s="9" t="s">
        <v>33</v>
      </c>
    </row>
    <row r="2" spans="1:26" x14ac:dyDescent="0.35">
      <c r="A2" s="10">
        <v>42064</v>
      </c>
      <c r="B2" s="10">
        <v>42005</v>
      </c>
      <c r="C2" s="11">
        <v>42019</v>
      </c>
      <c r="D2" s="12">
        <v>42048</v>
      </c>
      <c r="E2" s="13">
        <v>20994.696999999993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5">
        <v>13.172000000000001</v>
      </c>
      <c r="Q2" s="13">
        <v>20066</v>
      </c>
      <c r="R2" s="14">
        <v>264309.35200000001</v>
      </c>
      <c r="S2" s="7">
        <f t="shared" ref="S2:S65" si="0">7.204%*R2</f>
        <v>19040.84571808</v>
      </c>
      <c r="T2" s="7">
        <f>R2-S2</f>
        <v>245268.50628192001</v>
      </c>
      <c r="U2" s="15">
        <f>T2/Q2</f>
        <v>12.223089120000001</v>
      </c>
      <c r="V2" s="7"/>
      <c r="W2" s="7"/>
      <c r="X2" s="16">
        <v>29</v>
      </c>
      <c r="Y2" s="17"/>
      <c r="Z2" s="17"/>
    </row>
    <row r="3" spans="1:26" x14ac:dyDescent="0.35">
      <c r="A3" s="10">
        <v>42095</v>
      </c>
      <c r="B3" s="10">
        <v>42036</v>
      </c>
      <c r="C3" s="11">
        <f>D2</f>
        <v>42048</v>
      </c>
      <c r="D3" s="12">
        <v>42081</v>
      </c>
      <c r="E3" s="13">
        <v>21129.152999999988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5">
        <v>13.172000000000001</v>
      </c>
      <c r="Q3" s="13">
        <v>20374</v>
      </c>
      <c r="R3" s="14">
        <v>268366.32800000004</v>
      </c>
      <c r="S3" s="7">
        <f t="shared" si="0"/>
        <v>19333.110269119999</v>
      </c>
      <c r="T3" s="7">
        <f t="shared" ref="T3:T66" si="1">R3-S3</f>
        <v>249033.21773088005</v>
      </c>
      <c r="U3" s="15">
        <f t="shared" ref="U3:U66" si="2">T3/Q3</f>
        <v>12.223089120000003</v>
      </c>
      <c r="V3" s="7">
        <f>IF(Q3="","",(SUM(Q3)*U2)-SUM(T2))</f>
        <v>3764.7114489600062</v>
      </c>
      <c r="W3" s="7">
        <f>IF(Q3="","",Q3*(U3-U2))</f>
        <v>3.6191494245940703E-11</v>
      </c>
      <c r="X3" s="16">
        <v>33</v>
      </c>
      <c r="Y3" s="17"/>
      <c r="Z3" s="17"/>
    </row>
    <row r="4" spans="1:26" x14ac:dyDescent="0.35">
      <c r="A4" s="10">
        <v>42125</v>
      </c>
      <c r="B4" s="10">
        <v>42064</v>
      </c>
      <c r="C4" s="11">
        <f t="shared" ref="C4:C11" si="3">D3</f>
        <v>42081</v>
      </c>
      <c r="D4" s="12">
        <v>42110</v>
      </c>
      <c r="E4" s="13">
        <v>15124.185000000001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5">
        <v>13.172000000000001</v>
      </c>
      <c r="Q4" s="13">
        <v>14343</v>
      </c>
      <c r="R4" s="14">
        <v>188925.99600000001</v>
      </c>
      <c r="S4" s="7">
        <f t="shared" si="0"/>
        <v>13610.228751839999</v>
      </c>
      <c r="T4" s="7">
        <f t="shared" si="1"/>
        <v>175315.76724816</v>
      </c>
      <c r="U4" s="15">
        <f t="shared" si="2"/>
        <v>12.223089120000001</v>
      </c>
      <c r="V4" s="7">
        <f t="shared" ref="V4:V67" si="4">IF(Q4="","",(SUM(Q4)*U3)-SUM(T3))</f>
        <v>-73717.450482720014</v>
      </c>
      <c r="W4" s="7">
        <f t="shared" ref="W4:W67" si="5">IF(Q4="","",Q4*(U4-U3))</f>
        <v>-2.5478286147517792E-11</v>
      </c>
      <c r="X4" s="16">
        <v>29</v>
      </c>
      <c r="Y4" s="17"/>
      <c r="Z4" s="17"/>
    </row>
    <row r="5" spans="1:26" x14ac:dyDescent="0.35">
      <c r="A5" s="10">
        <v>42156</v>
      </c>
      <c r="B5" s="10">
        <v>42095</v>
      </c>
      <c r="C5" s="11">
        <f t="shared" si="3"/>
        <v>42110</v>
      </c>
      <c r="D5" s="12">
        <v>42143</v>
      </c>
      <c r="E5" s="13">
        <v>19231.062999999995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5">
        <v>13.172000000000001</v>
      </c>
      <c r="Q5" s="13">
        <v>18423.599999999999</v>
      </c>
      <c r="R5" s="14">
        <v>242675.65919999999</v>
      </c>
      <c r="S5" s="7">
        <f t="shared" si="0"/>
        <v>17482.354488767996</v>
      </c>
      <c r="T5" s="7">
        <f t="shared" si="1"/>
        <v>225193.30471123199</v>
      </c>
      <c r="U5" s="15">
        <f t="shared" si="2"/>
        <v>12.223089120000001</v>
      </c>
      <c r="V5" s="7">
        <f t="shared" si="4"/>
        <v>49877.537463071989</v>
      </c>
      <c r="W5" s="7">
        <f t="shared" si="5"/>
        <v>0</v>
      </c>
      <c r="X5" s="16">
        <v>33</v>
      </c>
      <c r="Y5" s="17"/>
      <c r="Z5" s="17"/>
    </row>
    <row r="6" spans="1:26" x14ac:dyDescent="0.35">
      <c r="A6" s="10">
        <v>42186</v>
      </c>
      <c r="B6" s="10">
        <v>42125</v>
      </c>
      <c r="C6" s="11">
        <f t="shared" si="3"/>
        <v>42143</v>
      </c>
      <c r="D6" s="12">
        <v>42172</v>
      </c>
      <c r="E6" s="13">
        <v>14813.432000000006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5">
        <v>13.172000000000001</v>
      </c>
      <c r="Q6" s="13">
        <v>14286</v>
      </c>
      <c r="R6" s="14">
        <v>188175.19200000001</v>
      </c>
      <c r="S6" s="7">
        <f t="shared" si="0"/>
        <v>13556.140831679999</v>
      </c>
      <c r="T6" s="7">
        <f t="shared" si="1"/>
        <v>174619.05116832</v>
      </c>
      <c r="U6" s="15">
        <f t="shared" si="2"/>
        <v>12.223089120000001</v>
      </c>
      <c r="V6" s="7">
        <f t="shared" si="4"/>
        <v>-50574.253542911989</v>
      </c>
      <c r="W6" s="7">
        <f t="shared" si="5"/>
        <v>0</v>
      </c>
      <c r="X6" s="16">
        <v>29</v>
      </c>
      <c r="Y6" s="17"/>
      <c r="Z6" s="17"/>
    </row>
    <row r="7" spans="1:26" x14ac:dyDescent="0.35">
      <c r="A7" s="10">
        <v>42217</v>
      </c>
      <c r="B7" s="10">
        <v>42156</v>
      </c>
      <c r="C7" s="11">
        <f t="shared" si="3"/>
        <v>42172</v>
      </c>
      <c r="D7" s="12">
        <v>42201</v>
      </c>
      <c r="E7" s="13">
        <v>12440.271999999994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5">
        <v>13.172000000000001</v>
      </c>
      <c r="Q7" s="13">
        <v>12397.2</v>
      </c>
      <c r="R7" s="14">
        <v>163295.91840000002</v>
      </c>
      <c r="S7" s="7">
        <f t="shared" si="0"/>
        <v>11763.837961536001</v>
      </c>
      <c r="T7" s="7">
        <f t="shared" si="1"/>
        <v>151532.08043846404</v>
      </c>
      <c r="U7" s="15">
        <f t="shared" si="2"/>
        <v>12.223089120000003</v>
      </c>
      <c r="V7" s="7">
        <f t="shared" si="4"/>
        <v>-23086.970729855995</v>
      </c>
      <c r="W7" s="7">
        <f t="shared" si="5"/>
        <v>2.2021851009412786E-11</v>
      </c>
      <c r="X7" s="16">
        <v>29</v>
      </c>
      <c r="Y7" s="17"/>
      <c r="Z7" s="17"/>
    </row>
    <row r="8" spans="1:26" x14ac:dyDescent="0.35">
      <c r="A8" s="10">
        <v>42248</v>
      </c>
      <c r="B8" s="10">
        <v>42186</v>
      </c>
      <c r="C8" s="11">
        <f t="shared" si="3"/>
        <v>42201</v>
      </c>
      <c r="D8" s="12">
        <v>42230</v>
      </c>
      <c r="E8" s="13">
        <v>11096.653999999977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5">
        <v>13.763999999999999</v>
      </c>
      <c r="Q8" s="13">
        <v>11771.6</v>
      </c>
      <c r="R8" s="14">
        <v>162024.30239999999</v>
      </c>
      <c r="S8" s="7">
        <f t="shared" si="0"/>
        <v>11672.230744895998</v>
      </c>
      <c r="T8" s="7">
        <f t="shared" si="1"/>
        <v>150352.07165510399</v>
      </c>
      <c r="U8" s="15">
        <f t="shared" si="2"/>
        <v>12.77244144</v>
      </c>
      <c r="V8" s="7">
        <f t="shared" si="4"/>
        <v>-7646.7645534719923</v>
      </c>
      <c r="W8" s="7">
        <f t="shared" si="5"/>
        <v>6466.7557701119649</v>
      </c>
      <c r="X8" s="16">
        <v>29</v>
      </c>
      <c r="Y8" s="17"/>
      <c r="Z8" s="17"/>
    </row>
    <row r="9" spans="1:26" x14ac:dyDescent="0.35">
      <c r="A9" s="10">
        <v>42278</v>
      </c>
      <c r="B9" s="10">
        <v>42217</v>
      </c>
      <c r="C9" s="11">
        <f t="shared" si="3"/>
        <v>42230</v>
      </c>
      <c r="D9" s="12">
        <v>42262</v>
      </c>
      <c r="E9" s="13">
        <v>13133.071000000011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5">
        <v>13.763999999999999</v>
      </c>
      <c r="Q9" s="13">
        <v>12724</v>
      </c>
      <c r="R9" s="14">
        <v>175133.136</v>
      </c>
      <c r="S9" s="7">
        <f t="shared" si="0"/>
        <v>12616.591117439999</v>
      </c>
      <c r="T9" s="7">
        <f t="shared" si="1"/>
        <v>162516.54488256</v>
      </c>
      <c r="U9" s="15">
        <f t="shared" si="2"/>
        <v>12.77244144</v>
      </c>
      <c r="V9" s="7">
        <f t="shared" si="4"/>
        <v>12164.473227456008</v>
      </c>
      <c r="W9" s="7">
        <f t="shared" si="5"/>
        <v>0</v>
      </c>
      <c r="X9" s="16">
        <v>32</v>
      </c>
      <c r="Y9" s="17"/>
      <c r="Z9" s="17"/>
    </row>
    <row r="10" spans="1:26" x14ac:dyDescent="0.35">
      <c r="A10" s="10">
        <v>42309</v>
      </c>
      <c r="B10" s="10">
        <v>42248</v>
      </c>
      <c r="C10" s="11">
        <f t="shared" si="3"/>
        <v>42262</v>
      </c>
      <c r="D10" s="12">
        <v>42291</v>
      </c>
      <c r="E10" s="13">
        <v>11956.912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>
        <v>15.138</v>
      </c>
      <c r="Q10" s="13">
        <v>11432</v>
      </c>
      <c r="R10" s="14">
        <v>173057.61600000001</v>
      </c>
      <c r="S10" s="7">
        <f t="shared" si="0"/>
        <v>12467.070656639999</v>
      </c>
      <c r="T10" s="7">
        <f t="shared" si="1"/>
        <v>160590.54534336002</v>
      </c>
      <c r="U10" s="15">
        <f t="shared" si="2"/>
        <v>14.047458480000001</v>
      </c>
      <c r="V10" s="7">
        <f t="shared" si="4"/>
        <v>-16501.994340480014</v>
      </c>
      <c r="W10" s="7">
        <f t="shared" si="5"/>
        <v>14575.994801280018</v>
      </c>
      <c r="X10" s="16">
        <v>29</v>
      </c>
      <c r="Y10" s="17"/>
      <c r="Z10" s="17"/>
    </row>
    <row r="11" spans="1:26" x14ac:dyDescent="0.35">
      <c r="A11" s="10">
        <v>42339</v>
      </c>
      <c r="B11" s="10">
        <v>42278</v>
      </c>
      <c r="C11" s="11">
        <f t="shared" si="3"/>
        <v>42291</v>
      </c>
      <c r="D11" s="12">
        <v>42321</v>
      </c>
      <c r="E11" s="13">
        <v>11984.933999999994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>
        <v>15.138</v>
      </c>
      <c r="Q11" s="13">
        <v>11384</v>
      </c>
      <c r="R11" s="14">
        <v>172330.992</v>
      </c>
      <c r="S11" s="7">
        <f t="shared" si="0"/>
        <v>12414.724663679999</v>
      </c>
      <c r="T11" s="7">
        <f t="shared" si="1"/>
        <v>159916.26733631999</v>
      </c>
      <c r="U11" s="15">
        <f t="shared" si="2"/>
        <v>14.04745848</v>
      </c>
      <c r="V11" s="7">
        <f t="shared" si="4"/>
        <v>-674.27800704000401</v>
      </c>
      <c r="W11" s="7">
        <f t="shared" si="5"/>
        <v>-2.0222046259732451E-11</v>
      </c>
      <c r="X11" s="16">
        <v>30</v>
      </c>
      <c r="Y11" s="17"/>
      <c r="Z11" s="17"/>
    </row>
    <row r="12" spans="1:26" x14ac:dyDescent="0.35">
      <c r="A12" s="10">
        <v>42370</v>
      </c>
      <c r="B12" s="10">
        <v>42309</v>
      </c>
      <c r="C12" s="11">
        <v>42321</v>
      </c>
      <c r="D12" s="12">
        <v>42352</v>
      </c>
      <c r="E12" s="13">
        <v>12953.5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>
        <v>15.138</v>
      </c>
      <c r="Q12" s="13">
        <v>12341</v>
      </c>
      <c r="R12" s="14">
        <v>188134.01</v>
      </c>
      <c r="S12" s="7">
        <f t="shared" si="0"/>
        <v>13553.1740804</v>
      </c>
      <c r="T12" s="7">
        <f t="shared" si="1"/>
        <v>174580.83591960001</v>
      </c>
      <c r="U12" s="15">
        <f t="shared" si="2"/>
        <v>14.14640919857386</v>
      </c>
      <c r="V12" s="7">
        <f t="shared" si="4"/>
        <v>13443.417765360005</v>
      </c>
      <c r="W12" s="7">
        <f t="shared" si="5"/>
        <v>1221.1508179200098</v>
      </c>
      <c r="X12" s="16">
        <v>31</v>
      </c>
      <c r="Y12" s="17"/>
      <c r="Z12" s="17"/>
    </row>
    <row r="13" spans="1:26" x14ac:dyDescent="0.35">
      <c r="A13" s="10">
        <v>42401</v>
      </c>
      <c r="B13" s="10">
        <v>42339</v>
      </c>
      <c r="C13" s="11">
        <v>42352</v>
      </c>
      <c r="D13" s="12">
        <v>42387</v>
      </c>
      <c r="E13" s="13">
        <v>14133.699999999983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>
        <v>15.138</v>
      </c>
      <c r="Q13" s="13">
        <v>13555.5</v>
      </c>
      <c r="R13" s="14">
        <v>206672.65999999997</v>
      </c>
      <c r="S13" s="7">
        <f t="shared" si="0"/>
        <v>14888.698426399997</v>
      </c>
      <c r="T13" s="7">
        <f t="shared" si="1"/>
        <v>191783.96157359998</v>
      </c>
      <c r="U13" s="15">
        <f t="shared" si="2"/>
        <v>14.14805514909815</v>
      </c>
      <c r="V13" s="7">
        <f t="shared" si="4"/>
        <v>17180.813971667958</v>
      </c>
      <c r="W13" s="7">
        <f t="shared" si="5"/>
        <v>22.311682332016957</v>
      </c>
      <c r="X13" s="16">
        <v>35</v>
      </c>
      <c r="Y13" s="17"/>
      <c r="Z13" s="17"/>
    </row>
    <row r="14" spans="1:26" x14ac:dyDescent="0.35">
      <c r="A14" s="10">
        <v>42430</v>
      </c>
      <c r="B14" s="10">
        <v>42370</v>
      </c>
      <c r="C14" s="11">
        <v>42387</v>
      </c>
      <c r="D14" s="12">
        <v>42418</v>
      </c>
      <c r="E14" s="13">
        <v>13038.700000000012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>
        <v>15.138</v>
      </c>
      <c r="Q14" s="13">
        <v>12953</v>
      </c>
      <c r="R14" s="14">
        <v>197442.26</v>
      </c>
      <c r="S14" s="7">
        <f t="shared" si="0"/>
        <v>14223.7404104</v>
      </c>
      <c r="T14" s="7">
        <f t="shared" si="1"/>
        <v>183218.51958960001</v>
      </c>
      <c r="U14" s="15">
        <f t="shared" si="2"/>
        <v>14.144871426665638</v>
      </c>
      <c r="V14" s="7">
        <f t="shared" si="4"/>
        <v>-8524.2032273316581</v>
      </c>
      <c r="W14" s="7">
        <f t="shared" si="5"/>
        <v>-41.238756668327554</v>
      </c>
      <c r="X14" s="16">
        <v>31</v>
      </c>
      <c r="Y14" s="17"/>
      <c r="Z14" s="17"/>
    </row>
    <row r="15" spans="1:26" x14ac:dyDescent="0.35">
      <c r="A15" s="10">
        <v>42461</v>
      </c>
      <c r="B15" s="10">
        <v>42401</v>
      </c>
      <c r="C15" s="11">
        <v>42418</v>
      </c>
      <c r="D15" s="12">
        <v>42446</v>
      </c>
      <c r="E15" s="13">
        <v>11493.800000000017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>
        <v>15.138</v>
      </c>
      <c r="Q15" s="13">
        <v>11027.8</v>
      </c>
      <c r="R15" s="14">
        <v>168097.16</v>
      </c>
      <c r="S15" s="7">
        <f t="shared" si="0"/>
        <v>12109.7194064</v>
      </c>
      <c r="T15" s="7">
        <f t="shared" si="1"/>
        <v>155987.44059360001</v>
      </c>
      <c r="U15" s="15">
        <f t="shared" si="2"/>
        <v>14.144928326012444</v>
      </c>
      <c r="V15" s="7">
        <f t="shared" si="4"/>
        <v>-27231.706470616686</v>
      </c>
      <c r="W15" s="7">
        <f t="shared" si="5"/>
        <v>0.62747461670444904</v>
      </c>
      <c r="X15" s="16">
        <v>28</v>
      </c>
      <c r="Y15" s="17"/>
      <c r="Z15" s="17"/>
    </row>
    <row r="16" spans="1:26" x14ac:dyDescent="0.35">
      <c r="A16" s="10">
        <v>42491</v>
      </c>
      <c r="B16" s="10">
        <v>42430</v>
      </c>
      <c r="C16" s="11">
        <v>42446</v>
      </c>
      <c r="D16" s="12">
        <v>42475</v>
      </c>
      <c r="E16" s="13">
        <v>10817.600000000006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>
        <v>15.138</v>
      </c>
      <c r="Q16" s="13">
        <v>10485</v>
      </c>
      <c r="R16" s="14">
        <v>159780.93</v>
      </c>
      <c r="S16" s="7">
        <f t="shared" si="0"/>
        <v>11510.618197199998</v>
      </c>
      <c r="T16" s="7">
        <f t="shared" si="1"/>
        <v>148270.31180279999</v>
      </c>
      <c r="U16" s="15">
        <f t="shared" si="2"/>
        <v>14.141183767553647</v>
      </c>
      <c r="V16" s="7">
        <f t="shared" si="4"/>
        <v>-7677.8670953595429</v>
      </c>
      <c r="W16" s="7">
        <f t="shared" si="5"/>
        <v>-39.261695440483734</v>
      </c>
      <c r="X16" s="16">
        <v>29</v>
      </c>
      <c r="Y16" s="17"/>
      <c r="Z16" s="17"/>
    </row>
    <row r="17" spans="1:26" x14ac:dyDescent="0.35">
      <c r="A17" s="10">
        <v>42522</v>
      </c>
      <c r="B17" s="10">
        <v>42461</v>
      </c>
      <c r="C17" s="11">
        <v>42475</v>
      </c>
      <c r="D17" s="12">
        <v>42506</v>
      </c>
      <c r="E17" s="13">
        <v>8280.7999999999884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>
        <v>15.138</v>
      </c>
      <c r="Q17" s="13">
        <v>8096</v>
      </c>
      <c r="R17" s="14">
        <v>123233.04000000001</v>
      </c>
      <c r="S17" s="7">
        <f t="shared" si="0"/>
        <v>8877.7082016000004</v>
      </c>
      <c r="T17" s="7">
        <f t="shared" si="1"/>
        <v>114355.3317984</v>
      </c>
      <c r="U17" s="15">
        <f t="shared" si="2"/>
        <v>14.124917465217392</v>
      </c>
      <c r="V17" s="7">
        <f t="shared" si="4"/>
        <v>-33783.288020685664</v>
      </c>
      <c r="W17" s="7">
        <f t="shared" si="5"/>
        <v>-131.69198371432435</v>
      </c>
      <c r="X17" s="16">
        <v>31</v>
      </c>
      <c r="Y17" s="17"/>
      <c r="Z17" s="17"/>
    </row>
    <row r="18" spans="1:26" x14ac:dyDescent="0.35">
      <c r="A18" s="10">
        <v>42552</v>
      </c>
      <c r="B18" s="10">
        <v>42491</v>
      </c>
      <c r="C18" s="11">
        <v>42506</v>
      </c>
      <c r="D18" s="12">
        <v>42535</v>
      </c>
      <c r="E18" s="13">
        <v>6574.3000000000175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>
        <v>15.138</v>
      </c>
      <c r="Q18" s="13">
        <v>6466</v>
      </c>
      <c r="R18" s="14">
        <v>97882.308000000005</v>
      </c>
      <c r="S18" s="7">
        <f t="shared" si="0"/>
        <v>7051.4414683199993</v>
      </c>
      <c r="T18" s="7">
        <f t="shared" si="1"/>
        <v>90830.866531680003</v>
      </c>
      <c r="U18" s="15">
        <f t="shared" si="2"/>
        <v>14.047458480000001</v>
      </c>
      <c r="V18" s="7">
        <f t="shared" si="4"/>
        <v>-23023.615468304342</v>
      </c>
      <c r="W18" s="7">
        <f t="shared" si="5"/>
        <v>-500.84979841564609</v>
      </c>
      <c r="X18" s="16">
        <v>29</v>
      </c>
      <c r="Y18" s="17"/>
      <c r="Z18" s="17"/>
    </row>
    <row r="19" spans="1:26" x14ac:dyDescent="0.35">
      <c r="A19" s="10">
        <v>42583</v>
      </c>
      <c r="B19" s="10">
        <v>42522</v>
      </c>
      <c r="C19" s="11">
        <v>42535</v>
      </c>
      <c r="D19" s="12">
        <v>42564</v>
      </c>
      <c r="E19" s="13">
        <v>8258.2000000000116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>
        <v>15.138</v>
      </c>
      <c r="Q19" s="13">
        <v>8116</v>
      </c>
      <c r="R19" s="14">
        <v>122860.008</v>
      </c>
      <c r="S19" s="7">
        <f t="shared" si="0"/>
        <v>8850.8349763199985</v>
      </c>
      <c r="T19" s="7">
        <f t="shared" si="1"/>
        <v>114009.17302368001</v>
      </c>
      <c r="U19" s="15">
        <f t="shared" si="2"/>
        <v>14.047458480000001</v>
      </c>
      <c r="V19" s="7">
        <f t="shared" si="4"/>
        <v>23178.306492000003</v>
      </c>
      <c r="W19" s="7">
        <f t="shared" si="5"/>
        <v>0</v>
      </c>
      <c r="X19" s="16">
        <v>29</v>
      </c>
      <c r="Y19" s="17"/>
      <c r="Z19" s="17"/>
    </row>
    <row r="20" spans="1:26" x14ac:dyDescent="0.35">
      <c r="A20" s="10">
        <v>42614</v>
      </c>
      <c r="B20" s="10">
        <v>42552</v>
      </c>
      <c r="C20" s="11">
        <v>42564</v>
      </c>
      <c r="D20" s="12">
        <v>42593</v>
      </c>
      <c r="E20" s="13">
        <v>8032.4000000000233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>
        <v>15.138</v>
      </c>
      <c r="Q20" s="13">
        <v>7841</v>
      </c>
      <c r="R20" s="14">
        <v>118697.058</v>
      </c>
      <c r="S20" s="7">
        <f t="shared" si="0"/>
        <v>8550.9360583199996</v>
      </c>
      <c r="T20" s="7">
        <f t="shared" si="1"/>
        <v>110146.12194168</v>
      </c>
      <c r="U20" s="15">
        <f t="shared" si="2"/>
        <v>14.04745848</v>
      </c>
      <c r="V20" s="7">
        <f t="shared" si="4"/>
        <v>-3863.0510819999909</v>
      </c>
      <c r="W20" s="7">
        <f t="shared" si="5"/>
        <v>-1.3928413977737364E-11</v>
      </c>
      <c r="X20" s="16">
        <v>29</v>
      </c>
      <c r="Y20" s="17"/>
      <c r="Z20" s="17"/>
    </row>
    <row r="21" spans="1:26" x14ac:dyDescent="0.35">
      <c r="A21" s="10">
        <v>42644</v>
      </c>
      <c r="B21" s="10">
        <v>42583</v>
      </c>
      <c r="C21" s="11">
        <v>42593</v>
      </c>
      <c r="D21" s="12">
        <v>42626</v>
      </c>
      <c r="E21" s="13">
        <v>9214.5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>
        <v>15.138</v>
      </c>
      <c r="Q21" s="13">
        <v>11285</v>
      </c>
      <c r="R21" s="14">
        <v>170832.33</v>
      </c>
      <c r="S21" s="7">
        <f t="shared" si="0"/>
        <v>12306.761053199998</v>
      </c>
      <c r="T21" s="7">
        <f t="shared" si="1"/>
        <v>158525.56894679999</v>
      </c>
      <c r="U21" s="15">
        <f t="shared" si="2"/>
        <v>14.04745848</v>
      </c>
      <c r="V21" s="7">
        <f t="shared" si="4"/>
        <v>48379.44700511999</v>
      </c>
      <c r="W21" s="7">
        <f t="shared" si="5"/>
        <v>0</v>
      </c>
      <c r="X21" s="16">
        <v>33</v>
      </c>
      <c r="Y21" s="17"/>
      <c r="Z21" s="17"/>
    </row>
    <row r="22" spans="1:26" x14ac:dyDescent="0.35">
      <c r="A22" s="10">
        <v>42675</v>
      </c>
      <c r="B22" s="10">
        <v>42614</v>
      </c>
      <c r="C22" s="11">
        <v>42626</v>
      </c>
      <c r="D22" s="12">
        <v>42654</v>
      </c>
      <c r="E22" s="13">
        <v>3320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5">
        <v>15.678000000000001</v>
      </c>
      <c r="Q22" s="13">
        <v>4835</v>
      </c>
      <c r="R22" s="14">
        <v>75803.13</v>
      </c>
      <c r="S22" s="7">
        <f t="shared" si="0"/>
        <v>5460.8574852000002</v>
      </c>
      <c r="T22" s="7">
        <f t="shared" si="1"/>
        <v>70342.272514800003</v>
      </c>
      <c r="U22" s="15">
        <f t="shared" si="2"/>
        <v>14.548556880000001</v>
      </c>
      <c r="V22" s="7">
        <f t="shared" si="4"/>
        <v>-90606.107195999997</v>
      </c>
      <c r="W22" s="7">
        <f t="shared" si="5"/>
        <v>2422.8107640000089</v>
      </c>
      <c r="X22" s="16">
        <v>28</v>
      </c>
      <c r="Y22" s="17"/>
      <c r="Z22" s="17"/>
    </row>
    <row r="23" spans="1:26" x14ac:dyDescent="0.35">
      <c r="A23" s="10">
        <v>42705</v>
      </c>
      <c r="B23" s="10">
        <v>42644</v>
      </c>
      <c r="C23" s="11">
        <v>42654</v>
      </c>
      <c r="D23" s="12">
        <v>42685</v>
      </c>
      <c r="E23" s="13">
        <v>7758.5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5">
        <v>15.678000000000001</v>
      </c>
      <c r="Q23" s="13">
        <v>12014</v>
      </c>
      <c r="R23" s="14">
        <v>188355.492</v>
      </c>
      <c r="S23" s="7">
        <f t="shared" si="0"/>
        <v>13569.129643679998</v>
      </c>
      <c r="T23" s="7">
        <f t="shared" si="1"/>
        <v>174786.36235631999</v>
      </c>
      <c r="U23" s="15">
        <f t="shared" si="2"/>
        <v>14.54855688</v>
      </c>
      <c r="V23" s="7">
        <f t="shared" si="4"/>
        <v>104444.08984152002</v>
      </c>
      <c r="W23" s="7">
        <f t="shared" si="5"/>
        <v>-2.1341151068554609E-11</v>
      </c>
      <c r="X23" s="16">
        <v>31</v>
      </c>
      <c r="Y23" s="17"/>
      <c r="Z23" s="17"/>
    </row>
    <row r="24" spans="1:26" x14ac:dyDescent="0.35">
      <c r="A24" s="10">
        <v>42736</v>
      </c>
      <c r="B24" s="10">
        <v>42675</v>
      </c>
      <c r="C24" s="11">
        <v>42685</v>
      </c>
      <c r="D24" s="12">
        <v>42716</v>
      </c>
      <c r="E24" s="13">
        <v>12065.300000000017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5">
        <v>16.548999999999999</v>
      </c>
      <c r="Q24" s="13">
        <v>11115</v>
      </c>
      <c r="R24" s="14">
        <v>183942.13499999998</v>
      </c>
      <c r="S24" s="7">
        <f t="shared" si="0"/>
        <v>13251.191405399997</v>
      </c>
      <c r="T24" s="7">
        <f t="shared" si="1"/>
        <v>170690.94359459999</v>
      </c>
      <c r="U24" s="15">
        <f t="shared" si="2"/>
        <v>15.356810039999999</v>
      </c>
      <c r="V24" s="7">
        <f t="shared" si="4"/>
        <v>-13079.152635120001</v>
      </c>
      <c r="W24" s="7">
        <f t="shared" si="5"/>
        <v>8983.733873399995</v>
      </c>
      <c r="X24" s="16">
        <v>31</v>
      </c>
      <c r="Y24" s="17"/>
      <c r="Z24" s="17"/>
    </row>
    <row r="25" spans="1:26" x14ac:dyDescent="0.35">
      <c r="A25" s="10">
        <v>42767</v>
      </c>
      <c r="B25" s="10">
        <v>42705</v>
      </c>
      <c r="C25" s="11">
        <v>42716</v>
      </c>
      <c r="D25" s="12">
        <v>42745</v>
      </c>
      <c r="E25" s="13">
        <v>13114.299999999988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>
        <v>16.548999999999999</v>
      </c>
      <c r="Q25" s="13">
        <v>13046</v>
      </c>
      <c r="R25" s="14">
        <v>215898.25399999999</v>
      </c>
      <c r="S25" s="7">
        <f t="shared" si="0"/>
        <v>15553.310218159997</v>
      </c>
      <c r="T25" s="7">
        <f t="shared" si="1"/>
        <v>200344.94378183997</v>
      </c>
      <c r="U25" s="15">
        <f t="shared" si="2"/>
        <v>15.356810039999997</v>
      </c>
      <c r="V25" s="7">
        <f t="shared" si="4"/>
        <v>29654.000187239988</v>
      </c>
      <c r="W25" s="7">
        <f t="shared" si="5"/>
        <v>-2.3174351326815668E-11</v>
      </c>
      <c r="X25" s="16">
        <v>29</v>
      </c>
      <c r="Y25" s="17"/>
      <c r="Z25" s="17"/>
    </row>
    <row r="26" spans="1:26" x14ac:dyDescent="0.35">
      <c r="A26" s="10">
        <v>42795</v>
      </c>
      <c r="B26" s="10">
        <v>42736</v>
      </c>
      <c r="C26" s="11">
        <v>42745</v>
      </c>
      <c r="D26" s="12">
        <v>42774</v>
      </c>
      <c r="E26" s="13">
        <v>13515.299999999988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>
        <v>17.728999999999999</v>
      </c>
      <c r="Q26" s="13">
        <v>14298</v>
      </c>
      <c r="R26" s="14">
        <v>253489.242</v>
      </c>
      <c r="S26" s="7">
        <f t="shared" si="0"/>
        <v>18261.364993679999</v>
      </c>
      <c r="T26" s="7">
        <f t="shared" si="1"/>
        <v>235227.87700631999</v>
      </c>
      <c r="U26" s="15">
        <f t="shared" si="2"/>
        <v>16.451802839999999</v>
      </c>
      <c r="V26" s="7">
        <f t="shared" si="4"/>
        <v>19226.726170079986</v>
      </c>
      <c r="W26" s="7">
        <f t="shared" si="5"/>
        <v>15656.207054400025</v>
      </c>
      <c r="X26" s="16">
        <v>29</v>
      </c>
      <c r="Y26" s="17"/>
      <c r="Z26" s="17"/>
    </row>
    <row r="27" spans="1:26" x14ac:dyDescent="0.35">
      <c r="A27" s="10">
        <v>42826</v>
      </c>
      <c r="B27" s="10">
        <v>42767</v>
      </c>
      <c r="C27" s="11">
        <v>42774</v>
      </c>
      <c r="D27" s="12">
        <v>42807</v>
      </c>
      <c r="E27" s="13">
        <v>13048.299999999988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>
        <v>17.728999999999999</v>
      </c>
      <c r="Q27" s="13">
        <v>13153</v>
      </c>
      <c r="R27" s="14">
        <v>233189.53699999998</v>
      </c>
      <c r="S27" s="7">
        <f t="shared" si="0"/>
        <v>16798.974245479996</v>
      </c>
      <c r="T27" s="7">
        <f t="shared" si="1"/>
        <v>216390.56275451998</v>
      </c>
      <c r="U27" s="15">
        <f t="shared" si="2"/>
        <v>16.451802839999999</v>
      </c>
      <c r="V27" s="7">
        <f t="shared" si="4"/>
        <v>-18837.31425180001</v>
      </c>
      <c r="W27" s="7">
        <f t="shared" si="5"/>
        <v>0</v>
      </c>
      <c r="X27" s="16">
        <v>33</v>
      </c>
      <c r="Y27" s="17"/>
      <c r="Z27" s="17"/>
    </row>
    <row r="28" spans="1:26" x14ac:dyDescent="0.35">
      <c r="A28" s="10">
        <v>42856</v>
      </c>
      <c r="B28" s="10">
        <v>42795</v>
      </c>
      <c r="C28" s="11">
        <v>42807</v>
      </c>
      <c r="D28" s="12">
        <v>42835</v>
      </c>
      <c r="E28" s="13">
        <v>11998.799999999988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5">
        <v>17.728999999999999</v>
      </c>
      <c r="Q28" s="13">
        <v>12814</v>
      </c>
      <c r="R28" s="14">
        <v>227179.40599999999</v>
      </c>
      <c r="S28" s="7">
        <f t="shared" si="0"/>
        <v>16366.004408239998</v>
      </c>
      <c r="T28" s="7">
        <f t="shared" si="1"/>
        <v>210813.40159175999</v>
      </c>
      <c r="U28" s="15">
        <f t="shared" si="2"/>
        <v>16.451802839999999</v>
      </c>
      <c r="V28" s="7">
        <f t="shared" si="4"/>
        <v>-5577.1611627599923</v>
      </c>
      <c r="W28" s="7">
        <f t="shared" si="5"/>
        <v>0</v>
      </c>
      <c r="X28" s="16">
        <v>28</v>
      </c>
      <c r="Y28" s="17"/>
      <c r="Z28" s="17"/>
    </row>
    <row r="29" spans="1:26" x14ac:dyDescent="0.35">
      <c r="A29" s="10">
        <v>42887</v>
      </c>
      <c r="B29" s="10">
        <v>42826</v>
      </c>
      <c r="C29" s="11">
        <v>42835</v>
      </c>
      <c r="D29" s="12">
        <v>42866</v>
      </c>
      <c r="E29" s="13">
        <v>12020.399999999994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5">
        <v>17.728999999999999</v>
      </c>
      <c r="Q29" s="13">
        <v>11986.9</v>
      </c>
      <c r="R29" s="14">
        <v>212515.75009999998</v>
      </c>
      <c r="S29" s="7">
        <f t="shared" si="0"/>
        <v>15309.634637203997</v>
      </c>
      <c r="T29" s="7">
        <f t="shared" si="1"/>
        <v>197206.11546279598</v>
      </c>
      <c r="U29" s="15">
        <f t="shared" si="2"/>
        <v>16.451802839999999</v>
      </c>
      <c r="V29" s="7">
        <f t="shared" si="4"/>
        <v>-13607.286128964013</v>
      </c>
      <c r="W29" s="7">
        <f t="shared" si="5"/>
        <v>0</v>
      </c>
      <c r="X29" s="16">
        <v>31</v>
      </c>
      <c r="Y29" s="17"/>
      <c r="Z29" s="17"/>
    </row>
    <row r="30" spans="1:26" x14ac:dyDescent="0.35">
      <c r="A30" s="10">
        <v>42917</v>
      </c>
      <c r="B30" s="10">
        <v>42856</v>
      </c>
      <c r="C30" s="11">
        <v>42866</v>
      </c>
      <c r="D30" s="12">
        <v>42894</v>
      </c>
      <c r="E30" s="13">
        <v>9558.9000000000233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>
        <v>17.728999999999999</v>
      </c>
      <c r="Q30" s="13">
        <v>8871</v>
      </c>
      <c r="R30" s="14">
        <v>157273.959</v>
      </c>
      <c r="S30" s="7">
        <f t="shared" si="0"/>
        <v>11330.01600636</v>
      </c>
      <c r="T30" s="7">
        <f t="shared" si="1"/>
        <v>145943.94299364</v>
      </c>
      <c r="U30" s="15">
        <f t="shared" si="2"/>
        <v>16.451802839999999</v>
      </c>
      <c r="V30" s="7">
        <f t="shared" si="4"/>
        <v>-51262.172469155979</v>
      </c>
      <c r="W30" s="7">
        <f t="shared" si="5"/>
        <v>0</v>
      </c>
      <c r="X30" s="16">
        <v>28</v>
      </c>
      <c r="Y30" s="17"/>
      <c r="Z30" s="17"/>
    </row>
    <row r="31" spans="1:26" x14ac:dyDescent="0.35">
      <c r="A31" s="10">
        <v>42948</v>
      </c>
      <c r="B31" s="10">
        <v>42887</v>
      </c>
      <c r="C31" s="11">
        <v>42894</v>
      </c>
      <c r="D31" s="12">
        <v>42923</v>
      </c>
      <c r="E31" s="13">
        <v>10592.900000000023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>
        <v>17.728999999999999</v>
      </c>
      <c r="Q31" s="13">
        <v>9093.2000000000007</v>
      </c>
      <c r="R31" s="14">
        <v>161213.34280000001</v>
      </c>
      <c r="S31" s="7">
        <f t="shared" si="0"/>
        <v>11613.809215312</v>
      </c>
      <c r="T31" s="7">
        <f t="shared" si="1"/>
        <v>149599.533584688</v>
      </c>
      <c r="U31" s="15">
        <f t="shared" si="2"/>
        <v>16.451802839999999</v>
      </c>
      <c r="V31" s="7">
        <f t="shared" si="4"/>
        <v>3655.5905910480069</v>
      </c>
      <c r="W31" s="7">
        <f t="shared" si="5"/>
        <v>0</v>
      </c>
      <c r="X31" s="16">
        <v>29</v>
      </c>
      <c r="Y31" s="17"/>
      <c r="Z31" s="17"/>
    </row>
    <row r="32" spans="1:26" x14ac:dyDescent="0.35">
      <c r="A32" s="10">
        <v>42979</v>
      </c>
      <c r="B32" s="10">
        <v>42917</v>
      </c>
      <c r="C32" s="11">
        <v>42923</v>
      </c>
      <c r="D32" s="12">
        <v>42951</v>
      </c>
      <c r="E32" s="13">
        <v>9595.5000000000291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5">
        <v>18.366</v>
      </c>
      <c r="Q32" s="13">
        <v>9853</v>
      </c>
      <c r="R32" s="14">
        <v>180960.198</v>
      </c>
      <c r="S32" s="7">
        <f t="shared" si="0"/>
        <v>13036.372663919999</v>
      </c>
      <c r="T32" s="7">
        <f t="shared" si="1"/>
        <v>167923.82533608002</v>
      </c>
      <c r="U32" s="15">
        <f t="shared" si="2"/>
        <v>17.04291336</v>
      </c>
      <c r="V32" s="7">
        <f t="shared" si="4"/>
        <v>12500.079797831975</v>
      </c>
      <c r="W32" s="7">
        <f t="shared" si="5"/>
        <v>5824.2119535600086</v>
      </c>
      <c r="X32" s="16">
        <v>28</v>
      </c>
      <c r="Y32" s="17"/>
      <c r="Z32" s="17"/>
    </row>
    <row r="33" spans="1:26" x14ac:dyDescent="0.35">
      <c r="A33" s="10">
        <v>43009</v>
      </c>
      <c r="B33" s="10">
        <v>42948</v>
      </c>
      <c r="C33" s="11">
        <v>42951</v>
      </c>
      <c r="D33" s="12">
        <v>42979</v>
      </c>
      <c r="E33" s="13">
        <v>9505.8500000000113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>
        <v>18.366</v>
      </c>
      <c r="Q33" s="13">
        <v>9124</v>
      </c>
      <c r="R33" s="14">
        <v>167571.38399999999</v>
      </c>
      <c r="S33" s="7">
        <f t="shared" si="0"/>
        <v>12071.842503359998</v>
      </c>
      <c r="T33" s="7">
        <f t="shared" si="1"/>
        <v>155499.54149663998</v>
      </c>
      <c r="U33" s="15">
        <f t="shared" si="2"/>
        <v>17.04291336</v>
      </c>
      <c r="V33" s="7">
        <f t="shared" si="4"/>
        <v>-12424.283839440002</v>
      </c>
      <c r="W33" s="7">
        <f t="shared" si="5"/>
        <v>0</v>
      </c>
      <c r="X33" s="16">
        <v>28</v>
      </c>
      <c r="Y33" s="17"/>
      <c r="Z33" s="17"/>
    </row>
    <row r="34" spans="1:26" x14ac:dyDescent="0.35">
      <c r="A34" s="10">
        <v>43040</v>
      </c>
      <c r="B34" s="10">
        <v>42979</v>
      </c>
      <c r="C34" s="11">
        <v>42979</v>
      </c>
      <c r="D34" s="12">
        <v>43010</v>
      </c>
      <c r="E34" s="13">
        <v>11713.919999999966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5">
        <v>18.366</v>
      </c>
      <c r="Q34" s="13">
        <v>10332</v>
      </c>
      <c r="R34" s="14">
        <v>189757.51199999999</v>
      </c>
      <c r="S34" s="7">
        <f t="shared" si="0"/>
        <v>13670.131164479997</v>
      </c>
      <c r="T34" s="7">
        <f t="shared" si="1"/>
        <v>176087.38083551999</v>
      </c>
      <c r="U34" s="15">
        <f t="shared" si="2"/>
        <v>17.04291336</v>
      </c>
      <c r="V34" s="7">
        <f t="shared" si="4"/>
        <v>20587.839338880003</v>
      </c>
      <c r="W34" s="7">
        <f t="shared" si="5"/>
        <v>0</v>
      </c>
      <c r="X34" s="16">
        <v>31</v>
      </c>
      <c r="Y34" s="17"/>
      <c r="Z34" s="17"/>
    </row>
    <row r="35" spans="1:26" x14ac:dyDescent="0.35">
      <c r="A35" s="10">
        <v>43070</v>
      </c>
      <c r="B35" s="10">
        <v>43009</v>
      </c>
      <c r="C35" s="11">
        <v>43010</v>
      </c>
      <c r="D35" s="12">
        <v>43040</v>
      </c>
      <c r="E35" s="13">
        <v>10549.139999999978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5">
        <v>18.366</v>
      </c>
      <c r="Q35" s="13">
        <v>8623</v>
      </c>
      <c r="R35" s="14">
        <v>158370.01800000001</v>
      </c>
      <c r="S35" s="7">
        <f t="shared" si="0"/>
        <v>11408.97609672</v>
      </c>
      <c r="T35" s="7">
        <f t="shared" si="1"/>
        <v>146961.04190328001</v>
      </c>
      <c r="U35" s="15">
        <f t="shared" si="2"/>
        <v>17.04291336</v>
      </c>
      <c r="V35" s="7">
        <f t="shared" si="4"/>
        <v>-29126.338932239974</v>
      </c>
      <c r="W35" s="7">
        <f t="shared" si="5"/>
        <v>0</v>
      </c>
      <c r="X35" s="16">
        <v>30</v>
      </c>
      <c r="Y35" s="17"/>
      <c r="Z35" s="17"/>
    </row>
    <row r="36" spans="1:26" x14ac:dyDescent="0.35">
      <c r="A36" s="10">
        <v>43101</v>
      </c>
      <c r="B36" s="10">
        <v>43040</v>
      </c>
      <c r="C36" s="11">
        <v>43040</v>
      </c>
      <c r="D36" s="12">
        <v>43073</v>
      </c>
      <c r="E36" s="13">
        <v>10803.269999999953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5">
        <v>19.332000000000001</v>
      </c>
      <c r="Q36" s="13">
        <v>10531</v>
      </c>
      <c r="R36" s="14">
        <v>203585.29200000002</v>
      </c>
      <c r="S36" s="7">
        <f t="shared" si="0"/>
        <v>14666.28443568</v>
      </c>
      <c r="T36" s="7">
        <f t="shared" si="1"/>
        <v>188919.00756432003</v>
      </c>
      <c r="U36" s="15">
        <f t="shared" si="2"/>
        <v>17.939322720000003</v>
      </c>
      <c r="V36" s="7">
        <f t="shared" si="4"/>
        <v>32517.878690879996</v>
      </c>
      <c r="W36" s="7">
        <f t="shared" si="5"/>
        <v>9440.086970160035</v>
      </c>
      <c r="X36" s="16">
        <v>33</v>
      </c>
      <c r="Y36" s="17"/>
      <c r="Z36" s="17"/>
    </row>
    <row r="37" spans="1:26" x14ac:dyDescent="0.35">
      <c r="A37" s="10">
        <v>43132</v>
      </c>
      <c r="B37" s="10">
        <v>43070</v>
      </c>
      <c r="C37" s="11">
        <v>43073</v>
      </c>
      <c r="D37" s="12">
        <v>43104</v>
      </c>
      <c r="E37" s="13">
        <v>11063.790000000023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5">
        <v>19.332000000000001</v>
      </c>
      <c r="Q37" s="13">
        <v>10905</v>
      </c>
      <c r="R37" s="14">
        <v>210815.46000000002</v>
      </c>
      <c r="S37" s="7">
        <f t="shared" si="0"/>
        <v>15187.1457384</v>
      </c>
      <c r="T37" s="7">
        <f t="shared" si="1"/>
        <v>195628.31426160003</v>
      </c>
      <c r="U37" s="15">
        <f t="shared" si="2"/>
        <v>17.939322720000003</v>
      </c>
      <c r="V37" s="7">
        <f t="shared" si="4"/>
        <v>6709.3066972800007</v>
      </c>
      <c r="W37" s="7">
        <f t="shared" si="5"/>
        <v>0</v>
      </c>
      <c r="X37" s="16">
        <v>31</v>
      </c>
      <c r="Y37" s="17"/>
      <c r="Z37" s="17"/>
    </row>
    <row r="38" spans="1:26" x14ac:dyDescent="0.35">
      <c r="A38" s="10">
        <v>43160</v>
      </c>
      <c r="B38" s="10">
        <v>43101</v>
      </c>
      <c r="C38" s="11">
        <v>43104</v>
      </c>
      <c r="D38" s="12">
        <v>43132</v>
      </c>
      <c r="E38" s="13">
        <v>12110.29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5">
        <v>19.332000000000001</v>
      </c>
      <c r="Q38" s="13">
        <v>11859</v>
      </c>
      <c r="R38" s="14">
        <v>229258.18799999999</v>
      </c>
      <c r="S38" s="7">
        <f t="shared" si="0"/>
        <v>16515.759863519997</v>
      </c>
      <c r="T38" s="7">
        <f t="shared" si="1"/>
        <v>212742.42813647998</v>
      </c>
      <c r="U38" s="15">
        <f t="shared" si="2"/>
        <v>17.93932272</v>
      </c>
      <c r="V38" s="7">
        <f t="shared" si="4"/>
        <v>17114.113874880015</v>
      </c>
      <c r="W38" s="7">
        <f t="shared" si="5"/>
        <v>-4.2131631516895141E-11</v>
      </c>
      <c r="X38" s="16">
        <v>28</v>
      </c>
      <c r="Y38" s="17"/>
      <c r="Z38" s="17"/>
    </row>
    <row r="39" spans="1:26" x14ac:dyDescent="0.35">
      <c r="A39" s="10">
        <v>43191</v>
      </c>
      <c r="B39" s="10">
        <v>43132</v>
      </c>
      <c r="C39" s="11">
        <v>43132</v>
      </c>
      <c r="D39" s="12">
        <v>43165</v>
      </c>
      <c r="E39" s="13">
        <v>12460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>
        <v>19.332000000000001</v>
      </c>
      <c r="Q39" s="13">
        <v>12483</v>
      </c>
      <c r="R39" s="14">
        <v>241321.356</v>
      </c>
      <c r="S39" s="7">
        <f t="shared" si="0"/>
        <v>17384.790486239999</v>
      </c>
      <c r="T39" s="7">
        <f t="shared" si="1"/>
        <v>223936.56551376</v>
      </c>
      <c r="U39" s="15">
        <f t="shared" si="2"/>
        <v>17.93932272</v>
      </c>
      <c r="V39" s="7">
        <f t="shared" si="4"/>
        <v>11194.137377280014</v>
      </c>
      <c r="W39" s="7">
        <f t="shared" si="5"/>
        <v>0</v>
      </c>
      <c r="X39" s="16">
        <v>33</v>
      </c>
      <c r="Y39" s="17"/>
      <c r="Z39" s="17"/>
    </row>
    <row r="40" spans="1:26" x14ac:dyDescent="0.35">
      <c r="A40" s="10">
        <v>43221</v>
      </c>
      <c r="B40" s="10">
        <v>43160</v>
      </c>
      <c r="C40" s="11">
        <v>43165</v>
      </c>
      <c r="D40" s="12">
        <v>43194</v>
      </c>
      <c r="E40" s="13">
        <v>12308.42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>
        <v>19.332000000000001</v>
      </c>
      <c r="Q40" s="13">
        <v>11854</v>
      </c>
      <c r="R40" s="14">
        <v>229161.52800000002</v>
      </c>
      <c r="S40" s="7">
        <f t="shared" si="0"/>
        <v>16508.796477119999</v>
      </c>
      <c r="T40" s="7">
        <f t="shared" si="1"/>
        <v>212652.73152288003</v>
      </c>
      <c r="U40" s="15">
        <f t="shared" si="2"/>
        <v>17.939322720000003</v>
      </c>
      <c r="V40" s="7">
        <f t="shared" si="4"/>
        <v>-11283.833990879997</v>
      </c>
      <c r="W40" s="7">
        <f t="shared" si="5"/>
        <v>4.2113867948501138E-11</v>
      </c>
      <c r="X40" s="16">
        <v>29</v>
      </c>
      <c r="Y40" s="17"/>
      <c r="Z40" s="17"/>
    </row>
    <row r="41" spans="1:26" x14ac:dyDescent="0.35">
      <c r="A41" s="10">
        <v>43252</v>
      </c>
      <c r="B41" s="10">
        <v>43191</v>
      </c>
      <c r="C41" s="11">
        <v>43194</v>
      </c>
      <c r="D41" s="12">
        <v>43224</v>
      </c>
      <c r="E41" s="13">
        <v>11572.65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>
        <v>19.332000000000001</v>
      </c>
      <c r="Q41" s="13">
        <v>11235</v>
      </c>
      <c r="R41" s="14">
        <v>217195.02000000002</v>
      </c>
      <c r="S41" s="7">
        <f t="shared" si="0"/>
        <v>15646.729240799999</v>
      </c>
      <c r="T41" s="7">
        <f t="shared" si="1"/>
        <v>201548.29075920003</v>
      </c>
      <c r="U41" s="15">
        <f t="shared" si="2"/>
        <v>17.939322720000003</v>
      </c>
      <c r="V41" s="7">
        <f t="shared" si="4"/>
        <v>-11104.440763680002</v>
      </c>
      <c r="W41" s="7">
        <f t="shared" si="5"/>
        <v>0</v>
      </c>
      <c r="X41" s="16">
        <v>30</v>
      </c>
      <c r="Y41" s="17"/>
      <c r="Z41" s="17"/>
    </row>
    <row r="42" spans="1:26" x14ac:dyDescent="0.35">
      <c r="A42" s="10">
        <v>43282</v>
      </c>
      <c r="B42" s="10">
        <v>43221</v>
      </c>
      <c r="C42" s="11">
        <v>43224</v>
      </c>
      <c r="D42" s="12">
        <v>43255</v>
      </c>
      <c r="E42" s="13">
        <v>12591.14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5">
        <v>19.332000000000001</v>
      </c>
      <c r="Q42" s="13">
        <v>11830</v>
      </c>
      <c r="R42" s="14">
        <v>228697.56</v>
      </c>
      <c r="S42" s="7">
        <f t="shared" si="0"/>
        <v>16475.372222399998</v>
      </c>
      <c r="T42" s="7">
        <f t="shared" si="1"/>
        <v>212222.18777759999</v>
      </c>
      <c r="U42" s="15">
        <f t="shared" si="2"/>
        <v>17.93932272</v>
      </c>
      <c r="V42" s="7">
        <f t="shared" si="4"/>
        <v>10673.897018400021</v>
      </c>
      <c r="W42" s="7">
        <f t="shared" si="5"/>
        <v>-4.2028602820209926E-11</v>
      </c>
      <c r="X42" s="16">
        <v>31</v>
      </c>
      <c r="Y42" s="17"/>
      <c r="Z42" s="17"/>
    </row>
    <row r="43" spans="1:26" x14ac:dyDescent="0.35">
      <c r="A43" s="10">
        <v>43313</v>
      </c>
      <c r="B43" s="10">
        <v>43252</v>
      </c>
      <c r="C43" s="11">
        <v>43255</v>
      </c>
      <c r="D43" s="12">
        <v>43283</v>
      </c>
      <c r="E43" s="13">
        <v>11645.74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>
        <v>19.332000000000001</v>
      </c>
      <c r="Q43" s="13">
        <v>11038</v>
      </c>
      <c r="R43" s="14">
        <v>213386.61600000001</v>
      </c>
      <c r="S43" s="7">
        <f t="shared" si="0"/>
        <v>15372.371816639999</v>
      </c>
      <c r="T43" s="7">
        <f t="shared" si="1"/>
        <v>198014.24418336002</v>
      </c>
      <c r="U43" s="15">
        <f t="shared" si="2"/>
        <v>17.93932272</v>
      </c>
      <c r="V43" s="7">
        <f t="shared" si="4"/>
        <v>-14207.943594240001</v>
      </c>
      <c r="W43" s="7">
        <f t="shared" si="5"/>
        <v>0</v>
      </c>
      <c r="X43" s="16">
        <v>28</v>
      </c>
      <c r="Y43" s="17"/>
      <c r="Z43" s="17"/>
    </row>
    <row r="44" spans="1:26" x14ac:dyDescent="0.35">
      <c r="A44" s="10">
        <v>43344</v>
      </c>
      <c r="B44" s="10">
        <v>43282</v>
      </c>
      <c r="C44" s="11">
        <v>43283</v>
      </c>
      <c r="D44" s="12">
        <v>43311</v>
      </c>
      <c r="E44" s="13">
        <v>11696.27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>
        <v>19.332000000000001</v>
      </c>
      <c r="Q44" s="13">
        <v>11384</v>
      </c>
      <c r="R44" s="14">
        <v>220075.48800000001</v>
      </c>
      <c r="S44" s="7">
        <f t="shared" si="0"/>
        <v>15854.238155519999</v>
      </c>
      <c r="T44" s="7">
        <f t="shared" si="1"/>
        <v>204221.24984448001</v>
      </c>
      <c r="U44" s="15">
        <f t="shared" si="2"/>
        <v>17.93932272</v>
      </c>
      <c r="V44" s="7">
        <f t="shared" si="4"/>
        <v>6207.0056611199689</v>
      </c>
      <c r="W44" s="7">
        <f t="shared" si="5"/>
        <v>0</v>
      </c>
      <c r="X44" s="16">
        <v>28</v>
      </c>
      <c r="Y44" s="17"/>
      <c r="Z44" s="17"/>
    </row>
    <row r="45" spans="1:26" x14ac:dyDescent="0.35">
      <c r="A45" s="10">
        <v>43374</v>
      </c>
      <c r="B45" s="10">
        <v>43313</v>
      </c>
      <c r="C45" s="11">
        <v>43311</v>
      </c>
      <c r="D45" s="12">
        <v>43339</v>
      </c>
      <c r="E45" s="13">
        <v>12031.11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>
        <v>20.48</v>
      </c>
      <c r="Q45" s="13">
        <v>11485</v>
      </c>
      <c r="R45" s="14">
        <v>235212.80000000002</v>
      </c>
      <c r="S45" s="7">
        <f t="shared" si="0"/>
        <v>16944.730112000001</v>
      </c>
      <c r="T45" s="7">
        <f t="shared" si="1"/>
        <v>218268.06988800003</v>
      </c>
      <c r="U45" s="15">
        <f t="shared" si="2"/>
        <v>19.004620800000001</v>
      </c>
      <c r="V45" s="7">
        <f t="shared" si="4"/>
        <v>1811.8715947199962</v>
      </c>
      <c r="W45" s="7">
        <f t="shared" si="5"/>
        <v>12234.948448800018</v>
      </c>
      <c r="X45" s="16">
        <v>28</v>
      </c>
      <c r="Y45" s="17"/>
      <c r="Z45" s="17"/>
    </row>
    <row r="46" spans="1:26" x14ac:dyDescent="0.35">
      <c r="A46" s="10">
        <v>43405</v>
      </c>
      <c r="B46" s="10">
        <v>43344</v>
      </c>
      <c r="C46" s="11">
        <v>43339</v>
      </c>
      <c r="D46" s="12">
        <v>43368</v>
      </c>
      <c r="E46" s="13">
        <v>11476.720000000001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>
        <v>20.48</v>
      </c>
      <c r="Q46" s="13">
        <v>11040</v>
      </c>
      <c r="R46" s="14">
        <v>226099.20000000001</v>
      </c>
      <c r="S46" s="7">
        <f t="shared" si="0"/>
        <v>16288.186367999999</v>
      </c>
      <c r="T46" s="7">
        <f t="shared" si="1"/>
        <v>209811.01363200002</v>
      </c>
      <c r="U46" s="15">
        <f t="shared" si="2"/>
        <v>19.004620800000001</v>
      </c>
      <c r="V46" s="7">
        <f t="shared" si="4"/>
        <v>-8457.0562560000108</v>
      </c>
      <c r="W46" s="7">
        <f t="shared" si="5"/>
        <v>0</v>
      </c>
      <c r="X46" s="16">
        <v>29</v>
      </c>
      <c r="Y46" s="17"/>
      <c r="Z46" s="17"/>
    </row>
    <row r="47" spans="1:26" x14ac:dyDescent="0.35">
      <c r="A47" s="10">
        <v>43435</v>
      </c>
      <c r="B47" s="10">
        <v>43374</v>
      </c>
      <c r="C47" s="11">
        <v>43368</v>
      </c>
      <c r="D47" s="12">
        <v>43398</v>
      </c>
      <c r="E47" s="13">
        <v>13110.34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5">
        <v>20.48</v>
      </c>
      <c r="Q47" s="13">
        <v>11877</v>
      </c>
      <c r="R47" s="14">
        <v>243240.95999999999</v>
      </c>
      <c r="S47" s="7">
        <f t="shared" si="0"/>
        <v>17523.078758399999</v>
      </c>
      <c r="T47" s="7">
        <f t="shared" si="1"/>
        <v>225717.8812416</v>
      </c>
      <c r="U47" s="15">
        <f t="shared" si="2"/>
        <v>19.004620800000001</v>
      </c>
      <c r="V47" s="7">
        <f t="shared" si="4"/>
        <v>15906.867609600013</v>
      </c>
      <c r="W47" s="7">
        <f t="shared" si="5"/>
        <v>0</v>
      </c>
      <c r="X47" s="16">
        <v>30</v>
      </c>
      <c r="Y47" s="17"/>
      <c r="Z47" s="17"/>
    </row>
    <row r="48" spans="1:26" x14ac:dyDescent="0.35">
      <c r="A48" s="10">
        <v>43466</v>
      </c>
      <c r="B48" s="10">
        <v>43405</v>
      </c>
      <c r="C48" s="11">
        <v>43398</v>
      </c>
      <c r="D48" s="12">
        <v>43431</v>
      </c>
      <c r="E48" s="13">
        <v>15165.21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5">
        <v>20.48</v>
      </c>
      <c r="Q48" s="13">
        <v>14878</v>
      </c>
      <c r="R48" s="14">
        <v>304701.44</v>
      </c>
      <c r="S48" s="7">
        <f t="shared" si="0"/>
        <v>21950.691737599998</v>
      </c>
      <c r="T48" s="7">
        <f t="shared" si="1"/>
        <v>282750.74826239998</v>
      </c>
      <c r="U48" s="15">
        <f t="shared" si="2"/>
        <v>19.004620799999998</v>
      </c>
      <c r="V48" s="7">
        <f t="shared" si="4"/>
        <v>57032.86702080004</v>
      </c>
      <c r="W48" s="7">
        <f t="shared" si="5"/>
        <v>-5.2857274113193853E-11</v>
      </c>
      <c r="X48" s="16">
        <v>33</v>
      </c>
      <c r="Y48" s="17"/>
      <c r="Z48" s="17"/>
    </row>
    <row r="49" spans="1:26" x14ac:dyDescent="0.35">
      <c r="A49" s="10">
        <v>43497</v>
      </c>
      <c r="B49" s="10">
        <v>43435</v>
      </c>
      <c r="C49" s="11">
        <v>43431</v>
      </c>
      <c r="D49" s="12">
        <v>43461</v>
      </c>
      <c r="E49" s="13">
        <v>13021.279999999999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5">
        <v>21.718</v>
      </c>
      <c r="Q49" s="13">
        <v>12478</v>
      </c>
      <c r="R49" s="14">
        <v>270997.20400000003</v>
      </c>
      <c r="S49" s="7">
        <f t="shared" si="0"/>
        <v>19522.63857616</v>
      </c>
      <c r="T49" s="7">
        <f t="shared" si="1"/>
        <v>251474.56542384002</v>
      </c>
      <c r="U49" s="15">
        <f t="shared" si="2"/>
        <v>20.15343528</v>
      </c>
      <c r="V49" s="7">
        <f t="shared" si="4"/>
        <v>-45611.089919999999</v>
      </c>
      <c r="W49" s="7">
        <f t="shared" si="5"/>
        <v>14334.907081440027</v>
      </c>
      <c r="X49" s="16">
        <v>30</v>
      </c>
      <c r="Y49" s="17"/>
      <c r="Z49" s="17"/>
    </row>
    <row r="50" spans="1:26" x14ac:dyDescent="0.35">
      <c r="A50" s="10">
        <v>43525</v>
      </c>
      <c r="B50" s="10">
        <v>43466</v>
      </c>
      <c r="C50" s="11">
        <v>43461</v>
      </c>
      <c r="D50" s="12">
        <v>43490</v>
      </c>
      <c r="E50" s="13">
        <v>10350.66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5">
        <v>21.718</v>
      </c>
      <c r="Q50" s="13">
        <v>11308</v>
      </c>
      <c r="R50" s="14">
        <v>245587.144</v>
      </c>
      <c r="S50" s="7">
        <f t="shared" si="0"/>
        <v>17692.097853759999</v>
      </c>
      <c r="T50" s="7">
        <f t="shared" si="1"/>
        <v>227895.04614624</v>
      </c>
      <c r="U50" s="15">
        <f t="shared" si="2"/>
        <v>20.15343528</v>
      </c>
      <c r="V50" s="7">
        <f t="shared" si="4"/>
        <v>-23579.519277600019</v>
      </c>
      <c r="W50" s="7">
        <f t="shared" si="5"/>
        <v>0</v>
      </c>
      <c r="X50" s="16">
        <v>29</v>
      </c>
      <c r="Y50" s="17"/>
      <c r="Z50" s="17"/>
    </row>
    <row r="51" spans="1:26" x14ac:dyDescent="0.35">
      <c r="A51" s="10">
        <v>43556</v>
      </c>
      <c r="B51" s="10">
        <v>43497</v>
      </c>
      <c r="C51" s="11">
        <v>43490</v>
      </c>
      <c r="D51" s="12">
        <v>43518</v>
      </c>
      <c r="E51" s="13">
        <v>13403.5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5">
        <v>21.718</v>
      </c>
      <c r="Q51" s="13">
        <v>12859</v>
      </c>
      <c r="R51" s="14">
        <v>279271.76199999999</v>
      </c>
      <c r="S51" s="7">
        <f t="shared" si="0"/>
        <v>20118.737734479997</v>
      </c>
      <c r="T51" s="7">
        <f t="shared" si="1"/>
        <v>259153.02426551998</v>
      </c>
      <c r="U51" s="15">
        <f t="shared" si="2"/>
        <v>20.15343528</v>
      </c>
      <c r="V51" s="7">
        <f t="shared" si="4"/>
        <v>31257.978119280015</v>
      </c>
      <c r="W51" s="7">
        <f t="shared" si="5"/>
        <v>0</v>
      </c>
      <c r="X51" s="16">
        <v>28</v>
      </c>
      <c r="Y51" s="18">
        <f>SUM('[1]Reuso Castelo Ecoflac'!$I$5:$I$29)</f>
        <v>1616</v>
      </c>
      <c r="Z51" s="18"/>
    </row>
    <row r="52" spans="1:26" x14ac:dyDescent="0.35">
      <c r="A52" s="10">
        <v>43586</v>
      </c>
      <c r="B52" s="10">
        <v>43525</v>
      </c>
      <c r="C52" s="11">
        <v>43518</v>
      </c>
      <c r="D52" s="12">
        <v>43550</v>
      </c>
      <c r="E52" s="13">
        <v>13898.3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5">
        <v>21.718</v>
      </c>
      <c r="Q52" s="13">
        <v>13708</v>
      </c>
      <c r="R52" s="14">
        <v>297710.34399999998</v>
      </c>
      <c r="S52" s="7">
        <f t="shared" si="0"/>
        <v>21447.053181759995</v>
      </c>
      <c r="T52" s="7">
        <f t="shared" si="1"/>
        <v>276263.29081823997</v>
      </c>
      <c r="U52" s="15">
        <f t="shared" si="2"/>
        <v>20.153435279999997</v>
      </c>
      <c r="V52" s="7">
        <f t="shared" si="4"/>
        <v>17110.266552720044</v>
      </c>
      <c r="W52" s="7">
        <f t="shared" si="5"/>
        <v>-4.8700599108997267E-11</v>
      </c>
      <c r="X52" s="16">
        <v>32</v>
      </c>
      <c r="Y52" s="18">
        <f>SUM('[1]Reuso Castelo Ecoflac'!$I$30:$I$60)</f>
        <v>2580.6999999999994</v>
      </c>
      <c r="Z52" s="18"/>
    </row>
    <row r="53" spans="1:26" x14ac:dyDescent="0.35">
      <c r="A53" s="10">
        <v>43617</v>
      </c>
      <c r="B53" s="10">
        <v>43556</v>
      </c>
      <c r="C53" s="11">
        <v>43550</v>
      </c>
      <c r="D53" s="12">
        <v>43580</v>
      </c>
      <c r="E53" s="13">
        <v>9092.6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>
        <v>21.718</v>
      </c>
      <c r="Q53" s="13">
        <v>8612</v>
      </c>
      <c r="R53" s="14">
        <v>187035.416</v>
      </c>
      <c r="S53" s="7">
        <f t="shared" si="0"/>
        <v>13474.031368639999</v>
      </c>
      <c r="T53" s="7">
        <f t="shared" si="1"/>
        <v>173561.38463136001</v>
      </c>
      <c r="U53" s="15">
        <f t="shared" si="2"/>
        <v>20.15343528</v>
      </c>
      <c r="V53" s="7">
        <f t="shared" si="4"/>
        <v>-102701.90618687999</v>
      </c>
      <c r="W53" s="7">
        <f t="shared" si="5"/>
        <v>3.0595970201829914E-11</v>
      </c>
      <c r="X53" s="16">
        <v>30</v>
      </c>
      <c r="Y53" s="18">
        <f>SUM('[1]Reuso Castelo Ecoflac'!$I$61:$I$90)</f>
        <v>2232.8000000000002</v>
      </c>
      <c r="Z53" s="18"/>
    </row>
    <row r="54" spans="1:26" x14ac:dyDescent="0.35">
      <c r="A54" s="10">
        <v>43647</v>
      </c>
      <c r="B54" s="10">
        <v>43586</v>
      </c>
      <c r="C54" s="11">
        <v>43580</v>
      </c>
      <c r="D54" s="12">
        <v>43609</v>
      </c>
      <c r="E54" s="13">
        <v>11385.8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>
        <v>21.718</v>
      </c>
      <c r="Q54" s="13">
        <v>11009</v>
      </c>
      <c r="R54" s="14">
        <v>239093.462</v>
      </c>
      <c r="S54" s="7">
        <f t="shared" si="0"/>
        <v>17224.293002479997</v>
      </c>
      <c r="T54" s="7">
        <f t="shared" si="1"/>
        <v>221869.16899752</v>
      </c>
      <c r="U54" s="15">
        <f t="shared" si="2"/>
        <v>20.15343528</v>
      </c>
      <c r="V54" s="7">
        <f t="shared" si="4"/>
        <v>48307.784366159991</v>
      </c>
      <c r="W54" s="7">
        <f t="shared" si="5"/>
        <v>0</v>
      </c>
      <c r="X54" s="16">
        <v>29</v>
      </c>
      <c r="Y54" s="18">
        <f>SUM('[1]Reuso Castelo Ecoflac'!$I$91:$I$121)</f>
        <v>2784.9000000000005</v>
      </c>
      <c r="Z54" s="18"/>
    </row>
    <row r="55" spans="1:26" x14ac:dyDescent="0.35">
      <c r="A55" s="10">
        <v>43678</v>
      </c>
      <c r="B55" s="10">
        <v>43617</v>
      </c>
      <c r="C55" s="11">
        <v>43609</v>
      </c>
      <c r="D55" s="12">
        <v>43641</v>
      </c>
      <c r="E55" s="13">
        <v>12309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>
        <v>21.718</v>
      </c>
      <c r="Q55" s="13">
        <v>11892</v>
      </c>
      <c r="R55" s="14">
        <v>258270.45600000001</v>
      </c>
      <c r="S55" s="7">
        <f t="shared" si="0"/>
        <v>18605.803650239999</v>
      </c>
      <c r="T55" s="7">
        <f t="shared" si="1"/>
        <v>239664.65234976</v>
      </c>
      <c r="U55" s="15">
        <f t="shared" si="2"/>
        <v>20.15343528</v>
      </c>
      <c r="V55" s="7">
        <f t="shared" si="4"/>
        <v>17795.48335224</v>
      </c>
      <c r="W55" s="7">
        <f t="shared" si="5"/>
        <v>0</v>
      </c>
      <c r="X55" s="16">
        <v>32</v>
      </c>
      <c r="Y55" s="18">
        <f>SUM('[1]Reuso Castelo Ecoflac'!$I$122:$I$151)</f>
        <v>3309.1999999999989</v>
      </c>
      <c r="Z55" s="18"/>
    </row>
    <row r="56" spans="1:26" x14ac:dyDescent="0.35">
      <c r="A56" s="10">
        <v>43709</v>
      </c>
      <c r="B56" s="10">
        <v>43647</v>
      </c>
      <c r="C56" s="11">
        <v>43641</v>
      </c>
      <c r="D56" s="12">
        <v>43670</v>
      </c>
      <c r="E56" s="13">
        <v>12442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>
        <v>21.718</v>
      </c>
      <c r="Q56" s="13">
        <v>12182</v>
      </c>
      <c r="R56" s="14">
        <v>264568.67599999998</v>
      </c>
      <c r="S56" s="7">
        <f t="shared" si="0"/>
        <v>19059.527419039998</v>
      </c>
      <c r="T56" s="7">
        <f t="shared" si="1"/>
        <v>245509.14858095997</v>
      </c>
      <c r="U56" s="15">
        <f t="shared" si="2"/>
        <v>20.153435279999997</v>
      </c>
      <c r="V56" s="7">
        <f t="shared" si="4"/>
        <v>5844.4962311999989</v>
      </c>
      <c r="W56" s="7">
        <f t="shared" si="5"/>
        <v>-4.3279158035147702E-11</v>
      </c>
      <c r="X56" s="16">
        <v>29</v>
      </c>
      <c r="Y56" s="18">
        <f>SUM('[1]Reuso Castelo Ecoflac'!$I$152:$I$182)</f>
        <v>3867.9000000000015</v>
      </c>
      <c r="Z56" s="18"/>
    </row>
    <row r="57" spans="1:26" x14ac:dyDescent="0.35">
      <c r="A57" s="10">
        <v>43739</v>
      </c>
      <c r="B57" s="10">
        <v>43678</v>
      </c>
      <c r="C57" s="11">
        <v>43670</v>
      </c>
      <c r="D57" s="12">
        <v>43700</v>
      </c>
      <c r="E57" s="13">
        <v>12282.1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>
        <v>21.718</v>
      </c>
      <c r="Q57" s="13">
        <v>11905</v>
      </c>
      <c r="R57" s="14">
        <v>258552.79</v>
      </c>
      <c r="S57" s="7">
        <f t="shared" si="0"/>
        <v>18626.142991599998</v>
      </c>
      <c r="T57" s="7">
        <f t="shared" si="1"/>
        <v>239926.6470084</v>
      </c>
      <c r="U57" s="15">
        <f t="shared" si="2"/>
        <v>20.15343528</v>
      </c>
      <c r="V57" s="7">
        <f t="shared" si="4"/>
        <v>-5582.5015725600242</v>
      </c>
      <c r="W57" s="7">
        <f t="shared" si="5"/>
        <v>4.2295056346119964E-11</v>
      </c>
      <c r="X57" s="16">
        <v>30</v>
      </c>
      <c r="Y57" s="18">
        <f>SUM('[1]Reuso Castelo Ecoflac'!$I$183:$I$213)</f>
        <v>3009.2000000000007</v>
      </c>
      <c r="Z57" s="18"/>
    </row>
    <row r="58" spans="1:26" x14ac:dyDescent="0.35">
      <c r="A58" s="10">
        <v>43770</v>
      </c>
      <c r="B58" s="10">
        <v>43709</v>
      </c>
      <c r="C58" s="11">
        <v>43700</v>
      </c>
      <c r="D58" s="12">
        <v>43732</v>
      </c>
      <c r="E58" s="13">
        <v>12849.2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>
        <v>21.718</v>
      </c>
      <c r="Q58" s="13">
        <v>12635</v>
      </c>
      <c r="R58" s="14">
        <v>274406.93</v>
      </c>
      <c r="S58" s="7">
        <f t="shared" si="0"/>
        <v>19768.275237199996</v>
      </c>
      <c r="T58" s="7">
        <f t="shared" si="1"/>
        <v>254638.6547628</v>
      </c>
      <c r="U58" s="15">
        <f t="shared" si="2"/>
        <v>20.15343528</v>
      </c>
      <c r="V58" s="7">
        <f t="shared" si="4"/>
        <v>14712.007754399994</v>
      </c>
      <c r="W58" s="7">
        <f t="shared" si="5"/>
        <v>0</v>
      </c>
      <c r="X58" s="16">
        <v>32</v>
      </c>
      <c r="Y58" s="18">
        <f>SUM('[1]Reuso Castelo Ecoflac'!$I$214:$I$243)</f>
        <v>2750.5999999999985</v>
      </c>
      <c r="Z58" s="18"/>
    </row>
    <row r="59" spans="1:26" x14ac:dyDescent="0.35">
      <c r="A59" s="10">
        <v>43800</v>
      </c>
      <c r="B59" s="10">
        <v>43739</v>
      </c>
      <c r="C59" s="11">
        <v>43732</v>
      </c>
      <c r="D59" s="12">
        <v>43759</v>
      </c>
      <c r="E59" s="13">
        <v>11593.1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>
        <v>22.776</v>
      </c>
      <c r="Q59" s="13">
        <v>11151.6</v>
      </c>
      <c r="R59" s="14">
        <v>253988.84160000001</v>
      </c>
      <c r="S59" s="7">
        <f t="shared" si="0"/>
        <v>18297.356148864001</v>
      </c>
      <c r="T59" s="7">
        <f t="shared" si="1"/>
        <v>235691.48545113602</v>
      </c>
      <c r="U59" s="15">
        <f t="shared" si="2"/>
        <v>21.135216960000001</v>
      </c>
      <c r="V59" s="7">
        <f t="shared" si="4"/>
        <v>-29895.605894351989</v>
      </c>
      <c r="W59" s="7">
        <f t="shared" si="5"/>
        <v>10948.436582688011</v>
      </c>
      <c r="X59" s="16">
        <v>27</v>
      </c>
      <c r="Y59" s="18">
        <f>SUM('[1]Reuso Castelo Ecoflac'!$I$244:$I$274)</f>
        <v>2823.2000000000044</v>
      </c>
      <c r="Z59" s="18"/>
    </row>
    <row r="60" spans="1:26" x14ac:dyDescent="0.35">
      <c r="A60" s="10">
        <v>43831</v>
      </c>
      <c r="B60" s="10">
        <v>43770</v>
      </c>
      <c r="C60" s="11">
        <v>43759</v>
      </c>
      <c r="D60" s="12">
        <v>43801</v>
      </c>
      <c r="E60" s="13">
        <v>17854.3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>
        <v>22.776</v>
      </c>
      <c r="Q60" s="13">
        <v>17356</v>
      </c>
      <c r="R60" s="14">
        <v>395300.25599999999</v>
      </c>
      <c r="S60" s="7">
        <f t="shared" si="0"/>
        <v>28477.430442239998</v>
      </c>
      <c r="T60" s="7">
        <f t="shared" si="1"/>
        <v>366822.82555776002</v>
      </c>
      <c r="U60" s="15">
        <f t="shared" si="2"/>
        <v>21.135216960000001</v>
      </c>
      <c r="V60" s="7">
        <f t="shared" si="4"/>
        <v>131131.340106624</v>
      </c>
      <c r="W60" s="7">
        <f t="shared" si="5"/>
        <v>0</v>
      </c>
      <c r="X60" s="16">
        <v>42</v>
      </c>
      <c r="Y60" s="18">
        <f>SUM('[1]Reuso Castelo Ecoflac'!$I$275:$I$304)</f>
        <v>2696.3999999999978</v>
      </c>
      <c r="Z60" s="18"/>
    </row>
    <row r="61" spans="1:26" x14ac:dyDescent="0.35">
      <c r="A61" s="10">
        <v>43862</v>
      </c>
      <c r="B61" s="10">
        <v>43800</v>
      </c>
      <c r="C61" s="11">
        <v>43801</v>
      </c>
      <c r="D61" s="12">
        <v>43832</v>
      </c>
      <c r="E61" s="13">
        <v>14496.4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5">
        <v>22.776</v>
      </c>
      <c r="Q61" s="13">
        <v>13257.8</v>
      </c>
      <c r="R61" s="14">
        <v>301959.65279999998</v>
      </c>
      <c r="S61" s="7">
        <f t="shared" si="0"/>
        <v>21753.173387711995</v>
      </c>
      <c r="T61" s="7">
        <f t="shared" si="1"/>
        <v>280206.479412288</v>
      </c>
      <c r="U61" s="15">
        <f t="shared" si="2"/>
        <v>21.135216960000001</v>
      </c>
      <c r="V61" s="7">
        <f t="shared" si="4"/>
        <v>-86616.346145472024</v>
      </c>
      <c r="W61" s="7">
        <f t="shared" si="5"/>
        <v>0</v>
      </c>
      <c r="X61" s="16">
        <v>31</v>
      </c>
      <c r="Y61" s="18">
        <f>SUM('[1]Reuso Castelo Ecoflac'!$I$305:$I$335)</f>
        <v>3199</v>
      </c>
      <c r="Z61" s="18"/>
    </row>
    <row r="62" spans="1:26" x14ac:dyDescent="0.35">
      <c r="A62" s="10">
        <v>43891</v>
      </c>
      <c r="B62" s="10">
        <v>43831</v>
      </c>
      <c r="C62" s="19">
        <f>D61</f>
        <v>43832</v>
      </c>
      <c r="D62" s="12">
        <v>43860</v>
      </c>
      <c r="E62" s="13">
        <v>14512.95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5">
        <v>22.776</v>
      </c>
      <c r="Q62" s="13">
        <f>9151.2+2690.8+23+151</f>
        <v>12016</v>
      </c>
      <c r="R62" s="14">
        <v>273676.41600000003</v>
      </c>
      <c r="S62" s="7">
        <f t="shared" si="0"/>
        <v>19715.649008640001</v>
      </c>
      <c r="T62" s="7">
        <f t="shared" si="1"/>
        <v>253960.76699136003</v>
      </c>
      <c r="U62" s="15">
        <f t="shared" si="2"/>
        <v>21.135216960000001</v>
      </c>
      <c r="V62" s="7">
        <f t="shared" si="4"/>
        <v>-26245.712420927972</v>
      </c>
      <c r="W62" s="7">
        <f t="shared" si="5"/>
        <v>0</v>
      </c>
      <c r="X62" s="16">
        <v>28</v>
      </c>
      <c r="Y62" s="18">
        <v>3125</v>
      </c>
      <c r="Z62" s="18"/>
    </row>
    <row r="63" spans="1:26" x14ac:dyDescent="0.35">
      <c r="A63" s="10">
        <v>43922</v>
      </c>
      <c r="B63" s="10">
        <v>43862</v>
      </c>
      <c r="C63" s="19">
        <f>D62</f>
        <v>43860</v>
      </c>
      <c r="D63" s="12">
        <v>43892</v>
      </c>
      <c r="E63" s="13">
        <v>14471.59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5">
        <v>22.776</v>
      </c>
      <c r="Q63" s="13">
        <f>9129+188+5280+30</f>
        <v>14627</v>
      </c>
      <c r="R63" s="14">
        <v>333144.55200000003</v>
      </c>
      <c r="S63" s="7">
        <f t="shared" si="0"/>
        <v>23999.733526079999</v>
      </c>
      <c r="T63" s="7">
        <f t="shared" si="1"/>
        <v>309144.81847392005</v>
      </c>
      <c r="U63" s="15">
        <f t="shared" si="2"/>
        <v>21.135216960000005</v>
      </c>
      <c r="V63" s="7">
        <f t="shared" si="4"/>
        <v>55184.051482559968</v>
      </c>
      <c r="W63" s="7">
        <f t="shared" si="5"/>
        <v>5.1965542979814927E-11</v>
      </c>
      <c r="X63" s="16">
        <v>32</v>
      </c>
      <c r="Y63" s="18">
        <f>SUM('[1]Reuso Castelo Ecoflac'!$I$367:$I$395)</f>
        <v>4139</v>
      </c>
      <c r="Z63" s="18"/>
    </row>
    <row r="64" spans="1:26" x14ac:dyDescent="0.35">
      <c r="A64" s="10">
        <v>43952</v>
      </c>
      <c r="B64" s="10">
        <v>43891</v>
      </c>
      <c r="C64" s="19">
        <f>D63</f>
        <v>43892</v>
      </c>
      <c r="D64" s="12">
        <v>43920</v>
      </c>
      <c r="E64" s="13">
        <v>7916.62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5">
        <v>22.776</v>
      </c>
      <c r="Q64" s="13">
        <f>5093+160+18.6+2494</f>
        <v>7765.6</v>
      </c>
      <c r="R64" s="14">
        <v>176869.30559999999</v>
      </c>
      <c r="S64" s="7">
        <f t="shared" si="0"/>
        <v>12741.664775423998</v>
      </c>
      <c r="T64" s="7">
        <f t="shared" si="1"/>
        <v>164127.640824576</v>
      </c>
      <c r="U64" s="15">
        <f t="shared" si="2"/>
        <v>21.135216959999997</v>
      </c>
      <c r="V64" s="7">
        <f t="shared" si="4"/>
        <v>-145017.177649344</v>
      </c>
      <c r="W64" s="7">
        <f t="shared" si="5"/>
        <v>-5.5177906688186343E-11</v>
      </c>
      <c r="X64" s="16">
        <v>28</v>
      </c>
      <c r="Y64" s="18">
        <f>SUM('[1]Reuso Castelo Ecoflac'!$I$396:$I$426)</f>
        <v>3872.0999999999985</v>
      </c>
      <c r="Z64" s="18"/>
    </row>
    <row r="65" spans="1:26" x14ac:dyDescent="0.35">
      <c r="A65" s="10">
        <v>43983</v>
      </c>
      <c r="B65" s="10">
        <v>43922</v>
      </c>
      <c r="C65" s="19">
        <f t="shared" ref="C65:C66" si="6">D64</f>
        <v>43920</v>
      </c>
      <c r="D65" s="12">
        <v>43950</v>
      </c>
      <c r="E65" s="13">
        <v>10445.25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5">
        <v>22.776</v>
      </c>
      <c r="Q65" s="13">
        <f>6990+3065+150+87</f>
        <v>10292</v>
      </c>
      <c r="R65" s="14">
        <v>234410.592</v>
      </c>
      <c r="S65" s="7">
        <f t="shared" si="0"/>
        <v>16886.93904768</v>
      </c>
      <c r="T65" s="7">
        <f t="shared" si="1"/>
        <v>217523.65295232</v>
      </c>
      <c r="U65" s="15">
        <f t="shared" si="2"/>
        <v>21.135216960000001</v>
      </c>
      <c r="V65" s="7">
        <f t="shared" si="4"/>
        <v>53396.012127743976</v>
      </c>
      <c r="W65" s="7">
        <f t="shared" si="5"/>
        <v>3.6564529182214756E-11</v>
      </c>
      <c r="X65" s="16">
        <v>30</v>
      </c>
      <c r="Y65" s="18">
        <f>SUM('[1]Reuso Castelo Ecoflac'!$I$427:$I$456)</f>
        <v>3676.7000000000044</v>
      </c>
      <c r="Z65" s="18"/>
    </row>
    <row r="66" spans="1:26" x14ac:dyDescent="0.35">
      <c r="A66" s="10">
        <v>44013</v>
      </c>
      <c r="B66" s="10">
        <v>43952</v>
      </c>
      <c r="C66" s="19">
        <f t="shared" si="6"/>
        <v>43950</v>
      </c>
      <c r="D66" s="12">
        <v>43979</v>
      </c>
      <c r="E66" s="13">
        <v>10170.74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5">
        <v>22.776</v>
      </c>
      <c r="Q66" s="13">
        <f>1981+157+8036+44</f>
        <v>10218</v>
      </c>
      <c r="R66" s="14">
        <v>232725.16800000001</v>
      </c>
      <c r="S66" s="7">
        <f t="shared" ref="S66:S96" si="7">7.204%*R66</f>
        <v>16765.521102719998</v>
      </c>
      <c r="T66" s="7">
        <f t="shared" si="1"/>
        <v>215959.64689728001</v>
      </c>
      <c r="U66" s="15">
        <f t="shared" si="2"/>
        <v>21.135216960000001</v>
      </c>
      <c r="V66" s="7">
        <f t="shared" si="4"/>
        <v>-1564.006055039994</v>
      </c>
      <c r="W66" s="7">
        <f t="shared" si="5"/>
        <v>0</v>
      </c>
      <c r="X66" s="16">
        <v>29</v>
      </c>
      <c r="Y66" s="18">
        <f>SUM('[1]Reuso Castelo Ecoflac'!$I$457:$I$487)</f>
        <v>2482.1000000000131</v>
      </c>
      <c r="Z66" s="18"/>
    </row>
    <row r="67" spans="1:26" x14ac:dyDescent="0.35">
      <c r="A67" s="10">
        <v>44044</v>
      </c>
      <c r="B67" s="10">
        <v>43983</v>
      </c>
      <c r="C67" s="19">
        <f>D66</f>
        <v>43979</v>
      </c>
      <c r="D67" s="12">
        <v>44008</v>
      </c>
      <c r="E67" s="13"/>
      <c r="F67" s="18">
        <v>139</v>
      </c>
      <c r="G67" s="18">
        <v>25</v>
      </c>
      <c r="H67" s="18">
        <v>2567</v>
      </c>
      <c r="I67" s="18">
        <v>7352</v>
      </c>
      <c r="J67" s="18"/>
      <c r="K67" s="14">
        <v>2908</v>
      </c>
      <c r="L67" s="14">
        <v>467.13</v>
      </c>
      <c r="M67" s="14">
        <v>57589</v>
      </c>
      <c r="N67" s="14">
        <v>169508</v>
      </c>
      <c r="O67" s="14"/>
      <c r="P67" s="15">
        <v>22.776</v>
      </c>
      <c r="Q67" s="13">
        <f>7352+2567+139+25</f>
        <v>10083</v>
      </c>
      <c r="R67" s="14">
        <f>169508.29+57789.46+2908.89+467.13</f>
        <v>230673.77000000002</v>
      </c>
      <c r="S67" s="7">
        <f t="shared" si="7"/>
        <v>16617.738390800001</v>
      </c>
      <c r="T67" s="7">
        <f t="shared" ref="T67:T99" si="8">R67-S67</f>
        <v>214056.03160920003</v>
      </c>
      <c r="U67" s="15">
        <f t="shared" ref="U67:U99" si="9">T67/Q67</f>
        <v>21.229399147991671</v>
      </c>
      <c r="V67" s="7">
        <f t="shared" si="4"/>
        <v>-2853.2542896000086</v>
      </c>
      <c r="W67" s="7">
        <f t="shared" si="5"/>
        <v>949.63900152001077</v>
      </c>
      <c r="X67" s="16">
        <f t="shared" ref="X67:X96" si="10">D67-C67</f>
        <v>29</v>
      </c>
      <c r="Y67" s="18">
        <f>SUM('[1]Reuso Castelo Ecoflac'!$I$488:$I$517)</f>
        <v>2602.0999999999985</v>
      </c>
      <c r="Z67" s="18"/>
    </row>
    <row r="68" spans="1:26" x14ac:dyDescent="0.35">
      <c r="A68" s="10">
        <v>44075</v>
      </c>
      <c r="B68" s="10">
        <v>44013</v>
      </c>
      <c r="C68" s="19">
        <f>D67</f>
        <v>44008</v>
      </c>
      <c r="D68" s="12">
        <v>44040</v>
      </c>
      <c r="E68" s="13"/>
      <c r="F68" s="18">
        <v>166</v>
      </c>
      <c r="G68" s="18">
        <v>28</v>
      </c>
      <c r="H68" s="18">
        <v>1767</v>
      </c>
      <c r="I68" s="18">
        <v>7942</v>
      </c>
      <c r="J68" s="18"/>
      <c r="K68" s="14">
        <v>3573</v>
      </c>
      <c r="L68" s="14">
        <v>533</v>
      </c>
      <c r="M68" s="14">
        <v>40537</v>
      </c>
      <c r="N68" s="14">
        <v>183105</v>
      </c>
      <c r="O68" s="14"/>
      <c r="P68" s="15">
        <v>22.776</v>
      </c>
      <c r="Q68" s="13">
        <f>28+166+1767+7942</f>
        <v>9903</v>
      </c>
      <c r="R68" s="14">
        <f>183105.92+40537.3+3573.4+533</f>
        <v>227749.62000000002</v>
      </c>
      <c r="S68" s="7">
        <f t="shared" si="7"/>
        <v>16407.082624800001</v>
      </c>
      <c r="T68" s="7">
        <f t="shared" si="8"/>
        <v>211342.53737520002</v>
      </c>
      <c r="U68" s="15">
        <f t="shared" si="9"/>
        <v>21.341263998303546</v>
      </c>
      <c r="V68" s="7">
        <f t="shared" ref="V68:V99" si="11">IF(Q68="","",(SUM(Q68)*U67)-SUM(T67))</f>
        <v>-3821.2918466385163</v>
      </c>
      <c r="W68" s="7">
        <f t="shared" ref="W68:W99" si="12">IF(Q68="","",Q68*(U68-U67))</f>
        <v>1107.797612638497</v>
      </c>
      <c r="X68" s="16">
        <f t="shared" si="10"/>
        <v>32</v>
      </c>
      <c r="Y68" s="18">
        <f>SUM('[1]Reuso Castelo Ecoflac'!$I$518:$I$548)</f>
        <v>2451.1999999999971</v>
      </c>
      <c r="Z68" s="18"/>
    </row>
    <row r="69" spans="1:26" x14ac:dyDescent="0.35">
      <c r="A69" s="10">
        <v>44105</v>
      </c>
      <c r="B69" s="10">
        <v>44044</v>
      </c>
      <c r="C69" s="19">
        <f>D68</f>
        <v>44040</v>
      </c>
      <c r="D69" s="12">
        <v>44069</v>
      </c>
      <c r="E69" s="13"/>
      <c r="F69" s="18">
        <v>143</v>
      </c>
      <c r="G69" s="18">
        <v>32</v>
      </c>
      <c r="H69" s="18">
        <v>1322</v>
      </c>
      <c r="I69" s="18">
        <v>5005</v>
      </c>
      <c r="J69" s="18"/>
      <c r="K69" s="14">
        <v>3066</v>
      </c>
      <c r="L69" s="14">
        <v>617</v>
      </c>
      <c r="M69" s="14">
        <v>30296</v>
      </c>
      <c r="N69" s="14">
        <v>115329</v>
      </c>
      <c r="O69" s="14"/>
      <c r="P69" s="15">
        <v>22.776</v>
      </c>
      <c r="Q69" s="13">
        <f>5005+1322+143+32</f>
        <v>6502</v>
      </c>
      <c r="R69" s="14">
        <f>617.7+3066.7+30296.7+115329.9</f>
        <v>149311</v>
      </c>
      <c r="S69" s="7">
        <f t="shared" si="7"/>
        <v>10756.364439999999</v>
      </c>
      <c r="T69" s="7">
        <f t="shared" si="8"/>
        <v>138554.63556</v>
      </c>
      <c r="U69" s="15">
        <f t="shared" si="9"/>
        <v>21.309540996616423</v>
      </c>
      <c r="V69" s="7">
        <f t="shared" si="11"/>
        <v>-72581.638858230348</v>
      </c>
      <c r="W69" s="7">
        <f t="shared" si="12"/>
        <v>-206.26295696967264</v>
      </c>
      <c r="X69" s="16">
        <f t="shared" si="10"/>
        <v>29</v>
      </c>
      <c r="Y69" s="18">
        <f>SUM('[1]Reuso Castelo Ecoflac'!$I$549:$I$579)</f>
        <v>1829.1999999999971</v>
      </c>
      <c r="Z69" s="18"/>
    </row>
    <row r="70" spans="1:26" x14ac:dyDescent="0.35">
      <c r="A70" s="10">
        <v>44136</v>
      </c>
      <c r="B70" s="10">
        <v>44075</v>
      </c>
      <c r="C70" s="19">
        <f t="shared" ref="C70:C73" si="13">D69</f>
        <v>44069</v>
      </c>
      <c r="D70" s="12">
        <v>44098</v>
      </c>
      <c r="E70" s="13"/>
      <c r="F70" s="18">
        <v>142</v>
      </c>
      <c r="G70" s="18">
        <v>28</v>
      </c>
      <c r="H70" s="18">
        <v>1267</v>
      </c>
      <c r="I70" s="18">
        <v>4825</v>
      </c>
      <c r="J70" s="18"/>
      <c r="K70" s="18"/>
      <c r="L70" s="18"/>
      <c r="M70" s="18"/>
      <c r="N70" s="18"/>
      <c r="O70" s="18"/>
      <c r="P70" s="15">
        <v>22.776</v>
      </c>
      <c r="Q70" s="13">
        <f t="shared" ref="Q70:Q85" si="14">SUM(F70:I70)</f>
        <v>6262</v>
      </c>
      <c r="R70" s="7">
        <f t="shared" ref="R70:R83" si="15">SUM(F70:I70)*P70</f>
        <v>142623.31200000001</v>
      </c>
      <c r="S70" s="7">
        <f t="shared" si="7"/>
        <v>10274.583396479999</v>
      </c>
      <c r="T70" s="7">
        <f t="shared" si="8"/>
        <v>132348.72860351999</v>
      </c>
      <c r="U70" s="15">
        <f t="shared" si="9"/>
        <v>21.135216959999997</v>
      </c>
      <c r="V70" s="7">
        <f t="shared" si="11"/>
        <v>-5114.2898391879571</v>
      </c>
      <c r="W70" s="7">
        <f t="shared" si="12"/>
        <v>-1091.6171172920585</v>
      </c>
      <c r="X70" s="16">
        <f t="shared" si="10"/>
        <v>29</v>
      </c>
      <c r="Y70" s="18">
        <f>SUM('[1]Reuso Castelo Ecoflac'!$I$580:$I$609)</f>
        <v>2048.7000000000044</v>
      </c>
      <c r="Z70" s="18"/>
    </row>
    <row r="71" spans="1:26" x14ac:dyDescent="0.35">
      <c r="A71" s="10">
        <v>44166</v>
      </c>
      <c r="B71" s="10">
        <v>44105</v>
      </c>
      <c r="C71" s="19">
        <f t="shared" si="13"/>
        <v>44098</v>
      </c>
      <c r="D71" s="12">
        <v>44130</v>
      </c>
      <c r="E71" s="13"/>
      <c r="F71" s="18">
        <v>112</v>
      </c>
      <c r="G71" s="18">
        <v>21.3</v>
      </c>
      <c r="H71" s="18">
        <v>1699</v>
      </c>
      <c r="I71" s="18">
        <v>7550</v>
      </c>
      <c r="J71" s="18"/>
      <c r="K71" s="15">
        <v>2358.98</v>
      </c>
      <c r="L71" s="15">
        <v>405.49</v>
      </c>
      <c r="M71" s="15">
        <v>38967.35</v>
      </c>
      <c r="N71" s="15">
        <v>174055.41</v>
      </c>
      <c r="O71" s="15"/>
      <c r="P71" s="15">
        <v>22.776</v>
      </c>
      <c r="Q71" s="13">
        <f t="shared" si="14"/>
        <v>9382.2999999999993</v>
      </c>
      <c r="R71" s="7">
        <f t="shared" si="15"/>
        <v>213691.26479999998</v>
      </c>
      <c r="S71" s="7">
        <f t="shared" si="7"/>
        <v>15394.318716191996</v>
      </c>
      <c r="T71" s="7">
        <f t="shared" si="8"/>
        <v>198296.94608380797</v>
      </c>
      <c r="U71" s="15">
        <f t="shared" si="9"/>
        <v>21.135216959999997</v>
      </c>
      <c r="V71" s="7">
        <f t="shared" si="11"/>
        <v>65948.217480287974</v>
      </c>
      <c r="W71" s="7">
        <f t="shared" si="12"/>
        <v>0</v>
      </c>
      <c r="X71" s="16">
        <f t="shared" si="10"/>
        <v>32</v>
      </c>
      <c r="Y71" s="18">
        <f>SUM('[1]Reuso Castelo Ecoflac'!$I$610:$I$640)</f>
        <v>2934.2000000000044</v>
      </c>
      <c r="Z71" s="18"/>
    </row>
    <row r="72" spans="1:26" x14ac:dyDescent="0.35">
      <c r="A72" s="10">
        <v>44197</v>
      </c>
      <c r="B72" s="10">
        <v>44136</v>
      </c>
      <c r="C72" s="19">
        <f t="shared" si="13"/>
        <v>44130</v>
      </c>
      <c r="D72" s="12">
        <v>44159</v>
      </c>
      <c r="E72" s="13"/>
      <c r="F72" s="18">
        <v>208</v>
      </c>
      <c r="G72" s="18">
        <v>53</v>
      </c>
      <c r="H72" s="18">
        <v>2935</v>
      </c>
      <c r="I72" s="18">
        <v>6969</v>
      </c>
      <c r="J72" s="18"/>
      <c r="K72" s="18"/>
      <c r="L72" s="18"/>
      <c r="M72" s="18"/>
      <c r="N72" s="20">
        <v>160655.57</v>
      </c>
      <c r="O72" s="20"/>
      <c r="P72" s="15">
        <v>22.776</v>
      </c>
      <c r="Q72" s="13">
        <f t="shared" si="14"/>
        <v>10165</v>
      </c>
      <c r="R72" s="7">
        <f t="shared" si="15"/>
        <v>231518.04</v>
      </c>
      <c r="S72" s="7">
        <f t="shared" si="7"/>
        <v>16678.559601599998</v>
      </c>
      <c r="T72" s="7">
        <f t="shared" si="8"/>
        <v>214839.48039840002</v>
      </c>
      <c r="U72" s="15">
        <f t="shared" si="9"/>
        <v>21.135216960000001</v>
      </c>
      <c r="V72" s="7">
        <f t="shared" si="11"/>
        <v>16542.53431459202</v>
      </c>
      <c r="W72" s="7">
        <f t="shared" si="12"/>
        <v>3.6113334545007092E-11</v>
      </c>
      <c r="X72" s="16">
        <f t="shared" si="10"/>
        <v>29</v>
      </c>
      <c r="Y72" s="18">
        <f>SUM('[1]Reuso Castelo Ecoflac'!$I$641:$I$670)</f>
        <v>2087.0999999999985</v>
      </c>
      <c r="Z72" s="18"/>
    </row>
    <row r="73" spans="1:26" x14ac:dyDescent="0.35">
      <c r="A73" s="10">
        <v>44228</v>
      </c>
      <c r="B73" s="10">
        <v>44166</v>
      </c>
      <c r="C73" s="19">
        <f t="shared" si="13"/>
        <v>44159</v>
      </c>
      <c r="D73" s="12">
        <v>44188</v>
      </c>
      <c r="E73" s="13"/>
      <c r="F73" s="18">
        <v>86</v>
      </c>
      <c r="G73" s="18">
        <v>35</v>
      </c>
      <c r="H73" s="18">
        <v>1797</v>
      </c>
      <c r="I73" s="18">
        <v>6154</v>
      </c>
      <c r="J73" s="18"/>
      <c r="K73" s="18"/>
      <c r="L73" s="18"/>
      <c r="M73" s="18"/>
      <c r="N73" s="18"/>
      <c r="O73" s="18"/>
      <c r="P73" s="15">
        <v>22.776</v>
      </c>
      <c r="Q73" s="13">
        <f t="shared" si="14"/>
        <v>8072</v>
      </c>
      <c r="R73" s="7">
        <f t="shared" si="15"/>
        <v>183847.872</v>
      </c>
      <c r="S73" s="7">
        <f t="shared" si="7"/>
        <v>13244.400698879999</v>
      </c>
      <c r="T73" s="7">
        <f t="shared" si="8"/>
        <v>170603.47130112001</v>
      </c>
      <c r="U73" s="15">
        <f t="shared" si="9"/>
        <v>21.135216960000001</v>
      </c>
      <c r="V73" s="7">
        <f t="shared" si="11"/>
        <v>-44236.00909728001</v>
      </c>
      <c r="W73" s="7">
        <f t="shared" si="12"/>
        <v>0</v>
      </c>
      <c r="X73" s="16">
        <f t="shared" si="10"/>
        <v>29</v>
      </c>
      <c r="Y73" s="18">
        <v>2570</v>
      </c>
      <c r="Z73" s="18"/>
    </row>
    <row r="74" spans="1:26" x14ac:dyDescent="0.35">
      <c r="A74" s="10">
        <v>44256</v>
      </c>
      <c r="B74" s="10">
        <v>44197</v>
      </c>
      <c r="C74" s="19">
        <f>D73</f>
        <v>44188</v>
      </c>
      <c r="D74" s="12">
        <v>44221</v>
      </c>
      <c r="E74" s="13"/>
      <c r="F74" s="18">
        <v>145</v>
      </c>
      <c r="G74" s="18">
        <v>28</v>
      </c>
      <c r="H74" s="18">
        <v>3158</v>
      </c>
      <c r="I74" s="18">
        <v>8234</v>
      </c>
      <c r="J74" s="18"/>
      <c r="K74" s="18"/>
      <c r="L74" s="18"/>
      <c r="M74" s="18"/>
      <c r="N74" s="18"/>
      <c r="O74" s="18"/>
      <c r="P74" s="15">
        <v>22.78</v>
      </c>
      <c r="Q74" s="13">
        <f t="shared" si="14"/>
        <v>11565</v>
      </c>
      <c r="R74" s="7">
        <f t="shared" si="15"/>
        <v>263450.7</v>
      </c>
      <c r="S74" s="7">
        <f t="shared" si="7"/>
        <v>18978.988428000001</v>
      </c>
      <c r="T74" s="7">
        <f t="shared" si="8"/>
        <v>244471.711572</v>
      </c>
      <c r="U74" s="15">
        <f t="shared" si="9"/>
        <v>21.138928799999999</v>
      </c>
      <c r="V74" s="7">
        <f t="shared" si="11"/>
        <v>73825.312841280014</v>
      </c>
      <c r="W74" s="7">
        <f t="shared" si="12"/>
        <v>42.927429599972001</v>
      </c>
      <c r="X74" s="16">
        <f t="shared" si="10"/>
        <v>33</v>
      </c>
      <c r="Y74" s="18">
        <f>SUM('[1]Reuso Castelo Ecoflac'!$I$702:$I$732)</f>
        <v>2435.1000000000131</v>
      </c>
      <c r="Z74" s="18"/>
    </row>
    <row r="75" spans="1:26" x14ac:dyDescent="0.35">
      <c r="A75" s="10">
        <v>44287</v>
      </c>
      <c r="B75" s="10">
        <v>44228</v>
      </c>
      <c r="C75" s="19">
        <f t="shared" ref="C75:C82" si="16">D74</f>
        <v>44221</v>
      </c>
      <c r="D75" s="12">
        <v>44251</v>
      </c>
      <c r="E75" s="13"/>
      <c r="F75" s="18">
        <v>170</v>
      </c>
      <c r="G75" s="18">
        <v>36</v>
      </c>
      <c r="H75" s="18">
        <v>3841</v>
      </c>
      <c r="I75" s="18">
        <v>6413</v>
      </c>
      <c r="J75" s="18"/>
      <c r="K75" s="18"/>
      <c r="L75" s="18"/>
      <c r="M75" s="18"/>
      <c r="N75" s="18"/>
      <c r="O75" s="18"/>
      <c r="P75" s="15">
        <v>22.78</v>
      </c>
      <c r="Q75" s="13">
        <f t="shared" si="14"/>
        <v>10460</v>
      </c>
      <c r="R75" s="7">
        <f t="shared" si="15"/>
        <v>238278.80000000002</v>
      </c>
      <c r="S75" s="7">
        <f t="shared" si="7"/>
        <v>17165.604751999999</v>
      </c>
      <c r="T75" s="7">
        <f t="shared" si="8"/>
        <v>221113.19524800003</v>
      </c>
      <c r="U75" s="15">
        <f t="shared" si="9"/>
        <v>21.138928800000002</v>
      </c>
      <c r="V75" s="7">
        <f t="shared" si="11"/>
        <v>-23358.516324000026</v>
      </c>
      <c r="W75" s="7">
        <f t="shared" si="12"/>
        <v>3.716138508025324E-11</v>
      </c>
      <c r="X75" s="16">
        <f t="shared" si="10"/>
        <v>30</v>
      </c>
      <c r="Y75" s="18">
        <f>SUM('[1]Reuso Castelo Ecoflac'!$I$733:$I$760)</f>
        <v>3196.1999999999971</v>
      </c>
      <c r="Z75" s="18"/>
    </row>
    <row r="76" spans="1:26" x14ac:dyDescent="0.35">
      <c r="A76" s="10">
        <v>44317</v>
      </c>
      <c r="B76" s="10">
        <v>44256</v>
      </c>
      <c r="C76" s="19">
        <f t="shared" si="16"/>
        <v>44251</v>
      </c>
      <c r="D76" s="12">
        <v>44283</v>
      </c>
      <c r="E76" s="13"/>
      <c r="F76" s="18">
        <v>303</v>
      </c>
      <c r="G76" s="18">
        <v>31</v>
      </c>
      <c r="H76" s="18">
        <v>3502</v>
      </c>
      <c r="I76" s="18">
        <v>6978</v>
      </c>
      <c r="J76" s="18"/>
      <c r="K76" s="18"/>
      <c r="L76" s="18"/>
      <c r="M76" s="18"/>
      <c r="N76" s="18"/>
      <c r="O76" s="18"/>
      <c r="P76" s="15">
        <v>22.78</v>
      </c>
      <c r="Q76" s="13">
        <f t="shared" si="14"/>
        <v>10814</v>
      </c>
      <c r="R76" s="7">
        <f t="shared" si="15"/>
        <v>246342.92</v>
      </c>
      <c r="S76" s="7">
        <f t="shared" si="7"/>
        <v>17746.5439568</v>
      </c>
      <c r="T76" s="7">
        <f t="shared" si="8"/>
        <v>228596.37604320003</v>
      </c>
      <c r="U76" s="15">
        <f t="shared" si="9"/>
        <v>21.138928800000002</v>
      </c>
      <c r="V76" s="7">
        <f t="shared" si="11"/>
        <v>7483.1807951999945</v>
      </c>
      <c r="W76" s="7">
        <f t="shared" si="12"/>
        <v>0</v>
      </c>
      <c r="X76" s="16">
        <f t="shared" si="10"/>
        <v>32</v>
      </c>
      <c r="Y76" s="18">
        <f>SUM('[1]Reuso Castelo Ecoflac'!$I$761:$I$791)</f>
        <v>3395.6000000000058</v>
      </c>
      <c r="Z76" s="18"/>
    </row>
    <row r="77" spans="1:26" x14ac:dyDescent="0.35">
      <c r="A77" s="10">
        <v>44348</v>
      </c>
      <c r="B77" s="10">
        <v>44287</v>
      </c>
      <c r="C77" s="19">
        <f t="shared" si="16"/>
        <v>44283</v>
      </c>
      <c r="D77" s="12">
        <v>44313</v>
      </c>
      <c r="E77" s="13"/>
      <c r="F77" s="18">
        <v>312</v>
      </c>
      <c r="G77" s="18">
        <v>38</v>
      </c>
      <c r="H77" s="18">
        <v>2571</v>
      </c>
      <c r="I77" s="18">
        <v>5915</v>
      </c>
      <c r="J77" s="18"/>
      <c r="K77" s="18"/>
      <c r="L77" s="18"/>
      <c r="M77" s="18"/>
      <c r="N77" s="18"/>
      <c r="O77" s="18"/>
      <c r="P77" s="15">
        <v>22.78</v>
      </c>
      <c r="Q77" s="13">
        <f t="shared" si="14"/>
        <v>8836</v>
      </c>
      <c r="R77" s="7">
        <f t="shared" si="15"/>
        <v>201284.08000000002</v>
      </c>
      <c r="S77" s="7">
        <f t="shared" si="7"/>
        <v>14500.505123200001</v>
      </c>
      <c r="T77" s="7">
        <f t="shared" si="8"/>
        <v>186783.5748768</v>
      </c>
      <c r="U77" s="15">
        <f t="shared" si="9"/>
        <v>21.138928800000002</v>
      </c>
      <c r="V77" s="7">
        <f t="shared" si="11"/>
        <v>-41812.801166400022</v>
      </c>
      <c r="W77" s="7">
        <f t="shared" si="12"/>
        <v>0</v>
      </c>
      <c r="X77" s="16">
        <f t="shared" si="10"/>
        <v>30</v>
      </c>
      <c r="Y77" s="18">
        <f>SUM('[1]Reuso Castelo Ecoflac'!$I$792:$I$821)</f>
        <v>2891</v>
      </c>
      <c r="Z77" s="18"/>
    </row>
    <row r="78" spans="1:26" x14ac:dyDescent="0.35">
      <c r="A78" s="10">
        <v>44378</v>
      </c>
      <c r="B78" s="10">
        <v>44317</v>
      </c>
      <c r="C78" s="19">
        <f t="shared" si="16"/>
        <v>44313</v>
      </c>
      <c r="D78" s="12">
        <v>44343</v>
      </c>
      <c r="E78" s="13"/>
      <c r="F78" s="18">
        <v>143</v>
      </c>
      <c r="G78" s="18">
        <v>54</v>
      </c>
      <c r="H78" s="18">
        <v>2303</v>
      </c>
      <c r="I78" s="18">
        <v>7201</v>
      </c>
      <c r="J78" s="18"/>
      <c r="K78" s="18"/>
      <c r="L78" s="18"/>
      <c r="M78" s="18"/>
      <c r="N78" s="18"/>
      <c r="O78" s="18"/>
      <c r="P78" s="15">
        <v>22.78</v>
      </c>
      <c r="Q78" s="13">
        <f t="shared" si="14"/>
        <v>9701</v>
      </c>
      <c r="R78" s="7">
        <f t="shared" si="15"/>
        <v>220988.78</v>
      </c>
      <c r="S78" s="7">
        <f t="shared" si="7"/>
        <v>15920.031711199998</v>
      </c>
      <c r="T78" s="7">
        <f t="shared" si="8"/>
        <v>205068.74828880001</v>
      </c>
      <c r="U78" s="15">
        <f t="shared" si="9"/>
        <v>21.138928800000002</v>
      </c>
      <c r="V78" s="7">
        <f t="shared" si="11"/>
        <v>18285.173412000004</v>
      </c>
      <c r="W78" s="7">
        <f t="shared" si="12"/>
        <v>0</v>
      </c>
      <c r="X78" s="16">
        <f t="shared" si="10"/>
        <v>30</v>
      </c>
      <c r="Y78" s="18">
        <f>SUM('[1]Reuso Castelo Ecoflac'!$I$822:$I$852)</f>
        <v>3076.1999999999971</v>
      </c>
      <c r="Z78" s="18"/>
    </row>
    <row r="79" spans="1:26" x14ac:dyDescent="0.35">
      <c r="A79" s="10">
        <v>44409</v>
      </c>
      <c r="B79" s="10">
        <v>44348</v>
      </c>
      <c r="C79" s="19">
        <f t="shared" si="16"/>
        <v>44343</v>
      </c>
      <c r="D79" s="12">
        <v>44375</v>
      </c>
      <c r="E79" s="13"/>
      <c r="F79" s="18">
        <v>125</v>
      </c>
      <c r="G79" s="18">
        <v>45</v>
      </c>
      <c r="H79" s="18">
        <v>1672</v>
      </c>
      <c r="I79" s="18">
        <v>5943</v>
      </c>
      <c r="J79" s="18"/>
      <c r="K79" s="18"/>
      <c r="L79" s="18"/>
      <c r="M79" s="18"/>
      <c r="N79" s="18"/>
      <c r="O79" s="18"/>
      <c r="P79" s="15">
        <v>22.78</v>
      </c>
      <c r="Q79" s="13">
        <f t="shared" si="14"/>
        <v>7785</v>
      </c>
      <c r="R79" s="7">
        <f t="shared" si="15"/>
        <v>177342.30000000002</v>
      </c>
      <c r="S79" s="7">
        <f t="shared" si="7"/>
        <v>12775.739292</v>
      </c>
      <c r="T79" s="7">
        <f t="shared" si="8"/>
        <v>164566.560708</v>
      </c>
      <c r="U79" s="15">
        <f t="shared" si="9"/>
        <v>21.138928800000002</v>
      </c>
      <c r="V79" s="7">
        <f t="shared" si="11"/>
        <v>-40502.187580800004</v>
      </c>
      <c r="W79" s="7">
        <f t="shared" si="12"/>
        <v>0</v>
      </c>
      <c r="X79" s="16">
        <f t="shared" si="10"/>
        <v>32</v>
      </c>
      <c r="Y79" s="18">
        <f>SUM('[1]Reuso Castelo Ecoflac'!$I$853:$I$882)</f>
        <v>1922.3999999999942</v>
      </c>
      <c r="Z79" s="18"/>
    </row>
    <row r="80" spans="1:26" x14ac:dyDescent="0.35">
      <c r="A80" s="10">
        <v>44440</v>
      </c>
      <c r="B80" s="10">
        <v>44378</v>
      </c>
      <c r="C80" s="19">
        <f t="shared" si="16"/>
        <v>44375</v>
      </c>
      <c r="D80" s="12">
        <v>44405</v>
      </c>
      <c r="E80" s="13"/>
      <c r="F80" s="18">
        <v>101</v>
      </c>
      <c r="G80" s="18">
        <v>53</v>
      </c>
      <c r="H80" s="18">
        <v>1978</v>
      </c>
      <c r="I80" s="18">
        <v>7326</v>
      </c>
      <c r="J80" s="18"/>
      <c r="K80" s="18"/>
      <c r="L80" s="18"/>
      <c r="M80" s="18"/>
      <c r="N80" s="18"/>
      <c r="O80" s="18"/>
      <c r="P80" s="15">
        <v>22.78</v>
      </c>
      <c r="Q80" s="13">
        <f t="shared" si="14"/>
        <v>9458</v>
      </c>
      <c r="R80" s="7">
        <f t="shared" si="15"/>
        <v>215453.24000000002</v>
      </c>
      <c r="S80" s="7">
        <f t="shared" si="7"/>
        <v>15521.2514096</v>
      </c>
      <c r="T80" s="7">
        <f t="shared" si="8"/>
        <v>199931.98859040003</v>
      </c>
      <c r="U80" s="15">
        <f t="shared" si="9"/>
        <v>21.138928800000002</v>
      </c>
      <c r="V80" s="7">
        <f t="shared" si="11"/>
        <v>35365.427882400021</v>
      </c>
      <c r="W80" s="7">
        <f t="shared" si="12"/>
        <v>0</v>
      </c>
      <c r="X80" s="16">
        <f t="shared" si="10"/>
        <v>30</v>
      </c>
      <c r="Y80" s="18">
        <f>SUM('[1]Reuso Castelo Ecoflac'!$I$883:$I$913)</f>
        <v>2308.1000000000058</v>
      </c>
      <c r="Z80" s="18"/>
    </row>
    <row r="81" spans="1:26" x14ac:dyDescent="0.35">
      <c r="A81" s="10">
        <v>44470</v>
      </c>
      <c r="B81" s="10">
        <v>44409</v>
      </c>
      <c r="C81" s="19">
        <f t="shared" si="16"/>
        <v>44405</v>
      </c>
      <c r="D81" s="12">
        <v>44435</v>
      </c>
      <c r="E81" s="13"/>
      <c r="F81" s="18">
        <v>136</v>
      </c>
      <c r="G81" s="18">
        <v>63</v>
      </c>
      <c r="H81" s="18">
        <v>2015</v>
      </c>
      <c r="I81" s="18">
        <v>7784</v>
      </c>
      <c r="J81" s="18"/>
      <c r="K81" s="18"/>
      <c r="L81" s="18"/>
      <c r="M81" s="18"/>
      <c r="N81" s="18"/>
      <c r="O81" s="18"/>
      <c r="P81" s="15">
        <v>22.78</v>
      </c>
      <c r="Q81" s="13">
        <f t="shared" si="14"/>
        <v>9998</v>
      </c>
      <c r="R81" s="7">
        <f t="shared" si="15"/>
        <v>227754.44</v>
      </c>
      <c r="S81" s="7">
        <f t="shared" si="7"/>
        <v>16407.4298576</v>
      </c>
      <c r="T81" s="7">
        <f t="shared" si="8"/>
        <v>211347.01014239999</v>
      </c>
      <c r="U81" s="15">
        <f t="shared" si="9"/>
        <v>21.138928799999999</v>
      </c>
      <c r="V81" s="7">
        <f t="shared" si="11"/>
        <v>11415.021551999991</v>
      </c>
      <c r="W81" s="7">
        <f t="shared" si="12"/>
        <v>-3.5520031360647408E-11</v>
      </c>
      <c r="X81" s="16">
        <f t="shared" si="10"/>
        <v>30</v>
      </c>
      <c r="Y81" s="18">
        <f>SUM('[1]Reuso Castelo Ecoflac'!$I$914:$I$944)</f>
        <v>2727</v>
      </c>
      <c r="Z81" s="18"/>
    </row>
    <row r="82" spans="1:26" x14ac:dyDescent="0.35">
      <c r="A82" s="10">
        <v>44501</v>
      </c>
      <c r="B82" s="10">
        <v>44440</v>
      </c>
      <c r="C82" s="19">
        <f t="shared" si="16"/>
        <v>44435</v>
      </c>
      <c r="D82" s="12">
        <v>44467</v>
      </c>
      <c r="E82" s="13"/>
      <c r="F82" s="18">
        <v>111</v>
      </c>
      <c r="G82" s="18">
        <v>74</v>
      </c>
      <c r="H82" s="18">
        <v>2706</v>
      </c>
      <c r="I82" s="18">
        <v>8120</v>
      </c>
      <c r="J82" s="18"/>
      <c r="K82" s="18"/>
      <c r="L82" s="18"/>
      <c r="M82" s="18"/>
      <c r="N82" s="18"/>
      <c r="O82" s="18"/>
      <c r="P82" s="15">
        <v>22.78</v>
      </c>
      <c r="Q82" s="13">
        <f t="shared" si="14"/>
        <v>11011</v>
      </c>
      <c r="R82" s="7">
        <f t="shared" si="15"/>
        <v>250830.58000000002</v>
      </c>
      <c r="S82" s="7">
        <f t="shared" si="7"/>
        <v>18069.834983199999</v>
      </c>
      <c r="T82" s="7">
        <f t="shared" si="8"/>
        <v>232760.74501680001</v>
      </c>
      <c r="U82" s="15">
        <f t="shared" si="9"/>
        <v>21.138928800000002</v>
      </c>
      <c r="V82" s="7">
        <f t="shared" si="11"/>
        <v>21413.73487439999</v>
      </c>
      <c r="W82" s="7">
        <f t="shared" si="12"/>
        <v>3.9118930317272316E-11</v>
      </c>
      <c r="X82" s="16">
        <f t="shared" si="10"/>
        <v>32</v>
      </c>
      <c r="Y82" s="18">
        <f>SUM('[1]Reuso Castelo Ecoflac'!$I$945:$I$974)</f>
        <v>3174.8999999999942</v>
      </c>
      <c r="Z82" s="18"/>
    </row>
    <row r="83" spans="1:26" x14ac:dyDescent="0.35">
      <c r="A83" s="10">
        <v>44531</v>
      </c>
      <c r="B83" s="10">
        <v>44470</v>
      </c>
      <c r="C83" s="19">
        <f>D82</f>
        <v>44467</v>
      </c>
      <c r="D83" s="12">
        <v>44497</v>
      </c>
      <c r="E83" s="13"/>
      <c r="F83" s="18">
        <v>109</v>
      </c>
      <c r="G83" s="18">
        <v>61</v>
      </c>
      <c r="H83" s="18">
        <v>2412</v>
      </c>
      <c r="I83" s="18">
        <v>8030</v>
      </c>
      <c r="J83" s="18"/>
      <c r="K83" s="18"/>
      <c r="L83" s="18"/>
      <c r="M83" s="18"/>
      <c r="N83" s="18"/>
      <c r="O83" s="18"/>
      <c r="P83" s="15">
        <v>22.78</v>
      </c>
      <c r="Q83" s="13">
        <f t="shared" si="14"/>
        <v>10612</v>
      </c>
      <c r="R83" s="7">
        <f t="shared" si="15"/>
        <v>241741.36000000002</v>
      </c>
      <c r="S83" s="7">
        <f t="shared" si="7"/>
        <v>17415.0475744</v>
      </c>
      <c r="T83" s="7">
        <f t="shared" si="8"/>
        <v>224326.31242560002</v>
      </c>
      <c r="U83" s="15">
        <f t="shared" si="9"/>
        <v>21.138928800000002</v>
      </c>
      <c r="V83" s="7">
        <f t="shared" si="11"/>
        <v>-8434.4325911999913</v>
      </c>
      <c r="W83" s="7">
        <f t="shared" si="12"/>
        <v>0</v>
      </c>
      <c r="X83" s="16">
        <f t="shared" si="10"/>
        <v>30</v>
      </c>
      <c r="Y83" s="18">
        <f>SUM('[1]Reuso Castelo Ecoflac'!$I$975:$I$1005)</f>
        <v>2977.0000000000146</v>
      </c>
      <c r="Z83" s="18"/>
    </row>
    <row r="84" spans="1:26" x14ac:dyDescent="0.35">
      <c r="A84" s="10">
        <v>44531</v>
      </c>
      <c r="B84" s="10">
        <v>44501</v>
      </c>
      <c r="C84" s="19">
        <f>D83</f>
        <v>44497</v>
      </c>
      <c r="D84" s="12">
        <v>44526</v>
      </c>
      <c r="E84" s="13"/>
      <c r="F84" s="18">
        <v>103</v>
      </c>
      <c r="G84" s="18">
        <v>22</v>
      </c>
      <c r="H84" s="18">
        <v>2482</v>
      </c>
      <c r="I84" s="18">
        <v>7648</v>
      </c>
      <c r="J84" s="18"/>
      <c r="K84" s="18"/>
      <c r="L84" s="18"/>
      <c r="M84" s="18"/>
      <c r="N84" s="18"/>
      <c r="O84" s="18"/>
      <c r="P84" s="15">
        <v>24.248107209364193</v>
      </c>
      <c r="Q84" s="13">
        <f t="shared" si="14"/>
        <v>10255</v>
      </c>
      <c r="R84" s="7">
        <f>Q84*P84</f>
        <v>248664.33943202981</v>
      </c>
      <c r="S84" s="7">
        <f t="shared" si="7"/>
        <v>17913.779012683426</v>
      </c>
      <c r="T84" s="7">
        <f t="shared" si="8"/>
        <v>230750.56041934638</v>
      </c>
      <c r="U84" s="15">
        <f t="shared" si="9"/>
        <v>22.501273566001597</v>
      </c>
      <c r="V84" s="7">
        <f t="shared" si="11"/>
        <v>-7546.5975815999846</v>
      </c>
      <c r="W84" s="7">
        <f t="shared" si="12"/>
        <v>13970.845575346355</v>
      </c>
      <c r="X84" s="16">
        <f t="shared" si="10"/>
        <v>29</v>
      </c>
      <c r="Y84" s="18">
        <f>SUM('[1]Reuso Castelo Ecoflac'!$I$1006:$I$1035)</f>
        <v>3138.6000000000058</v>
      </c>
      <c r="Z84" s="18"/>
    </row>
    <row r="85" spans="1:26" x14ac:dyDescent="0.35">
      <c r="A85" s="10">
        <v>44562</v>
      </c>
      <c r="B85" s="10">
        <v>44531</v>
      </c>
      <c r="C85" s="19">
        <v>44526</v>
      </c>
      <c r="D85" s="12">
        <v>44557</v>
      </c>
      <c r="E85" s="13"/>
      <c r="F85" s="18">
        <v>109</v>
      </c>
      <c r="G85" s="18">
        <v>68</v>
      </c>
      <c r="H85" s="18">
        <v>1824</v>
      </c>
      <c r="I85" s="18">
        <v>8573</v>
      </c>
      <c r="J85" s="18"/>
      <c r="K85" s="18"/>
      <c r="L85" s="18"/>
      <c r="M85" s="18"/>
      <c r="N85" s="18"/>
      <c r="O85" s="18"/>
      <c r="P85" s="15">
        <v>24.248107209364193</v>
      </c>
      <c r="Q85" s="13">
        <f t="shared" si="14"/>
        <v>10574</v>
      </c>
      <c r="R85" s="7">
        <f>Q85*P85</f>
        <v>256399.48563181696</v>
      </c>
      <c r="S85" s="7">
        <f t="shared" si="7"/>
        <v>18471.018944916093</v>
      </c>
      <c r="T85" s="7">
        <f t="shared" si="8"/>
        <v>237928.46668690088</v>
      </c>
      <c r="U85" s="15">
        <f t="shared" si="9"/>
        <v>22.501273566001597</v>
      </c>
      <c r="V85" s="7">
        <f t="shared" si="11"/>
        <v>7177.9062675544992</v>
      </c>
      <c r="W85" s="7">
        <f t="shared" si="12"/>
        <v>0</v>
      </c>
      <c r="X85" s="16">
        <f t="shared" si="10"/>
        <v>31</v>
      </c>
      <c r="Y85" s="18">
        <f>SUM('[1]Reuso Castelo Ecoflac'!$I$1036:$I$1066)</f>
        <v>2680.5999999999767</v>
      </c>
      <c r="Z85" s="18"/>
    </row>
    <row r="86" spans="1:26" x14ac:dyDescent="0.35">
      <c r="A86" s="10">
        <v>44593</v>
      </c>
      <c r="B86" s="10">
        <v>44562</v>
      </c>
      <c r="C86" s="19">
        <v>44557</v>
      </c>
      <c r="D86" s="12">
        <v>44587</v>
      </c>
      <c r="E86" s="13"/>
      <c r="F86" s="18">
        <v>62</v>
      </c>
      <c r="G86" s="18">
        <v>71</v>
      </c>
      <c r="H86" s="18">
        <v>1707</v>
      </c>
      <c r="I86" s="18">
        <v>7946</v>
      </c>
      <c r="J86" s="18">
        <v>263</v>
      </c>
      <c r="K86" s="20">
        <v>1390.67</v>
      </c>
      <c r="L86" s="15">
        <v>1699.11</v>
      </c>
      <c r="M86" s="15">
        <v>42853.97</v>
      </c>
      <c r="N86" s="15">
        <v>200454.97</v>
      </c>
      <c r="O86" s="15">
        <v>1846.22</v>
      </c>
      <c r="P86" s="15">
        <v>24.248107209364193</v>
      </c>
      <c r="Q86" s="13">
        <f t="shared" ref="Q86:Q110" si="17">SUM(F86:J86)</f>
        <v>10049</v>
      </c>
      <c r="R86" s="7">
        <f t="shared" ref="R86:R112" si="18">SUM(K86:O86)</f>
        <v>248244.94</v>
      </c>
      <c r="S86" s="7">
        <f t="shared" si="7"/>
        <v>17883.565477599997</v>
      </c>
      <c r="T86" s="7">
        <f t="shared" si="8"/>
        <v>230361.3745224</v>
      </c>
      <c r="U86" s="15">
        <f t="shared" si="9"/>
        <v>22.923810779420837</v>
      </c>
      <c r="V86" s="7">
        <f t="shared" si="11"/>
        <v>-11813.168622150843</v>
      </c>
      <c r="W86" s="7">
        <f t="shared" si="12"/>
        <v>4246.0764576499405</v>
      </c>
      <c r="X86" s="16">
        <f t="shared" si="10"/>
        <v>30</v>
      </c>
      <c r="Y86" s="18">
        <f>SUM('[1]Reuso Castelo Ecoflac'!$I$1067:$I$1097)</f>
        <v>3073.3</v>
      </c>
      <c r="Z86" s="18"/>
    </row>
    <row r="87" spans="1:26" x14ac:dyDescent="0.35">
      <c r="A87" s="10">
        <v>44621</v>
      </c>
      <c r="B87" s="10">
        <v>44593</v>
      </c>
      <c r="C87" s="19">
        <v>44587</v>
      </c>
      <c r="D87" s="12">
        <v>44615</v>
      </c>
      <c r="E87" s="13"/>
      <c r="F87" s="18">
        <v>71</v>
      </c>
      <c r="G87" s="18">
        <v>57</v>
      </c>
      <c r="H87" s="18">
        <v>3617</v>
      </c>
      <c r="I87" s="18">
        <v>6256</v>
      </c>
      <c r="J87" s="18">
        <v>308</v>
      </c>
      <c r="K87" s="15">
        <v>127.01</v>
      </c>
      <c r="L87" s="15">
        <f>G87*P87</f>
        <v>1382.1421109337589</v>
      </c>
      <c r="M87" s="15">
        <v>91101.75</v>
      </c>
      <c r="N87" s="15">
        <v>157764.53</v>
      </c>
      <c r="O87" s="15">
        <v>2419.69</v>
      </c>
      <c r="P87" s="15">
        <v>24.248107209364193</v>
      </c>
      <c r="Q87" s="13">
        <f t="shared" si="17"/>
        <v>10309</v>
      </c>
      <c r="R87" s="7">
        <f t="shared" si="18"/>
        <v>252795.12211093376</v>
      </c>
      <c r="S87" s="7">
        <f t="shared" si="7"/>
        <v>18211.360596871666</v>
      </c>
      <c r="T87" s="7">
        <f t="shared" si="8"/>
        <v>234583.76151406209</v>
      </c>
      <c r="U87" s="15">
        <f t="shared" si="9"/>
        <v>22.755239258323996</v>
      </c>
      <c r="V87" s="7">
        <f t="shared" si="11"/>
        <v>5960.1908026493911</v>
      </c>
      <c r="W87" s="7">
        <f t="shared" si="12"/>
        <v>-1737.8038109873273</v>
      </c>
      <c r="X87" s="16">
        <f t="shared" si="10"/>
        <v>28</v>
      </c>
      <c r="Y87" s="18">
        <f>SUM('[1]Reuso Castelo Ecoflac'!$I$1098:$I$1125)</f>
        <v>2968.6</v>
      </c>
      <c r="Z87" s="18"/>
    </row>
    <row r="88" spans="1:26" x14ac:dyDescent="0.35">
      <c r="A88" s="10">
        <v>44652</v>
      </c>
      <c r="B88" s="10">
        <v>44621</v>
      </c>
      <c r="C88" s="19">
        <f>D87</f>
        <v>44615</v>
      </c>
      <c r="D88" s="12">
        <v>44648</v>
      </c>
      <c r="E88" s="13"/>
      <c r="F88" s="18">
        <v>116</v>
      </c>
      <c r="G88" s="18">
        <v>20</v>
      </c>
      <c r="H88" s="18">
        <v>5044</v>
      </c>
      <c r="I88" s="18">
        <v>7565</v>
      </c>
      <c r="J88" s="18">
        <v>196</v>
      </c>
      <c r="K88" s="15">
        <v>2682.95</v>
      </c>
      <c r="L88" s="15">
        <v>416.58</v>
      </c>
      <c r="M88" s="15">
        <v>127148.66</v>
      </c>
      <c r="N88" s="15">
        <v>191096.57</v>
      </c>
      <c r="O88" s="15">
        <v>1193</v>
      </c>
      <c r="P88" s="15">
        <f>R88/Q88</f>
        <v>24.923712232439534</v>
      </c>
      <c r="Q88" s="13">
        <f t="shared" si="17"/>
        <v>12941</v>
      </c>
      <c r="R88" s="7">
        <f t="shared" si="18"/>
        <v>322537.76</v>
      </c>
      <c r="S88" s="7">
        <f t="shared" si="7"/>
        <v>23235.6202304</v>
      </c>
      <c r="T88" s="7">
        <f t="shared" si="8"/>
        <v>299302.13976960001</v>
      </c>
      <c r="U88" s="15">
        <f t="shared" si="9"/>
        <v>23.128208003214588</v>
      </c>
      <c r="V88" s="7">
        <f t="shared" si="11"/>
        <v>59891.789727908763</v>
      </c>
      <c r="W88" s="7">
        <f t="shared" si="12"/>
        <v>4826.5885276291519</v>
      </c>
      <c r="X88" s="16">
        <f t="shared" si="10"/>
        <v>33</v>
      </c>
      <c r="Y88" s="18">
        <f>SUM('[1]Reuso Castelo Ecoflac'!$I$1126:$I$1156)</f>
        <v>3491.4000000000005</v>
      </c>
      <c r="Z88" s="18"/>
    </row>
    <row r="89" spans="1:26" x14ac:dyDescent="0.35">
      <c r="A89" s="10">
        <v>44682</v>
      </c>
      <c r="B89" s="10">
        <v>44652</v>
      </c>
      <c r="C89" s="19">
        <v>44648</v>
      </c>
      <c r="D89" s="12">
        <v>44679</v>
      </c>
      <c r="E89" s="13"/>
      <c r="F89" s="18">
        <v>120</v>
      </c>
      <c r="G89" s="18">
        <v>20</v>
      </c>
      <c r="H89" s="18">
        <v>3773</v>
      </c>
      <c r="I89" s="18">
        <v>7384</v>
      </c>
      <c r="J89" s="18">
        <v>436</v>
      </c>
      <c r="K89" s="15">
        <v>2778.67</v>
      </c>
      <c r="L89" s="15">
        <v>416.58</v>
      </c>
      <c r="M89" s="15">
        <v>95042.41</v>
      </c>
      <c r="N89" s="15">
        <v>186258.5</v>
      </c>
      <c r="O89" s="15">
        <v>4533.6000000000004</v>
      </c>
      <c r="P89" s="15">
        <f t="shared" ref="P89:P96" si="19">R89/Q89</f>
        <v>24.63391800903435</v>
      </c>
      <c r="Q89" s="13">
        <f t="shared" si="17"/>
        <v>11733</v>
      </c>
      <c r="R89" s="7">
        <f t="shared" si="18"/>
        <v>289029.76000000001</v>
      </c>
      <c r="S89" s="7">
        <f t="shared" si="7"/>
        <v>20821.7039104</v>
      </c>
      <c r="T89" s="7">
        <f t="shared" si="8"/>
        <v>268208.05608960002</v>
      </c>
      <c r="U89" s="15">
        <f t="shared" si="9"/>
        <v>22.859290555663517</v>
      </c>
      <c r="V89" s="7">
        <f t="shared" si="11"/>
        <v>-27938.875267883239</v>
      </c>
      <c r="W89" s="7">
        <f t="shared" si="12"/>
        <v>-3155.2084121167259</v>
      </c>
      <c r="X89" s="16">
        <f t="shared" si="10"/>
        <v>31</v>
      </c>
      <c r="Y89" s="18">
        <f>SUM('[1]Reuso Castelo Ecoflac'!$I$1157:$I$1186)</f>
        <v>2825.8999999999996</v>
      </c>
      <c r="Z89" s="18"/>
    </row>
    <row r="90" spans="1:26" x14ac:dyDescent="0.35">
      <c r="A90" s="10">
        <v>44713</v>
      </c>
      <c r="B90" s="10">
        <v>44682</v>
      </c>
      <c r="C90" s="19">
        <v>44679</v>
      </c>
      <c r="D90" s="12">
        <v>44706</v>
      </c>
      <c r="E90" s="13"/>
      <c r="F90" s="18">
        <v>114</v>
      </c>
      <c r="G90" s="18">
        <v>20</v>
      </c>
      <c r="H90" s="18">
        <v>2855</v>
      </c>
      <c r="I90" s="18">
        <v>7194</v>
      </c>
      <c r="J90" s="18">
        <v>371</v>
      </c>
      <c r="K90" s="15">
        <v>2635.09</v>
      </c>
      <c r="L90" s="15">
        <v>416.58</v>
      </c>
      <c r="M90" s="15">
        <v>71853.16</v>
      </c>
      <c r="N90" s="15">
        <v>181458.99</v>
      </c>
      <c r="O90" s="15">
        <v>3257.27</v>
      </c>
      <c r="P90" s="15">
        <f t="shared" si="19"/>
        <v>24.599307371612657</v>
      </c>
      <c r="Q90" s="13">
        <f t="shared" si="17"/>
        <v>10554</v>
      </c>
      <c r="R90" s="7">
        <f t="shared" si="18"/>
        <v>259621.09</v>
      </c>
      <c r="S90" s="7">
        <f t="shared" si="7"/>
        <v>18703.103323599997</v>
      </c>
      <c r="T90" s="7">
        <f t="shared" si="8"/>
        <v>240917.9866764</v>
      </c>
      <c r="U90" s="15">
        <f t="shared" si="9"/>
        <v>22.827173268561683</v>
      </c>
      <c r="V90" s="7">
        <f t="shared" si="11"/>
        <v>-26951.103565127269</v>
      </c>
      <c r="W90" s="7">
        <f t="shared" si="12"/>
        <v>-338.9658480727494</v>
      </c>
      <c r="X90" s="16">
        <f t="shared" si="10"/>
        <v>27</v>
      </c>
      <c r="Y90" s="18">
        <f>SUM('[1]Reuso Castelo Ecoflac'!$I$1187:$I$1217)</f>
        <v>2887.6000000000004</v>
      </c>
      <c r="Z90" s="18"/>
    </row>
    <row r="91" spans="1:26" x14ac:dyDescent="0.35">
      <c r="A91" s="10">
        <v>44743</v>
      </c>
      <c r="B91" s="10">
        <v>44713</v>
      </c>
      <c r="C91" s="19">
        <f>D90</f>
        <v>44706</v>
      </c>
      <c r="D91" s="12">
        <v>44741</v>
      </c>
      <c r="E91" s="13"/>
      <c r="F91" s="18">
        <v>112</v>
      </c>
      <c r="G91" s="18">
        <v>20</v>
      </c>
      <c r="H91" s="18">
        <v>3371</v>
      </c>
      <c r="I91" s="18">
        <v>7803</v>
      </c>
      <c r="J91" s="18">
        <v>135</v>
      </c>
      <c r="K91" s="15">
        <v>2587.2199999999998</v>
      </c>
      <c r="L91" s="15">
        <v>416.58</v>
      </c>
      <c r="M91" s="15">
        <v>84887.64</v>
      </c>
      <c r="N91" s="15">
        <v>196842.7</v>
      </c>
      <c r="O91" s="15">
        <v>522.23</v>
      </c>
      <c r="P91" s="15">
        <f t="shared" si="19"/>
        <v>24.932817935495148</v>
      </c>
      <c r="Q91" s="13">
        <f t="shared" si="17"/>
        <v>11441</v>
      </c>
      <c r="R91" s="7">
        <f t="shared" si="18"/>
        <v>285256.37</v>
      </c>
      <c r="S91" s="7">
        <f t="shared" si="7"/>
        <v>20549.868894799998</v>
      </c>
      <c r="T91" s="7">
        <f t="shared" si="8"/>
        <v>264706.50110519998</v>
      </c>
      <c r="U91" s="15">
        <f t="shared" si="9"/>
        <v>23.136657731422076</v>
      </c>
      <c r="V91" s="7">
        <f t="shared" si="11"/>
        <v>20247.702689214202</v>
      </c>
      <c r="W91" s="7">
        <f t="shared" si="12"/>
        <v>3540.8117395857562</v>
      </c>
      <c r="X91" s="16">
        <f t="shared" si="10"/>
        <v>35</v>
      </c>
      <c r="Y91" s="18">
        <v>3199.6</v>
      </c>
      <c r="Z91" s="18"/>
    </row>
    <row r="92" spans="1:26" x14ac:dyDescent="0.35">
      <c r="A92" s="10">
        <v>44774</v>
      </c>
      <c r="B92" s="10">
        <v>44743</v>
      </c>
      <c r="C92" s="19">
        <f t="shared" ref="C92:C97" si="20">D91</f>
        <v>44741</v>
      </c>
      <c r="D92" s="12">
        <v>44769</v>
      </c>
      <c r="E92" s="13"/>
      <c r="F92" s="18">
        <v>93</v>
      </c>
      <c r="G92" s="18">
        <v>47</v>
      </c>
      <c r="H92" s="18">
        <v>2280</v>
      </c>
      <c r="I92" s="18">
        <v>7933</v>
      </c>
      <c r="J92" s="18">
        <v>157</v>
      </c>
      <c r="K92" s="15">
        <v>2132.5300000000002</v>
      </c>
      <c r="L92" s="15">
        <v>1031.7</v>
      </c>
      <c r="M92" s="15">
        <v>57328.3</v>
      </c>
      <c r="N92" s="15">
        <v>200126.58</v>
      </c>
      <c r="O92" s="15">
        <v>812.76</v>
      </c>
      <c r="P92" s="15">
        <f t="shared" si="19"/>
        <v>24.874583254043767</v>
      </c>
      <c r="Q92" s="13">
        <f t="shared" si="17"/>
        <v>10510</v>
      </c>
      <c r="R92" s="7">
        <f t="shared" si="18"/>
        <v>261431.87</v>
      </c>
      <c r="S92" s="7">
        <f t="shared" si="7"/>
        <v>18833.551914799998</v>
      </c>
      <c r="T92" s="7">
        <f t="shared" si="8"/>
        <v>242598.31808520001</v>
      </c>
      <c r="U92" s="15">
        <f t="shared" si="9"/>
        <v>23.082618276422455</v>
      </c>
      <c r="V92" s="7">
        <f t="shared" si="11"/>
        <v>-21540.228347953962</v>
      </c>
      <c r="W92" s="7">
        <f t="shared" si="12"/>
        <v>-567.95467204602176</v>
      </c>
      <c r="X92" s="16">
        <f t="shared" si="10"/>
        <v>28</v>
      </c>
      <c r="Y92" s="18">
        <v>3100</v>
      </c>
      <c r="Z92" s="18"/>
    </row>
    <row r="93" spans="1:26" x14ac:dyDescent="0.35">
      <c r="A93" s="10">
        <v>44805</v>
      </c>
      <c r="B93" s="10">
        <v>44774</v>
      </c>
      <c r="C93" s="19">
        <f t="shared" si="20"/>
        <v>44769</v>
      </c>
      <c r="D93" s="12">
        <v>44800</v>
      </c>
      <c r="E93" s="13"/>
      <c r="F93" s="18">
        <v>140</v>
      </c>
      <c r="G93" s="18">
        <v>20</v>
      </c>
      <c r="H93" s="18">
        <v>2318</v>
      </c>
      <c r="I93" s="18">
        <v>7809</v>
      </c>
      <c r="J93" s="18">
        <v>135</v>
      </c>
      <c r="K93" s="15">
        <v>3270.59</v>
      </c>
      <c r="L93" s="15">
        <v>416.58</v>
      </c>
      <c r="M93" s="15">
        <v>58288.22</v>
      </c>
      <c r="N93" s="15">
        <v>196994.26</v>
      </c>
      <c r="O93" s="15">
        <v>522.23</v>
      </c>
      <c r="P93" s="15">
        <f t="shared" si="19"/>
        <v>24.898472462099409</v>
      </c>
      <c r="Q93" s="13">
        <f t="shared" si="17"/>
        <v>10422</v>
      </c>
      <c r="R93" s="7">
        <f t="shared" si="18"/>
        <v>259491.88000000003</v>
      </c>
      <c r="S93" s="7">
        <f t="shared" si="7"/>
        <v>18693.795035200001</v>
      </c>
      <c r="T93" s="7">
        <f t="shared" si="8"/>
        <v>240798.08496480004</v>
      </c>
      <c r="U93" s="15">
        <f t="shared" si="9"/>
        <v>23.10478650592977</v>
      </c>
      <c r="V93" s="7">
        <f>IF(Q93="","",(SUM(Q93)*U92)-SUM(T92))</f>
        <v>-2031.2704083251883</v>
      </c>
      <c r="W93" s="7">
        <f t="shared" si="12"/>
        <v>231.03728792523816</v>
      </c>
      <c r="X93" s="16">
        <f t="shared" si="10"/>
        <v>31</v>
      </c>
      <c r="Y93" s="18">
        <v>2989.5</v>
      </c>
      <c r="Z93" s="18"/>
    </row>
    <row r="94" spans="1:26" x14ac:dyDescent="0.35">
      <c r="A94" s="10">
        <v>44835</v>
      </c>
      <c r="B94" s="10">
        <v>44805</v>
      </c>
      <c r="C94" s="19">
        <f t="shared" si="20"/>
        <v>44800</v>
      </c>
      <c r="D94" s="12">
        <v>44831</v>
      </c>
      <c r="E94" s="13"/>
      <c r="F94" s="18">
        <v>116</v>
      </c>
      <c r="G94" s="18">
        <v>20</v>
      </c>
      <c r="H94" s="18">
        <v>2641</v>
      </c>
      <c r="I94" s="18">
        <v>6990</v>
      </c>
      <c r="J94" s="18">
        <v>135</v>
      </c>
      <c r="K94" s="15">
        <v>2682.95</v>
      </c>
      <c r="L94" s="15">
        <v>416.58</v>
      </c>
      <c r="M94" s="15">
        <v>66447.39</v>
      </c>
      <c r="N94" s="15">
        <v>176305.81</v>
      </c>
      <c r="O94" s="15">
        <v>522.23</v>
      </c>
      <c r="P94" s="15">
        <f t="shared" si="19"/>
        <v>24.881333064027469</v>
      </c>
      <c r="Q94" s="13">
        <f t="shared" si="17"/>
        <v>9902</v>
      </c>
      <c r="R94" s="7">
        <f t="shared" si="18"/>
        <v>246374.96</v>
      </c>
      <c r="S94" s="7">
        <f t="shared" si="7"/>
        <v>17748.852118399998</v>
      </c>
      <c r="T94" s="7">
        <f t="shared" si="8"/>
        <v>228626.10788159998</v>
      </c>
      <c r="U94" s="15">
        <f t="shared" si="9"/>
        <v>23.088881830094927</v>
      </c>
      <c r="V94" s="7">
        <f t="shared" si="11"/>
        <v>-12014.488983083458</v>
      </c>
      <c r="W94" s="7">
        <f t="shared" si="12"/>
        <v>-157.48810011661655</v>
      </c>
      <c r="X94" s="16">
        <f t="shared" si="10"/>
        <v>31</v>
      </c>
      <c r="Y94" s="18">
        <v>2940.3</v>
      </c>
      <c r="Z94" s="13"/>
    </row>
    <row r="95" spans="1:26" x14ac:dyDescent="0.35">
      <c r="A95" s="10">
        <v>44866</v>
      </c>
      <c r="B95" s="10">
        <v>44835</v>
      </c>
      <c r="C95" s="19">
        <f t="shared" si="20"/>
        <v>44831</v>
      </c>
      <c r="D95" s="12">
        <v>44862</v>
      </c>
      <c r="E95" s="13"/>
      <c r="F95" s="18">
        <v>136</v>
      </c>
      <c r="G95" s="18">
        <v>20</v>
      </c>
      <c r="H95" s="18">
        <v>2876</v>
      </c>
      <c r="I95" s="18">
        <v>6906</v>
      </c>
      <c r="J95" s="18">
        <v>135</v>
      </c>
      <c r="K95" s="15">
        <v>3169.58</v>
      </c>
      <c r="L95" s="15">
        <v>416.58</v>
      </c>
      <c r="M95" s="15">
        <v>72383.63</v>
      </c>
      <c r="N95" s="15">
        <v>174183.93</v>
      </c>
      <c r="O95" s="15">
        <v>522.23</v>
      </c>
      <c r="P95" s="15">
        <f t="shared" si="19"/>
        <v>24.885927727588605</v>
      </c>
      <c r="Q95" s="13">
        <f t="shared" si="17"/>
        <v>10073</v>
      </c>
      <c r="R95" s="7">
        <f t="shared" si="18"/>
        <v>250675.95</v>
      </c>
      <c r="S95" s="7">
        <f t="shared" si="7"/>
        <v>18058.695437999999</v>
      </c>
      <c r="T95" s="7">
        <f t="shared" si="8"/>
        <v>232617.25456200002</v>
      </c>
      <c r="U95" s="15">
        <f t="shared" si="9"/>
        <v>23.093145494093122</v>
      </c>
      <c r="V95" s="7">
        <f t="shared" si="11"/>
        <v>3948.1987929462048</v>
      </c>
      <c r="W95" s="7">
        <f t="shared" si="12"/>
        <v>42.947887453818232</v>
      </c>
      <c r="X95" s="16">
        <f t="shared" si="10"/>
        <v>31</v>
      </c>
      <c r="Y95" s="18">
        <v>3717.5</v>
      </c>
      <c r="Z95" s="21"/>
    </row>
    <row r="96" spans="1:26" x14ac:dyDescent="0.35">
      <c r="A96" s="10">
        <v>44896</v>
      </c>
      <c r="B96" s="10">
        <v>44866</v>
      </c>
      <c r="C96" s="19">
        <f t="shared" si="20"/>
        <v>44862</v>
      </c>
      <c r="D96" s="12">
        <v>44894</v>
      </c>
      <c r="E96" s="13"/>
      <c r="F96" s="18">
        <v>97</v>
      </c>
      <c r="G96" s="18">
        <v>20</v>
      </c>
      <c r="H96" s="18">
        <v>3399</v>
      </c>
      <c r="I96" s="18">
        <v>7560</v>
      </c>
      <c r="J96" s="18">
        <v>232</v>
      </c>
      <c r="K96" s="15">
        <v>2491.63</v>
      </c>
      <c r="L96" s="15">
        <v>465.81</v>
      </c>
      <c r="M96" s="15">
        <v>95712.23</v>
      </c>
      <c r="N96" s="15">
        <v>213245.57</v>
      </c>
      <c r="O96" s="15">
        <v>1726.49</v>
      </c>
      <c r="P96" s="15">
        <f t="shared" si="19"/>
        <v>27.736269013088076</v>
      </c>
      <c r="Q96" s="13">
        <f t="shared" si="17"/>
        <v>11308</v>
      </c>
      <c r="R96" s="7">
        <f t="shared" si="18"/>
        <v>313641.73</v>
      </c>
      <c r="S96" s="7">
        <f t="shared" si="7"/>
        <v>22594.750229199995</v>
      </c>
      <c r="T96" s="7">
        <f t="shared" si="8"/>
        <v>291046.97977079998</v>
      </c>
      <c r="U96" s="15">
        <f t="shared" si="9"/>
        <v>25.738148193385211</v>
      </c>
      <c r="V96" s="7">
        <f t="shared" si="11"/>
        <v>28520.034685204999</v>
      </c>
      <c r="W96" s="7">
        <f t="shared" si="12"/>
        <v>29909.690523594942</v>
      </c>
      <c r="X96" s="16">
        <f t="shared" si="10"/>
        <v>32</v>
      </c>
      <c r="Y96" s="18">
        <v>3634.7</v>
      </c>
      <c r="Z96" s="21"/>
    </row>
    <row r="97" spans="1:26" x14ac:dyDescent="0.35">
      <c r="A97" s="10">
        <v>44927</v>
      </c>
      <c r="B97" s="10">
        <v>44896</v>
      </c>
      <c r="C97" s="19">
        <f t="shared" si="20"/>
        <v>44894</v>
      </c>
      <c r="D97" s="12">
        <v>44924</v>
      </c>
      <c r="E97" s="13"/>
      <c r="F97" s="18">
        <v>110</v>
      </c>
      <c r="G97" s="22">
        <v>31</v>
      </c>
      <c r="H97" s="18">
        <v>3148</v>
      </c>
      <c r="I97" s="18">
        <v>7198</v>
      </c>
      <c r="J97" s="18">
        <v>180</v>
      </c>
      <c r="K97" s="15">
        <v>2839.5</v>
      </c>
      <c r="L97" s="15">
        <v>725.49</v>
      </c>
      <c r="M97" s="15">
        <v>88622.38</v>
      </c>
      <c r="N97" s="15">
        <v>203020.36</v>
      </c>
      <c r="O97" s="15">
        <v>3032.76</v>
      </c>
      <c r="P97" s="15">
        <f t="shared" ref="P97:P100" si="21">R97/Q97</f>
        <v>27.95917221336833</v>
      </c>
      <c r="Q97" s="13">
        <f t="shared" si="17"/>
        <v>10667</v>
      </c>
      <c r="R97" s="7">
        <f t="shared" si="18"/>
        <v>298240.49</v>
      </c>
      <c r="S97" s="7">
        <f t="shared" ref="S97:S102" si="22">7.204%*R97</f>
        <v>21485.244899599998</v>
      </c>
      <c r="T97" s="7">
        <f t="shared" si="8"/>
        <v>276755.2451004</v>
      </c>
      <c r="U97" s="15">
        <f t="shared" si="9"/>
        <v>25.944993447117277</v>
      </c>
      <c r="V97" s="7">
        <f t="shared" si="11"/>
        <v>-16498.152991959942</v>
      </c>
      <c r="W97" s="7">
        <f t="shared" si="12"/>
        <v>2206.4183215599478</v>
      </c>
      <c r="X97" s="16">
        <f t="shared" ref="X97:X101" si="23">D97-C97</f>
        <v>30</v>
      </c>
      <c r="Y97" s="18">
        <v>3936.5</v>
      </c>
      <c r="Z97" s="21"/>
    </row>
    <row r="98" spans="1:26" x14ac:dyDescent="0.35">
      <c r="A98" s="10">
        <v>44958</v>
      </c>
      <c r="B98" s="10">
        <v>44927</v>
      </c>
      <c r="C98" s="19">
        <v>44921</v>
      </c>
      <c r="D98" s="12">
        <v>44951</v>
      </c>
      <c r="E98" s="21"/>
      <c r="F98" s="18">
        <v>103</v>
      </c>
      <c r="G98" s="22">
        <v>20</v>
      </c>
      <c r="H98" s="18">
        <v>2381</v>
      </c>
      <c r="I98" s="18">
        <v>6477</v>
      </c>
      <c r="J98" s="18">
        <v>235</v>
      </c>
      <c r="K98" s="15">
        <v>2712.77</v>
      </c>
      <c r="L98" s="15">
        <v>482.01</v>
      </c>
      <c r="M98" s="15">
        <v>68818.45</v>
      </c>
      <c r="N98" s="15">
        <v>186918.13</v>
      </c>
      <c r="O98" s="15">
        <v>4665.3500000000004</v>
      </c>
      <c r="P98" s="15">
        <f t="shared" si="21"/>
        <v>28.602073567708331</v>
      </c>
      <c r="Q98" s="13">
        <f t="shared" si="17"/>
        <v>9216</v>
      </c>
      <c r="R98" s="7">
        <f t="shared" si="18"/>
        <v>263596.70999999996</v>
      </c>
      <c r="S98" s="7">
        <f t="shared" si="22"/>
        <v>18989.506988399997</v>
      </c>
      <c r="T98" s="7">
        <f t="shared" si="8"/>
        <v>244607.20301159995</v>
      </c>
      <c r="U98" s="15">
        <f t="shared" si="9"/>
        <v>26.54158018789062</v>
      </c>
      <c r="V98" s="7">
        <f t="shared" si="11"/>
        <v>-37646.185491767188</v>
      </c>
      <c r="W98" s="7">
        <f t="shared" si="12"/>
        <v>5498.1434029671327</v>
      </c>
      <c r="X98" s="16">
        <f t="shared" si="23"/>
        <v>30</v>
      </c>
      <c r="Y98" s="18">
        <v>2157.8000000000002</v>
      </c>
      <c r="Z98" s="21" t="s">
        <v>42</v>
      </c>
    </row>
    <row r="99" spans="1:26" x14ac:dyDescent="0.35">
      <c r="A99" s="10">
        <v>44986</v>
      </c>
      <c r="B99" s="10">
        <v>44958</v>
      </c>
      <c r="C99" s="19">
        <v>44951</v>
      </c>
      <c r="D99" s="12">
        <v>44980</v>
      </c>
      <c r="E99" s="21"/>
      <c r="F99" s="18">
        <v>118</v>
      </c>
      <c r="G99" s="18">
        <v>20</v>
      </c>
      <c r="H99" s="18">
        <v>1697</v>
      </c>
      <c r="I99" s="18">
        <v>6357</v>
      </c>
      <c r="J99" s="18">
        <v>221</v>
      </c>
      <c r="K99" s="15">
        <v>3053.59</v>
      </c>
      <c r="L99" s="15">
        <v>465.81</v>
      </c>
      <c r="M99" s="15">
        <v>47636.83</v>
      </c>
      <c r="N99" s="15">
        <v>179265.13</v>
      </c>
      <c r="O99" s="15">
        <v>4249.78</v>
      </c>
      <c r="P99" s="15">
        <f t="shared" si="21"/>
        <v>27.893871389516228</v>
      </c>
      <c r="Q99" s="13">
        <f t="shared" si="17"/>
        <v>8413</v>
      </c>
      <c r="R99" s="7">
        <f t="shared" si="18"/>
        <v>234671.14</v>
      </c>
      <c r="S99" s="7">
        <f t="shared" si="22"/>
        <v>16905.7089256</v>
      </c>
      <c r="T99" s="7">
        <f t="shared" si="8"/>
        <v>217765.43107440002</v>
      </c>
      <c r="U99" s="15">
        <f t="shared" si="9"/>
        <v>25.884396894615477</v>
      </c>
      <c r="V99" s="7">
        <f t="shared" si="11"/>
        <v>-21312.888890876173</v>
      </c>
      <c r="W99" s="7">
        <f t="shared" si="12"/>
        <v>-5528.8830463237755</v>
      </c>
      <c r="X99" s="16">
        <f t="shared" si="23"/>
        <v>29</v>
      </c>
      <c r="Y99" s="18">
        <v>1984.2</v>
      </c>
      <c r="Z99" s="21" t="s">
        <v>42</v>
      </c>
    </row>
    <row r="100" spans="1:26" x14ac:dyDescent="0.35">
      <c r="A100" s="10">
        <v>45017</v>
      </c>
      <c r="B100" s="10">
        <v>44986</v>
      </c>
      <c r="C100" s="19">
        <f>D99</f>
        <v>44980</v>
      </c>
      <c r="D100" s="12">
        <v>45012</v>
      </c>
      <c r="E100" s="21"/>
      <c r="F100" s="18">
        <v>189</v>
      </c>
      <c r="G100" s="18">
        <v>29</v>
      </c>
      <c r="H100" s="18">
        <v>1818</v>
      </c>
      <c r="I100" s="18">
        <v>9111</v>
      </c>
      <c r="J100" s="18">
        <v>180</v>
      </c>
      <c r="K100" s="15">
        <v>5041.24</v>
      </c>
      <c r="L100" s="15">
        <v>675.44</v>
      </c>
      <c r="M100" s="15">
        <v>51054.64</v>
      </c>
      <c r="N100" s="15">
        <v>257055.76</v>
      </c>
      <c r="O100" s="15">
        <v>3158.73</v>
      </c>
      <c r="P100" s="15">
        <f t="shared" si="21"/>
        <v>27.98497483888055</v>
      </c>
      <c r="Q100" s="13">
        <f t="shared" si="17"/>
        <v>11327</v>
      </c>
      <c r="R100" s="7">
        <f t="shared" si="18"/>
        <v>316985.81</v>
      </c>
      <c r="S100" s="7">
        <f t="shared" si="22"/>
        <v>22835.657752399999</v>
      </c>
      <c r="T100" s="7">
        <f t="shared" ref="T100" si="24">R100-S100</f>
        <v>294150.15224760002</v>
      </c>
      <c r="U100" s="15">
        <f t="shared" ref="U100" si="25">T100/Q100</f>
        <v>25.968937251487599</v>
      </c>
      <c r="V100" s="7">
        <f t="shared" ref="V100:V101" si="26">IF(Q100="","",(SUM(Q100)*U99)-SUM(T99))</f>
        <v>75427.132550909475</v>
      </c>
      <c r="W100" s="7">
        <f t="shared" ref="W100:W103" si="27">IF(Q100="","",Q100*(U100-U99))</f>
        <v>957.58862229052238</v>
      </c>
      <c r="X100" s="16">
        <f t="shared" si="23"/>
        <v>32</v>
      </c>
      <c r="Y100" s="18">
        <v>2271.3000000000002</v>
      </c>
      <c r="Z100" s="21" t="s">
        <v>41</v>
      </c>
    </row>
    <row r="101" spans="1:26" x14ac:dyDescent="0.35">
      <c r="A101" s="10">
        <v>45047</v>
      </c>
      <c r="B101" s="10">
        <v>45017</v>
      </c>
      <c r="C101" s="19">
        <f>D100</f>
        <v>45012</v>
      </c>
      <c r="D101" s="12">
        <v>45041</v>
      </c>
      <c r="E101" s="21"/>
      <c r="F101" s="18">
        <v>120</v>
      </c>
      <c r="G101" s="18">
        <v>20</v>
      </c>
      <c r="H101" s="18">
        <v>1853</v>
      </c>
      <c r="I101" s="18">
        <v>7947</v>
      </c>
      <c r="J101" s="18">
        <v>318</v>
      </c>
      <c r="K101" s="15">
        <v>3107.1</v>
      </c>
      <c r="L101" s="15">
        <v>465.81</v>
      </c>
      <c r="M101" s="15">
        <v>52043.27</v>
      </c>
      <c r="N101" s="15">
        <v>224176.93</v>
      </c>
      <c r="O101" s="15">
        <v>7291.9</v>
      </c>
      <c r="P101" s="15">
        <f t="shared" ref="P101" si="28">R101/Q101</f>
        <v>27.986450575160852</v>
      </c>
      <c r="Q101" s="13">
        <f t="shared" si="17"/>
        <v>10258</v>
      </c>
      <c r="R101" s="7">
        <f t="shared" si="18"/>
        <v>287085.01</v>
      </c>
      <c r="S101" s="7">
        <f t="shared" si="22"/>
        <v>20681.604120399999</v>
      </c>
      <c r="T101" s="7">
        <f t="shared" ref="T101:T102" si="29">R101-S101</f>
        <v>266403.40587960003</v>
      </c>
      <c r="U101" s="15">
        <f t="shared" ref="U101:U103" si="30">T101/Q101</f>
        <v>25.970306675726267</v>
      </c>
      <c r="V101" s="7">
        <f t="shared" si="26"/>
        <v>-27760.793921840261</v>
      </c>
      <c r="W101" s="7">
        <f t="shared" si="27"/>
        <v>14.047553840253315</v>
      </c>
      <c r="X101" s="16">
        <f t="shared" si="23"/>
        <v>29</v>
      </c>
      <c r="Y101" s="18">
        <v>2399.1999999999998</v>
      </c>
      <c r="Z101" s="21" t="s">
        <v>39</v>
      </c>
    </row>
    <row r="102" spans="1:26" x14ac:dyDescent="0.35">
      <c r="A102" s="10">
        <v>45078</v>
      </c>
      <c r="B102" s="10">
        <v>45047</v>
      </c>
      <c r="C102" s="19">
        <v>45041</v>
      </c>
      <c r="D102" s="12">
        <v>45072</v>
      </c>
      <c r="E102" s="21"/>
      <c r="F102" s="18">
        <v>164</v>
      </c>
      <c r="G102" s="22">
        <v>194</v>
      </c>
      <c r="H102" s="18">
        <v>1856</v>
      </c>
      <c r="I102" s="18">
        <v>9212</v>
      </c>
      <c r="J102" s="18">
        <v>202</v>
      </c>
      <c r="K102" s="15">
        <v>4335.08</v>
      </c>
      <c r="L102" s="23">
        <v>5182.47</v>
      </c>
      <c r="M102" s="15">
        <v>52128.02</v>
      </c>
      <c r="N102" s="15">
        <v>260078.12</v>
      </c>
      <c r="O102" s="15">
        <v>3685.8</v>
      </c>
      <c r="P102" s="15">
        <f>R102/Q102</f>
        <v>27.984992260061919</v>
      </c>
      <c r="Q102" s="13">
        <f t="shared" si="17"/>
        <v>11628</v>
      </c>
      <c r="R102" s="7">
        <f t="shared" si="18"/>
        <v>325409.49</v>
      </c>
      <c r="S102" s="7">
        <f t="shared" si="22"/>
        <v>23442.499659599998</v>
      </c>
      <c r="T102" s="7">
        <f t="shared" si="29"/>
        <v>301966.99034040002</v>
      </c>
      <c r="U102" s="15">
        <f t="shared" si="30"/>
        <v>25.968953417647061</v>
      </c>
      <c r="V102" s="7">
        <f t="shared" ref="V102" si="31">IF(Q102="","",(SUM(Q102)*U101)-SUM(T101))</f>
        <v>35579.320145745005</v>
      </c>
      <c r="W102" s="7">
        <f t="shared" si="27"/>
        <v>-15.73568494500671</v>
      </c>
      <c r="X102" s="16">
        <f t="shared" ref="X102:X103" si="32">D102-C102</f>
        <v>31</v>
      </c>
      <c r="Y102" s="18">
        <v>2603.1</v>
      </c>
      <c r="Z102" s="21" t="s">
        <v>40</v>
      </c>
    </row>
    <row r="103" spans="1:26" x14ac:dyDescent="0.35">
      <c r="A103" s="10">
        <v>45108</v>
      </c>
      <c r="B103" s="10">
        <v>45078</v>
      </c>
      <c r="C103" s="19">
        <v>45072</v>
      </c>
      <c r="D103" s="12">
        <v>45104</v>
      </c>
      <c r="E103" s="21"/>
      <c r="F103" s="18">
        <v>233</v>
      </c>
      <c r="G103" s="18">
        <v>85</v>
      </c>
      <c r="H103" s="18">
        <v>2959</v>
      </c>
      <c r="I103" s="18">
        <v>8555</v>
      </c>
      <c r="J103" s="18">
        <v>188</v>
      </c>
      <c r="K103" s="15">
        <v>6284.08</v>
      </c>
      <c r="L103" s="15">
        <v>2170.5100000000002</v>
      </c>
      <c r="M103" s="15">
        <v>83283.81</v>
      </c>
      <c r="N103" s="15">
        <v>241350.75</v>
      </c>
      <c r="O103" s="15">
        <v>3270.22</v>
      </c>
      <c r="P103" s="15">
        <f>R103/Q103</f>
        <v>27.983308652246254</v>
      </c>
      <c r="Q103" s="13">
        <f t="shared" si="17"/>
        <v>12020</v>
      </c>
      <c r="R103" s="7">
        <f t="shared" si="18"/>
        <v>336359.37</v>
      </c>
      <c r="S103" s="7">
        <f t="shared" ref="S103:S110" si="33">7.204%*R103</f>
        <v>24231.329014799998</v>
      </c>
      <c r="T103" s="7">
        <f t="shared" ref="T103:T110" si="34">R103-S103</f>
        <v>312128.04098519997</v>
      </c>
      <c r="U103" s="15">
        <f t="shared" si="30"/>
        <v>25.967391096938435</v>
      </c>
      <c r="V103" s="7">
        <f t="shared" ref="V103" si="35">IF(Q103="","",(SUM(Q103)*U102)-SUM(T102))</f>
        <v>10179.82973971765</v>
      </c>
      <c r="W103" s="7">
        <f t="shared" si="27"/>
        <v>-18.779094917681149</v>
      </c>
      <c r="X103" s="16">
        <f t="shared" si="32"/>
        <v>32</v>
      </c>
      <c r="Y103" s="18">
        <v>3285.3</v>
      </c>
      <c r="Z103" s="21" t="s">
        <v>40</v>
      </c>
    </row>
    <row r="104" spans="1:26" x14ac:dyDescent="0.35">
      <c r="A104" s="10">
        <v>45139</v>
      </c>
      <c r="B104" s="10">
        <v>45108</v>
      </c>
      <c r="C104" s="19">
        <v>45104</v>
      </c>
      <c r="D104" s="12">
        <v>45132</v>
      </c>
      <c r="E104" s="21"/>
      <c r="F104" s="18">
        <v>240</v>
      </c>
      <c r="G104" s="18">
        <v>20</v>
      </c>
      <c r="H104" s="18">
        <v>3074</v>
      </c>
      <c r="I104" s="18">
        <v>7415</v>
      </c>
      <c r="J104" s="18">
        <v>180</v>
      </c>
      <c r="K104" s="15">
        <v>6617.96</v>
      </c>
      <c r="L104" s="15">
        <v>512.84</v>
      </c>
      <c r="M104" s="15">
        <v>88308.87</v>
      </c>
      <c r="N104" s="15">
        <v>214379.12</v>
      </c>
      <c r="O104" s="15">
        <v>3032.76</v>
      </c>
      <c r="P104" s="15">
        <f>R104/Q104</f>
        <v>28.625816634641776</v>
      </c>
      <c r="Q104" s="13">
        <f t="shared" si="17"/>
        <v>10929</v>
      </c>
      <c r="R104" s="7">
        <f t="shared" si="18"/>
        <v>312851.55</v>
      </c>
      <c r="S104" s="7">
        <f t="shared" si="33"/>
        <v>22537.825661999996</v>
      </c>
      <c r="T104" s="7">
        <f t="shared" si="34"/>
        <v>290313.724338</v>
      </c>
      <c r="U104" s="15">
        <f t="shared" ref="U104:U110" si="36">T104/Q104</f>
        <v>26.563612804282187</v>
      </c>
      <c r="V104" s="7">
        <f t="shared" ref="V104:V107" si="37">IF(Q104="","",(SUM(Q104)*U103)-SUM(T103))</f>
        <v>-28330.423686759837</v>
      </c>
      <c r="W104" s="7">
        <f t="shared" ref="W104:W107" si="38">IF(Q104="","",Q104*(U104-U103))</f>
        <v>6516.1070395598599</v>
      </c>
      <c r="X104" s="16">
        <f t="shared" ref="X104:X106" si="39">D104-C104</f>
        <v>28</v>
      </c>
      <c r="Y104" s="18">
        <v>3833.4</v>
      </c>
      <c r="Z104" s="21" t="s">
        <v>39</v>
      </c>
    </row>
    <row r="105" spans="1:26" x14ac:dyDescent="0.35">
      <c r="A105" s="10">
        <v>45170</v>
      </c>
      <c r="B105" s="10">
        <v>45139</v>
      </c>
      <c r="C105" s="19">
        <v>45132</v>
      </c>
      <c r="D105" s="12">
        <v>45162</v>
      </c>
      <c r="E105" s="21"/>
      <c r="F105" s="18">
        <v>262</v>
      </c>
      <c r="G105" s="18">
        <v>36</v>
      </c>
      <c r="H105" s="18">
        <v>3320</v>
      </c>
      <c r="I105" s="18">
        <v>7780</v>
      </c>
      <c r="J105" s="18">
        <v>195</v>
      </c>
      <c r="K105" s="15">
        <v>7103.23</v>
      </c>
      <c r="L105" s="15">
        <v>859.29</v>
      </c>
      <c r="M105" s="15">
        <v>93480.76</v>
      </c>
      <c r="N105" s="15">
        <v>219459.78</v>
      </c>
      <c r="O105" s="15">
        <v>3478.01</v>
      </c>
      <c r="P105" s="15">
        <f>R105/Q105</f>
        <v>27.980770292417837</v>
      </c>
      <c r="Q105" s="13">
        <f t="shared" si="17"/>
        <v>11593</v>
      </c>
      <c r="R105" s="7">
        <f t="shared" si="18"/>
        <v>324381.07</v>
      </c>
      <c r="S105" s="7">
        <f t="shared" si="33"/>
        <v>23368.4122828</v>
      </c>
      <c r="T105" s="7">
        <f t="shared" si="34"/>
        <v>301012.6577172</v>
      </c>
      <c r="U105" s="15">
        <f t="shared" si="36"/>
        <v>25.965035600552056</v>
      </c>
      <c r="V105" s="7">
        <f t="shared" si="37"/>
        <v>17638.238902043377</v>
      </c>
      <c r="W105" s="7">
        <f t="shared" si="38"/>
        <v>-6939.3055228433996</v>
      </c>
      <c r="X105" s="16">
        <f t="shared" si="39"/>
        <v>30</v>
      </c>
      <c r="Y105" s="18">
        <v>3373.5</v>
      </c>
      <c r="Z105" s="21" t="s">
        <v>39</v>
      </c>
    </row>
    <row r="106" spans="1:26" x14ac:dyDescent="0.35">
      <c r="A106" s="10">
        <v>45200</v>
      </c>
      <c r="B106" s="10">
        <v>45170</v>
      </c>
      <c r="C106" s="19">
        <v>45162</v>
      </c>
      <c r="D106" s="12">
        <v>45194</v>
      </c>
      <c r="E106" s="21"/>
      <c r="F106" s="18">
        <v>264</v>
      </c>
      <c r="G106" s="18">
        <v>20</v>
      </c>
      <c r="H106" s="18">
        <v>2932</v>
      </c>
      <c r="I106" s="18">
        <v>8454</v>
      </c>
      <c r="J106" s="18">
        <v>400</v>
      </c>
      <c r="K106" s="15">
        <v>7320.72</v>
      </c>
      <c r="L106" s="15">
        <v>465.81</v>
      </c>
      <c r="M106" s="15">
        <v>84484.25</v>
      </c>
      <c r="N106" s="15">
        <v>238497.86</v>
      </c>
      <c r="O106" s="15">
        <v>9827.26</v>
      </c>
      <c r="P106" s="15">
        <f t="shared" ref="P106" si="40">R106/Q106</f>
        <v>28.218384424192212</v>
      </c>
      <c r="Q106" s="13">
        <f t="shared" si="17"/>
        <v>12070</v>
      </c>
      <c r="R106" s="7">
        <f t="shared" si="18"/>
        <v>340595.9</v>
      </c>
      <c r="S106" s="7">
        <f t="shared" si="33"/>
        <v>24536.528635999999</v>
      </c>
      <c r="T106" s="7">
        <f t="shared" si="34"/>
        <v>316059.37136400002</v>
      </c>
      <c r="U106" s="15">
        <f t="shared" si="36"/>
        <v>26.185532010273405</v>
      </c>
      <c r="V106" s="7">
        <f t="shared" si="37"/>
        <v>12385.321981463348</v>
      </c>
      <c r="W106" s="7">
        <f t="shared" si="38"/>
        <v>2661.3916653366837</v>
      </c>
      <c r="X106" s="16">
        <f t="shared" si="39"/>
        <v>32</v>
      </c>
      <c r="Y106" s="18">
        <v>3304.7</v>
      </c>
      <c r="Z106" s="21" t="s">
        <v>38</v>
      </c>
    </row>
    <row r="107" spans="1:26" x14ac:dyDescent="0.35">
      <c r="A107" s="10">
        <v>45231</v>
      </c>
      <c r="B107" s="10">
        <v>45200</v>
      </c>
      <c r="C107" s="19">
        <v>45194</v>
      </c>
      <c r="D107" s="12">
        <v>45225</v>
      </c>
      <c r="E107" s="21"/>
      <c r="F107" s="18">
        <v>273</v>
      </c>
      <c r="G107" s="18">
        <v>20</v>
      </c>
      <c r="H107" s="18">
        <v>3081</v>
      </c>
      <c r="I107" s="18">
        <v>8032</v>
      </c>
      <c r="J107" s="18">
        <v>507</v>
      </c>
      <c r="K107" s="15">
        <v>7413.94</v>
      </c>
      <c r="L107" s="15">
        <v>465.81</v>
      </c>
      <c r="M107" s="15">
        <v>86729.87</v>
      </c>
      <c r="N107" s="15">
        <v>226577.87</v>
      </c>
      <c r="O107" s="15">
        <v>13430.45</v>
      </c>
      <c r="P107" s="15">
        <f t="shared" ref="P107:P112" si="41">R107/Q107</f>
        <v>28.088469738940653</v>
      </c>
      <c r="Q107" s="13">
        <f t="shared" si="17"/>
        <v>11913</v>
      </c>
      <c r="R107" s="7">
        <f t="shared" si="18"/>
        <v>334617.94</v>
      </c>
      <c r="S107" s="7">
        <f t="shared" si="33"/>
        <v>24105.876397599997</v>
      </c>
      <c r="T107" s="7">
        <f t="shared" si="34"/>
        <v>310512.06360240001</v>
      </c>
      <c r="U107" s="15">
        <f t="shared" si="36"/>
        <v>26.064976378947371</v>
      </c>
      <c r="V107" s="7">
        <f t="shared" si="37"/>
        <v>-4111.128525612934</v>
      </c>
      <c r="W107" s="7">
        <f t="shared" si="38"/>
        <v>-1436.1792359870494</v>
      </c>
      <c r="X107" s="16">
        <f t="shared" ref="X107:X112" si="42">D107-C107</f>
        <v>31</v>
      </c>
      <c r="Y107" s="18">
        <v>3530</v>
      </c>
      <c r="Z107" s="21" t="s">
        <v>35</v>
      </c>
    </row>
    <row r="108" spans="1:26" x14ac:dyDescent="0.35">
      <c r="A108" s="10">
        <v>45261</v>
      </c>
      <c r="B108" s="10">
        <v>45231</v>
      </c>
      <c r="C108" s="19">
        <v>45225</v>
      </c>
      <c r="D108" s="12">
        <v>45255</v>
      </c>
      <c r="E108" s="21"/>
      <c r="F108" s="18">
        <v>268</v>
      </c>
      <c r="G108" s="18">
        <v>20</v>
      </c>
      <c r="H108" s="18">
        <v>3342</v>
      </c>
      <c r="I108" s="18">
        <v>8363</v>
      </c>
      <c r="J108" s="18">
        <v>617</v>
      </c>
      <c r="K108" s="15">
        <v>8017.17</v>
      </c>
      <c r="L108" s="15">
        <v>513.5</v>
      </c>
      <c r="M108" s="15">
        <v>103734.85</v>
      </c>
      <c r="N108" s="15">
        <v>260077.87</v>
      </c>
      <c r="O108" s="15">
        <v>18419.91</v>
      </c>
      <c r="P108" s="15">
        <f t="shared" si="41"/>
        <v>30.988366375892149</v>
      </c>
      <c r="Q108" s="13">
        <f t="shared" si="17"/>
        <v>12610</v>
      </c>
      <c r="R108" s="7">
        <f t="shared" si="18"/>
        <v>390763.3</v>
      </c>
      <c r="S108" s="7">
        <f t="shared" si="33"/>
        <v>28150.588131999997</v>
      </c>
      <c r="T108" s="7">
        <f t="shared" si="34"/>
        <v>362612.71186799998</v>
      </c>
      <c r="U108" s="15">
        <f t="shared" si="36"/>
        <v>28.755964462172876</v>
      </c>
      <c r="V108" s="7">
        <f t="shared" ref="V108" si="43">IF(Q108="","",(SUM(Q108)*U107)-SUM(T107))</f>
        <v>18167.288536126318</v>
      </c>
      <c r="W108" s="7">
        <f t="shared" ref="W108" si="44">IF(Q108="","",Q108*(U108-U107))</f>
        <v>33933.359729473625</v>
      </c>
      <c r="X108" s="16">
        <f t="shared" si="42"/>
        <v>30</v>
      </c>
      <c r="Y108" s="18">
        <v>3800.5</v>
      </c>
      <c r="Z108" s="21" t="s">
        <v>36</v>
      </c>
    </row>
    <row r="109" spans="1:26" x14ac:dyDescent="0.35">
      <c r="A109" s="10">
        <v>45292</v>
      </c>
      <c r="B109" s="10">
        <v>45261</v>
      </c>
      <c r="C109" s="19">
        <v>45255</v>
      </c>
      <c r="D109" s="12">
        <v>45286</v>
      </c>
      <c r="E109" s="21"/>
      <c r="F109" s="18">
        <v>416</v>
      </c>
      <c r="G109" s="18">
        <v>20</v>
      </c>
      <c r="H109" s="18">
        <v>4093</v>
      </c>
      <c r="I109" s="18">
        <v>7908</v>
      </c>
      <c r="J109" s="18">
        <v>888</v>
      </c>
      <c r="K109" s="15">
        <v>12625.56</v>
      </c>
      <c r="L109" s="15">
        <v>515.5</v>
      </c>
      <c r="M109" s="15">
        <v>127119.35</v>
      </c>
      <c r="N109" s="15">
        <v>245910.15</v>
      </c>
      <c r="O109" s="15">
        <v>28275.21</v>
      </c>
      <c r="P109" s="15">
        <f t="shared" si="41"/>
        <v>31.102872045028143</v>
      </c>
      <c r="Q109" s="13">
        <f t="shared" si="17"/>
        <v>13325</v>
      </c>
      <c r="R109" s="7">
        <f t="shared" si="18"/>
        <v>414445.77</v>
      </c>
      <c r="S109" s="7">
        <f t="shared" si="33"/>
        <v>29856.673270799998</v>
      </c>
      <c r="T109" s="7">
        <f t="shared" si="34"/>
        <v>384589.09672920004</v>
      </c>
      <c r="U109" s="15">
        <f t="shared" si="36"/>
        <v>28.862221142904318</v>
      </c>
      <c r="V109" s="7">
        <f t="shared" ref="V109" si="45">IF(Q109="","",(SUM(Q109)*U108)-SUM(T108))</f>
        <v>20560.514590453589</v>
      </c>
      <c r="W109" s="7">
        <f t="shared" ref="W109:W110" si="46">IF(Q109="","",Q109*(U109-U108))</f>
        <v>1415.8702707464529</v>
      </c>
      <c r="X109" s="16">
        <f t="shared" si="42"/>
        <v>31</v>
      </c>
      <c r="Y109" s="18">
        <v>4239</v>
      </c>
      <c r="Z109" s="21" t="s">
        <v>37</v>
      </c>
    </row>
    <row r="110" spans="1:26" x14ac:dyDescent="0.35">
      <c r="A110" s="10">
        <v>45323</v>
      </c>
      <c r="B110" s="10">
        <v>45292</v>
      </c>
      <c r="C110" s="19">
        <v>45286</v>
      </c>
      <c r="D110" s="12">
        <v>45317</v>
      </c>
      <c r="E110" s="21"/>
      <c r="F110" s="18">
        <v>314</v>
      </c>
      <c r="G110" s="18">
        <v>33</v>
      </c>
      <c r="H110" s="18">
        <v>4488</v>
      </c>
      <c r="I110" s="18">
        <v>8207</v>
      </c>
      <c r="J110" s="18">
        <v>579</v>
      </c>
      <c r="K110" s="15">
        <v>9449.51</v>
      </c>
      <c r="L110" s="15">
        <v>858.74</v>
      </c>
      <c r="M110" s="15">
        <v>139418.79</v>
      </c>
      <c r="N110" s="15">
        <v>255220.37</v>
      </c>
      <c r="O110" s="15">
        <v>17091.36</v>
      </c>
      <c r="P110" s="15">
        <f t="shared" si="41"/>
        <v>30.98441891197416</v>
      </c>
      <c r="Q110" s="13">
        <f t="shared" si="17"/>
        <v>13621</v>
      </c>
      <c r="R110" s="7">
        <f t="shared" si="18"/>
        <v>422038.77</v>
      </c>
      <c r="S110" s="7">
        <f t="shared" si="33"/>
        <v>30403.672990799998</v>
      </c>
      <c r="T110" s="7">
        <f t="shared" si="34"/>
        <v>391635.09700920002</v>
      </c>
      <c r="U110" s="15">
        <f t="shared" si="36"/>
        <v>28.752301373555539</v>
      </c>
      <c r="V110" s="7">
        <f t="shared" ref="V110" si="47">IF(Q110="","",(SUM(Q110)*U109)-SUM(T109))</f>
        <v>8543.2174582996522</v>
      </c>
      <c r="W110" s="7">
        <f t="shared" si="46"/>
        <v>-1497.2171782997068</v>
      </c>
      <c r="X110" s="16">
        <f t="shared" si="42"/>
        <v>31</v>
      </c>
      <c r="Y110" s="18">
        <v>3768</v>
      </c>
      <c r="Z110" s="21" t="s">
        <v>34</v>
      </c>
    </row>
    <row r="111" spans="1:26" x14ac:dyDescent="0.35">
      <c r="A111" s="10">
        <v>45352</v>
      </c>
      <c r="B111" s="10">
        <v>45323</v>
      </c>
      <c r="C111" s="19">
        <v>45317</v>
      </c>
      <c r="D111" s="12">
        <v>45346</v>
      </c>
      <c r="E111" s="21"/>
      <c r="F111" s="18">
        <v>245</v>
      </c>
      <c r="G111" s="18">
        <v>20</v>
      </c>
      <c r="H111" s="18">
        <v>4526</v>
      </c>
      <c r="I111" s="18">
        <v>8126</v>
      </c>
      <c r="J111" s="18">
        <v>180</v>
      </c>
      <c r="K111" s="15">
        <v>7493.14</v>
      </c>
      <c r="L111" s="15">
        <v>530.96</v>
      </c>
      <c r="M111" s="15">
        <v>140602.03</v>
      </c>
      <c r="N111" s="15">
        <v>257887.67</v>
      </c>
      <c r="O111" s="15">
        <v>3343.21</v>
      </c>
      <c r="P111" s="15">
        <f t="shared" si="41"/>
        <v>31.293961212491414</v>
      </c>
      <c r="Q111" s="13">
        <f>SUM(F111:J111)</f>
        <v>13097</v>
      </c>
      <c r="R111" s="7">
        <f>SUM(K111:O111)</f>
        <v>409857.01000000007</v>
      </c>
      <c r="S111" s="7">
        <f t="shared" ref="S111" si="48">7.204%*R111</f>
        <v>29526.099000400001</v>
      </c>
      <c r="T111" s="7">
        <f t="shared" ref="T111" si="49">R111-S111</f>
        <v>380330.91099960008</v>
      </c>
      <c r="U111" s="15">
        <f t="shared" ref="U111" si="50">T111/Q111</f>
        <v>29.039544246743535</v>
      </c>
      <c r="V111" s="7">
        <f t="shared" ref="V111:V113" si="51">IF(Q111="","",(SUM(Q111)*U110)-SUM(T110))</f>
        <v>-15066.205919743108</v>
      </c>
      <c r="W111" s="7">
        <f t="shared" ref="W111" si="52">IF(Q111="","",Q111*(U111-U110))</f>
        <v>3762.0199101431795</v>
      </c>
      <c r="X111" s="16">
        <f t="shared" si="42"/>
        <v>29</v>
      </c>
      <c r="Y111" s="18">
        <v>4429</v>
      </c>
      <c r="Z111" s="21" t="s">
        <v>43</v>
      </c>
    </row>
    <row r="112" spans="1:26" x14ac:dyDescent="0.35">
      <c r="A112" s="10">
        <v>45383</v>
      </c>
      <c r="B112" s="10">
        <v>45352</v>
      </c>
      <c r="C112" s="24">
        <v>45346</v>
      </c>
      <c r="D112" s="25">
        <v>45376</v>
      </c>
      <c r="E112" s="26"/>
      <c r="F112" s="27">
        <v>251</v>
      </c>
      <c r="G112" s="27">
        <v>44</v>
      </c>
      <c r="H112" s="27">
        <v>4455</v>
      </c>
      <c r="I112" s="27">
        <v>8430</v>
      </c>
      <c r="J112" s="27">
        <v>180</v>
      </c>
      <c r="K112" s="28">
        <v>7487.82</v>
      </c>
      <c r="L112" s="28">
        <v>1183.23</v>
      </c>
      <c r="M112" s="28">
        <v>138391.24</v>
      </c>
      <c r="N112" s="28">
        <v>262164.09999999998</v>
      </c>
      <c r="O112" s="28">
        <v>3343.21</v>
      </c>
      <c r="P112" s="28">
        <f t="shared" si="41"/>
        <v>31.302701062215476</v>
      </c>
      <c r="Q112" s="29">
        <f>SUM(F112:I112)</f>
        <v>13180</v>
      </c>
      <c r="R112" s="7">
        <f t="shared" si="18"/>
        <v>412569.59999999998</v>
      </c>
      <c r="S112" s="30">
        <f>7.204%*R112</f>
        <v>29721.513983999994</v>
      </c>
      <c r="T112" s="30">
        <f>R112-S112</f>
        <v>382848.08601599996</v>
      </c>
      <c r="U112" s="28">
        <f>T112/Q112</f>
        <v>29.04765447769347</v>
      </c>
      <c r="V112" s="7">
        <f t="shared" si="51"/>
        <v>2410.282172479725</v>
      </c>
      <c r="W112" s="30">
        <f>IF(Q112="","",Q112*(U112-U111))</f>
        <v>106.89284392014351</v>
      </c>
      <c r="X112" s="31">
        <f t="shared" si="42"/>
        <v>30</v>
      </c>
      <c r="Y112" s="27">
        <v>3889</v>
      </c>
      <c r="Z112" s="21" t="s">
        <v>44</v>
      </c>
    </row>
    <row r="113" spans="1:26" x14ac:dyDescent="0.35">
      <c r="A113" s="10">
        <v>45413</v>
      </c>
      <c r="B113" s="10">
        <v>45383</v>
      </c>
      <c r="C113" s="19">
        <v>45376</v>
      </c>
      <c r="D113" s="12">
        <v>45407</v>
      </c>
      <c r="E113" s="21"/>
      <c r="F113" s="18">
        <v>218</v>
      </c>
      <c r="G113" s="18">
        <v>20</v>
      </c>
      <c r="H113" s="18">
        <f>3632+111</f>
        <v>3743</v>
      </c>
      <c r="I113" s="18">
        <v>8293</v>
      </c>
      <c r="J113" s="18">
        <v>362</v>
      </c>
      <c r="K113" s="15">
        <v>6483.31</v>
      </c>
      <c r="L113" s="15">
        <v>515.33000000000004</v>
      </c>
      <c r="M113" s="15">
        <v>116635.57</v>
      </c>
      <c r="N113" s="15">
        <v>258817.91</v>
      </c>
      <c r="O113" s="15">
        <v>9538.57</v>
      </c>
      <c r="P113" s="15">
        <f t="shared" ref="P113" si="53">R113/Q113</f>
        <v>31.021738683127573</v>
      </c>
      <c r="Q113" s="13">
        <f t="shared" ref="Q113" si="54">SUM(F113:J113)</f>
        <v>12636</v>
      </c>
      <c r="R113" s="7">
        <f t="shared" ref="R113" si="55">SUM(K113:O113)</f>
        <v>391990.69</v>
      </c>
      <c r="S113" s="7">
        <f t="shared" ref="S113" si="56">7.204%*R113</f>
        <v>28239.009307599998</v>
      </c>
      <c r="T113" s="7">
        <f t="shared" ref="T113" si="57">R113-S113</f>
        <v>363751.68069240003</v>
      </c>
      <c r="U113" s="15">
        <f t="shared" ref="U113" si="58">T113/Q113</f>
        <v>28.786932628395064</v>
      </c>
      <c r="V113" s="7">
        <f t="shared" si="51"/>
        <v>-15801.92403586529</v>
      </c>
      <c r="W113" s="7">
        <f t="shared" ref="W113" si="59">IF(Q113="","",Q113*(U113-U112))</f>
        <v>-3294.4812877346585</v>
      </c>
      <c r="X113" s="16">
        <f t="shared" ref="X113" si="60">D113-C113</f>
        <v>31</v>
      </c>
      <c r="Y113" s="18"/>
      <c r="Z113" s="21"/>
    </row>
    <row r="114" spans="1:26" x14ac:dyDescent="0.35">
      <c r="A114" s="10">
        <v>45444</v>
      </c>
      <c r="B114" s="10">
        <v>45413</v>
      </c>
      <c r="C114" s="24"/>
      <c r="D114" s="25"/>
      <c r="E114" s="26"/>
      <c r="F114" s="27"/>
      <c r="G114" s="27">
        <v>20</v>
      </c>
      <c r="H114" s="27"/>
      <c r="I114" s="27"/>
      <c r="J114" s="27"/>
      <c r="K114" s="28"/>
      <c r="L114" s="28">
        <v>515.33000000000004</v>
      </c>
      <c r="M114" s="28"/>
      <c r="N114" s="28"/>
      <c r="O114" s="28"/>
      <c r="P114" s="28">
        <f>R114/Q114</f>
        <v>0</v>
      </c>
      <c r="Q114" s="29">
        <f>SUM(F114:I114)</f>
        <v>20</v>
      </c>
      <c r="R114" s="30"/>
      <c r="S114" s="30">
        <f>7.204%*R114</f>
        <v>0</v>
      </c>
      <c r="T114" s="30">
        <f>R114-S114</f>
        <v>0</v>
      </c>
      <c r="U114" s="28">
        <f>T114/Q114</f>
        <v>0</v>
      </c>
      <c r="V114" s="30"/>
      <c r="W114" s="30">
        <f>IF(Q114="","",Q114*(U114-U113))</f>
        <v>-575.73865256790123</v>
      </c>
      <c r="X114" s="31">
        <f>D114-C114</f>
        <v>0</v>
      </c>
      <c r="Y114" s="27"/>
      <c r="Z114" s="26"/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"/>
  <sheetViews>
    <sheetView showGridLines="0" workbookViewId="0">
      <pane ySplit="1" topLeftCell="A60" activePane="bottomLeft" state="frozen"/>
      <selection pane="bottomLeft" activeCell="F62" sqref="F62:F73"/>
    </sheetView>
  </sheetViews>
  <sheetFormatPr defaultRowHeight="14.5" x14ac:dyDescent="0.35"/>
  <cols>
    <col min="1" max="1" width="7.81640625" bestFit="1" customWidth="1"/>
    <col min="2" max="3" width="15.81640625" customWidth="1"/>
    <col min="4" max="4" width="15.7265625" customWidth="1"/>
    <col min="5" max="5" width="15.81640625" customWidth="1"/>
    <col min="6" max="6" width="16.1796875" customWidth="1"/>
    <col min="7" max="7" width="14.1796875" customWidth="1"/>
    <col min="8" max="8" width="14" customWidth="1"/>
    <col min="9" max="9" width="15" customWidth="1"/>
    <col min="10" max="10" width="13.7265625" customWidth="1"/>
    <col min="11" max="11" width="15.1796875" customWidth="1"/>
  </cols>
  <sheetData>
    <row r="1" spans="1:11" ht="29" x14ac:dyDescent="0.3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35">
      <c r="A2" s="4">
        <v>43101</v>
      </c>
      <c r="B2" s="3">
        <v>2337016</v>
      </c>
      <c r="C2" s="3">
        <v>691296</v>
      </c>
      <c r="D2" s="3">
        <v>1691241</v>
      </c>
      <c r="E2" s="3">
        <v>703084</v>
      </c>
      <c r="F2" s="3">
        <f>SUM(B2:E2)</f>
        <v>5422637</v>
      </c>
      <c r="G2" s="5">
        <f>B2*106/1000</f>
        <v>247723.696</v>
      </c>
      <c r="H2" s="5">
        <f>C2*260/1000</f>
        <v>179736.95999999999</v>
      </c>
      <c r="I2" s="5">
        <f>D2*516/1000</f>
        <v>872680.35600000003</v>
      </c>
      <c r="J2" s="5">
        <f>E2*1031/1000</f>
        <v>724879.60400000005</v>
      </c>
      <c r="K2" s="5">
        <f>SUM(G2:J2)</f>
        <v>2025020.6160000002</v>
      </c>
    </row>
    <row r="3" spans="1:11" x14ac:dyDescent="0.35">
      <c r="A3" s="4">
        <v>43132</v>
      </c>
      <c r="B3" s="3">
        <v>2375638</v>
      </c>
      <c r="C3" s="3">
        <v>708108</v>
      </c>
      <c r="D3" s="3">
        <v>1598687</v>
      </c>
      <c r="E3" s="3">
        <v>641138</v>
      </c>
      <c r="F3" s="3">
        <f t="shared" ref="F3:F37" si="0">SUM(B3:E3)</f>
        <v>5323571</v>
      </c>
      <c r="G3" s="5">
        <f t="shared" ref="G3:G37" si="1">B3*106/1000</f>
        <v>251817.628</v>
      </c>
      <c r="H3" s="5">
        <f t="shared" ref="H3:H25" si="2">C3*260/1000</f>
        <v>184108.08</v>
      </c>
      <c r="I3" s="5">
        <f t="shared" ref="I3:I25" si="3">D3*516/1000</f>
        <v>824922.49199999997</v>
      </c>
      <c r="J3" s="5">
        <f t="shared" ref="J3:J25" si="4">E3*1031/1000</f>
        <v>661013.27800000005</v>
      </c>
      <c r="K3" s="5">
        <f t="shared" ref="K3:K45" si="5">SUM(G3:J3)</f>
        <v>1921861.4780000001</v>
      </c>
    </row>
    <row r="4" spans="1:11" x14ac:dyDescent="0.35">
      <c r="A4" s="4">
        <v>43160</v>
      </c>
      <c r="B4" s="3">
        <f>2567726+44248</f>
        <v>2611974</v>
      </c>
      <c r="C4" s="3">
        <v>626286</v>
      </c>
      <c r="D4" s="3">
        <f>1750458</f>
        <v>1750458</v>
      </c>
      <c r="E4" s="3">
        <v>847056</v>
      </c>
      <c r="F4" s="3">
        <f t="shared" si="0"/>
        <v>5835774</v>
      </c>
      <c r="G4" s="5">
        <f t="shared" si="1"/>
        <v>276869.24400000001</v>
      </c>
      <c r="H4" s="5">
        <f t="shared" si="2"/>
        <v>162834.35999999999</v>
      </c>
      <c r="I4" s="5">
        <f t="shared" si="3"/>
        <v>903236.32799999998</v>
      </c>
      <c r="J4" s="5">
        <f t="shared" si="4"/>
        <v>873314.73600000003</v>
      </c>
      <c r="K4" s="5">
        <f t="shared" si="5"/>
        <v>2216254.6680000001</v>
      </c>
    </row>
    <row r="5" spans="1:11" x14ac:dyDescent="0.35">
      <c r="A5" s="4">
        <v>43191</v>
      </c>
      <c r="B5" s="3">
        <v>2475742</v>
      </c>
      <c r="C5" s="3">
        <v>651546</v>
      </c>
      <c r="D5" s="3">
        <v>1605878</v>
      </c>
      <c r="E5" s="3">
        <v>644698</v>
      </c>
      <c r="F5" s="3">
        <f t="shared" si="0"/>
        <v>5377864</v>
      </c>
      <c r="G5" s="5">
        <f t="shared" si="1"/>
        <v>262428.652</v>
      </c>
      <c r="H5" s="5">
        <f t="shared" si="2"/>
        <v>169401.96</v>
      </c>
      <c r="I5" s="5">
        <f t="shared" si="3"/>
        <v>828633.04799999995</v>
      </c>
      <c r="J5" s="5">
        <f t="shared" si="4"/>
        <v>664683.63800000004</v>
      </c>
      <c r="K5" s="5">
        <f t="shared" si="5"/>
        <v>1925147.298</v>
      </c>
    </row>
    <row r="6" spans="1:11" x14ac:dyDescent="0.35">
      <c r="A6" s="4">
        <v>43221</v>
      </c>
      <c r="B6" s="3">
        <v>2509689</v>
      </c>
      <c r="C6" s="3">
        <v>748134</v>
      </c>
      <c r="D6" s="3">
        <v>1832324</v>
      </c>
      <c r="E6" s="3">
        <v>474388</v>
      </c>
      <c r="F6" s="3">
        <f t="shared" si="0"/>
        <v>5564535</v>
      </c>
      <c r="G6" s="5">
        <f t="shared" si="1"/>
        <v>266027.03399999999</v>
      </c>
      <c r="H6" s="5">
        <f t="shared" si="2"/>
        <v>194514.84</v>
      </c>
      <c r="I6" s="5">
        <f t="shared" si="3"/>
        <v>945479.18400000001</v>
      </c>
      <c r="J6" s="5">
        <f t="shared" si="4"/>
        <v>489094.02799999999</v>
      </c>
      <c r="K6" s="5">
        <f t="shared" si="5"/>
        <v>1895115.0859999999</v>
      </c>
    </row>
    <row r="7" spans="1:11" x14ac:dyDescent="0.35">
      <c r="A7" s="4">
        <v>43252</v>
      </c>
      <c r="B7" s="3">
        <v>2483583</v>
      </c>
      <c r="C7" s="3">
        <v>753960</v>
      </c>
      <c r="D7" s="3">
        <v>1812107</v>
      </c>
      <c r="E7" s="3">
        <v>853254</v>
      </c>
      <c r="F7" s="3">
        <f t="shared" si="0"/>
        <v>5902904</v>
      </c>
      <c r="G7" s="5">
        <f t="shared" si="1"/>
        <v>263259.79800000001</v>
      </c>
      <c r="H7" s="5">
        <f t="shared" si="2"/>
        <v>196029.6</v>
      </c>
      <c r="I7" s="5">
        <f t="shared" si="3"/>
        <v>935047.21200000006</v>
      </c>
      <c r="J7" s="5">
        <f t="shared" si="4"/>
        <v>879704.87399999995</v>
      </c>
      <c r="K7" s="5">
        <f t="shared" si="5"/>
        <v>2274041.4840000002</v>
      </c>
    </row>
    <row r="8" spans="1:11" x14ac:dyDescent="0.35">
      <c r="A8" s="4">
        <v>43282</v>
      </c>
      <c r="B8" s="3">
        <v>2659744</v>
      </c>
      <c r="C8" s="3"/>
      <c r="D8" s="3">
        <v>1834689</v>
      </c>
      <c r="E8" s="3">
        <v>773390</v>
      </c>
      <c r="F8" s="3">
        <f t="shared" si="0"/>
        <v>5267823</v>
      </c>
      <c r="G8" s="5">
        <f t="shared" si="1"/>
        <v>281932.864</v>
      </c>
      <c r="H8" s="5">
        <f t="shared" si="2"/>
        <v>0</v>
      </c>
      <c r="I8" s="5">
        <f t="shared" si="3"/>
        <v>946699.52399999998</v>
      </c>
      <c r="J8" s="5">
        <f t="shared" si="4"/>
        <v>797365.09</v>
      </c>
      <c r="K8" s="5">
        <f t="shared" si="5"/>
        <v>2025997.4780000001</v>
      </c>
    </row>
    <row r="9" spans="1:11" x14ac:dyDescent="0.35">
      <c r="A9" s="4">
        <v>43313</v>
      </c>
      <c r="B9" s="3">
        <v>2767815</v>
      </c>
      <c r="C9" s="3">
        <v>91686</v>
      </c>
      <c r="D9" s="3">
        <v>2446344</v>
      </c>
      <c r="E9" s="3">
        <v>896982</v>
      </c>
      <c r="F9" s="3">
        <f t="shared" si="0"/>
        <v>6202827</v>
      </c>
      <c r="G9" s="5">
        <f t="shared" si="1"/>
        <v>293388.39</v>
      </c>
      <c r="H9" s="5">
        <f t="shared" si="2"/>
        <v>23838.36</v>
      </c>
      <c r="I9" s="5">
        <f t="shared" si="3"/>
        <v>1262313.504</v>
      </c>
      <c r="J9" s="5">
        <f t="shared" si="4"/>
        <v>924788.44200000004</v>
      </c>
      <c r="K9" s="5">
        <f t="shared" si="5"/>
        <v>2504328.696</v>
      </c>
    </row>
    <row r="10" spans="1:11" x14ac:dyDescent="0.35">
      <c r="A10" s="4">
        <v>43344</v>
      </c>
      <c r="B10" s="3">
        <v>2369543</v>
      </c>
      <c r="C10" s="3">
        <v>814560</v>
      </c>
      <c r="D10" s="3">
        <v>1629018</v>
      </c>
      <c r="E10" s="3">
        <v>728142</v>
      </c>
      <c r="F10" s="3">
        <f t="shared" si="0"/>
        <v>5541263</v>
      </c>
      <c r="G10" s="5">
        <f t="shared" si="1"/>
        <v>251171.55799999999</v>
      </c>
      <c r="H10" s="5">
        <f t="shared" si="2"/>
        <v>211785.60000000001</v>
      </c>
      <c r="I10" s="5">
        <f t="shared" si="3"/>
        <v>840573.28799999994</v>
      </c>
      <c r="J10" s="5">
        <f t="shared" si="4"/>
        <v>750714.402</v>
      </c>
      <c r="K10" s="5">
        <f t="shared" si="5"/>
        <v>2054244.848</v>
      </c>
    </row>
    <row r="11" spans="1:11" x14ac:dyDescent="0.35">
      <c r="A11" s="4">
        <v>43374</v>
      </c>
      <c r="B11" s="3">
        <v>2642635</v>
      </c>
      <c r="C11" s="3">
        <v>936423</v>
      </c>
      <c r="D11" s="3">
        <v>1545537</v>
      </c>
      <c r="E11" s="3">
        <v>813978</v>
      </c>
      <c r="F11" s="3">
        <f t="shared" si="0"/>
        <v>5938573</v>
      </c>
      <c r="G11" s="5">
        <f t="shared" si="1"/>
        <v>280119.31</v>
      </c>
      <c r="H11" s="5">
        <f t="shared" si="2"/>
        <v>243469.98</v>
      </c>
      <c r="I11" s="5">
        <f t="shared" si="3"/>
        <v>797497.09199999995</v>
      </c>
      <c r="J11" s="5">
        <f t="shared" si="4"/>
        <v>839211.31799999997</v>
      </c>
      <c r="K11" s="5">
        <f t="shared" si="5"/>
        <v>2160297.7000000002</v>
      </c>
    </row>
    <row r="12" spans="1:11" x14ac:dyDescent="0.35">
      <c r="A12" s="4">
        <v>43405</v>
      </c>
      <c r="B12" s="3">
        <v>2570725</v>
      </c>
      <c r="C12" s="3">
        <v>1180065</v>
      </c>
      <c r="D12" s="3">
        <v>1434918</v>
      </c>
      <c r="E12" s="3">
        <v>723246</v>
      </c>
      <c r="F12" s="3">
        <f t="shared" si="0"/>
        <v>5908954</v>
      </c>
      <c r="G12" s="5">
        <f t="shared" si="1"/>
        <v>272496.84999999998</v>
      </c>
      <c r="H12" s="5">
        <f t="shared" si="2"/>
        <v>306816.90000000002</v>
      </c>
      <c r="I12" s="5">
        <f t="shared" si="3"/>
        <v>740417.68799999997</v>
      </c>
      <c r="J12" s="5">
        <f t="shared" si="4"/>
        <v>745666.62600000005</v>
      </c>
      <c r="K12" s="5">
        <f t="shared" si="5"/>
        <v>2065398.0640000002</v>
      </c>
    </row>
    <row r="13" spans="1:11" x14ac:dyDescent="0.35">
      <c r="A13" s="4">
        <v>43435</v>
      </c>
      <c r="B13" s="3">
        <v>2276075</v>
      </c>
      <c r="C13" s="3">
        <v>1198872</v>
      </c>
      <c r="D13" s="3">
        <v>1525615</v>
      </c>
      <c r="E13" s="3">
        <v>908806</v>
      </c>
      <c r="F13" s="3">
        <f t="shared" si="0"/>
        <v>5909368</v>
      </c>
      <c r="G13" s="5">
        <f t="shared" si="1"/>
        <v>241263.95</v>
      </c>
      <c r="H13" s="5">
        <f t="shared" si="2"/>
        <v>311706.71999999997</v>
      </c>
      <c r="I13" s="5">
        <f t="shared" si="3"/>
        <v>787217.34</v>
      </c>
      <c r="J13" s="5">
        <f t="shared" si="4"/>
        <v>936978.98600000003</v>
      </c>
      <c r="K13" s="5">
        <f t="shared" si="5"/>
        <v>2277166.9959999998</v>
      </c>
    </row>
    <row r="14" spans="1:11" x14ac:dyDescent="0.35">
      <c r="A14" s="4">
        <v>43466</v>
      </c>
      <c r="B14" s="3">
        <v>2370905</v>
      </c>
      <c r="C14" s="3">
        <v>72534</v>
      </c>
      <c r="D14" s="3">
        <v>2125504</v>
      </c>
      <c r="E14" s="3">
        <v>775398</v>
      </c>
      <c r="F14" s="3">
        <f t="shared" si="0"/>
        <v>5344341</v>
      </c>
      <c r="G14" s="5">
        <f t="shared" si="1"/>
        <v>251315.93</v>
      </c>
      <c r="H14" s="5">
        <f t="shared" si="2"/>
        <v>18858.84</v>
      </c>
      <c r="I14" s="5">
        <f t="shared" si="3"/>
        <v>1096760.064</v>
      </c>
      <c r="J14" s="5">
        <f t="shared" si="4"/>
        <v>799435.33799999999</v>
      </c>
      <c r="K14" s="5">
        <f t="shared" si="5"/>
        <v>2166370.1720000003</v>
      </c>
    </row>
    <row r="15" spans="1:11" x14ac:dyDescent="0.35">
      <c r="A15" s="4">
        <v>43497</v>
      </c>
      <c r="B15" s="3">
        <v>2251144</v>
      </c>
      <c r="C15" s="3"/>
      <c r="D15" s="3">
        <v>2244879</v>
      </c>
      <c r="E15" s="3">
        <v>683646</v>
      </c>
      <c r="F15" s="3">
        <f t="shared" si="0"/>
        <v>5179669</v>
      </c>
      <c r="G15" s="5">
        <f t="shared" si="1"/>
        <v>238621.264</v>
      </c>
      <c r="H15" s="5">
        <f t="shared" si="2"/>
        <v>0</v>
      </c>
      <c r="I15" s="5">
        <f t="shared" si="3"/>
        <v>1158357.564</v>
      </c>
      <c r="J15" s="5">
        <f t="shared" si="4"/>
        <v>704839.02599999995</v>
      </c>
      <c r="K15" s="5">
        <f t="shared" si="5"/>
        <v>2101817.8539999998</v>
      </c>
    </row>
    <row r="16" spans="1:11" x14ac:dyDescent="0.35">
      <c r="A16" s="4">
        <v>43525</v>
      </c>
      <c r="B16" s="3">
        <v>1638238</v>
      </c>
      <c r="C16" s="3"/>
      <c r="D16" s="3">
        <v>2104664</v>
      </c>
      <c r="E16" s="3">
        <v>657130</v>
      </c>
      <c r="F16" s="3">
        <f t="shared" si="0"/>
        <v>4400032</v>
      </c>
      <c r="G16" s="5">
        <f t="shared" si="1"/>
        <v>173653.228</v>
      </c>
      <c r="H16" s="5">
        <f t="shared" si="2"/>
        <v>0</v>
      </c>
      <c r="I16" s="5">
        <f t="shared" si="3"/>
        <v>1086006.6240000001</v>
      </c>
      <c r="J16" s="5">
        <f t="shared" si="4"/>
        <v>677501.03</v>
      </c>
      <c r="K16" s="5">
        <f t="shared" si="5"/>
        <v>1937160.882</v>
      </c>
    </row>
    <row r="17" spans="1:11" x14ac:dyDescent="0.35">
      <c r="A17" s="4">
        <v>43556</v>
      </c>
      <c r="B17" s="3">
        <v>1004838</v>
      </c>
      <c r="C17" s="3">
        <v>414222</v>
      </c>
      <c r="D17" s="3">
        <v>435316</v>
      </c>
      <c r="E17" s="3">
        <v>367130</v>
      </c>
      <c r="F17" s="3">
        <f t="shared" si="0"/>
        <v>2221506</v>
      </c>
      <c r="G17" s="5">
        <f t="shared" si="1"/>
        <v>106512.82799999999</v>
      </c>
      <c r="H17" s="5">
        <f t="shared" si="2"/>
        <v>107697.72</v>
      </c>
      <c r="I17" s="5">
        <f t="shared" si="3"/>
        <v>224623.05600000001</v>
      </c>
      <c r="J17" s="5">
        <f t="shared" si="4"/>
        <v>378511.03</v>
      </c>
      <c r="K17" s="5">
        <f t="shared" si="5"/>
        <v>817344.63400000008</v>
      </c>
    </row>
    <row r="18" spans="1:11" x14ac:dyDescent="0.35">
      <c r="A18" s="4">
        <v>43586</v>
      </c>
      <c r="B18" s="3">
        <v>2633188</v>
      </c>
      <c r="C18" s="3">
        <v>1022466</v>
      </c>
      <c r="D18" s="3">
        <v>1682235</v>
      </c>
      <c r="E18" s="3">
        <v>688502</v>
      </c>
      <c r="F18" s="3">
        <f t="shared" si="0"/>
        <v>6026391</v>
      </c>
      <c r="G18" s="5">
        <f t="shared" si="1"/>
        <v>279117.92800000001</v>
      </c>
      <c r="H18" s="5">
        <f t="shared" si="2"/>
        <v>265841.15999999997</v>
      </c>
      <c r="I18" s="5">
        <f t="shared" si="3"/>
        <v>868033.26</v>
      </c>
      <c r="J18" s="5">
        <f t="shared" si="4"/>
        <v>709845.56200000003</v>
      </c>
      <c r="K18" s="5">
        <f t="shared" si="5"/>
        <v>2122837.91</v>
      </c>
    </row>
    <row r="19" spans="1:11" x14ac:dyDescent="0.35">
      <c r="A19" s="4">
        <v>43617</v>
      </c>
      <c r="B19" s="3">
        <v>2481813</v>
      </c>
      <c r="C19" s="3">
        <v>1080696</v>
      </c>
      <c r="D19" s="3">
        <v>1682701</v>
      </c>
      <c r="E19" s="3">
        <v>797298</v>
      </c>
      <c r="F19" s="3">
        <f t="shared" si="0"/>
        <v>6042508</v>
      </c>
      <c r="G19" s="5">
        <f t="shared" si="1"/>
        <v>263072.17800000001</v>
      </c>
      <c r="H19" s="5">
        <f t="shared" si="2"/>
        <v>280980.96000000002</v>
      </c>
      <c r="I19" s="5">
        <f t="shared" si="3"/>
        <v>868273.71600000001</v>
      </c>
      <c r="J19" s="5">
        <f t="shared" si="4"/>
        <v>822014.23800000001</v>
      </c>
      <c r="K19" s="5">
        <f t="shared" si="5"/>
        <v>2234341.0920000002</v>
      </c>
    </row>
    <row r="20" spans="1:11" x14ac:dyDescent="0.35">
      <c r="A20" s="4">
        <v>43647</v>
      </c>
      <c r="B20" s="3">
        <v>2696649</v>
      </c>
      <c r="C20" s="3">
        <v>1089402</v>
      </c>
      <c r="D20" s="3">
        <v>1784739</v>
      </c>
      <c r="E20" s="3">
        <v>931278</v>
      </c>
      <c r="F20" s="3">
        <f t="shared" si="0"/>
        <v>6502068</v>
      </c>
      <c r="G20" s="5">
        <f t="shared" si="1"/>
        <v>285844.79399999999</v>
      </c>
      <c r="H20" s="5">
        <f t="shared" si="2"/>
        <v>283244.52</v>
      </c>
      <c r="I20" s="5">
        <f t="shared" si="3"/>
        <v>920925.32400000002</v>
      </c>
      <c r="J20" s="5">
        <f t="shared" si="4"/>
        <v>960147.61800000002</v>
      </c>
      <c r="K20" s="5">
        <f t="shared" si="5"/>
        <v>2450162.2560000001</v>
      </c>
    </row>
    <row r="21" spans="1:11" x14ac:dyDescent="0.35">
      <c r="A21" s="4">
        <v>43678</v>
      </c>
      <c r="B21" s="3">
        <v>2786856</v>
      </c>
      <c r="C21" s="3">
        <v>1055934</v>
      </c>
      <c r="D21" s="3">
        <v>1806680</v>
      </c>
      <c r="E21" s="3">
        <v>854914</v>
      </c>
      <c r="F21" s="3">
        <f t="shared" si="0"/>
        <v>6504384</v>
      </c>
      <c r="G21" s="5">
        <f t="shared" si="1"/>
        <v>295406.73599999998</v>
      </c>
      <c r="H21" s="5">
        <f t="shared" si="2"/>
        <v>274542.84000000003</v>
      </c>
      <c r="I21" s="5">
        <f t="shared" si="3"/>
        <v>932246.88</v>
      </c>
      <c r="J21" s="5">
        <f t="shared" si="4"/>
        <v>881416.33400000003</v>
      </c>
      <c r="K21" s="5">
        <f t="shared" si="5"/>
        <v>2383612.79</v>
      </c>
    </row>
    <row r="22" spans="1:11" x14ac:dyDescent="0.35">
      <c r="A22" s="4">
        <v>43709</v>
      </c>
      <c r="B22" s="3">
        <v>2604334</v>
      </c>
      <c r="C22" s="3">
        <v>627162</v>
      </c>
      <c r="D22" s="3">
        <v>1642854</v>
      </c>
      <c r="E22" s="3">
        <v>759323</v>
      </c>
      <c r="F22" s="3">
        <f t="shared" si="0"/>
        <v>5633673</v>
      </c>
      <c r="G22" s="5">
        <f t="shared" si="1"/>
        <v>276059.40399999998</v>
      </c>
      <c r="H22" s="5">
        <f t="shared" si="2"/>
        <v>163062.12</v>
      </c>
      <c r="I22" s="5">
        <f t="shared" si="3"/>
        <v>847712.66399999999</v>
      </c>
      <c r="J22" s="5">
        <f t="shared" si="4"/>
        <v>782862.01300000004</v>
      </c>
      <c r="K22" s="5">
        <f t="shared" si="5"/>
        <v>2069696.2010000001</v>
      </c>
    </row>
    <row r="23" spans="1:11" x14ac:dyDescent="0.35">
      <c r="A23" s="4">
        <v>43739</v>
      </c>
      <c r="B23" s="3">
        <v>2676598</v>
      </c>
      <c r="C23" s="3"/>
      <c r="D23" s="3">
        <v>2333159</v>
      </c>
      <c r="E23" s="3">
        <v>997388</v>
      </c>
      <c r="F23" s="3">
        <f t="shared" si="0"/>
        <v>6007145</v>
      </c>
      <c r="G23" s="5">
        <f t="shared" si="1"/>
        <v>283719.38799999998</v>
      </c>
      <c r="H23" s="5">
        <f t="shared" si="2"/>
        <v>0</v>
      </c>
      <c r="I23" s="5">
        <f t="shared" si="3"/>
        <v>1203910.044</v>
      </c>
      <c r="J23" s="5">
        <f t="shared" si="4"/>
        <v>1028307.028</v>
      </c>
      <c r="K23" s="5">
        <f t="shared" si="5"/>
        <v>2515936.46</v>
      </c>
    </row>
    <row r="24" spans="1:11" x14ac:dyDescent="0.35">
      <c r="A24" s="4">
        <v>43770</v>
      </c>
      <c r="B24" s="3">
        <v>2645269</v>
      </c>
      <c r="C24" s="3"/>
      <c r="D24" s="3">
        <v>2305866</v>
      </c>
      <c r="E24" s="3">
        <v>344674</v>
      </c>
      <c r="F24" s="3">
        <f t="shared" si="0"/>
        <v>5295809</v>
      </c>
      <c r="G24" s="5">
        <f t="shared" si="1"/>
        <v>280398.51400000002</v>
      </c>
      <c r="H24" s="5">
        <f t="shared" si="2"/>
        <v>0</v>
      </c>
      <c r="I24" s="5">
        <f t="shared" si="3"/>
        <v>1189826.8559999999</v>
      </c>
      <c r="J24" s="5">
        <f t="shared" si="4"/>
        <v>355358.89399999997</v>
      </c>
      <c r="K24" s="5">
        <f t="shared" si="5"/>
        <v>1825584.264</v>
      </c>
    </row>
    <row r="25" spans="1:11" x14ac:dyDescent="0.35">
      <c r="A25" s="4">
        <v>43800</v>
      </c>
      <c r="B25" s="3">
        <v>2753362</v>
      </c>
      <c r="C25" s="3"/>
      <c r="D25" s="3">
        <v>2839904</v>
      </c>
      <c r="E25" s="3">
        <v>895898</v>
      </c>
      <c r="F25" s="3">
        <f t="shared" si="0"/>
        <v>6489164</v>
      </c>
      <c r="G25" s="5">
        <f t="shared" si="1"/>
        <v>291856.37199999997</v>
      </c>
      <c r="H25" s="5">
        <f t="shared" si="2"/>
        <v>0</v>
      </c>
      <c r="I25" s="5">
        <f t="shared" si="3"/>
        <v>1465390.4639999999</v>
      </c>
      <c r="J25" s="5">
        <f t="shared" si="4"/>
        <v>923670.83799999999</v>
      </c>
      <c r="K25" s="5">
        <f t="shared" si="5"/>
        <v>2680917.6739999996</v>
      </c>
    </row>
    <row r="26" spans="1:11" x14ac:dyDescent="0.35">
      <c r="A26" s="4">
        <v>43831</v>
      </c>
      <c r="B26" s="3">
        <v>2540841</v>
      </c>
      <c r="C26" s="3">
        <v>470820</v>
      </c>
      <c r="D26" s="3">
        <v>2105207</v>
      </c>
      <c r="E26" s="3">
        <v>899164</v>
      </c>
      <c r="F26" s="3">
        <f t="shared" si="0"/>
        <v>6016032</v>
      </c>
      <c r="G26" s="5">
        <f t="shared" si="1"/>
        <v>269329.14600000001</v>
      </c>
      <c r="H26" s="5">
        <f t="shared" ref="H26:H37" si="6">C26*260/1000</f>
        <v>122413.2</v>
      </c>
      <c r="I26" s="5">
        <f t="shared" ref="I26:I37" si="7">D26*516/1000</f>
        <v>1086286.8119999999</v>
      </c>
      <c r="J26" s="5">
        <f t="shared" ref="J26:J37" si="8">E26*1031/1000</f>
        <v>927038.08400000003</v>
      </c>
      <c r="K26" s="5">
        <f t="shared" si="5"/>
        <v>2405067.2419999996</v>
      </c>
    </row>
    <row r="27" spans="1:11" x14ac:dyDescent="0.35">
      <c r="A27" s="4">
        <v>43862</v>
      </c>
      <c r="B27" s="3">
        <v>2215571</v>
      </c>
      <c r="C27" s="3">
        <v>951726</v>
      </c>
      <c r="D27" s="3">
        <v>1362315</v>
      </c>
      <c r="E27" s="3">
        <v>789272</v>
      </c>
      <c r="F27" s="3">
        <f t="shared" si="0"/>
        <v>5318884</v>
      </c>
      <c r="G27" s="5">
        <f t="shared" si="1"/>
        <v>234850.52600000001</v>
      </c>
      <c r="H27" s="5">
        <f t="shared" si="6"/>
        <v>247448.76</v>
      </c>
      <c r="I27" s="5">
        <f t="shared" si="7"/>
        <v>702954.54</v>
      </c>
      <c r="J27" s="5">
        <f t="shared" si="8"/>
        <v>813739.43200000003</v>
      </c>
      <c r="K27" s="5">
        <f t="shared" si="5"/>
        <v>1998993.2580000001</v>
      </c>
    </row>
    <row r="28" spans="1:11" x14ac:dyDescent="0.35">
      <c r="A28" s="4">
        <v>43891</v>
      </c>
      <c r="B28" s="3">
        <v>2013575</v>
      </c>
      <c r="C28" s="3">
        <v>864666</v>
      </c>
      <c r="D28" s="3">
        <v>1188068</v>
      </c>
      <c r="E28" s="3">
        <v>155139</v>
      </c>
      <c r="F28" s="3">
        <f t="shared" si="0"/>
        <v>4221448</v>
      </c>
      <c r="G28" s="5">
        <f t="shared" si="1"/>
        <v>213438.95</v>
      </c>
      <c r="H28" s="5">
        <f t="shared" si="6"/>
        <v>224813.16</v>
      </c>
      <c r="I28" s="5">
        <f t="shared" si="7"/>
        <v>613043.08799999999</v>
      </c>
      <c r="J28" s="5">
        <f t="shared" si="8"/>
        <v>159948.30900000001</v>
      </c>
      <c r="K28" s="5">
        <f t="shared" si="5"/>
        <v>1211243.5069999998</v>
      </c>
    </row>
    <row r="29" spans="1:11" x14ac:dyDescent="0.35">
      <c r="A29" s="4">
        <v>43922</v>
      </c>
      <c r="B29" s="3">
        <v>2629146</v>
      </c>
      <c r="C29" s="3">
        <v>946119</v>
      </c>
      <c r="D29" s="3">
        <v>1814851</v>
      </c>
      <c r="E29" s="3">
        <v>861938</v>
      </c>
      <c r="F29" s="3">
        <f t="shared" si="0"/>
        <v>6252054</v>
      </c>
      <c r="G29" s="5">
        <f t="shared" si="1"/>
        <v>278689.47600000002</v>
      </c>
      <c r="H29" s="5">
        <f t="shared" si="6"/>
        <v>245990.94</v>
      </c>
      <c r="I29" s="5">
        <f t="shared" si="7"/>
        <v>936463.11600000004</v>
      </c>
      <c r="J29" s="5">
        <f t="shared" si="8"/>
        <v>888658.07799999998</v>
      </c>
      <c r="K29" s="5">
        <f t="shared" si="5"/>
        <v>2349801.6100000003</v>
      </c>
    </row>
    <row r="30" spans="1:11" x14ac:dyDescent="0.35">
      <c r="A30" s="4">
        <v>43952</v>
      </c>
      <c r="B30" s="3">
        <v>2215665</v>
      </c>
      <c r="C30" s="3"/>
      <c r="D30" s="3">
        <v>2494496</v>
      </c>
      <c r="E30" s="3">
        <v>899930</v>
      </c>
      <c r="F30" s="3">
        <f t="shared" si="0"/>
        <v>5610091</v>
      </c>
      <c r="G30" s="5">
        <f t="shared" si="1"/>
        <v>234860.49</v>
      </c>
      <c r="H30" s="5">
        <f t="shared" si="6"/>
        <v>0</v>
      </c>
      <c r="I30" s="5">
        <f t="shared" si="7"/>
        <v>1287159.936</v>
      </c>
      <c r="J30" s="5">
        <f t="shared" si="8"/>
        <v>927827.83</v>
      </c>
      <c r="K30" s="5">
        <f t="shared" si="5"/>
        <v>2449848.2560000001</v>
      </c>
    </row>
    <row r="31" spans="1:11" x14ac:dyDescent="0.35">
      <c r="A31" s="4">
        <v>43983</v>
      </c>
      <c r="B31" s="3">
        <v>2502077</v>
      </c>
      <c r="C31" s="3"/>
      <c r="D31" s="3">
        <v>2531019</v>
      </c>
      <c r="E31" s="3">
        <v>920778</v>
      </c>
      <c r="F31" s="3">
        <f t="shared" si="0"/>
        <v>5953874</v>
      </c>
      <c r="G31" s="5">
        <f t="shared" si="1"/>
        <v>265220.16200000001</v>
      </c>
      <c r="H31" s="5">
        <f t="shared" si="6"/>
        <v>0</v>
      </c>
      <c r="I31" s="5">
        <f t="shared" si="7"/>
        <v>1306005.804</v>
      </c>
      <c r="J31" s="5">
        <f t="shared" si="8"/>
        <v>949322.11800000002</v>
      </c>
      <c r="K31" s="5">
        <f t="shared" si="5"/>
        <v>2520548.0839999998</v>
      </c>
    </row>
    <row r="32" spans="1:11" x14ac:dyDescent="0.35">
      <c r="A32" s="4">
        <v>44013</v>
      </c>
      <c r="B32" s="3">
        <v>2293666</v>
      </c>
      <c r="C32" s="3">
        <v>704820</v>
      </c>
      <c r="D32" s="3">
        <v>1121704</v>
      </c>
      <c r="E32" s="3">
        <v>958054</v>
      </c>
      <c r="F32" s="3">
        <f t="shared" si="0"/>
        <v>5078244</v>
      </c>
      <c r="G32" s="5">
        <f t="shared" si="1"/>
        <v>243128.59599999999</v>
      </c>
      <c r="H32" s="5">
        <f t="shared" si="6"/>
        <v>183253.2</v>
      </c>
      <c r="I32" s="5">
        <f t="shared" si="7"/>
        <v>578799.26399999997</v>
      </c>
      <c r="J32" s="5">
        <f t="shared" si="8"/>
        <v>987753.674</v>
      </c>
      <c r="K32" s="5">
        <f t="shared" si="5"/>
        <v>1992934.7339999999</v>
      </c>
    </row>
    <row r="33" spans="1:11" x14ac:dyDescent="0.35">
      <c r="A33" s="4">
        <v>44044</v>
      </c>
      <c r="B33" s="3">
        <v>696379</v>
      </c>
      <c r="C33" s="3">
        <v>334230</v>
      </c>
      <c r="D33" s="3">
        <v>560706</v>
      </c>
      <c r="E33" s="3">
        <v>236522</v>
      </c>
      <c r="F33" s="3">
        <f t="shared" si="0"/>
        <v>1827837</v>
      </c>
      <c r="G33" s="5">
        <f t="shared" si="1"/>
        <v>73816.173999999999</v>
      </c>
      <c r="H33" s="5">
        <f t="shared" si="6"/>
        <v>86899.8</v>
      </c>
      <c r="I33" s="5">
        <f t="shared" si="7"/>
        <v>289324.29599999997</v>
      </c>
      <c r="J33" s="5">
        <f t="shared" si="8"/>
        <v>243854.182</v>
      </c>
      <c r="K33" s="5">
        <f t="shared" si="5"/>
        <v>693894.45199999993</v>
      </c>
    </row>
    <row r="34" spans="1:11" x14ac:dyDescent="0.35">
      <c r="A34" s="4">
        <v>44075</v>
      </c>
      <c r="B34" s="3">
        <v>2127431</v>
      </c>
      <c r="C34" s="3"/>
      <c r="D34" s="3">
        <v>421676</v>
      </c>
      <c r="E34" s="3"/>
      <c r="F34" s="3">
        <f t="shared" si="0"/>
        <v>2549107</v>
      </c>
      <c r="G34" s="5">
        <f t="shared" si="1"/>
        <v>225507.68599999999</v>
      </c>
      <c r="H34" s="5">
        <f t="shared" si="6"/>
        <v>0</v>
      </c>
      <c r="I34" s="5">
        <f t="shared" si="7"/>
        <v>217584.81599999999</v>
      </c>
      <c r="J34" s="5">
        <f t="shared" si="8"/>
        <v>0</v>
      </c>
      <c r="K34" s="5">
        <f t="shared" si="5"/>
        <v>443092.50199999998</v>
      </c>
    </row>
    <row r="35" spans="1:11" x14ac:dyDescent="0.35">
      <c r="A35" s="4">
        <v>44105</v>
      </c>
      <c r="B35" s="3">
        <v>2430159</v>
      </c>
      <c r="C35" s="3">
        <v>907122</v>
      </c>
      <c r="D35" s="3">
        <v>1792739</v>
      </c>
      <c r="E35" s="3">
        <v>728984</v>
      </c>
      <c r="F35" s="3">
        <f t="shared" si="0"/>
        <v>5859004</v>
      </c>
      <c r="G35" s="5">
        <f t="shared" si="1"/>
        <v>257596.85399999999</v>
      </c>
      <c r="H35" s="5">
        <f t="shared" si="6"/>
        <v>235851.72</v>
      </c>
      <c r="I35" s="5">
        <f t="shared" si="7"/>
        <v>925053.32400000002</v>
      </c>
      <c r="J35" s="5">
        <f t="shared" si="8"/>
        <v>751582.50399999996</v>
      </c>
      <c r="K35" s="5">
        <f t="shared" si="5"/>
        <v>2170084.4019999998</v>
      </c>
    </row>
    <row r="36" spans="1:11" x14ac:dyDescent="0.35">
      <c r="A36" s="4">
        <v>44136</v>
      </c>
      <c r="B36" s="3">
        <v>1762823</v>
      </c>
      <c r="C36" s="3">
        <v>778380</v>
      </c>
      <c r="D36" s="3">
        <v>1711208</v>
      </c>
      <c r="E36" s="3">
        <v>689492</v>
      </c>
      <c r="F36" s="3">
        <f t="shared" si="0"/>
        <v>4941903</v>
      </c>
      <c r="G36" s="5">
        <f t="shared" si="1"/>
        <v>186859.23800000001</v>
      </c>
      <c r="H36" s="5">
        <f t="shared" si="6"/>
        <v>202378.8</v>
      </c>
      <c r="I36" s="5">
        <f t="shared" si="7"/>
        <v>882983.32799999998</v>
      </c>
      <c r="J36" s="5">
        <f t="shared" si="8"/>
        <v>710866.25199999998</v>
      </c>
      <c r="K36" s="5">
        <f t="shared" si="5"/>
        <v>1983087.6179999998</v>
      </c>
    </row>
    <row r="37" spans="1:11" x14ac:dyDescent="0.35">
      <c r="A37" s="4">
        <v>44166</v>
      </c>
      <c r="B37" s="3">
        <v>1920753</v>
      </c>
      <c r="C37" s="3">
        <v>131946</v>
      </c>
      <c r="D37" s="3">
        <v>1759209</v>
      </c>
      <c r="E37" s="3">
        <v>437350</v>
      </c>
      <c r="F37" s="3">
        <f t="shared" si="0"/>
        <v>4249258</v>
      </c>
      <c r="G37" s="5">
        <f t="shared" si="1"/>
        <v>203599.818</v>
      </c>
      <c r="H37" s="5">
        <f t="shared" si="6"/>
        <v>34305.96</v>
      </c>
      <c r="I37" s="5">
        <f t="shared" si="7"/>
        <v>907751.84400000004</v>
      </c>
      <c r="J37" s="5">
        <f t="shared" si="8"/>
        <v>450907.85</v>
      </c>
      <c r="K37" s="5">
        <f t="shared" si="5"/>
        <v>1596565.4720000001</v>
      </c>
    </row>
    <row r="38" spans="1:11" x14ac:dyDescent="0.35">
      <c r="A38" s="4">
        <v>44197</v>
      </c>
      <c r="B38" s="3">
        <v>2431728</v>
      </c>
      <c r="C38" s="3">
        <v>1035030</v>
      </c>
      <c r="D38" s="3">
        <v>1716473</v>
      </c>
      <c r="E38" s="3">
        <v>718050</v>
      </c>
      <c r="F38" s="3">
        <f t="shared" ref="F38:F45" si="9">SUM(B38:E38)</f>
        <v>5901281</v>
      </c>
      <c r="G38" s="5">
        <f t="shared" ref="G38:G45" si="10">B38*106/1000</f>
        <v>257763.16800000001</v>
      </c>
      <c r="H38" s="5">
        <f t="shared" ref="H38:H45" si="11">C38*260/1000</f>
        <v>269107.8</v>
      </c>
      <c r="I38" s="5">
        <f t="shared" ref="I38:I45" si="12">D38*516/1000</f>
        <v>885700.06799999997</v>
      </c>
      <c r="J38" s="5">
        <f t="shared" ref="J38:J45" si="13">E38*1031/1000</f>
        <v>740309.55</v>
      </c>
      <c r="K38" s="5">
        <f t="shared" si="5"/>
        <v>2152880.5860000001</v>
      </c>
    </row>
    <row r="39" spans="1:11" x14ac:dyDescent="0.35">
      <c r="A39" s="4">
        <v>44228</v>
      </c>
      <c r="B39" s="3">
        <v>2154937</v>
      </c>
      <c r="C39" s="3">
        <v>935748</v>
      </c>
      <c r="D39" s="3">
        <v>1582246</v>
      </c>
      <c r="E39" s="3">
        <v>781966</v>
      </c>
      <c r="F39" s="3">
        <f t="shared" si="9"/>
        <v>5454897</v>
      </c>
      <c r="G39" s="5">
        <f t="shared" si="10"/>
        <v>228423.32199999999</v>
      </c>
      <c r="H39" s="5">
        <f t="shared" si="11"/>
        <v>243294.48</v>
      </c>
      <c r="I39" s="5">
        <f t="shared" si="12"/>
        <v>816438.93599999999</v>
      </c>
      <c r="J39" s="5">
        <f t="shared" si="13"/>
        <v>806206.946</v>
      </c>
      <c r="K39" s="5">
        <f t="shared" si="5"/>
        <v>2094363.6839999999</v>
      </c>
    </row>
    <row r="40" spans="1:11" x14ac:dyDescent="0.35">
      <c r="A40" s="4">
        <v>44256</v>
      </c>
      <c r="B40" s="3">
        <v>2522110</v>
      </c>
      <c r="C40" s="3">
        <v>1073607</v>
      </c>
      <c r="D40" s="3">
        <v>1412270</v>
      </c>
      <c r="E40" s="3">
        <v>841578</v>
      </c>
      <c r="F40" s="3">
        <f t="shared" si="9"/>
        <v>5849565</v>
      </c>
      <c r="G40" s="5">
        <f t="shared" si="10"/>
        <v>267343.65999999997</v>
      </c>
      <c r="H40" s="5">
        <f t="shared" si="11"/>
        <v>279137.82</v>
      </c>
      <c r="I40" s="5">
        <f t="shared" si="12"/>
        <v>728731.32</v>
      </c>
      <c r="J40" s="5">
        <f t="shared" si="13"/>
        <v>867666.91799999995</v>
      </c>
      <c r="K40" s="5">
        <f t="shared" si="5"/>
        <v>2142879.7179999999</v>
      </c>
    </row>
    <row r="41" spans="1:11" x14ac:dyDescent="0.35">
      <c r="A41" s="4">
        <v>44287</v>
      </c>
      <c r="B41" s="3">
        <v>2317116</v>
      </c>
      <c r="C41" s="3">
        <v>1018338</v>
      </c>
      <c r="D41" s="3">
        <v>1294538</v>
      </c>
      <c r="E41" s="3">
        <v>32528</v>
      </c>
      <c r="F41" s="3">
        <f t="shared" si="9"/>
        <v>4662520</v>
      </c>
      <c r="G41" s="5">
        <f t="shared" si="10"/>
        <v>245614.296</v>
      </c>
      <c r="H41" s="5">
        <f t="shared" si="11"/>
        <v>264767.88</v>
      </c>
      <c r="I41" s="5">
        <f t="shared" si="12"/>
        <v>667981.60800000001</v>
      </c>
      <c r="J41" s="5">
        <f t="shared" si="13"/>
        <v>33536.368000000002</v>
      </c>
      <c r="K41" s="5">
        <f t="shared" si="5"/>
        <v>1211900.152</v>
      </c>
    </row>
    <row r="42" spans="1:11" x14ac:dyDescent="0.35">
      <c r="A42" s="4">
        <v>44317</v>
      </c>
      <c r="B42" s="3">
        <v>2565203</v>
      </c>
      <c r="C42" s="3">
        <v>101388</v>
      </c>
      <c r="D42" s="3">
        <v>2579991</v>
      </c>
      <c r="E42" s="3">
        <v>670058</v>
      </c>
      <c r="F42" s="3">
        <f t="shared" si="9"/>
        <v>5916640</v>
      </c>
      <c r="G42" s="5">
        <f t="shared" si="10"/>
        <v>271911.51799999998</v>
      </c>
      <c r="H42" s="5">
        <f t="shared" si="11"/>
        <v>26360.880000000001</v>
      </c>
      <c r="I42" s="5">
        <f t="shared" si="12"/>
        <v>1331275.3559999999</v>
      </c>
      <c r="J42" s="5">
        <f t="shared" si="13"/>
        <v>690829.79799999995</v>
      </c>
      <c r="K42" s="5">
        <f t="shared" si="5"/>
        <v>2320377.5520000001</v>
      </c>
    </row>
    <row r="43" spans="1:11" x14ac:dyDescent="0.35">
      <c r="A43" s="4">
        <v>44348</v>
      </c>
      <c r="B43" s="3">
        <v>624738</v>
      </c>
      <c r="C43" s="3"/>
      <c r="D43" s="3">
        <v>578727</v>
      </c>
      <c r="E43" s="3">
        <v>205868</v>
      </c>
      <c r="F43" s="3">
        <f t="shared" si="9"/>
        <v>1409333</v>
      </c>
      <c r="G43" s="5">
        <f t="shared" si="10"/>
        <v>66222.228000000003</v>
      </c>
      <c r="H43" s="5">
        <f t="shared" si="11"/>
        <v>0</v>
      </c>
      <c r="I43" s="5">
        <f t="shared" si="12"/>
        <v>298623.13199999998</v>
      </c>
      <c r="J43" s="5">
        <f t="shared" si="13"/>
        <v>212249.908</v>
      </c>
      <c r="K43" s="5">
        <f t="shared" si="5"/>
        <v>577095.26799999992</v>
      </c>
    </row>
    <row r="44" spans="1:11" x14ac:dyDescent="0.35">
      <c r="A44" s="4">
        <v>44378</v>
      </c>
      <c r="B44" s="3">
        <v>2636479</v>
      </c>
      <c r="C44" s="3">
        <v>988950</v>
      </c>
      <c r="D44" s="3">
        <v>1856225</v>
      </c>
      <c r="E44" s="3">
        <v>163924</v>
      </c>
      <c r="F44" s="3">
        <f t="shared" si="9"/>
        <v>5645578</v>
      </c>
      <c r="G44" s="5">
        <f t="shared" si="10"/>
        <v>279466.77399999998</v>
      </c>
      <c r="H44" s="5">
        <f t="shared" si="11"/>
        <v>257127</v>
      </c>
      <c r="I44" s="5">
        <f t="shared" si="12"/>
        <v>957812.1</v>
      </c>
      <c r="J44" s="5">
        <f t="shared" si="13"/>
        <v>169005.644</v>
      </c>
      <c r="K44" s="5">
        <f t="shared" si="5"/>
        <v>1663411.5179999999</v>
      </c>
    </row>
    <row r="45" spans="1:11" x14ac:dyDescent="0.35">
      <c r="A45" s="4">
        <v>44409</v>
      </c>
      <c r="B45" s="3">
        <v>2441873</v>
      </c>
      <c r="C45" s="3">
        <v>1094223</v>
      </c>
      <c r="D45" s="3">
        <v>2184878</v>
      </c>
      <c r="E45" s="3">
        <v>163276</v>
      </c>
      <c r="F45" s="3">
        <f t="shared" si="9"/>
        <v>5884250</v>
      </c>
      <c r="G45" s="5">
        <f t="shared" si="10"/>
        <v>258838.538</v>
      </c>
      <c r="H45" s="5">
        <f t="shared" si="11"/>
        <v>284497.98</v>
      </c>
      <c r="I45" s="5">
        <f t="shared" si="12"/>
        <v>1127397.048</v>
      </c>
      <c r="J45" s="5">
        <f t="shared" si="13"/>
        <v>168337.55600000001</v>
      </c>
      <c r="K45" s="5">
        <f t="shared" si="5"/>
        <v>1839071.122</v>
      </c>
    </row>
    <row r="46" spans="1:11" x14ac:dyDescent="0.35">
      <c r="A46" s="4">
        <v>44440</v>
      </c>
      <c r="B46" s="3">
        <v>2394232</v>
      </c>
      <c r="C46" s="3">
        <v>1162839</v>
      </c>
      <c r="D46" s="3">
        <v>1712135</v>
      </c>
      <c r="E46" s="3">
        <v>546080</v>
      </c>
      <c r="F46" s="3">
        <f>SUM(B46:E46)</f>
        <v>5815286</v>
      </c>
      <c r="G46" s="5">
        <f>B46*106/1000</f>
        <v>253788.592</v>
      </c>
      <c r="H46" s="5">
        <f>C46*260/1000</f>
        <v>302338.14</v>
      </c>
      <c r="I46" s="5">
        <f>D46*516/1000</f>
        <v>883461.66</v>
      </c>
      <c r="J46" s="5">
        <f>E46*1031/1000</f>
        <v>563008.48</v>
      </c>
      <c r="K46" s="5">
        <f t="shared" ref="K46" si="14">SUM(G46:J46)</f>
        <v>2002596.872</v>
      </c>
    </row>
    <row r="47" spans="1:11" x14ac:dyDescent="0.35">
      <c r="A47" s="4">
        <v>44470</v>
      </c>
      <c r="B47" s="3">
        <v>2514859</v>
      </c>
      <c r="C47" s="3">
        <v>1047687</v>
      </c>
      <c r="D47" s="3">
        <v>1610791</v>
      </c>
      <c r="E47" s="3">
        <v>726994</v>
      </c>
      <c r="F47" s="3">
        <f t="shared" ref="F47:F57" si="15">SUM(B47:E47)</f>
        <v>5900331</v>
      </c>
      <c r="G47" s="5">
        <f t="shared" ref="G47:G58" si="16">B47*106/1000</f>
        <v>266575.054</v>
      </c>
      <c r="H47" s="5">
        <f t="shared" ref="H47:H57" si="17">C47*260/1000</f>
        <v>272398.62</v>
      </c>
      <c r="I47" s="5">
        <f t="shared" ref="I47:I57" si="18">D47*516/1000</f>
        <v>831168.15599999996</v>
      </c>
      <c r="J47" s="5">
        <f t="shared" ref="J47:J57" si="19">E47*1031/1000</f>
        <v>749530.81400000001</v>
      </c>
      <c r="K47" s="5">
        <f t="shared" ref="K47:K57" si="20">SUM(G47:J47)</f>
        <v>2119672.6440000003</v>
      </c>
    </row>
    <row r="48" spans="1:11" x14ac:dyDescent="0.35">
      <c r="A48" s="4">
        <v>44501</v>
      </c>
      <c r="B48" s="3">
        <v>2434134</v>
      </c>
      <c r="C48" s="3">
        <v>1099311</v>
      </c>
      <c r="D48" s="3">
        <v>1659391</v>
      </c>
      <c r="E48" s="3">
        <v>795310</v>
      </c>
      <c r="F48" s="3">
        <f t="shared" si="15"/>
        <v>5988146</v>
      </c>
      <c r="G48" s="5">
        <f t="shared" si="16"/>
        <v>258018.204</v>
      </c>
      <c r="H48" s="5">
        <f t="shared" si="17"/>
        <v>285820.86</v>
      </c>
      <c r="I48" s="5">
        <f t="shared" si="18"/>
        <v>856245.75600000005</v>
      </c>
      <c r="J48" s="5">
        <f t="shared" si="19"/>
        <v>819964.61</v>
      </c>
      <c r="K48" s="5">
        <f t="shared" si="20"/>
        <v>2220049.4300000002</v>
      </c>
    </row>
    <row r="49" spans="1:11" x14ac:dyDescent="0.35">
      <c r="A49" s="4">
        <v>44531</v>
      </c>
      <c r="B49" s="3">
        <v>2199417</v>
      </c>
      <c r="C49" s="3">
        <v>208062</v>
      </c>
      <c r="D49" s="3">
        <v>1807436</v>
      </c>
      <c r="E49" s="3">
        <v>833532</v>
      </c>
      <c r="F49" s="3">
        <f t="shared" si="15"/>
        <v>5048447</v>
      </c>
      <c r="G49" s="5">
        <f t="shared" si="16"/>
        <v>233138.20199999999</v>
      </c>
      <c r="H49" s="5">
        <f t="shared" si="17"/>
        <v>54096.12</v>
      </c>
      <c r="I49" s="5">
        <f t="shared" si="18"/>
        <v>932636.97600000002</v>
      </c>
      <c r="J49" s="5">
        <f t="shared" si="19"/>
        <v>859371.49199999997</v>
      </c>
      <c r="K49" s="5">
        <f t="shared" si="20"/>
        <v>2079242.79</v>
      </c>
    </row>
    <row r="50" spans="1:11" x14ac:dyDescent="0.35">
      <c r="A50" s="4">
        <v>44562</v>
      </c>
      <c r="B50" s="6">
        <v>1905386</v>
      </c>
      <c r="C50" s="2"/>
      <c r="D50" s="6">
        <v>2016816</v>
      </c>
      <c r="E50" s="6">
        <v>633480</v>
      </c>
      <c r="F50" s="3">
        <f t="shared" si="15"/>
        <v>4555682</v>
      </c>
      <c r="G50" s="5">
        <f t="shared" si="16"/>
        <v>201970.916</v>
      </c>
      <c r="H50" s="5">
        <f t="shared" si="17"/>
        <v>0</v>
      </c>
      <c r="I50" s="5">
        <f t="shared" si="18"/>
        <v>1040677.056</v>
      </c>
      <c r="J50" s="5">
        <f t="shared" si="19"/>
        <v>653117.88</v>
      </c>
      <c r="K50" s="5">
        <f t="shared" si="20"/>
        <v>1895765.852</v>
      </c>
    </row>
    <row r="51" spans="1:11" x14ac:dyDescent="0.35">
      <c r="A51" s="4">
        <v>44593</v>
      </c>
      <c r="B51" s="6">
        <v>1879864</v>
      </c>
      <c r="C51" s="2"/>
      <c r="D51" s="6">
        <v>2062504</v>
      </c>
      <c r="E51" s="6">
        <v>708200</v>
      </c>
      <c r="F51" s="3">
        <f t="shared" si="15"/>
        <v>4650568</v>
      </c>
      <c r="G51" s="5">
        <f t="shared" si="16"/>
        <v>199265.584</v>
      </c>
      <c r="H51" s="5">
        <f t="shared" si="17"/>
        <v>0</v>
      </c>
      <c r="I51" s="5">
        <f t="shared" si="18"/>
        <v>1064252.064</v>
      </c>
      <c r="J51" s="5">
        <f t="shared" si="19"/>
        <v>730154.2</v>
      </c>
      <c r="K51" s="5">
        <f t="shared" si="20"/>
        <v>1993671.848</v>
      </c>
    </row>
    <row r="52" spans="1:11" x14ac:dyDescent="0.35">
      <c r="A52" s="4">
        <v>44621</v>
      </c>
      <c r="B52" s="6">
        <v>2406849</v>
      </c>
      <c r="C52" s="6">
        <v>802230</v>
      </c>
      <c r="D52" s="6">
        <v>1854848</v>
      </c>
      <c r="E52" s="6">
        <v>694088</v>
      </c>
      <c r="F52" s="3">
        <f t="shared" si="15"/>
        <v>5758015</v>
      </c>
      <c r="G52" s="5">
        <f t="shared" si="16"/>
        <v>255125.99400000001</v>
      </c>
      <c r="H52" s="5">
        <f t="shared" si="17"/>
        <v>208579.8</v>
      </c>
      <c r="I52" s="5">
        <f t="shared" si="18"/>
        <v>957101.56799999997</v>
      </c>
      <c r="J52" s="5">
        <f t="shared" si="19"/>
        <v>715604.728</v>
      </c>
      <c r="K52" s="5">
        <f t="shared" si="20"/>
        <v>2136412.09</v>
      </c>
    </row>
    <row r="53" spans="1:11" x14ac:dyDescent="0.35">
      <c r="A53" s="4">
        <v>44652</v>
      </c>
      <c r="B53" s="6">
        <v>2225236</v>
      </c>
      <c r="C53" s="6">
        <v>1031586</v>
      </c>
      <c r="D53" s="6">
        <v>1464412</v>
      </c>
      <c r="E53" s="6">
        <v>761024</v>
      </c>
      <c r="F53" s="3">
        <f t="shared" si="15"/>
        <v>5482258</v>
      </c>
      <c r="G53" s="5">
        <f t="shared" si="16"/>
        <v>235875.016</v>
      </c>
      <c r="H53" s="5">
        <f t="shared" si="17"/>
        <v>268212.36</v>
      </c>
      <c r="I53" s="5">
        <f t="shared" si="18"/>
        <v>755636.59199999995</v>
      </c>
      <c r="J53" s="5">
        <f t="shared" si="19"/>
        <v>784615.74399999995</v>
      </c>
      <c r="K53" s="5">
        <f t="shared" si="20"/>
        <v>2044339.7119999998</v>
      </c>
    </row>
    <row r="54" spans="1:11" x14ac:dyDescent="0.35">
      <c r="A54" s="4">
        <v>44682</v>
      </c>
      <c r="B54" s="6">
        <v>2303534</v>
      </c>
      <c r="C54" s="6">
        <v>1122678</v>
      </c>
      <c r="D54" s="6">
        <v>1782335</v>
      </c>
      <c r="E54" s="6">
        <v>915178</v>
      </c>
      <c r="F54" s="3">
        <f t="shared" si="15"/>
        <v>6123725</v>
      </c>
      <c r="G54" s="5">
        <f t="shared" si="16"/>
        <v>244174.60399999999</v>
      </c>
      <c r="H54" s="5">
        <f t="shared" si="17"/>
        <v>291896.28000000003</v>
      </c>
      <c r="I54" s="5">
        <f t="shared" si="18"/>
        <v>919684.86</v>
      </c>
      <c r="J54" s="5">
        <f t="shared" si="19"/>
        <v>943548.51800000004</v>
      </c>
      <c r="K54" s="5">
        <f t="shared" si="20"/>
        <v>2399304.2620000001</v>
      </c>
    </row>
    <row r="55" spans="1:11" x14ac:dyDescent="0.35">
      <c r="A55" s="4">
        <v>44713</v>
      </c>
      <c r="B55" s="6">
        <v>2453851</v>
      </c>
      <c r="C55" s="6">
        <v>1191894</v>
      </c>
      <c r="D55" s="6">
        <v>1663820</v>
      </c>
      <c r="E55" s="6">
        <v>926834</v>
      </c>
      <c r="F55" s="3">
        <f t="shared" si="15"/>
        <v>6236399</v>
      </c>
      <c r="G55" s="5">
        <f t="shared" si="16"/>
        <v>260108.20600000001</v>
      </c>
      <c r="H55" s="5">
        <f t="shared" si="17"/>
        <v>309892.44</v>
      </c>
      <c r="I55" s="5">
        <f t="shared" si="18"/>
        <v>858531.12</v>
      </c>
      <c r="J55" s="5">
        <f t="shared" si="19"/>
        <v>955565.85400000005</v>
      </c>
      <c r="K55" s="5">
        <f t="shared" si="20"/>
        <v>2384097.62</v>
      </c>
    </row>
    <row r="56" spans="1:11" x14ac:dyDescent="0.35">
      <c r="A56" s="4">
        <v>44743</v>
      </c>
      <c r="B56" s="6">
        <v>2507480</v>
      </c>
      <c r="C56" s="6">
        <v>1271337</v>
      </c>
      <c r="D56" s="6">
        <v>1734300</v>
      </c>
      <c r="E56" s="6">
        <v>871382</v>
      </c>
      <c r="F56" s="3">
        <f t="shared" si="15"/>
        <v>6384499</v>
      </c>
      <c r="G56" s="5">
        <f t="shared" si="16"/>
        <v>265792.88</v>
      </c>
      <c r="H56" s="5">
        <f t="shared" si="17"/>
        <v>330547.62</v>
      </c>
      <c r="I56" s="5">
        <f t="shared" si="18"/>
        <v>894898.8</v>
      </c>
      <c r="J56" s="5">
        <f t="shared" si="19"/>
        <v>898394.84199999995</v>
      </c>
      <c r="K56" s="5">
        <f t="shared" si="20"/>
        <v>2389634.142</v>
      </c>
    </row>
    <row r="57" spans="1:11" x14ac:dyDescent="0.35">
      <c r="A57" s="4">
        <v>44774</v>
      </c>
      <c r="B57" s="6">
        <v>2482128</v>
      </c>
      <c r="C57" s="6">
        <v>1171494</v>
      </c>
      <c r="D57" s="6">
        <v>1775016</v>
      </c>
      <c r="E57" s="6">
        <v>895366</v>
      </c>
      <c r="F57" s="3">
        <f t="shared" si="15"/>
        <v>6324004</v>
      </c>
      <c r="G57" s="5">
        <f t="shared" si="16"/>
        <v>263105.56800000003</v>
      </c>
      <c r="H57" s="5">
        <f t="shared" si="17"/>
        <v>304588.44</v>
      </c>
      <c r="I57" s="5">
        <f t="shared" si="18"/>
        <v>915908.25600000005</v>
      </c>
      <c r="J57" s="5">
        <f t="shared" si="19"/>
        <v>923122.34600000002</v>
      </c>
      <c r="K57" s="5">
        <f t="shared" si="20"/>
        <v>2406724.61</v>
      </c>
    </row>
    <row r="58" spans="1:11" x14ac:dyDescent="0.35">
      <c r="A58" s="4">
        <v>44805</v>
      </c>
      <c r="B58" s="6">
        <v>2393639</v>
      </c>
      <c r="C58" s="6">
        <v>1274196</v>
      </c>
      <c r="D58" s="6">
        <v>1632291</v>
      </c>
      <c r="E58" s="6">
        <v>871478</v>
      </c>
      <c r="F58" s="3">
        <f>SUM(B58:E58)</f>
        <v>6171604</v>
      </c>
      <c r="G58" s="5">
        <f t="shared" si="16"/>
        <v>253725.734</v>
      </c>
      <c r="H58" s="5">
        <f t="shared" ref="H58" si="21">C58*260/1000</f>
        <v>331290.96000000002</v>
      </c>
      <c r="I58" s="5">
        <f t="shared" ref="I58" si="22">D58*516/1000</f>
        <v>842262.15599999996</v>
      </c>
      <c r="J58" s="5">
        <f t="shared" ref="J58" si="23">E58*1031/1000</f>
        <v>898493.81799999997</v>
      </c>
      <c r="K58" s="5">
        <f t="shared" ref="K58" si="24">SUM(G58:J58)</f>
        <v>2325772.6680000001</v>
      </c>
    </row>
    <row r="59" spans="1:11" x14ac:dyDescent="0.35">
      <c r="A59" s="4">
        <v>44835</v>
      </c>
      <c r="B59" s="6">
        <v>2542284</v>
      </c>
      <c r="C59" s="6">
        <v>1042092</v>
      </c>
      <c r="D59" s="6">
        <v>1823375</v>
      </c>
      <c r="E59" s="6">
        <v>790126</v>
      </c>
      <c r="F59" s="3">
        <f>SUM(B59:E59)</f>
        <v>6197877</v>
      </c>
      <c r="G59" s="5">
        <f>C58*106/1000</f>
        <v>135064.77600000001</v>
      </c>
      <c r="H59" s="5">
        <f t="shared" ref="H59:H61" si="25">C59*260/1000</f>
        <v>270943.92</v>
      </c>
      <c r="I59" s="5">
        <f t="shared" ref="I59:I61" si="26">D59*516/1000</f>
        <v>940861.5</v>
      </c>
      <c r="J59" s="5">
        <f t="shared" ref="J59:J61" si="27">E59*1031/1000</f>
        <v>814619.90599999996</v>
      </c>
      <c r="K59" s="5">
        <f t="shared" ref="K59:K61" si="28">SUM(G59:J59)</f>
        <v>2161490.102</v>
      </c>
    </row>
    <row r="60" spans="1:11" x14ac:dyDescent="0.35">
      <c r="A60" s="4">
        <v>44866</v>
      </c>
      <c r="B60" s="6">
        <v>2408422</v>
      </c>
      <c r="C60" s="6"/>
      <c r="D60" s="6">
        <v>2694711</v>
      </c>
      <c r="E60" s="6">
        <v>860708</v>
      </c>
      <c r="F60" s="3">
        <f>SUM(B60:E60)</f>
        <v>5963841</v>
      </c>
      <c r="G60" s="5">
        <f>D58*106/1000</f>
        <v>173022.84599999999</v>
      </c>
      <c r="H60" s="5">
        <f t="shared" si="25"/>
        <v>0</v>
      </c>
      <c r="I60" s="5">
        <f t="shared" si="26"/>
        <v>1390470.8759999999</v>
      </c>
      <c r="J60" s="5">
        <f t="shared" si="27"/>
        <v>887389.94799999997</v>
      </c>
      <c r="K60" s="5">
        <f t="shared" si="28"/>
        <v>2450883.67</v>
      </c>
    </row>
    <row r="61" spans="1:11" x14ac:dyDescent="0.35">
      <c r="A61" s="4">
        <v>44896</v>
      </c>
      <c r="B61" s="6">
        <v>2605523</v>
      </c>
      <c r="C61" s="6"/>
      <c r="D61" s="6">
        <v>2574482</v>
      </c>
      <c r="E61" s="6">
        <v>752468</v>
      </c>
      <c r="F61" s="3">
        <f>SUM(B61:E61)</f>
        <v>5932473</v>
      </c>
      <c r="G61" s="5">
        <f>E58*106/1000</f>
        <v>92376.668000000005</v>
      </c>
      <c r="H61" s="5">
        <f t="shared" si="25"/>
        <v>0</v>
      </c>
      <c r="I61" s="5">
        <f t="shared" si="26"/>
        <v>1328432.7120000001</v>
      </c>
      <c r="J61" s="5">
        <f t="shared" si="27"/>
        <v>775794.50800000003</v>
      </c>
      <c r="K61" s="5">
        <f t="shared" si="28"/>
        <v>2196603.8880000003</v>
      </c>
    </row>
    <row r="62" spans="1:11" x14ac:dyDescent="0.35">
      <c r="A62" s="4">
        <v>44927</v>
      </c>
      <c r="B62" s="6">
        <v>1339117</v>
      </c>
      <c r="C62" s="6">
        <v>525732</v>
      </c>
      <c r="D62" s="6">
        <v>936226</v>
      </c>
      <c r="E62" s="6">
        <v>475542</v>
      </c>
      <c r="F62" s="3">
        <f t="shared" ref="F62:F64" si="29">SUM(B62:E62)</f>
        <v>3276617</v>
      </c>
      <c r="G62" s="5">
        <f>E62*106/1000</f>
        <v>50407.451999999997</v>
      </c>
      <c r="H62" s="5">
        <f t="shared" ref="H62:H64" si="30">C62*260/1000</f>
        <v>136690.32</v>
      </c>
      <c r="I62" s="5">
        <f t="shared" ref="I62:I64" si="31">D62*516/1000</f>
        <v>483092.61599999998</v>
      </c>
      <c r="J62" s="5">
        <f t="shared" ref="J62:J64" si="32">E62*1031/1000</f>
        <v>490283.80200000003</v>
      </c>
      <c r="K62" s="5">
        <f t="shared" ref="K62:K64" si="33">SUM(G62:J62)</f>
        <v>1160474.19</v>
      </c>
    </row>
    <row r="63" spans="1:11" x14ac:dyDescent="0.35">
      <c r="A63" s="4">
        <v>44958</v>
      </c>
      <c r="B63" s="6">
        <v>1406368</v>
      </c>
      <c r="C63" s="6"/>
      <c r="D63" s="6">
        <v>78292</v>
      </c>
      <c r="E63" s="6">
        <v>600644</v>
      </c>
      <c r="F63" s="3">
        <f t="shared" si="29"/>
        <v>2085304</v>
      </c>
      <c r="G63" s="5">
        <f t="shared" ref="G63:G73" si="34">E63*106/1000</f>
        <v>63668.264000000003</v>
      </c>
      <c r="H63" s="5">
        <f t="shared" si="30"/>
        <v>0</v>
      </c>
      <c r="I63" s="5">
        <f t="shared" si="31"/>
        <v>40398.671999999999</v>
      </c>
      <c r="J63" s="5">
        <f t="shared" si="32"/>
        <v>619263.96400000004</v>
      </c>
      <c r="K63" s="5">
        <f t="shared" si="33"/>
        <v>723330.9</v>
      </c>
    </row>
    <row r="64" spans="1:11" x14ac:dyDescent="0.35">
      <c r="A64" s="4">
        <v>44986</v>
      </c>
      <c r="B64" s="6">
        <v>2462217</v>
      </c>
      <c r="C64" s="6"/>
      <c r="D64" s="6">
        <v>1774209</v>
      </c>
      <c r="E64" s="6">
        <v>819327</v>
      </c>
      <c r="F64" s="3">
        <f t="shared" si="29"/>
        <v>5055753</v>
      </c>
      <c r="G64" s="5">
        <f t="shared" si="34"/>
        <v>86848.661999999997</v>
      </c>
      <c r="H64" s="5">
        <f t="shared" si="30"/>
        <v>0</v>
      </c>
      <c r="I64" s="5">
        <f t="shared" si="31"/>
        <v>915491.84400000004</v>
      </c>
      <c r="J64" s="5">
        <f t="shared" si="32"/>
        <v>844726.13699999999</v>
      </c>
      <c r="K64" s="5">
        <f t="shared" si="33"/>
        <v>1847066.6430000002</v>
      </c>
    </row>
    <row r="65" spans="1:11" x14ac:dyDescent="0.35">
      <c r="A65" s="4">
        <v>45017</v>
      </c>
      <c r="B65" s="6">
        <v>2442426</v>
      </c>
      <c r="C65" s="6">
        <v>606760</v>
      </c>
      <c r="D65" s="6">
        <v>1770983</v>
      </c>
      <c r="E65" s="6">
        <v>905883</v>
      </c>
      <c r="F65" s="3">
        <f>SUM(B65:E65)</f>
        <v>5726052</v>
      </c>
      <c r="G65" s="5">
        <f t="shared" si="34"/>
        <v>96023.597999999998</v>
      </c>
      <c r="H65" s="5">
        <f>C65*260/1000</f>
        <v>157757.6</v>
      </c>
      <c r="I65" s="5">
        <f>D65*516/1000</f>
        <v>913827.228</v>
      </c>
      <c r="J65" s="5">
        <f>E65*1031/1000</f>
        <v>933965.37300000002</v>
      </c>
      <c r="K65" s="5">
        <f>SUM(G65:J65)</f>
        <v>2101573.7990000001</v>
      </c>
    </row>
    <row r="66" spans="1:11" x14ac:dyDescent="0.35">
      <c r="A66" s="4">
        <v>45047</v>
      </c>
      <c r="B66" s="6">
        <v>2603626</v>
      </c>
      <c r="C66" s="6">
        <v>1185422</v>
      </c>
      <c r="D66" s="6">
        <v>1761273</v>
      </c>
      <c r="E66" s="6">
        <v>908762</v>
      </c>
      <c r="F66" s="3">
        <f>SUM(B66:E66)</f>
        <v>6459083</v>
      </c>
      <c r="G66" s="5">
        <f t="shared" si="34"/>
        <v>96328.771999999997</v>
      </c>
      <c r="H66" s="5">
        <f>C66*260/1000</f>
        <v>308209.71999999997</v>
      </c>
      <c r="I66" s="5">
        <f>D66*516/1000</f>
        <v>908816.86800000002</v>
      </c>
      <c r="J66" s="5">
        <f>E66*1031/1000</f>
        <v>936933.62199999997</v>
      </c>
      <c r="K66" s="5">
        <f>SUM(G66:J66)</f>
        <v>2250288.9819999998</v>
      </c>
    </row>
    <row r="67" spans="1:11" x14ac:dyDescent="0.35">
      <c r="A67" s="4">
        <v>45078</v>
      </c>
      <c r="B67" s="6">
        <v>2365681</v>
      </c>
      <c r="C67" s="6">
        <v>1197524</v>
      </c>
      <c r="D67" s="6">
        <v>1799909</v>
      </c>
      <c r="E67" s="6">
        <v>985074</v>
      </c>
      <c r="F67" s="3">
        <f t="shared" ref="F67:F73" si="35">SUM(B67:E67)</f>
        <v>6348188</v>
      </c>
      <c r="G67" s="5">
        <f t="shared" si="34"/>
        <v>104417.844</v>
      </c>
      <c r="H67" s="5">
        <f t="shared" ref="H67:H73" si="36">C67*260/1000</f>
        <v>311356.24</v>
      </c>
      <c r="I67" s="5">
        <f t="shared" ref="I67:I73" si="37">D67*516/1000</f>
        <v>928753.04399999999</v>
      </c>
      <c r="J67" s="5">
        <f t="shared" ref="J67:J73" si="38">E67*1031/1000</f>
        <v>1015611.294</v>
      </c>
      <c r="K67" s="5">
        <f t="shared" ref="K67:K73" si="39">SUM(G67:J67)</f>
        <v>2360138.4220000003</v>
      </c>
    </row>
    <row r="68" spans="1:11" x14ac:dyDescent="0.35">
      <c r="A68" s="4">
        <v>45108</v>
      </c>
      <c r="B68" s="6">
        <v>2506741</v>
      </c>
      <c r="C68" s="6">
        <v>1181479</v>
      </c>
      <c r="D68" s="6">
        <v>1862726</v>
      </c>
      <c r="E68" s="6">
        <v>961918</v>
      </c>
      <c r="F68" s="3">
        <f t="shared" si="35"/>
        <v>6512864</v>
      </c>
      <c r="G68" s="5">
        <f t="shared" si="34"/>
        <v>101963.308</v>
      </c>
      <c r="H68" s="5">
        <f t="shared" si="36"/>
        <v>307184.53999999998</v>
      </c>
      <c r="I68" s="5">
        <f t="shared" si="37"/>
        <v>961166.61600000004</v>
      </c>
      <c r="J68" s="5">
        <f t="shared" si="38"/>
        <v>991737.45799999998</v>
      </c>
      <c r="K68" s="5">
        <f t="shared" si="39"/>
        <v>2362051.9220000003</v>
      </c>
    </row>
    <row r="69" spans="1:11" x14ac:dyDescent="0.35">
      <c r="A69" s="4">
        <v>45139</v>
      </c>
      <c r="B69" s="6">
        <v>2486457</v>
      </c>
      <c r="C69" s="6">
        <v>996876</v>
      </c>
      <c r="D69" s="6">
        <v>1840000</v>
      </c>
      <c r="E69" s="6">
        <v>956051</v>
      </c>
      <c r="F69" s="3">
        <f t="shared" si="35"/>
        <v>6279384</v>
      </c>
      <c r="G69" s="5">
        <f t="shared" si="34"/>
        <v>101341.406</v>
      </c>
      <c r="H69" s="5">
        <f t="shared" si="36"/>
        <v>259187.76</v>
      </c>
      <c r="I69" s="5">
        <f t="shared" si="37"/>
        <v>949440</v>
      </c>
      <c r="J69" s="5">
        <f t="shared" si="38"/>
        <v>985688.58100000001</v>
      </c>
      <c r="K69" s="5">
        <f t="shared" si="39"/>
        <v>2295657.747</v>
      </c>
    </row>
    <row r="70" spans="1:11" x14ac:dyDescent="0.35">
      <c r="A70" s="4">
        <v>45170</v>
      </c>
      <c r="B70" s="6">
        <v>2479415</v>
      </c>
      <c r="C70" s="6">
        <v>1292668</v>
      </c>
      <c r="D70" s="6">
        <v>1825654</v>
      </c>
      <c r="E70" s="6">
        <v>877433</v>
      </c>
      <c r="F70" s="3">
        <f t="shared" si="35"/>
        <v>6475170</v>
      </c>
      <c r="G70" s="5">
        <f t="shared" si="34"/>
        <v>93007.898000000001</v>
      </c>
      <c r="H70" s="5">
        <f t="shared" si="36"/>
        <v>336093.68</v>
      </c>
      <c r="I70" s="5">
        <f t="shared" si="37"/>
        <v>942037.46400000004</v>
      </c>
      <c r="J70" s="5">
        <f t="shared" si="38"/>
        <v>904633.42299999995</v>
      </c>
      <c r="K70" s="5">
        <f t="shared" si="39"/>
        <v>2275772.4649999999</v>
      </c>
    </row>
    <row r="71" spans="1:11" x14ac:dyDescent="0.35">
      <c r="A71" s="4">
        <v>45200</v>
      </c>
      <c r="B71" s="6">
        <v>2560734</v>
      </c>
      <c r="C71" s="6">
        <v>775380</v>
      </c>
      <c r="D71" s="6">
        <v>1744649</v>
      </c>
      <c r="E71" s="6">
        <v>946119</v>
      </c>
      <c r="F71" s="3">
        <f t="shared" si="35"/>
        <v>6026882</v>
      </c>
      <c r="G71" s="5">
        <f t="shared" si="34"/>
        <v>100288.614</v>
      </c>
      <c r="H71" s="5">
        <f t="shared" si="36"/>
        <v>201598.8</v>
      </c>
      <c r="I71" s="5">
        <f t="shared" si="37"/>
        <v>900238.88399999996</v>
      </c>
      <c r="J71" s="5">
        <f t="shared" si="38"/>
        <v>975448.68900000001</v>
      </c>
      <c r="K71" s="5">
        <f t="shared" si="39"/>
        <v>2177574.9869999997</v>
      </c>
    </row>
    <row r="72" spans="1:11" x14ac:dyDescent="0.35">
      <c r="A72" s="4">
        <v>45231</v>
      </c>
      <c r="B72" s="6">
        <v>2433180</v>
      </c>
      <c r="C72" s="6">
        <v>954256</v>
      </c>
      <c r="D72" s="6">
        <v>1737298</v>
      </c>
      <c r="E72" s="6">
        <v>845133</v>
      </c>
      <c r="F72" s="3">
        <f t="shared" si="35"/>
        <v>5969867</v>
      </c>
      <c r="G72" s="5">
        <f t="shared" si="34"/>
        <v>89584.097999999998</v>
      </c>
      <c r="H72" s="5">
        <f t="shared" si="36"/>
        <v>248106.56</v>
      </c>
      <c r="I72" s="5">
        <f t="shared" si="37"/>
        <v>896445.76800000004</v>
      </c>
      <c r="J72" s="5">
        <f t="shared" si="38"/>
        <v>871332.12300000002</v>
      </c>
      <c r="K72" s="5">
        <f t="shared" si="39"/>
        <v>2105468.5490000001</v>
      </c>
    </row>
    <row r="73" spans="1:11" x14ac:dyDescent="0.35">
      <c r="A73" s="4">
        <v>45261</v>
      </c>
      <c r="B73" s="6">
        <v>2604291</v>
      </c>
      <c r="C73" s="6">
        <v>1040466</v>
      </c>
      <c r="D73" s="6">
        <v>1618538</v>
      </c>
      <c r="E73" s="6">
        <v>738293</v>
      </c>
      <c r="F73" s="3">
        <f t="shared" si="35"/>
        <v>6001588</v>
      </c>
      <c r="G73" s="5">
        <f t="shared" si="34"/>
        <v>78259.058000000005</v>
      </c>
      <c r="H73" s="5">
        <f t="shared" si="36"/>
        <v>270521.15999999997</v>
      </c>
      <c r="I73" s="5">
        <f t="shared" si="37"/>
        <v>835165.60800000001</v>
      </c>
      <c r="J73" s="5">
        <f t="shared" si="38"/>
        <v>761180.08299999998</v>
      </c>
      <c r="K73" s="5">
        <f t="shared" si="39"/>
        <v>1945125.909</v>
      </c>
    </row>
    <row r="74" spans="1:11" x14ac:dyDescent="0.35">
      <c r="A74" s="4">
        <v>45292</v>
      </c>
      <c r="B74" s="6">
        <v>2532348</v>
      </c>
      <c r="C74" s="6">
        <v>1046317</v>
      </c>
      <c r="D74" s="6">
        <v>1765870</v>
      </c>
      <c r="E74" s="6">
        <v>793074</v>
      </c>
      <c r="F74" s="3">
        <f t="shared" ref="F74:F76" si="40">SUM(B74:E74)</f>
        <v>6137609</v>
      </c>
      <c r="G74" s="5">
        <f t="shared" ref="G74" si="41">E74*106/1000</f>
        <v>84065.843999999997</v>
      </c>
      <c r="H74" s="5">
        <f t="shared" ref="H74" si="42">C74*260/1000</f>
        <v>272042.42</v>
      </c>
      <c r="I74" s="5">
        <f>D74*516/1000</f>
        <v>911188.92</v>
      </c>
      <c r="J74" s="5">
        <f t="shared" ref="J74" si="43">E74*1031/1000</f>
        <v>817659.29399999999</v>
      </c>
      <c r="K74" s="5">
        <f t="shared" ref="K74" si="44">SUM(G74:J74)</f>
        <v>2084956.4779999999</v>
      </c>
    </row>
    <row r="75" spans="1:11" x14ac:dyDescent="0.35">
      <c r="A75" s="4">
        <v>45323</v>
      </c>
      <c r="B75" s="6">
        <v>2290580</v>
      </c>
      <c r="C75" s="6">
        <v>1183449</v>
      </c>
      <c r="D75" s="6">
        <v>1685998</v>
      </c>
      <c r="E75" s="6">
        <v>766617</v>
      </c>
      <c r="F75" s="3">
        <f t="shared" si="40"/>
        <v>5926644</v>
      </c>
      <c r="G75" s="5">
        <f t="shared" ref="G75:G76" si="45">E75*106/1000</f>
        <v>81261.402000000002</v>
      </c>
      <c r="H75" s="5">
        <f t="shared" ref="H75:H76" si="46">C75*260/1000</f>
        <v>307696.74</v>
      </c>
      <c r="I75" s="5">
        <f>D75*516/1000</f>
        <v>869974.96799999999</v>
      </c>
      <c r="J75" s="5">
        <f t="shared" ref="J75:J76" si="47">E75*1031/1000</f>
        <v>790382.12699999998</v>
      </c>
      <c r="K75" s="5">
        <f t="shared" ref="K75:K76" si="48">SUM(G75:J75)</f>
        <v>2049315.2369999997</v>
      </c>
    </row>
    <row r="76" spans="1:11" x14ac:dyDescent="0.35">
      <c r="A76" s="4">
        <v>45352</v>
      </c>
      <c r="B76" s="6">
        <v>2494020</v>
      </c>
      <c r="C76" s="6">
        <v>1117057</v>
      </c>
      <c r="D76" s="6">
        <v>1760443</v>
      </c>
      <c r="E76" s="6">
        <v>597479</v>
      </c>
      <c r="F76" s="3">
        <f t="shared" si="40"/>
        <v>5968999</v>
      </c>
      <c r="G76" s="5">
        <f t="shared" si="45"/>
        <v>63332.773999999998</v>
      </c>
      <c r="H76" s="5">
        <f t="shared" si="46"/>
        <v>290434.82</v>
      </c>
      <c r="I76" s="5">
        <f t="shared" ref="I76" si="49">D76*516/1000</f>
        <v>908388.58799999999</v>
      </c>
      <c r="J76" s="5">
        <f t="shared" si="47"/>
        <v>616000.84900000005</v>
      </c>
      <c r="K76" s="5">
        <f t="shared" si="48"/>
        <v>1878157.031</v>
      </c>
    </row>
    <row r="77" spans="1:11" x14ac:dyDescent="0.35">
      <c r="A77" s="4">
        <v>45383</v>
      </c>
      <c r="B77" s="6">
        <v>2498826</v>
      </c>
      <c r="C77" s="6">
        <v>1146048</v>
      </c>
      <c r="D77" s="6">
        <v>1753045</v>
      </c>
      <c r="E77" s="6">
        <v>726186</v>
      </c>
      <c r="F77" s="3">
        <f t="shared" ref="F77" si="50">SUM(B77:E77)</f>
        <v>6124105</v>
      </c>
      <c r="G77" s="5">
        <f t="shared" ref="G77" si="51">E77*106/1000</f>
        <v>76975.716</v>
      </c>
      <c r="H77" s="5">
        <f t="shared" ref="H77" si="52">C77*260/1000</f>
        <v>297972.47999999998</v>
      </c>
      <c r="I77" s="5">
        <f t="shared" ref="I77" si="53">D77*516/1000</f>
        <v>904571.22</v>
      </c>
      <c r="J77" s="5">
        <f t="shared" ref="J77" si="54">E77*1031/1000</f>
        <v>748697.76599999995</v>
      </c>
      <c r="K77" s="5">
        <f t="shared" ref="K77" si="55">SUM(G77:J77)</f>
        <v>2028217.182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37 F2:F36 F38:F46 F47:F49 F50:F6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f2aa88a-5f2f-4f2b-9a3e-77c70cb46416">M27UD3VSJUFK-71597133-9877</_dlc_DocId>
    <_dlc_DocIdUrl xmlns="ef2aa88a-5f2f-4f2b-9a3e-77c70cb46416">
      <Url>https://bbraun.sharepoint.com/sites/bbraun_eis_lbbindustrialboard_1344/_layouts/15/DocIdRedir.aspx?ID=M27UD3VSJUFK-71597133-9877</Url>
      <Description>M27UD3VSJUFK-71597133-9877</Description>
    </_dlc_DocIdUrl>
    <lcf76f155ced4ddcb4097134ff3c332f xmlns="7fc91516-d71e-4fc1-9747-895979dc2ec6">
      <Terms xmlns="http://schemas.microsoft.com/office/infopath/2007/PartnerControls"/>
    </lcf76f155ced4ddcb4097134ff3c332f>
    <TaxCatchAll xmlns="f91b64b6-d7d0-48d1-80d7-e7a86619595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5AFC3FEC1CCA45A5E48C5AE15D3E82" ma:contentTypeVersion="14" ma:contentTypeDescription="Criar um novo documento." ma:contentTypeScope="" ma:versionID="417ef62dbf0109b8d406599b638e0cf5">
  <xsd:schema xmlns:xsd="http://www.w3.org/2001/XMLSchema" xmlns:xs="http://www.w3.org/2001/XMLSchema" xmlns:p="http://schemas.microsoft.com/office/2006/metadata/properties" xmlns:ns2="ef2aa88a-5f2f-4f2b-9a3e-77c70cb46416" xmlns:ns3="7fc91516-d71e-4fc1-9747-895979dc2ec6" xmlns:ns4="f91b64b6-d7d0-48d1-80d7-e7a86619595d" targetNamespace="http://schemas.microsoft.com/office/2006/metadata/properties" ma:root="true" ma:fieldsID="c8e9b0376535ec51324252790c93bcfc" ns2:_="" ns3:_="" ns4:_="">
    <xsd:import namespace="ef2aa88a-5f2f-4f2b-9a3e-77c70cb46416"/>
    <xsd:import namespace="7fc91516-d71e-4fc1-9747-895979dc2ec6"/>
    <xsd:import namespace="f91b64b6-d7d0-48d1-80d7-e7a86619595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lcf76f155ced4ddcb4097134ff3c332f" minOccurs="0"/>
                <xsd:element ref="ns4:TaxCatchAll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2aa88a-5f2f-4f2b-9a3e-77c70cb4641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1516-d71e-4fc1-9747-895979dc2e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m" ma:readOnly="false" ma:fieldId="{5cf76f15-5ced-4ddc-b409-7134ff3c332f}" ma:taxonomyMulti="true" ma:sspId="b29d0967-da9b-4a39-b679-e3fd6923df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b64b6-d7d0-48d1-80d7-e7a86619595d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81ea7aa-69fa-4d1c-8d84-aa6e47e6af2d}" ma:internalName="TaxCatchAll" ma:showField="CatchAllData" ma:web="f91b64b6-d7d0-48d1-80d7-e7a8661959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5FFA62-B3D2-433F-A191-1AC0AC814A5C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7fc91516-d71e-4fc1-9747-895979dc2ec6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91b64b6-d7d0-48d1-80d7-e7a86619595d"/>
    <ds:schemaRef ds:uri="ef2aa88a-5f2f-4f2b-9a3e-77c70cb46416"/>
  </ds:schemaRefs>
</ds:datastoreItem>
</file>

<file path=customXml/itemProps2.xml><?xml version="1.0" encoding="utf-8"?>
<ds:datastoreItem xmlns:ds="http://schemas.openxmlformats.org/officeDocument/2006/customXml" ds:itemID="{AF66B0F2-26AD-4328-BF93-D3566E9BAE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4341BF-AF88-4316-A41F-5E24BF510BF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9CABD7B-3145-4BEC-87AD-0740C88E6B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2aa88a-5f2f-4f2b-9a3e-77c70cb46416"/>
    <ds:schemaRef ds:uri="7fc91516-d71e-4fc1-9747-895979dc2ec6"/>
    <ds:schemaRef ds:uri="f91b64b6-d7d0-48d1-80d7-e7a8661959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Consumo_água</vt:lpstr>
      <vt:lpstr>Produção Pharma</vt:lpstr>
    </vt:vector>
  </TitlesOfParts>
  <Manager/>
  <Company>B.Braun Melsungen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Veras</dc:creator>
  <cp:keywords/>
  <dc:description/>
  <cp:lastModifiedBy>Rodrigo Alves</cp:lastModifiedBy>
  <cp:revision/>
  <dcterms:created xsi:type="dcterms:W3CDTF">2019-02-21T23:09:12Z</dcterms:created>
  <dcterms:modified xsi:type="dcterms:W3CDTF">2024-07-08T13:45:00Z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058493-e43f-432e-b8cc-adb7daa46640_Enabled">
    <vt:lpwstr>true</vt:lpwstr>
  </property>
  <property fmtid="{D5CDD505-2E9C-101B-9397-08002B2CF9AE}" pid="3" name="MSIP_Label_fd058493-e43f-432e-b8cc-adb7daa46640_SetDate">
    <vt:lpwstr>2022-04-25T20:19:23Z</vt:lpwstr>
  </property>
  <property fmtid="{D5CDD505-2E9C-101B-9397-08002B2CF9AE}" pid="4" name="MSIP_Label_fd058493-e43f-432e-b8cc-adb7daa46640_Method">
    <vt:lpwstr>Standard</vt:lpwstr>
  </property>
  <property fmtid="{D5CDD505-2E9C-101B-9397-08002B2CF9AE}" pid="5" name="MSIP_Label_fd058493-e43f-432e-b8cc-adb7daa46640_Name">
    <vt:lpwstr>fd058493-e43f-432e-b8cc-adb7daa46640</vt:lpwstr>
  </property>
  <property fmtid="{D5CDD505-2E9C-101B-9397-08002B2CF9AE}" pid="6" name="MSIP_Label_fd058493-e43f-432e-b8cc-adb7daa46640_SiteId">
    <vt:lpwstr>15d1bef2-0a6a-46f9-be4c-023279325e51</vt:lpwstr>
  </property>
  <property fmtid="{D5CDD505-2E9C-101B-9397-08002B2CF9AE}" pid="7" name="MSIP_Label_fd058493-e43f-432e-b8cc-adb7daa46640_ContentBits">
    <vt:lpwstr>0</vt:lpwstr>
  </property>
  <property fmtid="{D5CDD505-2E9C-101B-9397-08002B2CF9AE}" pid="8" name="ContentTypeId">
    <vt:lpwstr>0x010100605AFC3FEC1CCA45A5E48C5AE15D3E82</vt:lpwstr>
  </property>
  <property fmtid="{D5CDD505-2E9C-101B-9397-08002B2CF9AE}" pid="9" name="_dlc_DocIdItemGuid">
    <vt:lpwstr>641d53fd-9e91-4986-99ac-0d1683ffd95d</vt:lpwstr>
  </property>
  <property fmtid="{D5CDD505-2E9C-101B-9397-08002B2CF9AE}" pid="10" name="MediaServiceImageTags">
    <vt:lpwstr/>
  </property>
</Properties>
</file>