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ina\Desktop\Rafael\"/>
    </mc:Choice>
  </mc:AlternateContent>
  <bookViews>
    <workbookView xWindow="0" yWindow="0" windowWidth="8520" windowHeight="5955"/>
  </bookViews>
  <sheets>
    <sheet name="CURRENT BOM" sheetId="1" r:id="rId1"/>
    <sheet name="Shopping List -1 (Globe Tools)" sheetId="2" r:id="rId2"/>
    <sheet name="Shopping List -2 (ebmPapst)" sheetId="3" r:id="rId3"/>
  </sheets>
  <calcPr calcId="162913"/>
  <extLst>
    <ext uri="GoogleSheetsCustomDataVersion1">
      <go:sheetsCustomData xmlns:go="http://customooxmlschemas.google.com/" r:id="rId7" roundtripDataSignature="AMtx7miIFSM7hEbj87pPFanzLYVWSvliLw=="/>
    </ext>
  </extLst>
</workbook>
</file>

<file path=xl/calcChain.xml><?xml version="1.0" encoding="utf-8"?>
<calcChain xmlns="http://schemas.openxmlformats.org/spreadsheetml/2006/main">
  <c r="D40" i="3" l="1"/>
  <c r="K39" i="3"/>
  <c r="I39" i="3"/>
  <c r="K38" i="3"/>
  <c r="I38" i="3"/>
  <c r="O36" i="3"/>
  <c r="M36" i="3"/>
  <c r="K36" i="3"/>
  <c r="J36" i="3"/>
  <c r="I36" i="3"/>
  <c r="H36" i="3"/>
  <c r="G36" i="3"/>
  <c r="F36" i="3"/>
  <c r="E36" i="3"/>
  <c r="D36" i="3"/>
  <c r="C36" i="3"/>
  <c r="B36" i="3"/>
  <c r="F35" i="3"/>
  <c r="E35" i="3"/>
  <c r="C35" i="3"/>
  <c r="B35" i="3"/>
  <c r="F34" i="3"/>
  <c r="E34" i="3"/>
  <c r="C34" i="3"/>
  <c r="B34" i="3"/>
  <c r="O33" i="3"/>
  <c r="N33" i="3"/>
  <c r="M33" i="3"/>
  <c r="K33" i="3"/>
  <c r="J33" i="3"/>
  <c r="I33" i="3"/>
  <c r="H33" i="3"/>
  <c r="G33" i="3"/>
  <c r="F33" i="3"/>
  <c r="E33" i="3"/>
  <c r="D33" i="3"/>
  <c r="C33" i="3"/>
  <c r="B33" i="3"/>
  <c r="O32" i="3"/>
  <c r="J32" i="3"/>
  <c r="I32" i="3"/>
  <c r="H32" i="3"/>
  <c r="G32" i="3"/>
  <c r="F32" i="3"/>
  <c r="E32" i="3"/>
  <c r="D32" i="3"/>
  <c r="C32" i="3"/>
  <c r="B32" i="3"/>
  <c r="O31" i="3"/>
  <c r="M31" i="3"/>
  <c r="K31" i="3"/>
  <c r="J31" i="3"/>
  <c r="I31" i="3"/>
  <c r="H31" i="3"/>
  <c r="G31" i="3"/>
  <c r="F31" i="3"/>
  <c r="E31" i="3"/>
  <c r="D31" i="3"/>
  <c r="C31" i="3"/>
  <c r="B31" i="3"/>
  <c r="O30" i="3"/>
  <c r="J30" i="3"/>
  <c r="I30" i="3"/>
  <c r="H30" i="3"/>
  <c r="G30" i="3"/>
  <c r="F30" i="3"/>
  <c r="E30" i="3"/>
  <c r="D30" i="3"/>
  <c r="C30" i="3"/>
  <c r="B30" i="3"/>
  <c r="A30" i="3"/>
  <c r="O29" i="3"/>
  <c r="K29" i="3"/>
  <c r="J29" i="3"/>
  <c r="I29" i="3"/>
  <c r="H29" i="3"/>
  <c r="G29" i="3"/>
  <c r="F29" i="3"/>
  <c r="E29" i="3"/>
  <c r="D29" i="3"/>
  <c r="C29" i="3"/>
  <c r="B29" i="3"/>
  <c r="O28" i="3"/>
  <c r="L28" i="3"/>
  <c r="K28" i="3"/>
  <c r="J28" i="3"/>
  <c r="I28" i="3"/>
  <c r="H28" i="3"/>
  <c r="G28" i="3"/>
  <c r="F28" i="3"/>
  <c r="E28" i="3"/>
  <c r="D28" i="3"/>
  <c r="C28" i="3"/>
  <c r="B28" i="3"/>
  <c r="O27" i="3"/>
  <c r="K27" i="3"/>
  <c r="J27" i="3"/>
  <c r="I27" i="3"/>
  <c r="H27" i="3"/>
  <c r="G27" i="3"/>
  <c r="F27" i="3"/>
  <c r="E27" i="3"/>
  <c r="D27" i="3"/>
  <c r="C27" i="3"/>
  <c r="B27" i="3"/>
  <c r="O26" i="3"/>
  <c r="K26" i="3"/>
  <c r="J26" i="3"/>
  <c r="I26" i="3"/>
  <c r="H26" i="3"/>
  <c r="G26" i="3"/>
  <c r="F26" i="3"/>
  <c r="E26" i="3"/>
  <c r="D26" i="3"/>
  <c r="C26" i="3"/>
  <c r="B26" i="3"/>
  <c r="O25" i="3"/>
  <c r="J25" i="3"/>
  <c r="I25" i="3"/>
  <c r="H25" i="3"/>
  <c r="G25" i="3"/>
  <c r="F25" i="3"/>
  <c r="E25" i="3"/>
  <c r="D25" i="3"/>
  <c r="C25" i="3"/>
  <c r="B25" i="3"/>
  <c r="O24" i="3"/>
  <c r="J24" i="3"/>
  <c r="I24" i="3"/>
  <c r="H24" i="3"/>
  <c r="G24" i="3"/>
  <c r="F24" i="3"/>
  <c r="E24" i="3"/>
  <c r="D24" i="3"/>
  <c r="C24" i="3"/>
  <c r="B24" i="3"/>
  <c r="O23" i="3"/>
  <c r="K23" i="3"/>
  <c r="J23" i="3"/>
  <c r="I23" i="3"/>
  <c r="H23" i="3"/>
  <c r="G23" i="3"/>
  <c r="F23" i="3"/>
  <c r="E23" i="3"/>
  <c r="D23" i="3"/>
  <c r="C23" i="3"/>
  <c r="B23" i="3"/>
  <c r="O22" i="3"/>
  <c r="J22" i="3"/>
  <c r="I22" i="3"/>
  <c r="H22" i="3"/>
  <c r="G22" i="3"/>
  <c r="F22" i="3"/>
  <c r="E22" i="3"/>
  <c r="D22" i="3"/>
  <c r="C22" i="3"/>
  <c r="B22" i="3"/>
  <c r="O21" i="3"/>
  <c r="K21" i="3"/>
  <c r="J21" i="3"/>
  <c r="I21" i="3"/>
  <c r="H21" i="3"/>
  <c r="G21" i="3"/>
  <c r="F21" i="3"/>
  <c r="E21" i="3"/>
  <c r="D21" i="3"/>
  <c r="C21" i="3"/>
  <c r="B21" i="3"/>
  <c r="O20" i="3"/>
  <c r="M20" i="3"/>
  <c r="K20" i="3"/>
  <c r="I20" i="3"/>
  <c r="H20" i="3"/>
  <c r="G20" i="3"/>
  <c r="F20" i="3"/>
  <c r="E20" i="3"/>
  <c r="D20" i="3"/>
  <c r="C20" i="3"/>
  <c r="B20" i="3"/>
  <c r="O19" i="3"/>
  <c r="M19" i="3"/>
  <c r="K19" i="3"/>
  <c r="J19" i="3"/>
  <c r="I19" i="3"/>
  <c r="H19" i="3"/>
  <c r="G19" i="3"/>
  <c r="F19" i="3"/>
  <c r="E19" i="3"/>
  <c r="D19" i="3"/>
  <c r="C19" i="3"/>
  <c r="B19" i="3"/>
  <c r="A19" i="3"/>
  <c r="O18" i="3"/>
  <c r="K18" i="3"/>
  <c r="J18" i="3"/>
  <c r="I18" i="3"/>
  <c r="H18" i="3"/>
  <c r="G18" i="3"/>
  <c r="F18" i="3"/>
  <c r="E18" i="3"/>
  <c r="D18" i="3"/>
  <c r="B18" i="3"/>
  <c r="O17" i="3"/>
  <c r="K17" i="3"/>
  <c r="J17" i="3"/>
  <c r="I17" i="3"/>
  <c r="H17" i="3"/>
  <c r="G17" i="3"/>
  <c r="F17" i="3"/>
  <c r="E17" i="3"/>
  <c r="D17" i="3"/>
  <c r="C17" i="3"/>
  <c r="B17" i="3"/>
  <c r="O16" i="3"/>
  <c r="J16" i="3"/>
  <c r="I16" i="3"/>
  <c r="H16" i="3"/>
  <c r="G16" i="3"/>
  <c r="F16" i="3"/>
  <c r="E16" i="3"/>
  <c r="D16" i="3"/>
  <c r="B16" i="3"/>
  <c r="A16" i="3"/>
  <c r="O15" i="3"/>
  <c r="M15" i="3"/>
  <c r="K15" i="3"/>
  <c r="J15" i="3"/>
  <c r="I15" i="3"/>
  <c r="H15" i="3"/>
  <c r="G15" i="3"/>
  <c r="F15" i="3"/>
  <c r="E15" i="3"/>
  <c r="D15" i="3"/>
  <c r="C15" i="3"/>
  <c r="B15" i="3"/>
  <c r="O14" i="3"/>
  <c r="K14" i="3"/>
  <c r="J14" i="3"/>
  <c r="I14" i="3"/>
  <c r="H14" i="3"/>
  <c r="G14" i="3"/>
  <c r="F14" i="3"/>
  <c r="E14" i="3"/>
  <c r="D14" i="3"/>
  <c r="B14" i="3"/>
  <c r="A14" i="3"/>
  <c r="O13" i="3"/>
  <c r="M13" i="3"/>
  <c r="K13" i="3"/>
  <c r="J13" i="3"/>
  <c r="I13" i="3"/>
  <c r="H13" i="3"/>
  <c r="G13" i="3"/>
  <c r="F13" i="3"/>
  <c r="E13" i="3"/>
  <c r="D13" i="3"/>
  <c r="C13" i="3"/>
  <c r="B13" i="3"/>
  <c r="O12" i="3"/>
  <c r="L12" i="3"/>
  <c r="J12" i="3"/>
  <c r="I12" i="3"/>
  <c r="H12" i="3"/>
  <c r="G12" i="3"/>
  <c r="F12" i="3"/>
  <c r="E12" i="3"/>
  <c r="D12" i="3"/>
  <c r="C12" i="3"/>
  <c r="B12" i="3"/>
  <c r="O11" i="3"/>
  <c r="J11" i="3"/>
  <c r="I11" i="3"/>
  <c r="H11" i="3"/>
  <c r="G11" i="3"/>
  <c r="F11" i="3"/>
  <c r="E11" i="3"/>
  <c r="D11" i="3"/>
  <c r="C11" i="3"/>
  <c r="B11" i="3"/>
  <c r="O10" i="3"/>
  <c r="J10" i="3"/>
  <c r="H10" i="3"/>
  <c r="G10" i="3"/>
  <c r="F10" i="3"/>
  <c r="E10" i="3"/>
  <c r="D10" i="3"/>
  <c r="C10" i="3"/>
  <c r="B10" i="3"/>
  <c r="O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K8" i="3"/>
  <c r="J8" i="3"/>
  <c r="I8" i="3"/>
  <c r="H8" i="3"/>
  <c r="G8" i="3"/>
  <c r="F8" i="3"/>
  <c r="E8" i="3"/>
  <c r="D8" i="3"/>
  <c r="C8" i="3"/>
  <c r="B8" i="3"/>
  <c r="O7" i="3"/>
  <c r="J7" i="3"/>
  <c r="I7" i="3"/>
  <c r="H7" i="3"/>
  <c r="G7" i="3"/>
  <c r="F7" i="3"/>
  <c r="E7" i="3"/>
  <c r="D7" i="3"/>
  <c r="C7" i="3"/>
  <c r="B7" i="3"/>
  <c r="A7" i="3"/>
  <c r="N6" i="3"/>
  <c r="M6" i="3"/>
  <c r="L6" i="3"/>
  <c r="K6" i="3"/>
  <c r="J6" i="3"/>
  <c r="I6" i="3"/>
  <c r="M5" i="3"/>
  <c r="K5" i="3"/>
  <c r="O4" i="3"/>
  <c r="M4" i="3"/>
  <c r="K4" i="3"/>
  <c r="I4" i="3"/>
  <c r="H4" i="3"/>
  <c r="G4" i="3"/>
  <c r="F4" i="3"/>
  <c r="E4" i="3"/>
  <c r="D4" i="3"/>
  <c r="C4" i="3"/>
  <c r="O3" i="3"/>
  <c r="O2" i="3"/>
  <c r="D2" i="3"/>
  <c r="D41" i="2"/>
  <c r="K40" i="2"/>
  <c r="I40" i="2"/>
  <c r="K39" i="2"/>
  <c r="I39" i="2"/>
  <c r="O37" i="2"/>
  <c r="M37" i="2"/>
  <c r="K37" i="2"/>
  <c r="J37" i="2"/>
  <c r="I37" i="2"/>
  <c r="H37" i="2"/>
  <c r="G37" i="2"/>
  <c r="F37" i="2"/>
  <c r="E37" i="2"/>
  <c r="D37" i="2"/>
  <c r="C37" i="2"/>
  <c r="B37" i="2"/>
  <c r="F36" i="2"/>
  <c r="E36" i="2"/>
  <c r="C36" i="2"/>
  <c r="B36" i="2"/>
  <c r="F35" i="2"/>
  <c r="E35" i="2"/>
  <c r="C35" i="2"/>
  <c r="B35" i="2"/>
  <c r="O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K33" i="2"/>
  <c r="J33" i="2"/>
  <c r="I33" i="2"/>
  <c r="H33" i="2"/>
  <c r="G33" i="2"/>
  <c r="F33" i="2"/>
  <c r="E33" i="2"/>
  <c r="D33" i="2"/>
  <c r="C33" i="2"/>
  <c r="B33" i="2"/>
  <c r="O32" i="2"/>
  <c r="M32" i="2"/>
  <c r="K32" i="2"/>
  <c r="J32" i="2"/>
  <c r="I32" i="2"/>
  <c r="H32" i="2"/>
  <c r="G32" i="2"/>
  <c r="F32" i="2"/>
  <c r="E32" i="2"/>
  <c r="D32" i="2"/>
  <c r="C32" i="2"/>
  <c r="B32" i="2"/>
  <c r="O31" i="2"/>
  <c r="J31" i="2"/>
  <c r="I31" i="2"/>
  <c r="H31" i="2"/>
  <c r="G31" i="2"/>
  <c r="F31" i="2"/>
  <c r="E31" i="2"/>
  <c r="D31" i="2"/>
  <c r="C31" i="2"/>
  <c r="B31" i="2"/>
  <c r="O30" i="2"/>
  <c r="M30" i="2"/>
  <c r="K30" i="2"/>
  <c r="J30" i="2"/>
  <c r="I30" i="2"/>
  <c r="H30" i="2"/>
  <c r="G30" i="2"/>
  <c r="F30" i="2"/>
  <c r="E30" i="2"/>
  <c r="D30" i="2"/>
  <c r="B30" i="2"/>
  <c r="A30" i="2"/>
  <c r="O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L28" i="2"/>
  <c r="K28" i="2"/>
  <c r="J28" i="2"/>
  <c r="I28" i="2"/>
  <c r="H28" i="2"/>
  <c r="G28" i="2"/>
  <c r="F28" i="2"/>
  <c r="E28" i="2"/>
  <c r="D28" i="2"/>
  <c r="C28" i="2"/>
  <c r="B28" i="2"/>
  <c r="O27" i="2"/>
  <c r="M27" i="2"/>
  <c r="K27" i="2"/>
  <c r="J27" i="2"/>
  <c r="I27" i="2"/>
  <c r="H27" i="2"/>
  <c r="G27" i="2"/>
  <c r="F27" i="2"/>
  <c r="E27" i="2"/>
  <c r="D27" i="2"/>
  <c r="C27" i="2"/>
  <c r="B27" i="2"/>
  <c r="O26" i="2"/>
  <c r="K26" i="2"/>
  <c r="J26" i="2"/>
  <c r="I26" i="2"/>
  <c r="H26" i="2"/>
  <c r="G26" i="2"/>
  <c r="F26" i="2"/>
  <c r="E26" i="2"/>
  <c r="D26" i="2"/>
  <c r="C26" i="2"/>
  <c r="B26" i="2"/>
  <c r="O25" i="2"/>
  <c r="J25" i="2"/>
  <c r="I25" i="2"/>
  <c r="H25" i="2"/>
  <c r="G25" i="2"/>
  <c r="F25" i="2"/>
  <c r="E25" i="2"/>
  <c r="D25" i="2"/>
  <c r="C25" i="2"/>
  <c r="B25" i="2"/>
  <c r="O24" i="2"/>
  <c r="N24" i="2"/>
  <c r="K24" i="2"/>
  <c r="J24" i="2"/>
  <c r="I24" i="2"/>
  <c r="H24" i="2"/>
  <c r="G24" i="2"/>
  <c r="F24" i="2"/>
  <c r="E24" i="2"/>
  <c r="D24" i="2"/>
  <c r="C24" i="2"/>
  <c r="B24" i="2"/>
  <c r="O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J22" i="2"/>
  <c r="I22" i="2"/>
  <c r="H22" i="2"/>
  <c r="G22" i="2"/>
  <c r="F22" i="2"/>
  <c r="E22" i="2"/>
  <c r="D22" i="2"/>
  <c r="C22" i="2"/>
  <c r="B22" i="2"/>
  <c r="O21" i="2"/>
  <c r="K21" i="2"/>
  <c r="J21" i="2"/>
  <c r="I21" i="2"/>
  <c r="H21" i="2"/>
  <c r="G21" i="2"/>
  <c r="F21" i="2"/>
  <c r="E21" i="2"/>
  <c r="D21" i="2"/>
  <c r="C21" i="2"/>
  <c r="B21" i="2"/>
  <c r="O20" i="2"/>
  <c r="M20" i="2"/>
  <c r="K20" i="2"/>
  <c r="J20" i="2"/>
  <c r="I20" i="2"/>
  <c r="H20" i="2"/>
  <c r="G20" i="2"/>
  <c r="F20" i="2"/>
  <c r="E20" i="2"/>
  <c r="D20" i="2"/>
  <c r="C20" i="2"/>
  <c r="B20" i="2"/>
  <c r="O19" i="2"/>
  <c r="M19" i="2"/>
  <c r="K19" i="2"/>
  <c r="J19" i="2"/>
  <c r="I19" i="2"/>
  <c r="H19" i="2"/>
  <c r="G19" i="2"/>
  <c r="F19" i="2"/>
  <c r="E19" i="2"/>
  <c r="D19" i="2"/>
  <c r="C19" i="2"/>
  <c r="B19" i="2"/>
  <c r="A19" i="2"/>
  <c r="O18" i="2"/>
  <c r="K18" i="2"/>
  <c r="J18" i="2"/>
  <c r="I18" i="2"/>
  <c r="H18" i="2"/>
  <c r="G18" i="2"/>
  <c r="F18" i="2"/>
  <c r="E18" i="2"/>
  <c r="D18" i="2"/>
  <c r="B18" i="2"/>
  <c r="O17" i="2"/>
  <c r="K17" i="2"/>
  <c r="J17" i="2"/>
  <c r="I17" i="2"/>
  <c r="H17" i="2"/>
  <c r="G17" i="2"/>
  <c r="F17" i="2"/>
  <c r="E17" i="2"/>
  <c r="D17" i="2"/>
  <c r="C17" i="2"/>
  <c r="B17" i="2"/>
  <c r="O16" i="2"/>
  <c r="M16" i="2"/>
  <c r="K16" i="2"/>
  <c r="J16" i="2"/>
  <c r="I16" i="2"/>
  <c r="H16" i="2"/>
  <c r="G16" i="2"/>
  <c r="F16" i="2"/>
  <c r="E16" i="2"/>
  <c r="D16" i="2"/>
  <c r="B16" i="2"/>
  <c r="A16" i="2"/>
  <c r="O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K14" i="2"/>
  <c r="J14" i="2"/>
  <c r="I14" i="2"/>
  <c r="H14" i="2"/>
  <c r="G14" i="2"/>
  <c r="F14" i="2"/>
  <c r="E14" i="2"/>
  <c r="D14" i="2"/>
  <c r="B14" i="2"/>
  <c r="A14" i="2"/>
  <c r="O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L12" i="2"/>
  <c r="K12" i="2"/>
  <c r="J12" i="2"/>
  <c r="I12" i="2"/>
  <c r="H12" i="2"/>
  <c r="G12" i="2"/>
  <c r="F12" i="2"/>
  <c r="E12" i="2"/>
  <c r="D12" i="2"/>
  <c r="C12" i="2"/>
  <c r="B12" i="2"/>
  <c r="O11" i="2"/>
  <c r="J11" i="2"/>
  <c r="I11" i="2"/>
  <c r="H11" i="2"/>
  <c r="G11" i="2"/>
  <c r="F11" i="2"/>
  <c r="E11" i="2"/>
  <c r="D11" i="2"/>
  <c r="C11" i="2"/>
  <c r="B11" i="2"/>
  <c r="O10" i="2"/>
  <c r="J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L8" i="2"/>
  <c r="K8" i="2"/>
  <c r="J8" i="2"/>
  <c r="I8" i="2"/>
  <c r="H8" i="2"/>
  <c r="G8" i="2"/>
  <c r="F8" i="2"/>
  <c r="E8" i="2"/>
  <c r="D8" i="2"/>
  <c r="C8" i="2"/>
  <c r="B8" i="2"/>
  <c r="O7" i="2"/>
  <c r="K7" i="2"/>
  <c r="J7" i="2"/>
  <c r="I7" i="2"/>
  <c r="H7" i="2"/>
  <c r="G7" i="2"/>
  <c r="F7" i="2"/>
  <c r="E7" i="2"/>
  <c r="D7" i="2"/>
  <c r="C7" i="2"/>
  <c r="B7" i="2"/>
  <c r="A7" i="2"/>
  <c r="N6" i="2"/>
  <c r="M6" i="2"/>
  <c r="L6" i="2"/>
  <c r="K6" i="2"/>
  <c r="J6" i="2"/>
  <c r="I6" i="2"/>
  <c r="M5" i="2"/>
  <c r="K5" i="2"/>
  <c r="O4" i="2"/>
  <c r="M4" i="2"/>
  <c r="K4" i="2"/>
  <c r="I4" i="2"/>
  <c r="H4" i="2"/>
  <c r="G4" i="2"/>
  <c r="F4" i="2"/>
  <c r="E4" i="2"/>
  <c r="D4" i="2"/>
  <c r="C4" i="2"/>
  <c r="B4" i="2"/>
  <c r="D2" i="2"/>
  <c r="J92" i="1"/>
  <c r="I41" i="2" s="1"/>
  <c r="O87" i="1"/>
  <c r="N37" i="2" s="1"/>
  <c r="M87" i="1"/>
  <c r="L36" i="3" s="1"/>
  <c r="O80" i="1"/>
  <c r="N33" i="2" s="1"/>
  <c r="N80" i="1"/>
  <c r="M33" i="2" s="1"/>
  <c r="M80" i="1"/>
  <c r="L33" i="2" s="1"/>
  <c r="L80" i="1"/>
  <c r="K32" i="3" s="1"/>
  <c r="M79" i="1"/>
  <c r="L32" i="2" s="1"/>
  <c r="M78" i="1"/>
  <c r="O78" i="1" s="1"/>
  <c r="L78" i="1"/>
  <c r="N78" i="1" s="1"/>
  <c r="M77" i="1"/>
  <c r="L30" i="2" s="1"/>
  <c r="D77" i="1"/>
  <c r="C30" i="2" s="1"/>
  <c r="N71" i="1"/>
  <c r="M29" i="3" s="1"/>
  <c r="M71" i="1"/>
  <c r="L29" i="3" s="1"/>
  <c r="L71" i="1"/>
  <c r="O70" i="1"/>
  <c r="N28" i="3" s="1"/>
  <c r="N70" i="1"/>
  <c r="M28" i="3" s="1"/>
  <c r="O69" i="1"/>
  <c r="N27" i="2" s="1"/>
  <c r="N69" i="1"/>
  <c r="M27" i="3" s="1"/>
  <c r="M69" i="1"/>
  <c r="L27" i="3" s="1"/>
  <c r="N68" i="1"/>
  <c r="M26" i="2" s="1"/>
  <c r="M68" i="1"/>
  <c r="L26" i="2" s="1"/>
  <c r="M67" i="1"/>
  <c r="L25" i="2" s="1"/>
  <c r="L67" i="1"/>
  <c r="K25" i="2" s="1"/>
  <c r="O66" i="1"/>
  <c r="N24" i="3" s="1"/>
  <c r="N66" i="1"/>
  <c r="M24" i="3" s="1"/>
  <c r="M66" i="1"/>
  <c r="L24" i="3" s="1"/>
  <c r="L66" i="1"/>
  <c r="K24" i="3" s="1"/>
  <c r="N65" i="1"/>
  <c r="M23" i="3" s="1"/>
  <c r="M65" i="1"/>
  <c r="O65" i="1" s="1"/>
  <c r="M64" i="1"/>
  <c r="O64" i="1" s="1"/>
  <c r="L64" i="1"/>
  <c r="N64" i="1" s="1"/>
  <c r="O63" i="1"/>
  <c r="N21" i="3" s="1"/>
  <c r="N63" i="1"/>
  <c r="M21" i="3" s="1"/>
  <c r="M63" i="1"/>
  <c r="L21" i="3" s="1"/>
  <c r="N62" i="1"/>
  <c r="K62" i="1"/>
  <c r="J20" i="3" s="1"/>
  <c r="O61" i="1"/>
  <c r="N19" i="2" s="1"/>
  <c r="M61" i="1"/>
  <c r="L19" i="2" s="1"/>
  <c r="N53" i="1"/>
  <c r="M18" i="2" s="1"/>
  <c r="M53" i="1"/>
  <c r="L18" i="2" s="1"/>
  <c r="D53" i="1"/>
  <c r="C18" i="3" s="1"/>
  <c r="N51" i="1"/>
  <c r="M17" i="3" s="1"/>
  <c r="M51" i="1"/>
  <c r="L17" i="3" s="1"/>
  <c r="N50" i="1"/>
  <c r="M16" i="3" s="1"/>
  <c r="L50" i="1"/>
  <c r="M50" i="1" s="1"/>
  <c r="D50" i="1"/>
  <c r="C16" i="2" s="1"/>
  <c r="N43" i="1"/>
  <c r="M43" i="1"/>
  <c r="O43" i="1" s="1"/>
  <c r="N42" i="1"/>
  <c r="M14" i="3" s="1"/>
  <c r="M42" i="1"/>
  <c r="L14" i="3" s="1"/>
  <c r="D42" i="1"/>
  <c r="C14" i="3" s="1"/>
  <c r="O26" i="1"/>
  <c r="N13" i="3" s="1"/>
  <c r="M25" i="1"/>
  <c r="N24" i="1"/>
  <c r="M12" i="2" s="1"/>
  <c r="M24" i="1"/>
  <c r="L24" i="1"/>
  <c r="K12" i="3" s="1"/>
  <c r="N22" i="1"/>
  <c r="M11" i="2" s="1"/>
  <c r="L22" i="1"/>
  <c r="K11" i="2" s="1"/>
  <c r="M21" i="1"/>
  <c r="O21" i="1" s="1"/>
  <c r="J21" i="1"/>
  <c r="I10" i="2" s="1"/>
  <c r="O20" i="1"/>
  <c r="N9" i="3" s="1"/>
  <c r="N20" i="1"/>
  <c r="M9" i="3" s="1"/>
  <c r="M20" i="1"/>
  <c r="L9" i="3" s="1"/>
  <c r="O8" i="1"/>
  <c r="N8" i="1"/>
  <c r="M8" i="2" s="1"/>
  <c r="M8" i="1"/>
  <c r="L8" i="3" s="1"/>
  <c r="M7" i="1"/>
  <c r="O7" i="1" s="1"/>
  <c r="L7" i="1"/>
  <c r="N7" i="1" s="1"/>
  <c r="N15" i="3" l="1"/>
  <c r="N15" i="2"/>
  <c r="L16" i="2"/>
  <c r="L16" i="3"/>
  <c r="O50" i="1"/>
  <c r="M7" i="3"/>
  <c r="M7" i="2"/>
  <c r="N7" i="3"/>
  <c r="N7" i="2"/>
  <c r="M30" i="3"/>
  <c r="M31" i="2"/>
  <c r="N30" i="3"/>
  <c r="N31" i="2"/>
  <c r="N10" i="3"/>
  <c r="N10" i="2"/>
  <c r="M22" i="3"/>
  <c r="M22" i="2"/>
  <c r="N23" i="3"/>
  <c r="N23" i="2"/>
  <c r="N22" i="3"/>
  <c r="N22" i="2"/>
  <c r="N21" i="2"/>
  <c r="L10" i="2"/>
  <c r="N27" i="3"/>
  <c r="N36" i="3"/>
  <c r="L17" i="2"/>
  <c r="C18" i="2"/>
  <c r="K31" i="2"/>
  <c r="M12" i="3"/>
  <c r="N67" i="1"/>
  <c r="J91" i="1"/>
  <c r="M17" i="2"/>
  <c r="L24" i="2"/>
  <c r="L31" i="2"/>
  <c r="L19" i="3"/>
  <c r="L26" i="3"/>
  <c r="L21" i="1"/>
  <c r="O51" i="1"/>
  <c r="O67" i="1"/>
  <c r="L91" i="1"/>
  <c r="C14" i="2"/>
  <c r="M24" i="2"/>
  <c r="K11" i="3"/>
  <c r="M26" i="3"/>
  <c r="I40" i="3"/>
  <c r="C16" i="3"/>
  <c r="N19" i="3"/>
  <c r="I10" i="3"/>
  <c r="M11" i="3"/>
  <c r="L18" i="3"/>
  <c r="K25" i="3"/>
  <c r="M18" i="3"/>
  <c r="L25" i="3"/>
  <c r="O53" i="1"/>
  <c r="L32" i="3"/>
  <c r="M22" i="1"/>
  <c r="L10" i="3"/>
  <c r="M32" i="3"/>
  <c r="N32" i="3"/>
  <c r="L31" i="3"/>
  <c r="K22" i="2"/>
  <c r="M62" i="1"/>
  <c r="L7" i="2"/>
  <c r="M29" i="2"/>
  <c r="L14" i="2"/>
  <c r="K16" i="3"/>
  <c r="L22" i="2"/>
  <c r="M14" i="2"/>
  <c r="O68" i="1"/>
  <c r="O22" i="1"/>
  <c r="L37" i="2"/>
  <c r="O24" i="1"/>
  <c r="L21" i="2"/>
  <c r="L23" i="3"/>
  <c r="K30" i="3"/>
  <c r="O71" i="1"/>
  <c r="M21" i="2"/>
  <c r="M28" i="2"/>
  <c r="L30" i="3"/>
  <c r="L15" i="3"/>
  <c r="K22" i="3"/>
  <c r="K7" i="3"/>
  <c r="L22" i="3"/>
  <c r="L7" i="3"/>
  <c r="L27" i="2"/>
  <c r="O79" i="1"/>
  <c r="O42" i="1"/>
  <c r="N29" i="3" l="1"/>
  <c r="N29" i="2"/>
  <c r="N26" i="2"/>
  <c r="N26" i="3"/>
  <c r="N16" i="3"/>
  <c r="N16" i="2"/>
  <c r="N12" i="2"/>
  <c r="N12" i="3"/>
  <c r="N11" i="2"/>
  <c r="N11" i="3"/>
  <c r="L20" i="3"/>
  <c r="L20" i="2"/>
  <c r="O62" i="1"/>
  <c r="N18" i="2"/>
  <c r="N18" i="3"/>
  <c r="N25" i="3"/>
  <c r="N25" i="2"/>
  <c r="K10" i="2"/>
  <c r="N21" i="1"/>
  <c r="K10" i="3"/>
  <c r="N14" i="3"/>
  <c r="N14" i="2"/>
  <c r="M25" i="2"/>
  <c r="M25" i="3"/>
  <c r="N17" i="3"/>
  <c r="N17" i="2"/>
  <c r="N31" i="3"/>
  <c r="N32" i="2"/>
  <c r="L11" i="2"/>
  <c r="L11" i="3"/>
  <c r="M10" i="3" l="1"/>
  <c r="M10" i="2"/>
  <c r="N20" i="2"/>
  <c r="N20" i="3"/>
  <c r="L92" i="1"/>
  <c r="K41" i="2" l="1"/>
  <c r="K40" i="3"/>
</calcChain>
</file>

<file path=xl/sharedStrings.xml><?xml version="1.0" encoding="utf-8"?>
<sst xmlns="http://schemas.openxmlformats.org/spreadsheetml/2006/main" count="398" uniqueCount="206">
  <si>
    <t>PAPR Part and Materials List</t>
  </si>
  <si>
    <t>QTY</t>
  </si>
  <si>
    <t>ITEM
NO</t>
  </si>
  <si>
    <t>PART
NO</t>
  </si>
  <si>
    <t>PART 
NOMENCLATURE</t>
  </si>
  <si>
    <t>MATERIAL OR NOTE</t>
  </si>
  <si>
    <t>MANUFACTURER</t>
  </si>
  <si>
    <t>Purchasing Link / CAD File Download Source</t>
  </si>
  <si>
    <t>Minimum Materials Order</t>
  </si>
  <si>
    <t>Price Per PAPR</t>
  </si>
  <si>
    <t>Comments</t>
  </si>
  <si>
    <t>105108125 - 1</t>
  </si>
  <si>
    <t>105108125 - 2</t>
  </si>
  <si>
    <t>Qty</t>
  </si>
  <si>
    <t>Price, $</t>
  </si>
  <si>
    <t>105108125 
Powered Air Purifying Respirator Assembly</t>
  </si>
  <si>
    <t>Seaview 180 V2</t>
  </si>
  <si>
    <t>Snorkel Mask</t>
  </si>
  <si>
    <t>Wildhorn Outfitters</t>
  </si>
  <si>
    <t>https://www.wildhornoutfitters.com/collections/snorkeling/products/seaview-180-v2-snorkel-mask?variant=10093212041252</t>
  </si>
  <si>
    <t>P09</t>
  </si>
  <si>
    <t>Tactical Belt</t>
  </si>
  <si>
    <t>Amazon / Fairwin</t>
  </si>
  <si>
    <t>https://www.amazon.com/dp/B07V8RMB84/ref=pe_2640190_232748420_TE_item</t>
  </si>
  <si>
    <t>2 pack, only need 1.  Any belt that can sustain the PAPR weight can be used.</t>
  </si>
  <si>
    <t>15180124-2</t>
  </si>
  <si>
    <t>Blower Assembly</t>
  </si>
  <si>
    <t>ABS</t>
  </si>
  <si>
    <t>JPL Assembly</t>
  </si>
  <si>
    <t>15180124-1</t>
  </si>
  <si>
    <t xml:space="preserve">Blower Assembly </t>
  </si>
  <si>
    <t>5</t>
  </si>
  <si>
    <t>15180119-1</t>
  </si>
  <si>
    <t>Seal, Round, Filter Adapter</t>
  </si>
  <si>
    <t>Multipurpose Neoprene Foam Strip</t>
  </si>
  <si>
    <t>JPL Part</t>
  </si>
  <si>
    <t>Make with 15180118-1, Template, Filter Seal, Round, 3D Printed</t>
  </si>
  <si>
    <t>15180122-1</t>
  </si>
  <si>
    <t>Filter Assembly</t>
  </si>
  <si>
    <t>15180109-1</t>
  </si>
  <si>
    <t>Hose Adapter</t>
  </si>
  <si>
    <t>3D Printed Component</t>
  </si>
  <si>
    <t>JPL Github</t>
  </si>
  <si>
    <t>15180112-1</t>
  </si>
  <si>
    <t>SeaView 180 V2 Snorkel Mask Side Adapter</t>
  </si>
  <si>
    <t xml:space="preserve">15180124
Blower Assembly </t>
  </si>
  <si>
    <t>5388k24</t>
  </si>
  <si>
    <t>Worm Clamp / Plumbers Tape</t>
  </si>
  <si>
    <t>McMaster-Carr</t>
  </si>
  <si>
    <t>https://www.mcmaster.com/catalog/5388K24</t>
  </si>
  <si>
    <t>OPTIONAL ITEM FOR -1 PAPR DESIGN, NECESSARY FOR -2 PAPR DESIGN 10 pack, need 1</t>
  </si>
  <si>
    <t>SKU: 5797</t>
  </si>
  <si>
    <t>Hose, CPAP</t>
  </si>
  <si>
    <t>Tubing Slim-Style, 48 Inch Length</t>
  </si>
  <si>
    <t>CPAP SUPPLY USA</t>
  </si>
  <si>
    <t>https://www.cpapsupplyusa.com/cpapsupplies/tubing/breascpaptubing4ftslim-style.html</t>
  </si>
  <si>
    <t>90065A110</t>
  </si>
  <si>
    <t xml:space="preserve">Screw, C-Sink, Phillips </t>
  </si>
  <si>
    <t>18-8 CRES,
#4-1/2 in long</t>
  </si>
  <si>
    <t>https://www.mcmaster.com/catalog/126/3152</t>
  </si>
  <si>
    <t>This item is repeated, do not purchase more than what is needed</t>
  </si>
  <si>
    <t>24V 4ah Battery</t>
  </si>
  <si>
    <t>greenworks</t>
  </si>
  <si>
    <t>https://www.greenworkstools.com/24v-battery</t>
  </si>
  <si>
    <t>The 24V, 2AH battery from greenworks will work too but battery life will be significantly reduced</t>
  </si>
  <si>
    <t>SKU: 702554</t>
  </si>
  <si>
    <t>Tubing, 5/8 in ID x 3/4 in OD</t>
  </si>
  <si>
    <t>Clear Vinyl</t>
  </si>
  <si>
    <t>Home Depot</t>
  </si>
  <si>
    <t>https://www.homedepot.com/p/UDP-5-8-in-I-D-x-3-4-in-O-D-x-10-ft-Clear-Vinyl-Tubing-T10006012/304185144</t>
  </si>
  <si>
    <t>10 ft</t>
  </si>
  <si>
    <t>You can replace this component ~ 60 times</t>
  </si>
  <si>
    <t>5233K47</t>
  </si>
  <si>
    <t>Tubing, 7/8 in ID, 1-1/8 in OD</t>
  </si>
  <si>
    <t>Clear PVC Plastic</t>
  </si>
  <si>
    <t>https://www.mcmaster.com/#5233K47</t>
  </si>
  <si>
    <t>15180123-1</t>
  </si>
  <si>
    <t>Inlet Filter Assembly</t>
  </si>
  <si>
    <t>15180121-1</t>
  </si>
  <si>
    <t>Low Flow Alarm System &amp; Electronics Assembly</t>
  </si>
  <si>
    <t>15180101-2</t>
  </si>
  <si>
    <t>Housing, ebmpapst Blower</t>
  </si>
  <si>
    <t>15180101-1</t>
  </si>
  <si>
    <t>Housing, Globe Tools Blower</t>
  </si>
  <si>
    <t>15180102-1</t>
  </si>
  <si>
    <t>Blower Lid, Universal Blower</t>
  </si>
  <si>
    <t>15180103-1</t>
  </si>
  <si>
    <t>Electronics Lid, Globe Tools Blower</t>
  </si>
  <si>
    <t>15180103-2</t>
  </si>
  <si>
    <t>Electronics Lid, ebmpapst Blower</t>
  </si>
  <si>
    <t>15180104-1</t>
  </si>
  <si>
    <t>Battery Holder, Universal Blower</t>
  </si>
  <si>
    <t>15180105-1</t>
  </si>
  <si>
    <t>Belt Attachment, Universal Blower</t>
  </si>
  <si>
    <t>15180107-1</t>
  </si>
  <si>
    <t>Blower Mount, ebmpapst Blower</t>
  </si>
  <si>
    <t>15180108-1</t>
  </si>
  <si>
    <t>Controller Mount, ebmpapst Blower</t>
  </si>
  <si>
    <t xml:space="preserve">
15180123
Inlet Filter Assembly</t>
  </si>
  <si>
    <t xml:space="preserve">53291 Style Q </t>
  </si>
  <si>
    <t xml:space="preserve">HEPA Filter </t>
  </si>
  <si>
    <t>HEPA Cloth Vacuum Bag</t>
  </si>
  <si>
    <t xml:space="preserve">Kenmore </t>
  </si>
  <si>
    <t>https://www.amazon.com/dp/B07DQ2ZXJV/</t>
  </si>
  <si>
    <t>this is enough material to replace both filters ~ 5 times</t>
  </si>
  <si>
    <t>15180113-1</t>
  </si>
  <si>
    <t>Inlet Filter Base</t>
  </si>
  <si>
    <t>15180114-1</t>
  </si>
  <si>
    <t>Inlet Filter Cover</t>
  </si>
  <si>
    <t xml:space="preserve">
15180122
Filter Assembly</t>
  </si>
  <si>
    <t>93375K404</t>
  </si>
  <si>
    <t>Seal, Filter Material</t>
  </si>
  <si>
    <t>https://www.mcmaster.com/93375K404</t>
  </si>
  <si>
    <t>Make with 15180118-2, Template, Filter Seal, 3D Printed. This is enough material to replace seals ~ 4 times</t>
  </si>
  <si>
    <t>15180119-2</t>
  </si>
  <si>
    <t>Seal, Rectangular, Filter Adapter</t>
  </si>
  <si>
    <t>Make with 15180118-2, Template, Filter Seal, 3D Printed</t>
  </si>
  <si>
    <t>15180110-1</t>
  </si>
  <si>
    <t>Helmet Filter Base (Sealed 3m)</t>
  </si>
  <si>
    <t>15180111-1</t>
  </si>
  <si>
    <t>Helmet Filter Cover (Sealed 3m)</t>
  </si>
  <si>
    <t>15180121
Low Flow Sensor &amp; Electronics</t>
  </si>
  <si>
    <t>96817A209</t>
  </si>
  <si>
    <t>Screw, Thread-Forming for Thin Plastic, Torx Hd</t>
  </si>
  <si>
    <t xml:space="preserve">Zinc Plated Steel, M2 x 6mm long, </t>
  </si>
  <si>
    <t>https://www.mcmaster.com/catalog/126/3168</t>
  </si>
  <si>
    <t>SFM3300-250-D</t>
  </si>
  <si>
    <t>Flow Meter</t>
  </si>
  <si>
    <t>Sensirion</t>
  </si>
  <si>
    <t>https://www.digikey.com/product-detail/en/sensirion-ag/</t>
  </si>
  <si>
    <t>Power Switch (2 state toggle switch)</t>
  </si>
  <si>
    <t>Amazon</t>
  </si>
  <si>
    <t>https://www.amazon.com/Gadgeter-125VAC-Position-Terminal</t>
  </si>
  <si>
    <t>20 pack, need 1</t>
  </si>
  <si>
    <t>A000005</t>
  </si>
  <si>
    <t xml:space="preserve">Arduino Nano </t>
  </si>
  <si>
    <t>(Controller for alarm system)</t>
  </si>
  <si>
    <t>Arduino</t>
  </si>
  <si>
    <t>https://store.arduino.cc/usa/arduino-nano</t>
  </si>
  <si>
    <t>MP1584EN</t>
  </si>
  <si>
    <t xml:space="preserve">Voltage regulator </t>
  </si>
  <si>
    <t>for Arduino</t>
  </si>
  <si>
    <t>WGCD</t>
  </si>
  <si>
    <t>https://www.amazon.com/MP1584EN-DC-DC-Converter-Adjustable-Module/</t>
  </si>
  <si>
    <t>Set to 5v and check with multimeter. Alternatively, use 5V set output version made by pololu. 6 pack, need 1</t>
  </si>
  <si>
    <t>Red LED with Leads</t>
  </si>
  <si>
    <t>LED</t>
  </si>
  <si>
    <t xml:space="preserve"> for alarm system</t>
  </si>
  <si>
    <t>TT Electronics</t>
  </si>
  <si>
    <t>https://www.digikey.com/product-detail/en/tt-electronics-optek-technology/</t>
  </si>
  <si>
    <t>Make sure to use resistor!</t>
  </si>
  <si>
    <t>220 Ohm Resistor</t>
  </si>
  <si>
    <t>Resistor</t>
  </si>
  <si>
    <t xml:space="preserve"> for LED pull up</t>
  </si>
  <si>
    <t>Stackpole Electronics</t>
  </si>
  <si>
    <t>https://www.digikey.com/product-detail/en/stackpole-electronics-inc/</t>
  </si>
  <si>
    <t>Used for LED pull up</t>
  </si>
  <si>
    <t>ECPB_SNAP_BK_3P</t>
  </si>
  <si>
    <t>Prototype Board</t>
  </si>
  <si>
    <t>ElectroCookie</t>
  </si>
  <si>
    <t>https://www.amazon.com/gp/product/B08151V9TS/ref=ox_sc_act_title_6?smid=A1S21QI0S59A8I&amp;psc=1</t>
  </si>
  <si>
    <t>12 pack, need 1</t>
  </si>
  <si>
    <t>a12081600ux0477</t>
  </si>
  <si>
    <t>Buzzer</t>
  </si>
  <si>
    <t>Uxcell</t>
  </si>
  <si>
    <t>https://www.amazon.com/gp/product/B00B0Q4KKO/ref=ox_sc_act_title_5?smid=ATVPDKIKX0DER&amp;psc=1</t>
  </si>
  <si>
    <t>5 pack, need 1</t>
  </si>
  <si>
    <t>1/8" x 4" Zip Ties</t>
  </si>
  <si>
    <t xml:space="preserve">To secure voltage regulator </t>
  </si>
  <si>
    <t>Jumper wire kit</t>
  </si>
  <si>
    <t>Jumper wires for various electronics</t>
  </si>
  <si>
    <t>24 AWG</t>
  </si>
  <si>
    <t>Austor</t>
  </si>
  <si>
    <t>https://www.amazon.com/AUSTOR-Lengths-Assorted-Preformed-Breadboard/</t>
  </si>
  <si>
    <t>$10.99 for kit of various lengths. Any 24 AWG or larger wire should work.</t>
  </si>
  <si>
    <t>15180120 
Blower Base Electronics</t>
  </si>
  <si>
    <t>8110K1</t>
  </si>
  <si>
    <t>Inline Fuse Holder</t>
  </si>
  <si>
    <t>https://www.mcmaster.com/8110K1-8110K1</t>
  </si>
  <si>
    <t>Can get these at an auto parts store</t>
  </si>
  <si>
    <t>7460K521</t>
  </si>
  <si>
    <t>Fuse, 2 Amp</t>
  </si>
  <si>
    <t>ATM mini blade</t>
  </si>
  <si>
    <t>https://www.mcmaster.com/7460K521</t>
  </si>
  <si>
    <t>7060K88</t>
  </si>
  <si>
    <t>Single Crimp Male Quick Disconnect Terminal</t>
  </si>
  <si>
    <t>https://www.mcmaster.com/7060K88-7060K88</t>
  </si>
  <si>
    <t>10 pack, need 2</t>
  </si>
  <si>
    <t>VA-RV45-PAPR</t>
  </si>
  <si>
    <t>Control Potentiometer</t>
  </si>
  <si>
    <t>ebmpapst</t>
  </si>
  <si>
    <t>https://www.masterelectronics.com/news/170-free-open-source-respirator-design-from-nasa.aspx</t>
  </si>
  <si>
    <t>Blower, controller and potentiometer sold in a kit</t>
  </si>
  <si>
    <t>Brushless DC Blower Control Board</t>
  </si>
  <si>
    <t>Brushless DC Blower</t>
  </si>
  <si>
    <t>WM7040-24V</t>
  </si>
  <si>
    <t>greenworks / Globe Tool</t>
  </si>
  <si>
    <t>Manufacturer did continuous operations test 4 hours</t>
  </si>
  <si>
    <t>16 Gauge Silicone wire</t>
  </si>
  <si>
    <t>18" of 16 AWG Wire</t>
  </si>
  <si>
    <t>BNTECHGO</t>
  </si>
  <si>
    <t>https://smile.amazon.com/BNTECHGO-Silicone-Flexible-Strands-Stranded/dp/B017TFR664/ref=sr_1_2?dchild=1&amp;keywords=jumper+wire+16+gauge&amp;qid=1590513102&amp;sr=8-2</t>
  </si>
  <si>
    <t>For use with crimped quick disconnects for battery power.  Any 16 AWG or 14 AWG wire should work.</t>
  </si>
  <si>
    <t>Minimum Supplies Needed</t>
  </si>
  <si>
    <t>PAPR, 105108125 - 1</t>
  </si>
  <si>
    <t>PAPR, 105108125 - 2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</si>
</sst>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0"/>
      <color rgb="FF000000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name val="Arial"/>
    </font>
    <font>
      <b/>
      <sz val="12"/>
      <color rgb="FF000000"/>
      <name val="Arial"/>
    </font>
    <font>
      <u/>
      <sz val="10"/>
      <color rgb="FF1155CC"/>
      <name val="Arial"/>
    </font>
    <font>
      <b/>
      <sz val="9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0"/>
      <name val="Arial"/>
    </font>
    <font>
      <u/>
      <sz val="10"/>
      <color rgb="FF1155CC"/>
      <name val="Arial"/>
    </font>
    <font>
      <sz val="10"/>
      <color rgb="FF333333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9" xfId="0" quotePrefix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2" xfId="0" quotePrefix="1" applyFont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5" borderId="2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4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3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6" fillId="0" borderId="3" xfId="0" applyFont="1" applyBorder="1" applyAlignment="1">
      <alignment horizontal="center" vertical="center" wrapText="1"/>
    </xf>
    <xf numFmtId="0" fontId="5" fillId="0" borderId="11" xfId="0" applyFont="1" applyBorder="1"/>
    <xf numFmtId="0" fontId="2" fillId="0" borderId="7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5" fillId="0" borderId="24" xfId="0" applyFont="1" applyBorder="1"/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22" xfId="0" applyFont="1" applyBorder="1"/>
    <xf numFmtId="0" fontId="3" fillId="3" borderId="15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5" fillId="0" borderId="19" xfId="0" applyFont="1" applyBorder="1"/>
    <xf numFmtId="0" fontId="3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wrapText="1"/>
    </xf>
    <xf numFmtId="0" fontId="5" fillId="0" borderId="9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5" xfId="0" applyFont="1" applyBorder="1"/>
    <xf numFmtId="0" fontId="0" fillId="3" borderId="8" xfId="0" applyFont="1" applyFill="1" applyBorder="1" applyAlignment="1">
      <alignment horizontal="center" vertical="center" wrapText="1"/>
    </xf>
    <xf numFmtId="0" fontId="5" fillId="0" borderId="23" xfId="0" applyFont="1" applyBorder="1"/>
    <xf numFmtId="0" fontId="3" fillId="3" borderId="8" xfId="0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0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5" fillId="0" borderId="20" xfId="0" applyFont="1" applyBorder="1"/>
    <xf numFmtId="0" fontId="3" fillId="3" borderId="25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8" fillId="0" borderId="7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2" fillId="0" borderId="7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catalog/126/3168" TargetMode="External"/><Relationship Id="rId18" Type="http://schemas.openxmlformats.org/officeDocument/2006/relationships/hyperlink" Target="https://www.digikey.com/product-detail/en/tt-electronics-optek-technology/OVLFR3C7/365-1182-ND/827118" TargetMode="External"/><Relationship Id="rId26" Type="http://schemas.openxmlformats.org/officeDocument/2006/relationships/hyperlink" Target="https://www.mcmaster.com/7060K88-7060K88" TargetMode="External"/><Relationship Id="rId3" Type="http://schemas.openxmlformats.org/officeDocument/2006/relationships/hyperlink" Target="https://www.mcmaster.com/catalog/5388K24" TargetMode="External"/><Relationship Id="rId21" Type="http://schemas.openxmlformats.org/officeDocument/2006/relationships/hyperlink" Target="https://www.amazon.com/gp/product/B00B0Q4KKO/ref=ox_sc_act_title_5?smid=ATVPDKIKX0DER&amp;psc=1" TargetMode="External"/><Relationship Id="rId7" Type="http://schemas.openxmlformats.org/officeDocument/2006/relationships/hyperlink" Target="https://www.homedepot.com/p/UDP-5-8-in-I-D-x-3-4-in-O-D-x-10-ft-Clear-Vinyl-Tubing-T10006012/304185144" TargetMode="External"/><Relationship Id="rId12" Type="http://schemas.openxmlformats.org/officeDocument/2006/relationships/hyperlink" Target="https://www.amazon.com/dp/B07DQ2ZXJV/ref=pe_2640190_232748420_TE_item?th=1" TargetMode="External"/><Relationship Id="rId17" Type="http://schemas.openxmlformats.org/officeDocument/2006/relationships/hyperlink" Target="https://www.amazon.com/MP1584EN-DC-DC-Converter-Adjustable-Module/dp/B01MQGMOKI/ref=sr_1_10?dchild=1&amp;keywords=voltage+regulator+5v&amp;qid=1589480595&amp;sr=8-10" TargetMode="External"/><Relationship Id="rId25" Type="http://schemas.openxmlformats.org/officeDocument/2006/relationships/hyperlink" Target="https://www.mcmaster.com/7460K521" TargetMode="External"/><Relationship Id="rId2" Type="http://schemas.openxmlformats.org/officeDocument/2006/relationships/hyperlink" Target="https://www.amazon.com/dp/B07V8RMB84/ref=pe_2640190_232748420_TE_item" TargetMode="External"/><Relationship Id="rId16" Type="http://schemas.openxmlformats.org/officeDocument/2006/relationships/hyperlink" Target="https://store.arduino.cc/usa/arduino-nano" TargetMode="External"/><Relationship Id="rId20" Type="http://schemas.openxmlformats.org/officeDocument/2006/relationships/hyperlink" Target="https://www.amazon.com/gp/product/B08151V9TS/ref=ox_sc_act_title_6?smid=A1S21QI0S59A8I&amp;psc=1" TargetMode="External"/><Relationship Id="rId1" Type="http://schemas.openxmlformats.org/officeDocument/2006/relationships/hyperlink" Target="https://www.wildhornoutfitters.com/collections/snorkeling/products/seaview-180-v2-snorkel-mask?variant=10093212041252" TargetMode="External"/><Relationship Id="rId6" Type="http://schemas.openxmlformats.org/officeDocument/2006/relationships/hyperlink" Target="https://www.greenworkstools.com/24v-battery" TargetMode="External"/><Relationship Id="rId11" Type="http://schemas.openxmlformats.org/officeDocument/2006/relationships/hyperlink" Target="https://www.mcmaster.com/catalog/126/3152" TargetMode="External"/><Relationship Id="rId24" Type="http://schemas.openxmlformats.org/officeDocument/2006/relationships/hyperlink" Target="https://www.mcmaster.com/8110K1-8110K1" TargetMode="External"/><Relationship Id="rId5" Type="http://schemas.openxmlformats.org/officeDocument/2006/relationships/hyperlink" Target="https://www.mcmaster.com/catalog/126/3152" TargetMode="External"/><Relationship Id="rId15" Type="http://schemas.openxmlformats.org/officeDocument/2006/relationships/hyperlink" Target="https://www.amazon.com/Gadgeter-125VAC-Position-Terminal-Latching/dp/B01JU6KBH6/ref=sr_1_12_sspa?dchild=1&amp;keywords=toggle+switch&amp;qid=1589481719&amp;sr=8-12-spons&amp;psc=1&amp;spLa=ZW5jcnlwdGVkUXVhbGlmaWVyPUEzVktYRTgzTVlLRVVCJmVuY3J5cHRlZElkPUEwNTE4MDU2MkJDNzczTTU2WUZXWiZlbmNyeXB0ZWRBZElkPUEwMDk1NzI3MlpEMEE3RzBSOTlaSyZ3aWRnZXROYW1lPXNwX210ZiZhY3Rpb249Y2xpY2tSZWRpcmVjdCZkb05vdExvZ0NsaWNrPXRydWU=" TargetMode="External"/><Relationship Id="rId23" Type="http://schemas.openxmlformats.org/officeDocument/2006/relationships/hyperlink" Target="https://www.mcmaster.com/catalog/126/3168" TargetMode="External"/><Relationship Id="rId28" Type="http://schemas.openxmlformats.org/officeDocument/2006/relationships/hyperlink" Target="https://smile.amazon.com/BNTECHGO-Silicone-Flexible-Strands-Stranded/dp/B017TFR664/ref=sr_1_2?dchild=1&amp;keywords=jumper+wire+16+gauge&amp;qid=1590513102&amp;sr=8-2" TargetMode="External"/><Relationship Id="rId10" Type="http://schemas.openxmlformats.org/officeDocument/2006/relationships/hyperlink" Target="https://www.amazon.com/dp/B07DQ2ZXJV/ref=pe_2640190_232748420_TE_item?th=1" TargetMode="External"/><Relationship Id="rId19" Type="http://schemas.openxmlformats.org/officeDocument/2006/relationships/hyperlink" Target="https://www.digikey.com/product-detail/en/stackpole-electronics-inc/RNMF14FTC220R/S220CACT-ND/2617470" TargetMode="External"/><Relationship Id="rId4" Type="http://schemas.openxmlformats.org/officeDocument/2006/relationships/hyperlink" Target="https://www.cpapsupplyusa.com/cpapsupplies/tubing/breascpaptubing4ftslim-style.html" TargetMode="External"/><Relationship Id="rId9" Type="http://schemas.openxmlformats.org/officeDocument/2006/relationships/hyperlink" Target="https://www.mcmaster.com/catalog/126/3152" TargetMode="External"/><Relationship Id="rId14" Type="http://schemas.openxmlformats.org/officeDocument/2006/relationships/hyperlink" Target="https://www.digikey.com/product-detail/en/sensirion-ag/SFM3300-250-D/1649-1116-ND/9857673" TargetMode="External"/><Relationship Id="rId22" Type="http://schemas.openxmlformats.org/officeDocument/2006/relationships/hyperlink" Target="https://www.amazon.com/AUSTOR-Lengths-Assorted-Preformed-Breadboard/dp/B07CJYSL2T/ref=sr_1_5?dchild=1&amp;keywords=jumper+wires&amp;qid=1589483141&amp;sr=8-5" TargetMode="External"/><Relationship Id="rId27" Type="http://schemas.openxmlformats.org/officeDocument/2006/relationships/hyperlink" Target="https://www.masterelectronics.com/news/170-free-open-source-respirator-design-from-nas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1030"/>
  <sheetViews>
    <sheetView tabSelected="1" zoomScale="70" zoomScaleNormal="70" workbookViewId="0"/>
  </sheetViews>
  <sheetFormatPr defaultColWidth="14.42578125" defaultRowHeight="15" customHeight="1" x14ac:dyDescent="0.2"/>
  <cols>
    <col min="1" max="1" width="11.28515625" customWidth="1"/>
    <col min="2" max="3" width="3.42578125" customWidth="1"/>
    <col min="4" max="4" width="6.42578125" customWidth="1"/>
    <col min="5" max="5" width="16.85546875" customWidth="1"/>
    <col min="6" max="6" width="22.42578125" customWidth="1"/>
    <col min="7" max="7" width="17.140625" customWidth="1"/>
    <col min="8" max="8" width="21" customWidth="1"/>
    <col min="9" max="9" width="52.85546875" customWidth="1"/>
    <col min="10" max="11" width="10" customWidth="1"/>
    <col min="12" max="13" width="9.85546875" customWidth="1"/>
    <col min="14" max="15" width="9.7109375" customWidth="1"/>
    <col min="16" max="16" width="39.42578125" customWidth="1"/>
  </cols>
  <sheetData>
    <row r="1" spans="1:24" ht="15.7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</row>
    <row r="2" spans="1:24" ht="15.75" x14ac:dyDescent="0.2">
      <c r="A2" s="1"/>
      <c r="B2" s="1"/>
      <c r="C2" s="1"/>
      <c r="D2" s="1"/>
      <c r="E2" s="102" t="s">
        <v>0</v>
      </c>
      <c r="F2" s="89"/>
      <c r="G2" s="89"/>
      <c r="H2" s="89"/>
      <c r="I2" s="89"/>
      <c r="J2" s="89"/>
      <c r="K2" s="89"/>
      <c r="L2" s="89"/>
      <c r="M2" s="89"/>
      <c r="N2" s="89"/>
      <c r="O2" s="65"/>
      <c r="P2" s="2"/>
      <c r="Q2" s="3"/>
      <c r="R2" s="3"/>
      <c r="S2" s="3"/>
      <c r="T2" s="3"/>
      <c r="U2" s="3"/>
      <c r="V2" s="3"/>
      <c r="W2" s="3"/>
      <c r="X2" s="3"/>
    </row>
    <row r="3" spans="1:24" ht="15.75" x14ac:dyDescent="0.2">
      <c r="A3" s="1"/>
      <c r="B3" s="1"/>
      <c r="C3" s="1"/>
      <c r="D3" s="1"/>
      <c r="E3" s="66"/>
      <c r="F3" s="90"/>
      <c r="G3" s="90"/>
      <c r="H3" s="90"/>
      <c r="I3" s="90"/>
      <c r="J3" s="90"/>
      <c r="K3" s="90"/>
      <c r="L3" s="90"/>
      <c r="M3" s="90"/>
      <c r="N3" s="90"/>
      <c r="O3" s="67"/>
      <c r="P3" s="2"/>
      <c r="Q3" s="3"/>
      <c r="R3" s="3"/>
      <c r="S3" s="3"/>
      <c r="T3" s="3"/>
      <c r="U3" s="3"/>
      <c r="V3" s="3"/>
      <c r="W3" s="3"/>
      <c r="X3" s="3"/>
    </row>
    <row r="4" spans="1:24" ht="12.75" x14ac:dyDescent="0.2">
      <c r="A4" s="1"/>
      <c r="B4" s="64" t="s">
        <v>1</v>
      </c>
      <c r="C4" s="65"/>
      <c r="D4" s="73" t="s">
        <v>2</v>
      </c>
      <c r="E4" s="68" t="s">
        <v>3</v>
      </c>
      <c r="F4" s="61" t="s">
        <v>4</v>
      </c>
      <c r="G4" s="61" t="s">
        <v>5</v>
      </c>
      <c r="H4" s="61" t="s">
        <v>6</v>
      </c>
      <c r="I4" s="61" t="s">
        <v>7</v>
      </c>
      <c r="J4" s="86" t="s">
        <v>8</v>
      </c>
      <c r="K4" s="65"/>
      <c r="L4" s="79" t="s">
        <v>9</v>
      </c>
      <c r="M4" s="87"/>
      <c r="N4" s="79" t="s">
        <v>9</v>
      </c>
      <c r="O4" s="87"/>
      <c r="P4" s="73" t="s">
        <v>10</v>
      </c>
      <c r="Q4" s="3"/>
      <c r="R4" s="3"/>
      <c r="S4" s="3"/>
      <c r="T4" s="3"/>
      <c r="U4" s="3"/>
      <c r="V4" s="3"/>
      <c r="W4" s="3"/>
      <c r="X4" s="3"/>
    </row>
    <row r="5" spans="1:24" ht="12.75" x14ac:dyDescent="0.2">
      <c r="A5" s="1"/>
      <c r="B5" s="66"/>
      <c r="C5" s="67"/>
      <c r="D5" s="62"/>
      <c r="E5" s="69"/>
      <c r="F5" s="62"/>
      <c r="G5" s="62"/>
      <c r="H5" s="62"/>
      <c r="I5" s="62"/>
      <c r="J5" s="66"/>
      <c r="K5" s="67"/>
      <c r="L5" s="79" t="s">
        <v>11</v>
      </c>
      <c r="M5" s="87"/>
      <c r="N5" s="79" t="s">
        <v>12</v>
      </c>
      <c r="O5" s="87"/>
      <c r="P5" s="62"/>
      <c r="Q5" s="3"/>
      <c r="R5" s="3"/>
      <c r="S5" s="3"/>
      <c r="T5" s="3"/>
      <c r="U5" s="3"/>
      <c r="V5" s="3"/>
      <c r="W5" s="3"/>
      <c r="X5" s="3"/>
    </row>
    <row r="6" spans="1:24" ht="15.75" x14ac:dyDescent="0.2">
      <c r="A6" s="1"/>
      <c r="B6" s="5">
        <v>-1</v>
      </c>
      <c r="C6" s="5">
        <v>-2</v>
      </c>
      <c r="D6" s="63"/>
      <c r="E6" s="67"/>
      <c r="F6" s="63"/>
      <c r="G6" s="63"/>
      <c r="H6" s="63"/>
      <c r="I6" s="63"/>
      <c r="J6" s="5" t="s">
        <v>13</v>
      </c>
      <c r="K6" s="5" t="s">
        <v>14</v>
      </c>
      <c r="L6" s="5" t="s">
        <v>13</v>
      </c>
      <c r="M6" s="5" t="s">
        <v>14</v>
      </c>
      <c r="N6" s="5" t="s">
        <v>13</v>
      </c>
      <c r="O6" s="5" t="s">
        <v>14</v>
      </c>
      <c r="P6" s="63"/>
      <c r="Q6" s="3"/>
      <c r="R6" s="3"/>
      <c r="S6" s="3"/>
      <c r="T6" s="3"/>
      <c r="U6" s="3"/>
      <c r="V6" s="3"/>
      <c r="W6" s="3"/>
      <c r="X6" s="3"/>
    </row>
    <row r="7" spans="1:24" ht="38.25" x14ac:dyDescent="0.2">
      <c r="A7" s="70" t="s">
        <v>15</v>
      </c>
      <c r="B7" s="6">
        <v>1</v>
      </c>
      <c r="C7" s="6">
        <v>1</v>
      </c>
      <c r="D7" s="6">
        <v>1</v>
      </c>
      <c r="E7" s="7" t="s">
        <v>16</v>
      </c>
      <c r="F7" s="6" t="s">
        <v>17</v>
      </c>
      <c r="G7" s="6"/>
      <c r="H7" s="6" t="s">
        <v>18</v>
      </c>
      <c r="I7" s="8" t="s">
        <v>19</v>
      </c>
      <c r="J7" s="9">
        <v>1</v>
      </c>
      <c r="K7" s="10">
        <v>74.989999999999995</v>
      </c>
      <c r="L7" s="9">
        <f t="shared" ref="L7:O7" si="0">J7</f>
        <v>1</v>
      </c>
      <c r="M7" s="10">
        <f t="shared" si="0"/>
        <v>74.989999999999995</v>
      </c>
      <c r="N7" s="11">
        <f t="shared" si="0"/>
        <v>1</v>
      </c>
      <c r="O7" s="12">
        <f t="shared" si="0"/>
        <v>74.989999999999995</v>
      </c>
      <c r="P7" s="9"/>
      <c r="Q7" s="3"/>
      <c r="R7" s="3"/>
      <c r="S7" s="3"/>
      <c r="T7" s="3"/>
      <c r="U7" s="3"/>
      <c r="V7" s="3"/>
      <c r="W7" s="3"/>
      <c r="X7" s="3"/>
    </row>
    <row r="8" spans="1:24" ht="25.5" x14ac:dyDescent="0.2">
      <c r="A8" s="62"/>
      <c r="B8" s="6">
        <v>1</v>
      </c>
      <c r="C8" s="6">
        <v>1</v>
      </c>
      <c r="D8" s="6">
        <v>2</v>
      </c>
      <c r="E8" s="13" t="s">
        <v>20</v>
      </c>
      <c r="F8" s="6" t="s">
        <v>21</v>
      </c>
      <c r="G8" s="6"/>
      <c r="H8" s="6" t="s">
        <v>22</v>
      </c>
      <c r="I8" s="15" t="s">
        <v>23</v>
      </c>
      <c r="J8" s="16">
        <v>2</v>
      </c>
      <c r="K8" s="17">
        <v>26.99</v>
      </c>
      <c r="L8" s="16">
        <v>1</v>
      </c>
      <c r="M8" s="17">
        <f>K8/J8</f>
        <v>13.494999999999999</v>
      </c>
      <c r="N8" s="18">
        <f t="shared" ref="N8:O8" si="1">L8</f>
        <v>1</v>
      </c>
      <c r="O8" s="19">
        <f t="shared" si="1"/>
        <v>13.494999999999999</v>
      </c>
      <c r="P8" s="20" t="s">
        <v>24</v>
      </c>
      <c r="Q8" s="3"/>
      <c r="R8" s="3"/>
      <c r="S8" s="3"/>
      <c r="T8" s="3"/>
      <c r="U8" s="3"/>
      <c r="V8" s="3"/>
      <c r="W8" s="3"/>
      <c r="X8" s="3"/>
    </row>
    <row r="9" spans="1:24" ht="12.75" x14ac:dyDescent="0.2">
      <c r="A9" s="62"/>
      <c r="B9" s="21"/>
      <c r="C9" s="6">
        <v>1</v>
      </c>
      <c r="D9" s="6">
        <v>3</v>
      </c>
      <c r="E9" s="6" t="s">
        <v>25</v>
      </c>
      <c r="F9" s="6" t="s">
        <v>26</v>
      </c>
      <c r="G9" s="22" t="s">
        <v>27</v>
      </c>
      <c r="H9" s="22" t="s">
        <v>28</v>
      </c>
      <c r="I9" s="81"/>
      <c r="J9" s="103"/>
      <c r="K9" s="89"/>
      <c r="L9" s="89"/>
      <c r="M9" s="89"/>
      <c r="N9" s="89"/>
      <c r="O9" s="65"/>
      <c r="P9" s="23"/>
      <c r="Q9" s="3"/>
      <c r="R9" s="3"/>
      <c r="S9" s="3"/>
      <c r="T9" s="3"/>
      <c r="U9" s="3"/>
      <c r="V9" s="3"/>
      <c r="W9" s="3"/>
      <c r="X9" s="3"/>
    </row>
    <row r="10" spans="1:24" ht="15.75" x14ac:dyDescent="0.2">
      <c r="A10" s="62"/>
      <c r="B10" s="6">
        <v>1</v>
      </c>
      <c r="C10" s="24"/>
      <c r="D10" s="6">
        <v>4</v>
      </c>
      <c r="E10" s="6" t="s">
        <v>29</v>
      </c>
      <c r="F10" s="6" t="s">
        <v>30</v>
      </c>
      <c r="G10" s="22" t="s">
        <v>27</v>
      </c>
      <c r="H10" s="22" t="s">
        <v>28</v>
      </c>
      <c r="I10" s="82"/>
      <c r="J10" s="104"/>
      <c r="K10" s="72"/>
      <c r="L10" s="72"/>
      <c r="M10" s="72"/>
      <c r="N10" s="72"/>
      <c r="O10" s="69"/>
      <c r="P10" s="25"/>
      <c r="Q10" s="3"/>
      <c r="R10" s="3"/>
      <c r="S10" s="3"/>
      <c r="T10" s="3"/>
      <c r="U10" s="3"/>
      <c r="V10" s="3"/>
      <c r="W10" s="3"/>
      <c r="X10" s="3"/>
    </row>
    <row r="11" spans="1:24" ht="38.25" x14ac:dyDescent="0.2">
      <c r="A11" s="62"/>
      <c r="B11" s="6">
        <v>2</v>
      </c>
      <c r="C11" s="6">
        <v>2</v>
      </c>
      <c r="D11" s="27" t="s">
        <v>31</v>
      </c>
      <c r="E11" s="28" t="s">
        <v>32</v>
      </c>
      <c r="F11" s="6" t="s">
        <v>33</v>
      </c>
      <c r="G11" s="22" t="s">
        <v>34</v>
      </c>
      <c r="H11" s="22" t="s">
        <v>35</v>
      </c>
      <c r="I11" s="82"/>
      <c r="J11" s="104"/>
      <c r="K11" s="72"/>
      <c r="L11" s="72"/>
      <c r="M11" s="72"/>
      <c r="N11" s="72"/>
      <c r="O11" s="69"/>
      <c r="P11" s="23" t="s">
        <v>36</v>
      </c>
      <c r="Q11" s="3"/>
      <c r="R11" s="3"/>
      <c r="S11" s="3"/>
      <c r="T11" s="3"/>
      <c r="U11" s="3"/>
      <c r="V11" s="3"/>
      <c r="W11" s="3"/>
      <c r="X11" s="3"/>
    </row>
    <row r="12" spans="1:24" ht="15.75" x14ac:dyDescent="0.2">
      <c r="A12" s="62"/>
      <c r="B12" s="6">
        <v>1</v>
      </c>
      <c r="C12" s="6">
        <v>1</v>
      </c>
      <c r="D12" s="6">
        <v>6</v>
      </c>
      <c r="E12" s="6" t="s">
        <v>37</v>
      </c>
      <c r="F12" s="6" t="s">
        <v>38</v>
      </c>
      <c r="G12" s="22" t="s">
        <v>27</v>
      </c>
      <c r="H12" s="22" t="s">
        <v>28</v>
      </c>
      <c r="I12" s="83"/>
      <c r="J12" s="104"/>
      <c r="K12" s="72"/>
      <c r="L12" s="72"/>
      <c r="M12" s="72"/>
      <c r="N12" s="72"/>
      <c r="O12" s="69"/>
      <c r="P12" s="25"/>
      <c r="Q12" s="3"/>
      <c r="R12" s="3"/>
      <c r="S12" s="3"/>
      <c r="T12" s="3"/>
      <c r="U12" s="3"/>
      <c r="V12" s="3"/>
      <c r="W12" s="3"/>
      <c r="X12" s="3"/>
    </row>
    <row r="13" spans="1:24" ht="12.75" x14ac:dyDescent="0.2">
      <c r="A13" s="62"/>
      <c r="B13" s="6">
        <v>1</v>
      </c>
      <c r="C13" s="6">
        <v>1</v>
      </c>
      <c r="D13" s="6">
        <v>7</v>
      </c>
      <c r="E13" s="6" t="s">
        <v>39</v>
      </c>
      <c r="F13" s="6" t="s">
        <v>40</v>
      </c>
      <c r="G13" s="6" t="s">
        <v>27</v>
      </c>
      <c r="H13" s="6" t="s">
        <v>41</v>
      </c>
      <c r="I13" s="31" t="s">
        <v>42</v>
      </c>
      <c r="J13" s="104"/>
      <c r="K13" s="72"/>
      <c r="L13" s="72"/>
      <c r="M13" s="72"/>
      <c r="N13" s="72"/>
      <c r="O13" s="69"/>
      <c r="P13" s="14"/>
      <c r="Q13" s="3"/>
      <c r="R13" s="3"/>
      <c r="S13" s="3"/>
      <c r="T13" s="3"/>
      <c r="U13" s="3"/>
      <c r="V13" s="3"/>
      <c r="W13" s="3"/>
      <c r="X13" s="3"/>
    </row>
    <row r="14" spans="1:24" ht="25.5" x14ac:dyDescent="0.2">
      <c r="A14" s="63"/>
      <c r="B14" s="6">
        <v>1</v>
      </c>
      <c r="C14" s="6">
        <v>1</v>
      </c>
      <c r="D14" s="6">
        <v>8</v>
      </c>
      <c r="E14" s="6" t="s">
        <v>43</v>
      </c>
      <c r="F14" s="6" t="s">
        <v>44</v>
      </c>
      <c r="G14" s="6" t="s">
        <v>27</v>
      </c>
      <c r="H14" s="6" t="s">
        <v>41</v>
      </c>
      <c r="I14" s="33" t="s">
        <v>42</v>
      </c>
      <c r="J14" s="105"/>
      <c r="K14" s="90"/>
      <c r="L14" s="90"/>
      <c r="M14" s="90"/>
      <c r="N14" s="90"/>
      <c r="O14" s="67"/>
      <c r="P14" s="14"/>
      <c r="Q14" s="3"/>
      <c r="R14" s="3"/>
      <c r="S14" s="3"/>
      <c r="T14" s="3"/>
      <c r="U14" s="3"/>
      <c r="V14" s="3"/>
      <c r="W14" s="3"/>
      <c r="X14" s="3"/>
    </row>
    <row r="15" spans="1:24" ht="17.2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"/>
      <c r="R15" s="3"/>
      <c r="S15" s="3"/>
      <c r="T15" s="3"/>
      <c r="U15" s="3"/>
      <c r="V15" s="3"/>
      <c r="W15" s="3"/>
      <c r="X15" s="3"/>
    </row>
    <row r="16" spans="1:24" ht="17.25" customHeight="1" x14ac:dyDescent="0.2">
      <c r="A16" s="35"/>
      <c r="B16" s="1"/>
      <c r="C16" s="1"/>
      <c r="D16" s="1"/>
      <c r="E16" s="34"/>
      <c r="F16" s="34"/>
      <c r="G16" s="34"/>
      <c r="H16" s="34"/>
      <c r="I16" s="34"/>
      <c r="J16" s="2"/>
      <c r="K16" s="2"/>
      <c r="L16" s="2"/>
      <c r="M16" s="2"/>
      <c r="N16" s="2"/>
      <c r="O16" s="2"/>
      <c r="P16" s="2"/>
      <c r="Q16" s="36"/>
      <c r="R16" s="3"/>
      <c r="S16" s="3"/>
      <c r="T16" s="3"/>
      <c r="U16" s="3"/>
      <c r="V16" s="3"/>
      <c r="W16" s="3"/>
      <c r="X16" s="3"/>
    </row>
    <row r="17" spans="1:24" ht="12.75" x14ac:dyDescent="0.2">
      <c r="A17" s="35"/>
      <c r="B17" s="64" t="s">
        <v>1</v>
      </c>
      <c r="C17" s="65"/>
      <c r="D17" s="61" t="s">
        <v>2</v>
      </c>
      <c r="E17" s="68" t="s">
        <v>3</v>
      </c>
      <c r="F17" s="61" t="s">
        <v>4</v>
      </c>
      <c r="G17" s="61" t="s">
        <v>5</v>
      </c>
      <c r="H17" s="61" t="s">
        <v>6</v>
      </c>
      <c r="I17" s="61" t="s">
        <v>7</v>
      </c>
      <c r="J17" s="86" t="s">
        <v>8</v>
      </c>
      <c r="K17" s="65"/>
      <c r="L17" s="79" t="s">
        <v>9</v>
      </c>
      <c r="M17" s="87"/>
      <c r="N17" s="79" t="s">
        <v>9</v>
      </c>
      <c r="O17" s="87"/>
      <c r="P17" s="73" t="s">
        <v>10</v>
      </c>
      <c r="Q17" s="36"/>
      <c r="R17" s="3"/>
      <c r="S17" s="3"/>
      <c r="T17" s="3"/>
      <c r="U17" s="3"/>
      <c r="V17" s="3"/>
      <c r="W17" s="3"/>
      <c r="X17" s="3"/>
    </row>
    <row r="18" spans="1:24" ht="12.75" x14ac:dyDescent="0.2">
      <c r="A18" s="35"/>
      <c r="B18" s="66"/>
      <c r="C18" s="67"/>
      <c r="D18" s="62"/>
      <c r="E18" s="69"/>
      <c r="F18" s="62"/>
      <c r="G18" s="62"/>
      <c r="H18" s="62"/>
      <c r="I18" s="62"/>
      <c r="J18" s="66"/>
      <c r="K18" s="67"/>
      <c r="L18" s="79" t="s">
        <v>11</v>
      </c>
      <c r="M18" s="87"/>
      <c r="N18" s="79" t="s">
        <v>12</v>
      </c>
      <c r="O18" s="87"/>
      <c r="P18" s="62"/>
      <c r="Q18" s="36"/>
      <c r="R18" s="3"/>
      <c r="S18" s="3"/>
      <c r="T18" s="3"/>
      <c r="U18" s="3"/>
      <c r="V18" s="3"/>
      <c r="W18" s="3"/>
      <c r="X18" s="3"/>
    </row>
    <row r="19" spans="1:24" ht="15.75" x14ac:dyDescent="0.2">
      <c r="A19" s="35"/>
      <c r="B19" s="5">
        <v>-1</v>
      </c>
      <c r="C19" s="5">
        <v>-2</v>
      </c>
      <c r="D19" s="63"/>
      <c r="E19" s="67"/>
      <c r="F19" s="63"/>
      <c r="G19" s="63"/>
      <c r="H19" s="63"/>
      <c r="I19" s="63"/>
      <c r="J19" s="5" t="s">
        <v>13</v>
      </c>
      <c r="K19" s="5" t="s">
        <v>14</v>
      </c>
      <c r="L19" s="5" t="s">
        <v>13</v>
      </c>
      <c r="M19" s="5" t="s">
        <v>14</v>
      </c>
      <c r="N19" s="5" t="s">
        <v>13</v>
      </c>
      <c r="O19" s="5" t="s">
        <v>14</v>
      </c>
      <c r="P19" s="63"/>
      <c r="Q19" s="36"/>
      <c r="R19" s="3"/>
      <c r="S19" s="3"/>
      <c r="T19" s="3"/>
      <c r="U19" s="3"/>
      <c r="V19" s="3"/>
      <c r="W19" s="3"/>
      <c r="X19" s="3"/>
    </row>
    <row r="20" spans="1:24" ht="38.25" x14ac:dyDescent="0.2">
      <c r="A20" s="70" t="s">
        <v>45</v>
      </c>
      <c r="B20" s="6">
        <v>1</v>
      </c>
      <c r="C20" s="22">
        <v>1</v>
      </c>
      <c r="D20" s="6">
        <v>9</v>
      </c>
      <c r="E20" s="13" t="s">
        <v>46</v>
      </c>
      <c r="F20" s="26" t="s">
        <v>47</v>
      </c>
      <c r="G20" s="26"/>
      <c r="H20" s="38" t="s">
        <v>48</v>
      </c>
      <c r="I20" s="29" t="s">
        <v>49</v>
      </c>
      <c r="J20" s="13">
        <v>10</v>
      </c>
      <c r="K20" s="30">
        <v>7.85</v>
      </c>
      <c r="L20" s="26">
        <v>1</v>
      </c>
      <c r="M20" s="30">
        <f>K20/J20</f>
        <v>0.78499999999999992</v>
      </c>
      <c r="N20" s="26">
        <f t="shared" ref="N20:O20" si="2">L20</f>
        <v>1</v>
      </c>
      <c r="O20" s="30">
        <f t="shared" si="2"/>
        <v>0.78499999999999992</v>
      </c>
      <c r="P20" s="32" t="s">
        <v>50</v>
      </c>
      <c r="Q20" s="3"/>
      <c r="R20" s="3"/>
      <c r="S20" s="3"/>
      <c r="T20" s="3"/>
      <c r="U20" s="3"/>
      <c r="V20" s="3"/>
      <c r="W20" s="3"/>
      <c r="X20" s="3"/>
    </row>
    <row r="21" spans="1:24" ht="25.5" x14ac:dyDescent="0.2">
      <c r="A21" s="62"/>
      <c r="B21" s="26">
        <v>1</v>
      </c>
      <c r="C21" s="6">
        <v>1</v>
      </c>
      <c r="D21" s="6">
        <v>10</v>
      </c>
      <c r="E21" s="14" t="s">
        <v>51</v>
      </c>
      <c r="F21" s="6" t="s">
        <v>52</v>
      </c>
      <c r="G21" s="6" t="s">
        <v>53</v>
      </c>
      <c r="H21" s="6" t="s">
        <v>54</v>
      </c>
      <c r="I21" s="8" t="s">
        <v>55</v>
      </c>
      <c r="J21" s="6">
        <f>B21</f>
        <v>1</v>
      </c>
      <c r="K21" s="37">
        <v>9.9499999999999993</v>
      </c>
      <c r="L21" s="6">
        <f t="shared" ref="L21:O21" si="3">J21</f>
        <v>1</v>
      </c>
      <c r="M21" s="37">
        <f t="shared" si="3"/>
        <v>9.9499999999999993</v>
      </c>
      <c r="N21" s="26">
        <f t="shared" si="3"/>
        <v>1</v>
      </c>
      <c r="O21" s="30">
        <f t="shared" si="3"/>
        <v>9.9499999999999993</v>
      </c>
      <c r="P21" s="6"/>
      <c r="Q21" s="3"/>
      <c r="R21" s="3"/>
      <c r="S21" s="3"/>
      <c r="T21" s="3"/>
      <c r="U21" s="3"/>
      <c r="V21" s="3"/>
      <c r="W21" s="3"/>
      <c r="X21" s="3"/>
    </row>
    <row r="22" spans="1:24" ht="25.5" x14ac:dyDescent="0.2">
      <c r="A22" s="62"/>
      <c r="B22" s="6">
        <v>21</v>
      </c>
      <c r="C22" s="22">
        <v>23</v>
      </c>
      <c r="D22" s="6">
        <v>11</v>
      </c>
      <c r="E22" s="9" t="s">
        <v>56</v>
      </c>
      <c r="F22" s="9" t="s">
        <v>57</v>
      </c>
      <c r="G22" s="6" t="s">
        <v>58</v>
      </c>
      <c r="H22" s="38" t="s">
        <v>48</v>
      </c>
      <c r="I22" s="29" t="s">
        <v>59</v>
      </c>
      <c r="J22" s="9">
        <v>100</v>
      </c>
      <c r="K22" s="10">
        <v>3.5</v>
      </c>
      <c r="L22" s="9">
        <f>B22</f>
        <v>21</v>
      </c>
      <c r="M22" s="10">
        <f>(L22/J22)*K22</f>
        <v>0.73499999999999999</v>
      </c>
      <c r="N22" s="9">
        <f>C22</f>
        <v>23</v>
      </c>
      <c r="O22" s="10">
        <f>(N22/J22)*K22</f>
        <v>0.80500000000000005</v>
      </c>
      <c r="P22" s="9" t="s">
        <v>60</v>
      </c>
      <c r="Q22" s="3"/>
      <c r="R22" s="3"/>
      <c r="S22" s="3"/>
      <c r="T22" s="3"/>
      <c r="U22" s="3"/>
      <c r="V22" s="3"/>
      <c r="W22" s="3"/>
      <c r="X22" s="3"/>
    </row>
    <row r="23" spans="1:24" ht="38.25" x14ac:dyDescent="0.2">
      <c r="A23" s="62"/>
      <c r="B23" s="6">
        <v>1</v>
      </c>
      <c r="C23" s="22">
        <v>1</v>
      </c>
      <c r="D23" s="6">
        <v>5</v>
      </c>
      <c r="E23" s="6" t="s">
        <v>32</v>
      </c>
      <c r="F23" s="6" t="s">
        <v>33</v>
      </c>
      <c r="G23" s="22" t="s">
        <v>34</v>
      </c>
      <c r="H23" s="22" t="s">
        <v>35</v>
      </c>
      <c r="I23" s="91"/>
      <c r="J23" s="80"/>
      <c r="K23" s="80"/>
      <c r="L23" s="80"/>
      <c r="M23" s="80"/>
      <c r="N23" s="80"/>
      <c r="O23" s="92"/>
      <c r="P23" s="9" t="s">
        <v>36</v>
      </c>
      <c r="Q23" s="3"/>
      <c r="R23" s="3"/>
      <c r="S23" s="3"/>
      <c r="T23" s="3"/>
      <c r="U23" s="3"/>
      <c r="V23" s="3"/>
      <c r="W23" s="3"/>
      <c r="X23" s="3"/>
    </row>
    <row r="24" spans="1:24" ht="38.25" x14ac:dyDescent="0.2">
      <c r="A24" s="62"/>
      <c r="B24" s="9">
        <v>1</v>
      </c>
      <c r="C24" s="33">
        <v>1</v>
      </c>
      <c r="D24" s="6">
        <v>12</v>
      </c>
      <c r="E24" s="23">
        <v>2935202</v>
      </c>
      <c r="F24" s="9" t="s">
        <v>61</v>
      </c>
      <c r="G24" s="9"/>
      <c r="H24" s="9" t="s">
        <v>62</v>
      </c>
      <c r="I24" s="8" t="s">
        <v>63</v>
      </c>
      <c r="J24" s="9">
        <v>1</v>
      </c>
      <c r="K24" s="10">
        <v>79.989999999999995</v>
      </c>
      <c r="L24" s="9">
        <f>B24</f>
        <v>1</v>
      </c>
      <c r="M24" s="10">
        <f>K24</f>
        <v>79.989999999999995</v>
      </c>
      <c r="N24" s="9">
        <f>C24</f>
        <v>1</v>
      </c>
      <c r="O24" s="10">
        <f>(N24/J24)*K24</f>
        <v>79.989999999999995</v>
      </c>
      <c r="P24" s="9" t="s">
        <v>64</v>
      </c>
      <c r="Q24" s="3"/>
      <c r="R24" s="3"/>
      <c r="S24" s="3"/>
      <c r="T24" s="3"/>
      <c r="U24" s="3"/>
      <c r="V24" s="3"/>
      <c r="W24" s="3"/>
      <c r="X24" s="3"/>
    </row>
    <row r="25" spans="1:24" ht="25.5" x14ac:dyDescent="0.2">
      <c r="A25" s="62"/>
      <c r="B25" s="9">
        <v>1</v>
      </c>
      <c r="C25" s="44"/>
      <c r="D25" s="6">
        <v>13</v>
      </c>
      <c r="E25" s="39" t="s">
        <v>65</v>
      </c>
      <c r="F25" s="9" t="s">
        <v>66</v>
      </c>
      <c r="G25" s="40" t="s">
        <v>67</v>
      </c>
      <c r="H25" s="9" t="s">
        <v>68</v>
      </c>
      <c r="I25" s="8" t="s">
        <v>69</v>
      </c>
      <c r="J25" s="23" t="s">
        <v>70</v>
      </c>
      <c r="K25" s="10">
        <v>9.84</v>
      </c>
      <c r="L25" s="16">
        <v>1</v>
      </c>
      <c r="M25" s="17">
        <f>K25/60</f>
        <v>0.16400000000000001</v>
      </c>
      <c r="N25" s="93"/>
      <c r="O25" s="92"/>
      <c r="P25" s="9" t="s">
        <v>71</v>
      </c>
      <c r="Q25" s="3"/>
      <c r="R25" s="3"/>
      <c r="S25" s="3"/>
      <c r="T25" s="3"/>
      <c r="U25" s="3"/>
      <c r="V25" s="3"/>
      <c r="W25" s="3"/>
      <c r="X25" s="3"/>
    </row>
    <row r="26" spans="1:24" ht="25.5" x14ac:dyDescent="0.2">
      <c r="A26" s="62"/>
      <c r="B26" s="44"/>
      <c r="C26" s="33">
        <v>1</v>
      </c>
      <c r="D26" s="6">
        <v>14</v>
      </c>
      <c r="E26" s="13" t="s">
        <v>72</v>
      </c>
      <c r="F26" s="9" t="s">
        <v>73</v>
      </c>
      <c r="G26" s="40" t="s">
        <v>74</v>
      </c>
      <c r="H26" s="38" t="s">
        <v>48</v>
      </c>
      <c r="I26" s="41" t="s">
        <v>75</v>
      </c>
      <c r="J26" s="42" t="s">
        <v>70</v>
      </c>
      <c r="K26" s="43">
        <v>14.9</v>
      </c>
      <c r="L26" s="106"/>
      <c r="M26" s="107"/>
      <c r="N26" s="42">
        <v>1</v>
      </c>
      <c r="O26" s="19">
        <f>K26/60</f>
        <v>0.24833333333333335</v>
      </c>
      <c r="P26" s="16" t="s">
        <v>71</v>
      </c>
      <c r="Q26" s="3"/>
      <c r="R26" s="3"/>
      <c r="S26" s="3"/>
      <c r="T26" s="3"/>
      <c r="U26" s="3"/>
      <c r="V26" s="3"/>
      <c r="W26" s="3"/>
      <c r="X26" s="3"/>
    </row>
    <row r="27" spans="1:24" ht="12.75" x14ac:dyDescent="0.2">
      <c r="A27" s="62"/>
      <c r="B27" s="9">
        <v>1</v>
      </c>
      <c r="C27" s="33">
        <v>1</v>
      </c>
      <c r="D27" s="6">
        <v>15</v>
      </c>
      <c r="E27" s="13" t="s">
        <v>76</v>
      </c>
      <c r="F27" s="26" t="s">
        <v>77</v>
      </c>
      <c r="G27" s="31"/>
      <c r="H27" s="31" t="s">
        <v>28</v>
      </c>
      <c r="I27" s="81"/>
      <c r="J27" s="88"/>
      <c r="K27" s="89"/>
      <c r="L27" s="89"/>
      <c r="M27" s="89"/>
      <c r="N27" s="89"/>
      <c r="O27" s="89"/>
      <c r="P27" s="65"/>
      <c r="Q27" s="3"/>
      <c r="R27" s="3"/>
      <c r="S27" s="3"/>
      <c r="T27" s="3"/>
      <c r="U27" s="3"/>
      <c r="V27" s="3"/>
      <c r="W27" s="3"/>
      <c r="X27" s="3"/>
    </row>
    <row r="28" spans="1:24" ht="25.5" x14ac:dyDescent="0.2">
      <c r="A28" s="62"/>
      <c r="B28" s="9">
        <v>1</v>
      </c>
      <c r="C28" s="33">
        <v>1</v>
      </c>
      <c r="D28" s="6">
        <v>16</v>
      </c>
      <c r="E28" s="13" t="s">
        <v>78</v>
      </c>
      <c r="F28" s="26" t="s">
        <v>79</v>
      </c>
      <c r="G28" s="31"/>
      <c r="H28" s="31" t="s">
        <v>28</v>
      </c>
      <c r="I28" s="83"/>
      <c r="J28" s="76"/>
      <c r="K28" s="72"/>
      <c r="L28" s="72"/>
      <c r="M28" s="72"/>
      <c r="N28" s="72"/>
      <c r="O28" s="72"/>
      <c r="P28" s="69"/>
      <c r="Q28" s="3"/>
      <c r="R28" s="3"/>
      <c r="S28" s="3"/>
      <c r="T28" s="3"/>
      <c r="U28" s="3"/>
      <c r="V28" s="3"/>
      <c r="W28" s="3"/>
      <c r="X28" s="3"/>
    </row>
    <row r="29" spans="1:24" ht="25.5" x14ac:dyDescent="0.2">
      <c r="A29" s="62"/>
      <c r="B29" s="44"/>
      <c r="C29" s="33">
        <v>1</v>
      </c>
      <c r="D29" s="6">
        <v>17</v>
      </c>
      <c r="E29" s="23" t="s">
        <v>80</v>
      </c>
      <c r="F29" s="39" t="s">
        <v>81</v>
      </c>
      <c r="G29" s="31"/>
      <c r="H29" s="9" t="s">
        <v>41</v>
      </c>
      <c r="I29" s="31" t="s">
        <v>42</v>
      </c>
      <c r="J29" s="76"/>
      <c r="K29" s="72"/>
      <c r="L29" s="72"/>
      <c r="M29" s="72"/>
      <c r="N29" s="72"/>
      <c r="O29" s="72"/>
      <c r="P29" s="69"/>
      <c r="Q29" s="3"/>
      <c r="R29" s="3"/>
      <c r="S29" s="3"/>
      <c r="T29" s="3"/>
      <c r="U29" s="3"/>
      <c r="V29" s="3"/>
      <c r="W29" s="3"/>
      <c r="X29" s="3"/>
    </row>
    <row r="30" spans="1:24" ht="25.5" x14ac:dyDescent="0.2">
      <c r="A30" s="62"/>
      <c r="B30" s="9">
        <v>1</v>
      </c>
      <c r="C30" s="44"/>
      <c r="D30" s="6">
        <v>18</v>
      </c>
      <c r="E30" s="23" t="s">
        <v>82</v>
      </c>
      <c r="F30" s="39" t="s">
        <v>83</v>
      </c>
      <c r="G30" s="46"/>
      <c r="H30" s="9" t="s">
        <v>41</v>
      </c>
      <c r="I30" s="33" t="s">
        <v>42</v>
      </c>
      <c r="J30" s="76"/>
      <c r="K30" s="72"/>
      <c r="L30" s="72"/>
      <c r="M30" s="72"/>
      <c r="N30" s="72"/>
      <c r="O30" s="72"/>
      <c r="P30" s="69"/>
      <c r="Q30" s="3"/>
      <c r="R30" s="3"/>
      <c r="S30" s="3"/>
      <c r="T30" s="3"/>
      <c r="U30" s="3"/>
      <c r="V30" s="3"/>
      <c r="W30" s="3"/>
      <c r="X30" s="3"/>
    </row>
    <row r="31" spans="1:24" ht="25.5" x14ac:dyDescent="0.2">
      <c r="A31" s="62"/>
      <c r="B31" s="9">
        <v>1</v>
      </c>
      <c r="C31" s="33">
        <v>1</v>
      </c>
      <c r="D31" s="6">
        <v>19</v>
      </c>
      <c r="E31" s="23" t="s">
        <v>84</v>
      </c>
      <c r="F31" s="9" t="s">
        <v>85</v>
      </c>
      <c r="G31" s="9"/>
      <c r="H31" s="9" t="s">
        <v>41</v>
      </c>
      <c r="I31" s="33" t="s">
        <v>42</v>
      </c>
      <c r="J31" s="76"/>
      <c r="K31" s="72"/>
      <c r="L31" s="72"/>
      <c r="M31" s="72"/>
      <c r="N31" s="72"/>
      <c r="O31" s="72"/>
      <c r="P31" s="69"/>
      <c r="Q31" s="3"/>
      <c r="R31" s="3"/>
      <c r="S31" s="3"/>
      <c r="T31" s="3"/>
      <c r="U31" s="3"/>
      <c r="V31" s="3"/>
      <c r="W31" s="3"/>
      <c r="X31" s="3"/>
    </row>
    <row r="32" spans="1:24" ht="25.5" x14ac:dyDescent="0.2">
      <c r="A32" s="62"/>
      <c r="B32" s="9">
        <v>1</v>
      </c>
      <c r="C32" s="44"/>
      <c r="D32" s="6">
        <v>20</v>
      </c>
      <c r="E32" s="23" t="s">
        <v>86</v>
      </c>
      <c r="F32" s="9" t="s">
        <v>87</v>
      </c>
      <c r="G32" s="9"/>
      <c r="H32" s="9" t="s">
        <v>41</v>
      </c>
      <c r="I32" s="33" t="s">
        <v>42</v>
      </c>
      <c r="J32" s="76"/>
      <c r="K32" s="72"/>
      <c r="L32" s="72"/>
      <c r="M32" s="72"/>
      <c r="N32" s="72"/>
      <c r="O32" s="72"/>
      <c r="P32" s="69"/>
      <c r="Q32" s="3"/>
      <c r="R32" s="3"/>
      <c r="S32" s="3"/>
      <c r="T32" s="3"/>
      <c r="U32" s="3"/>
      <c r="V32" s="3"/>
      <c r="W32" s="3"/>
      <c r="X32" s="3"/>
    </row>
    <row r="33" spans="1:24" ht="25.5" x14ac:dyDescent="0.2">
      <c r="A33" s="62"/>
      <c r="B33" s="44"/>
      <c r="C33" s="33">
        <v>1</v>
      </c>
      <c r="D33" s="6">
        <v>21</v>
      </c>
      <c r="E33" s="23" t="s">
        <v>88</v>
      </c>
      <c r="F33" s="9" t="s">
        <v>89</v>
      </c>
      <c r="G33" s="9"/>
      <c r="H33" s="9" t="s">
        <v>41</v>
      </c>
      <c r="I33" s="33" t="s">
        <v>42</v>
      </c>
      <c r="J33" s="76"/>
      <c r="K33" s="72"/>
      <c r="L33" s="72"/>
      <c r="M33" s="72"/>
      <c r="N33" s="72"/>
      <c r="O33" s="72"/>
      <c r="P33" s="69"/>
      <c r="Q33" s="3"/>
      <c r="R33" s="3"/>
      <c r="S33" s="3"/>
      <c r="T33" s="3"/>
      <c r="U33" s="3"/>
      <c r="V33" s="3"/>
      <c r="W33" s="3"/>
      <c r="X33" s="3"/>
    </row>
    <row r="34" spans="1:24" ht="25.5" x14ac:dyDescent="0.2">
      <c r="A34" s="62"/>
      <c r="B34" s="9">
        <v>1</v>
      </c>
      <c r="C34" s="33">
        <v>1</v>
      </c>
      <c r="D34" s="6">
        <v>22</v>
      </c>
      <c r="E34" s="23" t="s">
        <v>90</v>
      </c>
      <c r="F34" s="9" t="s">
        <v>91</v>
      </c>
      <c r="G34" s="9"/>
      <c r="H34" s="9" t="s">
        <v>41</v>
      </c>
      <c r="I34" s="33" t="s">
        <v>42</v>
      </c>
      <c r="J34" s="76"/>
      <c r="K34" s="72"/>
      <c r="L34" s="72"/>
      <c r="M34" s="72"/>
      <c r="N34" s="72"/>
      <c r="O34" s="72"/>
      <c r="P34" s="69"/>
      <c r="Q34" s="3"/>
      <c r="R34" s="3"/>
      <c r="S34" s="3"/>
      <c r="T34" s="3"/>
      <c r="U34" s="3"/>
      <c r="V34" s="3"/>
      <c r="W34" s="3"/>
      <c r="X34" s="3"/>
    </row>
    <row r="35" spans="1:24" ht="25.5" x14ac:dyDescent="0.2">
      <c r="A35" s="62"/>
      <c r="B35" s="9">
        <v>2</v>
      </c>
      <c r="C35" s="33">
        <v>2</v>
      </c>
      <c r="D35" s="6">
        <v>23</v>
      </c>
      <c r="E35" s="23" t="s">
        <v>92</v>
      </c>
      <c r="F35" s="9" t="s">
        <v>93</v>
      </c>
      <c r="G35" s="9"/>
      <c r="H35" s="9" t="s">
        <v>41</v>
      </c>
      <c r="I35" s="33" t="s">
        <v>42</v>
      </c>
      <c r="J35" s="76"/>
      <c r="K35" s="72"/>
      <c r="L35" s="72"/>
      <c r="M35" s="72"/>
      <c r="N35" s="72"/>
      <c r="O35" s="72"/>
      <c r="P35" s="69"/>
      <c r="Q35" s="3"/>
      <c r="R35" s="3"/>
      <c r="S35" s="3"/>
      <c r="T35" s="3"/>
      <c r="U35" s="3"/>
      <c r="V35" s="3"/>
      <c r="W35" s="3"/>
      <c r="X35" s="3"/>
    </row>
    <row r="36" spans="1:24" ht="25.5" x14ac:dyDescent="0.2">
      <c r="A36" s="62"/>
      <c r="B36" s="44"/>
      <c r="C36" s="33">
        <v>1</v>
      </c>
      <c r="D36" s="6">
        <v>24</v>
      </c>
      <c r="E36" s="23" t="s">
        <v>94</v>
      </c>
      <c r="F36" s="9" t="s">
        <v>95</v>
      </c>
      <c r="G36" s="9"/>
      <c r="H36" s="9" t="s">
        <v>41</v>
      </c>
      <c r="I36" s="33" t="s">
        <v>42</v>
      </c>
      <c r="J36" s="76"/>
      <c r="K36" s="72"/>
      <c r="L36" s="72"/>
      <c r="M36" s="72"/>
      <c r="N36" s="72"/>
      <c r="O36" s="72"/>
      <c r="P36" s="69"/>
      <c r="Q36" s="3"/>
      <c r="R36" s="3"/>
      <c r="S36" s="3"/>
      <c r="T36" s="3"/>
      <c r="U36" s="3"/>
      <c r="V36" s="3"/>
      <c r="W36" s="3"/>
      <c r="X36" s="3"/>
    </row>
    <row r="37" spans="1:24" ht="25.5" x14ac:dyDescent="0.2">
      <c r="A37" s="63"/>
      <c r="B37" s="47"/>
      <c r="C37" s="33">
        <v>1</v>
      </c>
      <c r="D37" s="6">
        <v>25</v>
      </c>
      <c r="E37" s="23" t="s">
        <v>96</v>
      </c>
      <c r="F37" s="9" t="s">
        <v>97</v>
      </c>
      <c r="G37" s="9"/>
      <c r="H37" s="9" t="s">
        <v>41</v>
      </c>
      <c r="I37" s="33" t="s">
        <v>42</v>
      </c>
      <c r="J37" s="66"/>
      <c r="K37" s="90"/>
      <c r="L37" s="90"/>
      <c r="M37" s="90"/>
      <c r="N37" s="90"/>
      <c r="O37" s="90"/>
      <c r="P37" s="67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48"/>
      <c r="L38" s="34"/>
      <c r="M38" s="34"/>
      <c r="N38" s="34"/>
      <c r="O38" s="34"/>
      <c r="P38" s="34"/>
      <c r="Q38" s="36"/>
      <c r="R38" s="3"/>
      <c r="S38" s="3"/>
      <c r="T38" s="3"/>
      <c r="U38" s="3"/>
      <c r="V38" s="3"/>
      <c r="W38" s="3"/>
      <c r="X38" s="3"/>
    </row>
    <row r="39" spans="1:24" ht="12.75" x14ac:dyDescent="0.2">
      <c r="A39" s="71"/>
      <c r="B39" s="64" t="s">
        <v>1</v>
      </c>
      <c r="C39" s="65"/>
      <c r="D39" s="73" t="s">
        <v>2</v>
      </c>
      <c r="E39" s="68" t="s">
        <v>3</v>
      </c>
      <c r="F39" s="61" t="s">
        <v>4</v>
      </c>
      <c r="G39" s="61" t="s">
        <v>5</v>
      </c>
      <c r="H39" s="61" t="s">
        <v>6</v>
      </c>
      <c r="I39" s="61" t="s">
        <v>7</v>
      </c>
      <c r="J39" s="86" t="s">
        <v>8</v>
      </c>
      <c r="K39" s="65"/>
      <c r="L39" s="79" t="s">
        <v>9</v>
      </c>
      <c r="M39" s="87"/>
      <c r="N39" s="79" t="s">
        <v>9</v>
      </c>
      <c r="O39" s="87"/>
      <c r="P39" s="73" t="s">
        <v>10</v>
      </c>
      <c r="Q39" s="36"/>
      <c r="R39" s="3"/>
      <c r="S39" s="3"/>
      <c r="T39" s="3"/>
      <c r="U39" s="3"/>
      <c r="V39" s="3"/>
      <c r="W39" s="3"/>
      <c r="X39" s="3"/>
    </row>
    <row r="40" spans="1:24" ht="12.75" x14ac:dyDescent="0.2">
      <c r="A40" s="72"/>
      <c r="B40" s="66"/>
      <c r="C40" s="67"/>
      <c r="D40" s="62"/>
      <c r="E40" s="69"/>
      <c r="F40" s="62"/>
      <c r="G40" s="62"/>
      <c r="H40" s="62"/>
      <c r="I40" s="62"/>
      <c r="J40" s="66"/>
      <c r="K40" s="67"/>
      <c r="L40" s="79" t="s">
        <v>11</v>
      </c>
      <c r="M40" s="87"/>
      <c r="N40" s="79" t="s">
        <v>12</v>
      </c>
      <c r="O40" s="87"/>
      <c r="P40" s="62"/>
      <c r="Q40" s="36"/>
      <c r="R40" s="3"/>
      <c r="S40" s="3"/>
      <c r="T40" s="3"/>
      <c r="U40" s="3"/>
      <c r="V40" s="3"/>
      <c r="W40" s="3"/>
      <c r="X40" s="3"/>
    </row>
    <row r="41" spans="1:24" ht="15.75" x14ac:dyDescent="0.2">
      <c r="A41" s="72"/>
      <c r="B41" s="5">
        <v>-1</v>
      </c>
      <c r="C41" s="47"/>
      <c r="D41" s="63"/>
      <c r="E41" s="67"/>
      <c r="F41" s="63"/>
      <c r="G41" s="63"/>
      <c r="H41" s="63"/>
      <c r="I41" s="63"/>
      <c r="J41" s="5" t="s">
        <v>13</v>
      </c>
      <c r="K41" s="5" t="s">
        <v>14</v>
      </c>
      <c r="L41" s="5" t="s">
        <v>13</v>
      </c>
      <c r="M41" s="5" t="s">
        <v>14</v>
      </c>
      <c r="N41" s="5" t="s">
        <v>13</v>
      </c>
      <c r="O41" s="5" t="s">
        <v>14</v>
      </c>
      <c r="P41" s="63"/>
      <c r="Q41" s="36"/>
      <c r="R41" s="3"/>
      <c r="S41" s="3"/>
      <c r="T41" s="3"/>
      <c r="U41" s="3"/>
      <c r="V41" s="3"/>
      <c r="W41" s="3"/>
      <c r="X41" s="3"/>
    </row>
    <row r="42" spans="1:24" ht="25.5" x14ac:dyDescent="0.2">
      <c r="A42" s="74" t="s">
        <v>98</v>
      </c>
      <c r="B42" s="11">
        <v>4</v>
      </c>
      <c r="C42" s="47"/>
      <c r="D42" s="9">
        <f>D22</f>
        <v>11</v>
      </c>
      <c r="E42" s="9" t="s">
        <v>56</v>
      </c>
      <c r="F42" s="9" t="s">
        <v>57</v>
      </c>
      <c r="G42" s="6" t="s">
        <v>58</v>
      </c>
      <c r="H42" s="38" t="s">
        <v>48</v>
      </c>
      <c r="I42" s="29" t="s">
        <v>59</v>
      </c>
      <c r="J42" s="9">
        <v>100</v>
      </c>
      <c r="K42" s="10">
        <v>3.5</v>
      </c>
      <c r="L42" s="6">
        <v>4</v>
      </c>
      <c r="M42" s="10">
        <f>(L42/J42)*K42</f>
        <v>0.14000000000000001</v>
      </c>
      <c r="N42" s="9">
        <f t="shared" ref="N42:O42" si="4">L42</f>
        <v>4</v>
      </c>
      <c r="O42" s="10">
        <f t="shared" si="4"/>
        <v>0.14000000000000001</v>
      </c>
      <c r="P42" s="9" t="s">
        <v>60</v>
      </c>
      <c r="Q42" s="3"/>
      <c r="R42" s="3"/>
      <c r="S42" s="3"/>
      <c r="T42" s="3"/>
      <c r="U42" s="3"/>
      <c r="V42" s="3"/>
      <c r="W42" s="3"/>
      <c r="X42" s="3"/>
    </row>
    <row r="43" spans="1:24" ht="25.5" x14ac:dyDescent="0.2">
      <c r="A43" s="62"/>
      <c r="B43" s="11">
        <v>1</v>
      </c>
      <c r="C43" s="47"/>
      <c r="D43" s="6">
        <v>26</v>
      </c>
      <c r="E43" s="6" t="s">
        <v>99</v>
      </c>
      <c r="F43" s="6" t="s">
        <v>100</v>
      </c>
      <c r="G43" s="6" t="s">
        <v>101</v>
      </c>
      <c r="H43" s="9" t="s">
        <v>102</v>
      </c>
      <c r="I43" s="45" t="s">
        <v>103</v>
      </c>
      <c r="J43" s="9">
        <v>2</v>
      </c>
      <c r="K43" s="10">
        <v>19.989999999999998</v>
      </c>
      <c r="L43" s="9">
        <v>2</v>
      </c>
      <c r="M43" s="10">
        <f>L43*(K43/10)</f>
        <v>3.9979999999999998</v>
      </c>
      <c r="N43" s="9">
        <f t="shared" ref="N43:O43" si="5">L43</f>
        <v>2</v>
      </c>
      <c r="O43" s="10">
        <f t="shared" si="5"/>
        <v>3.9979999999999998</v>
      </c>
      <c r="P43" s="9" t="s">
        <v>104</v>
      </c>
      <c r="Q43" s="3"/>
      <c r="R43" s="3"/>
      <c r="S43" s="3"/>
      <c r="T43" s="3"/>
      <c r="U43" s="3"/>
      <c r="V43" s="3"/>
      <c r="W43" s="3"/>
      <c r="X43" s="3"/>
    </row>
    <row r="44" spans="1:24" ht="12.75" x14ac:dyDescent="0.2">
      <c r="A44" s="62"/>
      <c r="B44" s="11">
        <v>1</v>
      </c>
      <c r="C44" s="47"/>
      <c r="D44" s="9">
        <v>27</v>
      </c>
      <c r="E44" s="23" t="s">
        <v>105</v>
      </c>
      <c r="F44" s="9" t="s">
        <v>106</v>
      </c>
      <c r="G44" s="9" t="s">
        <v>27</v>
      </c>
      <c r="H44" s="9" t="s">
        <v>41</v>
      </c>
      <c r="I44" s="9" t="s">
        <v>42</v>
      </c>
      <c r="J44" s="88"/>
      <c r="K44" s="89"/>
      <c r="L44" s="89"/>
      <c r="M44" s="89"/>
      <c r="N44" s="89"/>
      <c r="O44" s="89"/>
      <c r="P44" s="65"/>
      <c r="Q44" s="3"/>
      <c r="R44" s="3"/>
      <c r="S44" s="3"/>
      <c r="T44" s="3"/>
      <c r="U44" s="3"/>
      <c r="V44" s="3"/>
      <c r="W44" s="3"/>
      <c r="X44" s="3"/>
    </row>
    <row r="45" spans="1:24" ht="12.75" x14ac:dyDescent="0.2">
      <c r="A45" s="63"/>
      <c r="B45" s="11">
        <v>1</v>
      </c>
      <c r="C45" s="47"/>
      <c r="D45" s="9">
        <v>28</v>
      </c>
      <c r="E45" s="23" t="s">
        <v>107</v>
      </c>
      <c r="F45" s="9" t="s">
        <v>108</v>
      </c>
      <c r="G45" s="9" t="s">
        <v>27</v>
      </c>
      <c r="H45" s="9" t="s">
        <v>41</v>
      </c>
      <c r="I45" s="9" t="s">
        <v>42</v>
      </c>
      <c r="J45" s="66"/>
      <c r="K45" s="90"/>
      <c r="L45" s="90"/>
      <c r="M45" s="90"/>
      <c r="N45" s="90"/>
      <c r="O45" s="90"/>
      <c r="P45" s="67"/>
      <c r="Q45" s="3"/>
      <c r="R45" s="3"/>
      <c r="S45" s="3"/>
      <c r="T45" s="3"/>
      <c r="U45" s="3"/>
      <c r="V45" s="3"/>
      <c r="W45" s="3"/>
      <c r="X45" s="3"/>
    </row>
    <row r="46" spans="1:24" ht="12.75" x14ac:dyDescent="0.2">
      <c r="A46" s="46"/>
      <c r="B46" s="34"/>
      <c r="C46" s="34"/>
      <c r="D46" s="34"/>
      <c r="E46" s="34"/>
      <c r="F46" s="34"/>
      <c r="G46" s="34"/>
      <c r="H46" s="34"/>
      <c r="I46" s="34"/>
      <c r="J46" s="34"/>
      <c r="K46" s="48"/>
      <c r="L46" s="34"/>
      <c r="M46" s="34"/>
      <c r="N46" s="34"/>
      <c r="O46" s="34"/>
      <c r="P46" s="34"/>
      <c r="Q46" s="3"/>
      <c r="R46" s="3"/>
      <c r="S46" s="3"/>
      <c r="T46" s="3"/>
      <c r="U46" s="3"/>
      <c r="V46" s="3"/>
      <c r="W46" s="3"/>
      <c r="X46" s="3"/>
    </row>
    <row r="47" spans="1:24" ht="12.75" x14ac:dyDescent="0.2">
      <c r="A47" s="46"/>
      <c r="B47" s="64" t="s">
        <v>1</v>
      </c>
      <c r="C47" s="65"/>
      <c r="D47" s="61" t="s">
        <v>2</v>
      </c>
      <c r="E47" s="68" t="s">
        <v>3</v>
      </c>
      <c r="F47" s="61" t="s">
        <v>4</v>
      </c>
      <c r="G47" s="61" t="s">
        <v>5</v>
      </c>
      <c r="H47" s="61" t="s">
        <v>6</v>
      </c>
      <c r="I47" s="61" t="s">
        <v>7</v>
      </c>
      <c r="J47" s="86" t="s">
        <v>8</v>
      </c>
      <c r="K47" s="65"/>
      <c r="L47" s="79" t="s">
        <v>9</v>
      </c>
      <c r="M47" s="87"/>
      <c r="N47" s="79" t="s">
        <v>9</v>
      </c>
      <c r="O47" s="87"/>
      <c r="P47" s="73" t="s">
        <v>10</v>
      </c>
      <c r="Q47" s="3"/>
      <c r="R47" s="3"/>
      <c r="S47" s="3"/>
      <c r="T47" s="3"/>
      <c r="U47" s="3"/>
      <c r="V47" s="3"/>
      <c r="W47" s="3"/>
      <c r="X47" s="3"/>
    </row>
    <row r="48" spans="1:24" ht="12.75" x14ac:dyDescent="0.2">
      <c r="A48" s="46"/>
      <c r="B48" s="66"/>
      <c r="C48" s="67"/>
      <c r="D48" s="62"/>
      <c r="E48" s="69"/>
      <c r="F48" s="62"/>
      <c r="G48" s="62"/>
      <c r="H48" s="62"/>
      <c r="I48" s="62"/>
      <c r="J48" s="66"/>
      <c r="K48" s="67"/>
      <c r="L48" s="79" t="s">
        <v>11</v>
      </c>
      <c r="M48" s="87"/>
      <c r="N48" s="79" t="s">
        <v>12</v>
      </c>
      <c r="O48" s="87"/>
      <c r="P48" s="62"/>
      <c r="Q48" s="3"/>
      <c r="R48" s="3"/>
      <c r="S48" s="3"/>
      <c r="T48" s="3"/>
      <c r="U48" s="3"/>
      <c r="V48" s="3"/>
      <c r="W48" s="3"/>
      <c r="X48" s="3"/>
    </row>
    <row r="49" spans="1:24" ht="15.75" x14ac:dyDescent="0.2">
      <c r="A49" s="46"/>
      <c r="B49" s="5">
        <v>-1</v>
      </c>
      <c r="C49" s="47"/>
      <c r="D49" s="63"/>
      <c r="E49" s="67"/>
      <c r="F49" s="63"/>
      <c r="G49" s="63"/>
      <c r="H49" s="63"/>
      <c r="I49" s="63"/>
      <c r="J49" s="5" t="s">
        <v>13</v>
      </c>
      <c r="K49" s="5" t="s">
        <v>14</v>
      </c>
      <c r="L49" s="5" t="s">
        <v>13</v>
      </c>
      <c r="M49" s="5" t="s">
        <v>14</v>
      </c>
      <c r="N49" s="5" t="s">
        <v>13</v>
      </c>
      <c r="O49" s="5" t="s">
        <v>14</v>
      </c>
      <c r="P49" s="63"/>
      <c r="Q49" s="3"/>
      <c r="R49" s="3"/>
      <c r="S49" s="3"/>
      <c r="T49" s="3"/>
      <c r="U49" s="3"/>
      <c r="V49" s="3"/>
      <c r="W49" s="3"/>
      <c r="X49" s="3"/>
    </row>
    <row r="50" spans="1:24" ht="25.5" x14ac:dyDescent="0.2">
      <c r="A50" s="70" t="s">
        <v>109</v>
      </c>
      <c r="B50" s="6">
        <v>6</v>
      </c>
      <c r="C50" s="47"/>
      <c r="D50" s="6">
        <f>D22</f>
        <v>11</v>
      </c>
      <c r="E50" s="9" t="s">
        <v>56</v>
      </c>
      <c r="F50" s="9" t="s">
        <v>57</v>
      </c>
      <c r="G50" s="6" t="s">
        <v>58</v>
      </c>
      <c r="H50" s="38" t="s">
        <v>48</v>
      </c>
      <c r="I50" s="29" t="s">
        <v>59</v>
      </c>
      <c r="J50" s="9">
        <v>100</v>
      </c>
      <c r="K50" s="10">
        <v>3.5</v>
      </c>
      <c r="L50" s="6">
        <f>B50</f>
        <v>6</v>
      </c>
      <c r="M50" s="10">
        <f>(L50/J50)*K50</f>
        <v>0.21</v>
      </c>
      <c r="N50" s="9">
        <f t="shared" ref="N50:O50" si="6">L50</f>
        <v>6</v>
      </c>
      <c r="O50" s="10">
        <f t="shared" si="6"/>
        <v>0.21</v>
      </c>
      <c r="P50" s="9" t="s">
        <v>60</v>
      </c>
      <c r="Q50" s="3"/>
      <c r="R50" s="3"/>
      <c r="S50" s="3"/>
      <c r="T50" s="3"/>
      <c r="U50" s="3"/>
      <c r="V50" s="3"/>
      <c r="W50" s="3"/>
      <c r="X50" s="3"/>
    </row>
    <row r="51" spans="1:24" ht="38.25" x14ac:dyDescent="0.2">
      <c r="A51" s="62"/>
      <c r="B51" s="6">
        <v>1</v>
      </c>
      <c r="C51" s="47"/>
      <c r="D51" s="6">
        <v>29</v>
      </c>
      <c r="E51" s="6" t="s">
        <v>110</v>
      </c>
      <c r="F51" s="6" t="s">
        <v>111</v>
      </c>
      <c r="G51" s="6" t="s">
        <v>34</v>
      </c>
      <c r="H51" s="38" t="s">
        <v>48</v>
      </c>
      <c r="I51" s="8" t="s">
        <v>112</v>
      </c>
      <c r="J51" s="9">
        <v>1</v>
      </c>
      <c r="K51" s="10">
        <v>14</v>
      </c>
      <c r="L51" s="9">
        <v>1</v>
      </c>
      <c r="M51" s="10">
        <f>K51/4</f>
        <v>3.5</v>
      </c>
      <c r="N51" s="9">
        <f t="shared" ref="N51:O51" si="7">L51</f>
        <v>1</v>
      </c>
      <c r="O51" s="10">
        <f t="shared" si="7"/>
        <v>3.5</v>
      </c>
      <c r="P51" s="6" t="s">
        <v>113</v>
      </c>
      <c r="Q51" s="3"/>
      <c r="R51" s="3"/>
      <c r="S51" s="3"/>
      <c r="T51" s="3"/>
      <c r="U51" s="3"/>
      <c r="V51" s="3"/>
      <c r="W51" s="3"/>
      <c r="X51" s="3"/>
    </row>
    <row r="52" spans="1:24" ht="38.25" x14ac:dyDescent="0.2">
      <c r="A52" s="62"/>
      <c r="B52" s="6">
        <v>1</v>
      </c>
      <c r="C52" s="47"/>
      <c r="D52" s="6">
        <v>30</v>
      </c>
      <c r="E52" s="6" t="s">
        <v>114</v>
      </c>
      <c r="F52" s="6" t="s">
        <v>115</v>
      </c>
      <c r="G52" s="22" t="s">
        <v>34</v>
      </c>
      <c r="H52" s="22" t="s">
        <v>35</v>
      </c>
      <c r="I52" s="91"/>
      <c r="J52" s="80"/>
      <c r="K52" s="80"/>
      <c r="L52" s="80"/>
      <c r="M52" s="80"/>
      <c r="N52" s="80"/>
      <c r="O52" s="92"/>
      <c r="P52" s="9" t="s">
        <v>116</v>
      </c>
      <c r="Q52" s="3"/>
      <c r="R52" s="3"/>
      <c r="S52" s="3"/>
      <c r="T52" s="3"/>
      <c r="U52" s="3"/>
      <c r="V52" s="3"/>
      <c r="W52" s="3"/>
      <c r="X52" s="3"/>
    </row>
    <row r="53" spans="1:24" ht="25.5" x14ac:dyDescent="0.2">
      <c r="A53" s="62"/>
      <c r="B53" s="6">
        <v>1</v>
      </c>
      <c r="C53" s="47"/>
      <c r="D53" s="6">
        <f>D43</f>
        <v>26</v>
      </c>
      <c r="E53" s="9" t="s">
        <v>99</v>
      </c>
      <c r="F53" s="6" t="s">
        <v>100</v>
      </c>
      <c r="G53" s="6" t="s">
        <v>101</v>
      </c>
      <c r="H53" s="9" t="s">
        <v>102</v>
      </c>
      <c r="I53" s="45" t="s">
        <v>103</v>
      </c>
      <c r="J53" s="9">
        <v>2</v>
      </c>
      <c r="K53" s="10">
        <v>19.989999999999998</v>
      </c>
      <c r="L53" s="9">
        <v>2</v>
      </c>
      <c r="M53" s="10">
        <f>L53*(K53/10)</f>
        <v>3.9979999999999998</v>
      </c>
      <c r="N53" s="9">
        <f t="shared" ref="N53:O53" si="8">L53</f>
        <v>2</v>
      </c>
      <c r="O53" s="10">
        <f t="shared" si="8"/>
        <v>3.9979999999999998</v>
      </c>
      <c r="P53" s="9" t="s">
        <v>60</v>
      </c>
      <c r="Q53" s="3"/>
      <c r="R53" s="3"/>
      <c r="S53" s="3"/>
      <c r="T53" s="3"/>
      <c r="U53" s="3"/>
      <c r="V53" s="3"/>
      <c r="W53" s="3"/>
      <c r="X53" s="3"/>
    </row>
    <row r="54" spans="1:24" ht="25.5" x14ac:dyDescent="0.2">
      <c r="A54" s="62"/>
      <c r="B54" s="6">
        <v>1</v>
      </c>
      <c r="C54" s="47"/>
      <c r="D54" s="6">
        <v>31</v>
      </c>
      <c r="E54" s="9" t="s">
        <v>117</v>
      </c>
      <c r="F54" s="9" t="s">
        <v>118</v>
      </c>
      <c r="G54" s="9" t="s">
        <v>27</v>
      </c>
      <c r="H54" s="9" t="s">
        <v>41</v>
      </c>
      <c r="I54" s="9" t="s">
        <v>42</v>
      </c>
      <c r="J54" s="88"/>
      <c r="K54" s="89"/>
      <c r="L54" s="89"/>
      <c r="M54" s="89"/>
      <c r="N54" s="89"/>
      <c r="O54" s="89"/>
      <c r="P54" s="65"/>
      <c r="Q54" s="3"/>
      <c r="R54" s="3"/>
      <c r="S54" s="3"/>
      <c r="T54" s="3"/>
      <c r="U54" s="3"/>
      <c r="V54" s="3"/>
      <c r="W54" s="3"/>
      <c r="X54" s="3"/>
    </row>
    <row r="55" spans="1:24" ht="25.5" x14ac:dyDescent="0.2">
      <c r="A55" s="63"/>
      <c r="B55" s="6">
        <v>1</v>
      </c>
      <c r="C55" s="47"/>
      <c r="D55" s="6">
        <v>32</v>
      </c>
      <c r="E55" s="9" t="s">
        <v>119</v>
      </c>
      <c r="F55" s="9" t="s">
        <v>120</v>
      </c>
      <c r="G55" s="9" t="s">
        <v>27</v>
      </c>
      <c r="H55" s="9" t="s">
        <v>41</v>
      </c>
      <c r="I55" s="9" t="s">
        <v>42</v>
      </c>
      <c r="J55" s="66"/>
      <c r="K55" s="90"/>
      <c r="L55" s="90"/>
      <c r="M55" s="90"/>
      <c r="N55" s="90"/>
      <c r="O55" s="90"/>
      <c r="P55" s="67"/>
      <c r="Q55" s="3"/>
      <c r="R55" s="3"/>
      <c r="S55" s="3"/>
      <c r="T55" s="3"/>
      <c r="U55" s="3"/>
      <c r="V55" s="3"/>
      <c r="W55" s="3"/>
      <c r="X55" s="3"/>
    </row>
    <row r="56" spans="1:24" ht="12.75" x14ac:dyDescent="0.2">
      <c r="A56" s="46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46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"/>
      <c r="R57" s="3"/>
      <c r="S57" s="3"/>
      <c r="T57" s="3"/>
      <c r="U57" s="3"/>
      <c r="V57" s="3"/>
      <c r="W57" s="3"/>
      <c r="X57" s="3"/>
    </row>
    <row r="58" spans="1:24" ht="12.75" x14ac:dyDescent="0.2">
      <c r="A58" s="34"/>
      <c r="B58" s="64" t="s">
        <v>1</v>
      </c>
      <c r="C58" s="65"/>
      <c r="D58" s="61" t="s">
        <v>2</v>
      </c>
      <c r="E58" s="68" t="s">
        <v>3</v>
      </c>
      <c r="F58" s="61" t="s">
        <v>4</v>
      </c>
      <c r="G58" s="61" t="s">
        <v>5</v>
      </c>
      <c r="H58" s="61" t="s">
        <v>6</v>
      </c>
      <c r="I58" s="61" t="s">
        <v>7</v>
      </c>
      <c r="J58" s="86" t="s">
        <v>8</v>
      </c>
      <c r="K58" s="65"/>
      <c r="L58" s="79" t="s">
        <v>9</v>
      </c>
      <c r="M58" s="87"/>
      <c r="N58" s="79" t="s">
        <v>9</v>
      </c>
      <c r="O58" s="87"/>
      <c r="P58" s="73" t="s">
        <v>10</v>
      </c>
      <c r="Q58" s="3"/>
      <c r="R58" s="3"/>
      <c r="S58" s="3"/>
      <c r="T58" s="3"/>
      <c r="U58" s="3"/>
      <c r="V58" s="3"/>
      <c r="W58" s="3"/>
      <c r="X58" s="3"/>
    </row>
    <row r="59" spans="1:24" ht="12.75" x14ac:dyDescent="0.2">
      <c r="A59" s="34"/>
      <c r="B59" s="66"/>
      <c r="C59" s="67"/>
      <c r="D59" s="62"/>
      <c r="E59" s="69"/>
      <c r="F59" s="62"/>
      <c r="G59" s="62"/>
      <c r="H59" s="62"/>
      <c r="I59" s="62"/>
      <c r="J59" s="66"/>
      <c r="K59" s="67"/>
      <c r="L59" s="79" t="s">
        <v>11</v>
      </c>
      <c r="M59" s="87"/>
      <c r="N59" s="79" t="s">
        <v>12</v>
      </c>
      <c r="O59" s="87"/>
      <c r="P59" s="62"/>
      <c r="Q59" s="3"/>
      <c r="R59" s="3"/>
      <c r="S59" s="3"/>
      <c r="T59" s="3"/>
      <c r="U59" s="3"/>
      <c r="V59" s="3"/>
      <c r="W59" s="3"/>
      <c r="X59" s="3"/>
    </row>
    <row r="60" spans="1:24" ht="15.75" x14ac:dyDescent="0.2">
      <c r="A60" s="34"/>
      <c r="B60" s="5">
        <v>-1</v>
      </c>
      <c r="C60" s="47"/>
      <c r="D60" s="63"/>
      <c r="E60" s="67"/>
      <c r="F60" s="63"/>
      <c r="G60" s="63"/>
      <c r="H60" s="63"/>
      <c r="I60" s="63"/>
      <c r="J60" s="5" t="s">
        <v>13</v>
      </c>
      <c r="K60" s="5" t="s">
        <v>14</v>
      </c>
      <c r="L60" s="5" t="s">
        <v>13</v>
      </c>
      <c r="M60" s="5" t="s">
        <v>14</v>
      </c>
      <c r="N60" s="5" t="s">
        <v>13</v>
      </c>
      <c r="O60" s="5" t="s">
        <v>14</v>
      </c>
      <c r="P60" s="63"/>
      <c r="Q60" s="3"/>
      <c r="R60" s="3"/>
      <c r="S60" s="3"/>
      <c r="T60" s="3"/>
      <c r="U60" s="3"/>
      <c r="V60" s="3"/>
      <c r="W60" s="3"/>
      <c r="X60" s="3"/>
    </row>
    <row r="61" spans="1:24" ht="25.5" x14ac:dyDescent="0.2">
      <c r="A61" s="85" t="s">
        <v>121</v>
      </c>
      <c r="B61" s="9">
        <v>4</v>
      </c>
      <c r="C61" s="47"/>
      <c r="D61" s="9">
        <v>33</v>
      </c>
      <c r="E61" s="9" t="s">
        <v>122</v>
      </c>
      <c r="F61" s="9" t="s">
        <v>123</v>
      </c>
      <c r="G61" s="9" t="s">
        <v>124</v>
      </c>
      <c r="H61" s="38" t="s">
        <v>48</v>
      </c>
      <c r="I61" s="29" t="s">
        <v>125</v>
      </c>
      <c r="J61" s="9">
        <v>25</v>
      </c>
      <c r="K61" s="10">
        <v>6.69</v>
      </c>
      <c r="L61" s="9">
        <v>4</v>
      </c>
      <c r="M61" s="10">
        <f>L61/J61*K61</f>
        <v>1.0704</v>
      </c>
      <c r="N61" s="9">
        <v>4</v>
      </c>
      <c r="O61" s="10">
        <f>(N61/J61)*K61</f>
        <v>1.0704</v>
      </c>
      <c r="P61" s="9" t="s">
        <v>60</v>
      </c>
      <c r="Q61" s="3"/>
      <c r="R61" s="3"/>
      <c r="S61" s="3"/>
      <c r="T61" s="3"/>
      <c r="U61" s="3"/>
      <c r="V61" s="3"/>
      <c r="W61" s="3"/>
      <c r="X61" s="3"/>
    </row>
    <row r="62" spans="1:24" ht="12.75" x14ac:dyDescent="0.2">
      <c r="A62" s="76"/>
      <c r="B62" s="9">
        <v>1</v>
      </c>
      <c r="C62" s="47"/>
      <c r="D62" s="9">
        <v>34</v>
      </c>
      <c r="E62" s="14" t="s">
        <v>126</v>
      </c>
      <c r="F62" s="9" t="s">
        <v>127</v>
      </c>
      <c r="G62" s="9"/>
      <c r="H62" s="9" t="s">
        <v>128</v>
      </c>
      <c r="I62" s="49" t="s">
        <v>129</v>
      </c>
      <c r="J62" s="9">
        <v>1</v>
      </c>
      <c r="K62" s="10">
        <f>41.8</f>
        <v>41.8</v>
      </c>
      <c r="L62" s="9">
        <v>1</v>
      </c>
      <c r="M62" s="10">
        <f t="shared" ref="M62:O62" si="9">K62</f>
        <v>41.8</v>
      </c>
      <c r="N62" s="9">
        <f t="shared" si="9"/>
        <v>1</v>
      </c>
      <c r="O62" s="10">
        <f t="shared" si="9"/>
        <v>41.8</v>
      </c>
      <c r="P62" s="9"/>
      <c r="Q62" s="3"/>
      <c r="R62" s="3"/>
      <c r="S62" s="3"/>
      <c r="T62" s="3"/>
      <c r="U62" s="3"/>
      <c r="V62" s="3"/>
      <c r="W62" s="3"/>
      <c r="X62" s="3"/>
    </row>
    <row r="63" spans="1:24" ht="25.5" x14ac:dyDescent="0.2">
      <c r="A63" s="76"/>
      <c r="B63" s="9">
        <v>1</v>
      </c>
      <c r="C63" s="47"/>
      <c r="D63" s="9">
        <v>35</v>
      </c>
      <c r="E63" s="23"/>
      <c r="F63" s="9" t="s">
        <v>130</v>
      </c>
      <c r="G63" s="9"/>
      <c r="H63" s="9" t="s">
        <v>131</v>
      </c>
      <c r="I63" s="45" t="s">
        <v>132</v>
      </c>
      <c r="J63" s="23">
        <v>20</v>
      </c>
      <c r="K63" s="10">
        <v>11</v>
      </c>
      <c r="L63" s="9">
        <v>1</v>
      </c>
      <c r="M63" s="10">
        <f>K63/J63</f>
        <v>0.55000000000000004</v>
      </c>
      <c r="N63" s="9">
        <f t="shared" ref="N63:O63" si="10">L63</f>
        <v>1</v>
      </c>
      <c r="O63" s="10">
        <f t="shared" si="10"/>
        <v>0.55000000000000004</v>
      </c>
      <c r="P63" s="9" t="s">
        <v>133</v>
      </c>
      <c r="Q63" s="3"/>
      <c r="R63" s="3"/>
      <c r="S63" s="3"/>
      <c r="T63" s="3"/>
      <c r="U63" s="3"/>
      <c r="V63" s="3"/>
      <c r="W63" s="3"/>
      <c r="X63" s="3"/>
    </row>
    <row r="64" spans="1:24" ht="25.5" x14ac:dyDescent="0.2">
      <c r="A64" s="76"/>
      <c r="B64" s="9">
        <v>1</v>
      </c>
      <c r="C64" s="47"/>
      <c r="D64" s="9">
        <v>36</v>
      </c>
      <c r="E64" s="23" t="s">
        <v>134</v>
      </c>
      <c r="F64" s="9" t="s">
        <v>135</v>
      </c>
      <c r="G64" s="9" t="s">
        <v>136</v>
      </c>
      <c r="H64" s="9" t="s">
        <v>137</v>
      </c>
      <c r="I64" s="29" t="s">
        <v>138</v>
      </c>
      <c r="J64" s="9">
        <v>1</v>
      </c>
      <c r="K64" s="10">
        <v>20.7</v>
      </c>
      <c r="L64" s="9">
        <f t="shared" ref="L64:O64" si="11">J64</f>
        <v>1</v>
      </c>
      <c r="M64" s="10">
        <f t="shared" si="11"/>
        <v>20.7</v>
      </c>
      <c r="N64" s="9">
        <f t="shared" si="11"/>
        <v>1</v>
      </c>
      <c r="O64" s="10">
        <f t="shared" si="11"/>
        <v>20.7</v>
      </c>
      <c r="P64" s="9"/>
      <c r="Q64" s="3"/>
      <c r="R64" s="3"/>
      <c r="S64" s="3"/>
      <c r="T64" s="3"/>
      <c r="U64" s="3"/>
      <c r="V64" s="3"/>
      <c r="W64" s="3"/>
      <c r="X64" s="3"/>
    </row>
    <row r="65" spans="1:24" ht="38.25" x14ac:dyDescent="0.2">
      <c r="A65" s="76"/>
      <c r="B65" s="9">
        <v>1</v>
      </c>
      <c r="C65" s="47"/>
      <c r="D65" s="9">
        <v>37</v>
      </c>
      <c r="E65" s="34" t="s">
        <v>139</v>
      </c>
      <c r="F65" s="9" t="s">
        <v>140</v>
      </c>
      <c r="G65" s="34" t="s">
        <v>141</v>
      </c>
      <c r="H65" s="18" t="s">
        <v>142</v>
      </c>
      <c r="I65" s="50" t="s">
        <v>143</v>
      </c>
      <c r="J65" s="9">
        <v>6</v>
      </c>
      <c r="K65" s="10">
        <v>8.5500000000000007</v>
      </c>
      <c r="L65" s="9">
        <v>1</v>
      </c>
      <c r="M65" s="10">
        <f>K65/J65</f>
        <v>1.425</v>
      </c>
      <c r="N65" s="9">
        <f t="shared" ref="N65:O65" si="12">L65</f>
        <v>1</v>
      </c>
      <c r="O65" s="10">
        <f t="shared" si="12"/>
        <v>1.425</v>
      </c>
      <c r="P65" s="9" t="s">
        <v>144</v>
      </c>
      <c r="Q65" s="3"/>
      <c r="R65" s="3"/>
      <c r="S65" s="3"/>
      <c r="T65" s="3"/>
      <c r="U65" s="3"/>
      <c r="V65" s="3"/>
      <c r="W65" s="3"/>
      <c r="X65" s="3"/>
    </row>
    <row r="66" spans="1:24" ht="25.5" x14ac:dyDescent="0.2">
      <c r="A66" s="76"/>
      <c r="B66" s="9">
        <v>1</v>
      </c>
      <c r="C66" s="47"/>
      <c r="D66" s="9">
        <v>38</v>
      </c>
      <c r="E66" s="23" t="s">
        <v>145</v>
      </c>
      <c r="F66" s="9" t="s">
        <v>146</v>
      </c>
      <c r="G66" s="9" t="s">
        <v>147</v>
      </c>
      <c r="H66" s="9" t="s">
        <v>148</v>
      </c>
      <c r="I66" s="45" t="s">
        <v>149</v>
      </c>
      <c r="J66" s="9">
        <v>1</v>
      </c>
      <c r="K66" s="10">
        <v>0.2</v>
      </c>
      <c r="L66" s="9">
        <f t="shared" ref="L66:O66" si="13">J66</f>
        <v>1</v>
      </c>
      <c r="M66" s="10">
        <f t="shared" si="13"/>
        <v>0.2</v>
      </c>
      <c r="N66" s="9">
        <f t="shared" si="13"/>
        <v>1</v>
      </c>
      <c r="O66" s="10">
        <f t="shared" si="13"/>
        <v>0.2</v>
      </c>
      <c r="P66" s="9" t="s">
        <v>150</v>
      </c>
      <c r="Q66" s="3"/>
      <c r="R66" s="3"/>
      <c r="S66" s="3"/>
      <c r="T66" s="3"/>
      <c r="U66" s="3"/>
      <c r="V66" s="3"/>
      <c r="W66" s="3"/>
      <c r="X66" s="3"/>
    </row>
    <row r="67" spans="1:24" ht="25.5" x14ac:dyDescent="0.2">
      <c r="A67" s="76"/>
      <c r="B67" s="9">
        <v>1</v>
      </c>
      <c r="C67" s="47"/>
      <c r="D67" s="9">
        <v>39</v>
      </c>
      <c r="E67" s="23" t="s">
        <v>151</v>
      </c>
      <c r="F67" s="9" t="s">
        <v>152</v>
      </c>
      <c r="G67" s="9" t="s">
        <v>153</v>
      </c>
      <c r="H67" s="9" t="s">
        <v>154</v>
      </c>
      <c r="I67" s="8" t="s">
        <v>155</v>
      </c>
      <c r="J67" s="9">
        <v>1</v>
      </c>
      <c r="K67" s="10">
        <v>0.1</v>
      </c>
      <c r="L67" s="9">
        <f t="shared" ref="L67:O67" si="14">J67</f>
        <v>1</v>
      </c>
      <c r="M67" s="10">
        <f t="shared" si="14"/>
        <v>0.1</v>
      </c>
      <c r="N67" s="9">
        <f t="shared" si="14"/>
        <v>1</v>
      </c>
      <c r="O67" s="10">
        <f t="shared" si="14"/>
        <v>0.1</v>
      </c>
      <c r="P67" s="9" t="s">
        <v>156</v>
      </c>
      <c r="Q67" s="3"/>
      <c r="R67" s="3"/>
      <c r="S67" s="3"/>
      <c r="T67" s="3"/>
      <c r="U67" s="3"/>
      <c r="V67" s="3"/>
      <c r="W67" s="3"/>
      <c r="X67" s="3"/>
    </row>
    <row r="68" spans="1:24" ht="25.5" x14ac:dyDescent="0.2">
      <c r="A68" s="76"/>
      <c r="B68" s="9">
        <v>1</v>
      </c>
      <c r="C68" s="47"/>
      <c r="D68" s="9">
        <v>40</v>
      </c>
      <c r="E68" s="9" t="s">
        <v>157</v>
      </c>
      <c r="F68" s="9" t="s">
        <v>158</v>
      </c>
      <c r="G68" s="9"/>
      <c r="H68" s="9" t="s">
        <v>159</v>
      </c>
      <c r="I68" s="8" t="s">
        <v>160</v>
      </c>
      <c r="J68" s="9">
        <v>12</v>
      </c>
      <c r="K68" s="10">
        <v>12</v>
      </c>
      <c r="L68" s="6">
        <v>1</v>
      </c>
      <c r="M68" s="10">
        <f>K68/J68</f>
        <v>1</v>
      </c>
      <c r="N68" s="9">
        <f t="shared" ref="N68:O68" si="15">L68</f>
        <v>1</v>
      </c>
      <c r="O68" s="10">
        <f t="shared" si="15"/>
        <v>1</v>
      </c>
      <c r="P68" s="9" t="s">
        <v>161</v>
      </c>
      <c r="Q68" s="3"/>
      <c r="R68" s="3"/>
      <c r="S68" s="3"/>
      <c r="T68" s="3"/>
      <c r="U68" s="3"/>
      <c r="V68" s="3"/>
      <c r="W68" s="3"/>
      <c r="X68" s="3"/>
    </row>
    <row r="69" spans="1:24" ht="25.5" x14ac:dyDescent="0.2">
      <c r="A69" s="76"/>
      <c r="B69" s="9">
        <v>1</v>
      </c>
      <c r="C69" s="47"/>
      <c r="D69" s="9">
        <v>41</v>
      </c>
      <c r="E69" s="9" t="s">
        <v>162</v>
      </c>
      <c r="F69" s="9" t="s">
        <v>163</v>
      </c>
      <c r="G69" s="9"/>
      <c r="H69" s="9" t="s">
        <v>164</v>
      </c>
      <c r="I69" s="45" t="s">
        <v>165</v>
      </c>
      <c r="J69" s="9">
        <v>5</v>
      </c>
      <c r="K69" s="10">
        <v>6</v>
      </c>
      <c r="L69" s="6">
        <v>1</v>
      </c>
      <c r="M69" s="10">
        <f>(L69/J69)*K69</f>
        <v>1.2000000000000002</v>
      </c>
      <c r="N69" s="9">
        <f t="shared" ref="N69:O69" si="16">L69</f>
        <v>1</v>
      </c>
      <c r="O69" s="10">
        <f t="shared" si="16"/>
        <v>1.2000000000000002</v>
      </c>
      <c r="P69" s="9" t="s">
        <v>166</v>
      </c>
      <c r="Q69" s="3"/>
      <c r="R69" s="3"/>
      <c r="S69" s="3"/>
      <c r="T69" s="3"/>
      <c r="U69" s="3"/>
      <c r="V69" s="3"/>
      <c r="W69" s="3"/>
      <c r="X69" s="3"/>
    </row>
    <row r="70" spans="1:24" ht="12.75" x14ac:dyDescent="0.2">
      <c r="A70" s="76"/>
      <c r="B70" s="9">
        <v>1</v>
      </c>
      <c r="C70" s="47"/>
      <c r="D70" s="9">
        <v>42</v>
      </c>
      <c r="E70" s="34"/>
      <c r="F70" s="9" t="s">
        <v>167</v>
      </c>
      <c r="G70" s="9"/>
      <c r="H70" s="9"/>
      <c r="I70" s="51"/>
      <c r="J70" s="9"/>
      <c r="K70" s="10"/>
      <c r="L70" s="9"/>
      <c r="M70" s="10"/>
      <c r="N70" s="9">
        <f t="shared" ref="N70:O70" si="17">L70</f>
        <v>0</v>
      </c>
      <c r="O70" s="10">
        <f t="shared" si="17"/>
        <v>0</v>
      </c>
      <c r="P70" s="9" t="s">
        <v>168</v>
      </c>
      <c r="Q70" s="3"/>
      <c r="R70" s="3"/>
      <c r="S70" s="3"/>
      <c r="T70" s="3"/>
      <c r="U70" s="3"/>
      <c r="V70" s="3"/>
      <c r="W70" s="3"/>
      <c r="X70" s="3"/>
    </row>
    <row r="71" spans="1:24" ht="25.5" x14ac:dyDescent="0.2">
      <c r="A71" s="66"/>
      <c r="B71" s="9">
        <v>1</v>
      </c>
      <c r="C71" s="47"/>
      <c r="D71" s="9">
        <v>43</v>
      </c>
      <c r="E71" s="23" t="s">
        <v>169</v>
      </c>
      <c r="F71" s="9" t="s">
        <v>170</v>
      </c>
      <c r="G71" s="9" t="s">
        <v>171</v>
      </c>
      <c r="H71" s="9" t="s">
        <v>172</v>
      </c>
      <c r="I71" s="45" t="s">
        <v>173</v>
      </c>
      <c r="J71" s="9">
        <v>1</v>
      </c>
      <c r="K71" s="10">
        <v>10.99</v>
      </c>
      <c r="L71" s="9">
        <f t="shared" ref="L71:O71" si="18">J71</f>
        <v>1</v>
      </c>
      <c r="M71" s="10">
        <f t="shared" si="18"/>
        <v>10.99</v>
      </c>
      <c r="N71" s="9">
        <f t="shared" si="18"/>
        <v>1</v>
      </c>
      <c r="O71" s="10">
        <f t="shared" si="18"/>
        <v>10.99</v>
      </c>
      <c r="P71" s="9" t="s">
        <v>174</v>
      </c>
      <c r="Q71" s="3"/>
      <c r="R71" s="3"/>
      <c r="S71" s="3"/>
      <c r="T71" s="3"/>
      <c r="U71" s="3"/>
      <c r="V71" s="3"/>
      <c r="W71" s="3"/>
      <c r="X71" s="3"/>
    </row>
    <row r="72" spans="1:2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4" ht="15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"/>
      <c r="R73" s="3"/>
      <c r="S73" s="3"/>
      <c r="T73" s="3"/>
      <c r="U73" s="3"/>
      <c r="V73" s="3"/>
      <c r="W73" s="3"/>
      <c r="X73" s="3"/>
    </row>
    <row r="74" spans="1:24" ht="12.75" x14ac:dyDescent="0.2">
      <c r="A74" s="35"/>
      <c r="B74" s="64" t="s">
        <v>1</v>
      </c>
      <c r="C74" s="65"/>
      <c r="D74" s="73" t="s">
        <v>2</v>
      </c>
      <c r="E74" s="68" t="s">
        <v>3</v>
      </c>
      <c r="F74" s="61" t="s">
        <v>4</v>
      </c>
      <c r="G74" s="61" t="s">
        <v>5</v>
      </c>
      <c r="H74" s="61" t="s">
        <v>6</v>
      </c>
      <c r="I74" s="61" t="s">
        <v>7</v>
      </c>
      <c r="J74" s="86" t="s">
        <v>8</v>
      </c>
      <c r="K74" s="65"/>
      <c r="L74" s="79" t="s">
        <v>9</v>
      </c>
      <c r="M74" s="87"/>
      <c r="N74" s="79" t="s">
        <v>9</v>
      </c>
      <c r="O74" s="87"/>
      <c r="P74" s="73" t="s">
        <v>10</v>
      </c>
      <c r="Q74" s="3"/>
      <c r="R74" s="3"/>
      <c r="S74" s="3"/>
      <c r="T74" s="3"/>
      <c r="U74" s="3"/>
      <c r="V74" s="3"/>
      <c r="W74" s="3"/>
      <c r="X74" s="3"/>
    </row>
    <row r="75" spans="1:24" ht="12.75" x14ac:dyDescent="0.2">
      <c r="A75" s="35"/>
      <c r="B75" s="66"/>
      <c r="C75" s="67"/>
      <c r="D75" s="62"/>
      <c r="E75" s="69"/>
      <c r="F75" s="62"/>
      <c r="G75" s="62"/>
      <c r="H75" s="62"/>
      <c r="I75" s="62"/>
      <c r="J75" s="66"/>
      <c r="K75" s="67"/>
      <c r="L75" s="79" t="s">
        <v>11</v>
      </c>
      <c r="M75" s="87"/>
      <c r="N75" s="79" t="s">
        <v>12</v>
      </c>
      <c r="O75" s="87"/>
      <c r="P75" s="62"/>
      <c r="Q75" s="3"/>
      <c r="R75" s="3"/>
      <c r="S75" s="3"/>
      <c r="T75" s="3"/>
      <c r="U75" s="3"/>
      <c r="V75" s="3"/>
      <c r="W75" s="3"/>
      <c r="X75" s="3"/>
    </row>
    <row r="76" spans="1:24" ht="15.75" x14ac:dyDescent="0.2">
      <c r="A76" s="34"/>
      <c r="B76" s="5">
        <v>-1</v>
      </c>
      <c r="C76" s="5">
        <v>-2</v>
      </c>
      <c r="D76" s="63"/>
      <c r="E76" s="67"/>
      <c r="F76" s="63"/>
      <c r="G76" s="63"/>
      <c r="H76" s="63"/>
      <c r="I76" s="63"/>
      <c r="J76" s="5" t="s">
        <v>13</v>
      </c>
      <c r="K76" s="5" t="s">
        <v>14</v>
      </c>
      <c r="L76" s="5" t="s">
        <v>13</v>
      </c>
      <c r="M76" s="5" t="s">
        <v>14</v>
      </c>
      <c r="N76" s="4" t="s">
        <v>13</v>
      </c>
      <c r="O76" s="4" t="s">
        <v>14</v>
      </c>
      <c r="P76" s="63"/>
      <c r="Q76" s="3"/>
      <c r="R76" s="3"/>
      <c r="S76" s="3"/>
      <c r="T76" s="3"/>
      <c r="U76" s="3"/>
      <c r="V76" s="3"/>
      <c r="W76" s="3"/>
      <c r="X76" s="3"/>
    </row>
    <row r="77" spans="1:24" ht="25.5" x14ac:dyDescent="0.2">
      <c r="A77" s="74" t="s">
        <v>175</v>
      </c>
      <c r="B77" s="9">
        <v>4</v>
      </c>
      <c r="C77" s="44"/>
      <c r="D77" s="6">
        <f>D61</f>
        <v>33</v>
      </c>
      <c r="E77" s="9" t="s">
        <v>122</v>
      </c>
      <c r="F77" s="9" t="s">
        <v>123</v>
      </c>
      <c r="G77" s="9" t="s">
        <v>124</v>
      </c>
      <c r="H77" s="38" t="s">
        <v>48</v>
      </c>
      <c r="I77" s="29" t="s">
        <v>125</v>
      </c>
      <c r="J77" s="9">
        <v>25</v>
      </c>
      <c r="K77" s="10">
        <v>6.69</v>
      </c>
      <c r="L77" s="9">
        <v>4</v>
      </c>
      <c r="M77" s="52">
        <f>L77/J77*K77</f>
        <v>1.0704</v>
      </c>
      <c r="N77" s="93"/>
      <c r="O77" s="92"/>
      <c r="P77" s="9" t="s">
        <v>60</v>
      </c>
      <c r="Q77" s="3"/>
      <c r="R77" s="3"/>
      <c r="S77" s="3"/>
      <c r="T77" s="3"/>
      <c r="U77" s="3"/>
      <c r="V77" s="3"/>
      <c r="W77" s="3"/>
      <c r="X77" s="3"/>
    </row>
    <row r="78" spans="1:24" ht="12.75" x14ac:dyDescent="0.2">
      <c r="A78" s="62"/>
      <c r="B78" s="9">
        <v>1</v>
      </c>
      <c r="C78" s="9">
        <v>1</v>
      </c>
      <c r="D78" s="6">
        <v>44</v>
      </c>
      <c r="E78" s="14" t="s">
        <v>176</v>
      </c>
      <c r="F78" s="6" t="s">
        <v>177</v>
      </c>
      <c r="G78" s="9"/>
      <c r="H78" s="38" t="s">
        <v>48</v>
      </c>
      <c r="I78" s="53" t="s">
        <v>178</v>
      </c>
      <c r="J78" s="9">
        <v>1</v>
      </c>
      <c r="K78" s="10">
        <v>3.18</v>
      </c>
      <c r="L78" s="9">
        <f t="shared" ref="L78:O78" si="19">J78</f>
        <v>1</v>
      </c>
      <c r="M78" s="10">
        <f t="shared" si="19"/>
        <v>3.18</v>
      </c>
      <c r="N78" s="11">
        <f t="shared" si="19"/>
        <v>1</v>
      </c>
      <c r="O78" s="12">
        <f t="shared" si="19"/>
        <v>3.18</v>
      </c>
      <c r="P78" s="6" t="s">
        <v>179</v>
      </c>
      <c r="Q78" s="3"/>
      <c r="R78" s="3"/>
      <c r="S78" s="3"/>
      <c r="T78" s="3"/>
      <c r="U78" s="3"/>
      <c r="V78" s="3"/>
      <c r="W78" s="3"/>
      <c r="X78" s="3"/>
    </row>
    <row r="79" spans="1:24" ht="12.75" x14ac:dyDescent="0.2">
      <c r="A79" s="62"/>
      <c r="B79" s="9">
        <v>1</v>
      </c>
      <c r="C79" s="9">
        <v>1</v>
      </c>
      <c r="D79" s="6">
        <v>45</v>
      </c>
      <c r="E79" s="54" t="s">
        <v>180</v>
      </c>
      <c r="F79" s="6" t="s">
        <v>181</v>
      </c>
      <c r="G79" s="6" t="s">
        <v>182</v>
      </c>
      <c r="H79" s="38" t="s">
        <v>48</v>
      </c>
      <c r="I79" s="55" t="s">
        <v>183</v>
      </c>
      <c r="J79" s="6">
        <v>5</v>
      </c>
      <c r="K79" s="37">
        <v>2.61</v>
      </c>
      <c r="L79" s="9">
        <v>1</v>
      </c>
      <c r="M79" s="10">
        <f>K79/J79*L79</f>
        <v>0.52200000000000002</v>
      </c>
      <c r="N79" s="6">
        <v>1</v>
      </c>
      <c r="O79" s="12">
        <f>M79</f>
        <v>0.52200000000000002</v>
      </c>
      <c r="P79" s="6" t="s">
        <v>179</v>
      </c>
      <c r="Q79" s="3"/>
      <c r="R79" s="3"/>
      <c r="S79" s="3"/>
      <c r="T79" s="3"/>
      <c r="U79" s="3"/>
      <c r="V79" s="3"/>
      <c r="W79" s="3"/>
      <c r="X79" s="3"/>
    </row>
    <row r="80" spans="1:24" ht="25.5" x14ac:dyDescent="0.2">
      <c r="A80" s="62"/>
      <c r="B80" s="9">
        <v>2</v>
      </c>
      <c r="C80" s="9">
        <v>2</v>
      </c>
      <c r="D80" s="6">
        <v>46</v>
      </c>
      <c r="E80" s="9" t="s">
        <v>184</v>
      </c>
      <c r="F80" s="9" t="s">
        <v>185</v>
      </c>
      <c r="G80" s="9"/>
      <c r="H80" s="38" t="s">
        <v>48</v>
      </c>
      <c r="I80" s="8" t="s">
        <v>186</v>
      </c>
      <c r="J80" s="9">
        <v>10</v>
      </c>
      <c r="K80" s="10">
        <v>3.43</v>
      </c>
      <c r="L80" s="16">
        <f>B80</f>
        <v>2</v>
      </c>
      <c r="M80" s="17">
        <f>(L80/J80)*K80</f>
        <v>0.68600000000000005</v>
      </c>
      <c r="N80" s="9">
        <f>C80</f>
        <v>2</v>
      </c>
      <c r="O80" s="10">
        <f>(N80/J80)*K80</f>
        <v>0.68600000000000005</v>
      </c>
      <c r="P80" s="6" t="s">
        <v>187</v>
      </c>
      <c r="Q80" s="3"/>
      <c r="R80" s="3"/>
      <c r="S80" s="3"/>
      <c r="T80" s="3"/>
      <c r="U80" s="3"/>
      <c r="V80" s="3"/>
      <c r="W80" s="3"/>
      <c r="X80" s="3"/>
    </row>
    <row r="81" spans="1:24" ht="12.75" x14ac:dyDescent="0.2">
      <c r="A81" s="62"/>
      <c r="B81" s="81"/>
      <c r="C81" s="22">
        <v>1</v>
      </c>
      <c r="D81" s="6">
        <v>47</v>
      </c>
      <c r="E81" s="78" t="s">
        <v>188</v>
      </c>
      <c r="F81" s="9" t="s">
        <v>189</v>
      </c>
      <c r="G81" s="56"/>
      <c r="H81" s="75" t="s">
        <v>190</v>
      </c>
      <c r="I81" s="77" t="s">
        <v>191</v>
      </c>
      <c r="J81" s="78">
        <v>1</v>
      </c>
      <c r="K81" s="94">
        <v>0</v>
      </c>
      <c r="L81" s="88"/>
      <c r="M81" s="95"/>
      <c r="N81" s="78">
        <v>1</v>
      </c>
      <c r="O81" s="94">
        <v>0</v>
      </c>
      <c r="P81" s="99" t="s">
        <v>192</v>
      </c>
      <c r="Q81" s="3"/>
      <c r="R81" s="3"/>
      <c r="S81" s="3"/>
      <c r="T81" s="3"/>
      <c r="U81" s="3"/>
      <c r="V81" s="3"/>
      <c r="W81" s="3"/>
      <c r="X81" s="3"/>
    </row>
    <row r="82" spans="1:24" ht="25.5" x14ac:dyDescent="0.2">
      <c r="A82" s="62"/>
      <c r="B82" s="82"/>
      <c r="C82" s="22">
        <v>1</v>
      </c>
      <c r="D82" s="6">
        <v>48</v>
      </c>
      <c r="E82" s="62"/>
      <c r="F82" s="9" t="s">
        <v>193</v>
      </c>
      <c r="G82" s="56"/>
      <c r="H82" s="76"/>
      <c r="I82" s="62"/>
      <c r="J82" s="62"/>
      <c r="K82" s="62"/>
      <c r="L82" s="76"/>
      <c r="M82" s="96"/>
      <c r="N82" s="62"/>
      <c r="O82" s="62"/>
      <c r="P82" s="69"/>
      <c r="Q82" s="3"/>
      <c r="R82" s="3"/>
      <c r="S82" s="3"/>
      <c r="T82" s="3"/>
      <c r="U82" s="3"/>
      <c r="V82" s="3"/>
      <c r="W82" s="3"/>
      <c r="X82" s="3"/>
    </row>
    <row r="83" spans="1:24" ht="12.75" x14ac:dyDescent="0.2">
      <c r="A83" s="62"/>
      <c r="B83" s="83"/>
      <c r="C83" s="33">
        <v>1</v>
      </c>
      <c r="D83" s="6">
        <v>49</v>
      </c>
      <c r="E83" s="63"/>
      <c r="F83" s="9" t="s">
        <v>194</v>
      </c>
      <c r="G83" s="9"/>
      <c r="H83" s="66"/>
      <c r="I83" s="63"/>
      <c r="J83" s="63"/>
      <c r="K83" s="63"/>
      <c r="L83" s="97"/>
      <c r="M83" s="98"/>
      <c r="N83" s="63"/>
      <c r="O83" s="63"/>
      <c r="P83" s="67"/>
      <c r="Q83" s="3"/>
      <c r="R83" s="3"/>
      <c r="S83" s="3"/>
      <c r="T83" s="3"/>
      <c r="U83" s="3"/>
      <c r="V83" s="3"/>
      <c r="W83" s="3"/>
      <c r="X83" s="3"/>
    </row>
    <row r="84" spans="1:24" ht="12.75" x14ac:dyDescent="0.2">
      <c r="A84" s="62"/>
      <c r="B84" s="6">
        <v>1</v>
      </c>
      <c r="C84" s="81"/>
      <c r="D84" s="6">
        <v>50</v>
      </c>
      <c r="E84" s="84" t="s">
        <v>195</v>
      </c>
      <c r="F84" s="9" t="s">
        <v>189</v>
      </c>
      <c r="G84" s="56"/>
      <c r="H84" s="75" t="s">
        <v>196</v>
      </c>
      <c r="I84" s="78"/>
      <c r="J84" s="78">
        <v>1</v>
      </c>
      <c r="K84" s="94">
        <v>0</v>
      </c>
      <c r="L84" s="78">
        <v>1</v>
      </c>
      <c r="M84" s="94">
        <v>0</v>
      </c>
      <c r="N84" s="88"/>
      <c r="O84" s="65"/>
      <c r="P84" s="99" t="s">
        <v>192</v>
      </c>
      <c r="Q84" s="3"/>
      <c r="R84" s="3"/>
      <c r="S84" s="3"/>
      <c r="T84" s="3"/>
      <c r="U84" s="3"/>
      <c r="V84" s="3"/>
      <c r="W84" s="3"/>
      <c r="X84" s="3"/>
    </row>
    <row r="85" spans="1:24" ht="25.5" x14ac:dyDescent="0.2">
      <c r="A85" s="62"/>
      <c r="B85" s="6">
        <v>1</v>
      </c>
      <c r="C85" s="82"/>
      <c r="D85" s="6">
        <v>51</v>
      </c>
      <c r="E85" s="69"/>
      <c r="F85" s="9" t="s">
        <v>193</v>
      </c>
      <c r="G85" s="56"/>
      <c r="H85" s="76"/>
      <c r="I85" s="62"/>
      <c r="J85" s="62"/>
      <c r="K85" s="62"/>
      <c r="L85" s="62"/>
      <c r="M85" s="62"/>
      <c r="N85" s="76"/>
      <c r="O85" s="69"/>
      <c r="P85" s="69"/>
      <c r="Q85" s="3"/>
      <c r="R85" s="3"/>
      <c r="S85" s="3"/>
      <c r="T85" s="3"/>
      <c r="U85" s="3"/>
      <c r="V85" s="3"/>
      <c r="W85" s="3"/>
      <c r="X85" s="3"/>
    </row>
    <row r="86" spans="1:24" ht="51" x14ac:dyDescent="0.2">
      <c r="A86" s="62"/>
      <c r="B86" s="9">
        <v>1</v>
      </c>
      <c r="C86" s="83"/>
      <c r="D86" s="6">
        <v>52</v>
      </c>
      <c r="E86" s="67"/>
      <c r="F86" s="9" t="s">
        <v>194</v>
      </c>
      <c r="G86" s="23" t="s">
        <v>197</v>
      </c>
      <c r="H86" s="66"/>
      <c r="I86" s="63"/>
      <c r="J86" s="63"/>
      <c r="K86" s="63"/>
      <c r="L86" s="63"/>
      <c r="M86" s="63"/>
      <c r="N86" s="66"/>
      <c r="O86" s="67"/>
      <c r="P86" s="67"/>
      <c r="Q86" s="3"/>
      <c r="R86" s="3"/>
      <c r="S86" s="3"/>
      <c r="T86" s="3"/>
      <c r="U86" s="3"/>
      <c r="V86" s="3"/>
      <c r="W86" s="3"/>
      <c r="X86" s="3"/>
    </row>
    <row r="87" spans="1:24" ht="51" x14ac:dyDescent="0.2">
      <c r="A87" s="63"/>
      <c r="B87" s="9">
        <v>1</v>
      </c>
      <c r="C87" s="9">
        <v>1</v>
      </c>
      <c r="D87" s="6">
        <v>53</v>
      </c>
      <c r="E87" s="23" t="s">
        <v>198</v>
      </c>
      <c r="F87" s="23" t="s">
        <v>198</v>
      </c>
      <c r="G87" s="6" t="s">
        <v>199</v>
      </c>
      <c r="H87" s="33" t="s">
        <v>200</v>
      </c>
      <c r="I87" s="8" t="s">
        <v>201</v>
      </c>
      <c r="J87" s="6">
        <v>1</v>
      </c>
      <c r="K87" s="37">
        <v>8.48</v>
      </c>
      <c r="L87" s="6">
        <v>1</v>
      </c>
      <c r="M87" s="37">
        <f>1.5/10*K87</f>
        <v>1.272</v>
      </c>
      <c r="N87" s="6">
        <v>1</v>
      </c>
      <c r="O87" s="37">
        <f>1.5/10*K87</f>
        <v>1.272</v>
      </c>
      <c r="P87" s="6" t="s">
        <v>202</v>
      </c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57"/>
      <c r="B88" s="34"/>
      <c r="C88" s="34"/>
      <c r="D88" s="34"/>
      <c r="E88" s="58"/>
      <c r="F88" s="58"/>
      <c r="G88" s="58"/>
      <c r="H88" s="58"/>
      <c r="I88" s="58"/>
      <c r="J88" s="59"/>
      <c r="K88" s="59"/>
      <c r="L88" s="59"/>
      <c r="M88" s="59"/>
      <c r="N88" s="34"/>
      <c r="O88" s="34"/>
      <c r="P88" s="34"/>
      <c r="Q88" s="3"/>
      <c r="R88" s="3"/>
      <c r="S88" s="3"/>
      <c r="T88" s="3"/>
      <c r="U88" s="3"/>
      <c r="V88" s="3"/>
      <c r="W88" s="3"/>
      <c r="X88" s="3"/>
    </row>
    <row r="89" spans="1:24" ht="12.75" x14ac:dyDescent="0.2">
      <c r="A89" s="60"/>
      <c r="B89" s="34"/>
      <c r="C89" s="34"/>
      <c r="D89" s="34"/>
      <c r="E89" s="58"/>
      <c r="F89" s="58"/>
      <c r="G89" s="58"/>
      <c r="H89" s="58"/>
      <c r="I89" s="58"/>
      <c r="J89" s="79" t="s">
        <v>8</v>
      </c>
      <c r="K89" s="87"/>
      <c r="L89" s="79" t="s">
        <v>203</v>
      </c>
      <c r="M89" s="87"/>
      <c r="N89" s="34"/>
      <c r="O89" s="34"/>
      <c r="P89" s="34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60"/>
      <c r="B90" s="34"/>
      <c r="C90" s="34"/>
      <c r="D90" s="34"/>
      <c r="E90" s="58"/>
      <c r="F90" s="58"/>
      <c r="G90" s="58"/>
      <c r="H90" s="58"/>
      <c r="I90" s="58"/>
      <c r="J90" s="100" t="s">
        <v>14</v>
      </c>
      <c r="K90" s="87"/>
      <c r="L90" s="100" t="s">
        <v>14</v>
      </c>
      <c r="M90" s="87"/>
      <c r="N90" s="34"/>
      <c r="O90" s="34"/>
      <c r="P90" s="34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60"/>
      <c r="B91" s="34"/>
      <c r="C91" s="34"/>
      <c r="D91" s="34"/>
      <c r="E91" s="79" t="s">
        <v>204</v>
      </c>
      <c r="F91" s="80"/>
      <c r="G91" s="80"/>
      <c r="H91" s="80"/>
      <c r="I91" s="80"/>
      <c r="J91" s="101">
        <f>SUM(K7:K8,K22,K24,K43,K51,K61:K71,K78,K79,K80,K21,K25,K84,K87)</f>
        <v>374.98</v>
      </c>
      <c r="K91" s="87"/>
      <c r="L91" s="101">
        <f>SUM(M7:M8,M22,M24:M25,M42:M43,M50:M53,M61:M71,M78:M80,M21,M77,M84,M87)</f>
        <v>276.93579999999986</v>
      </c>
      <c r="M91" s="87"/>
      <c r="N91" s="34"/>
      <c r="O91" s="34"/>
      <c r="P91" s="34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60"/>
      <c r="B92" s="34"/>
      <c r="C92" s="34"/>
      <c r="D92" s="34"/>
      <c r="E92" s="79" t="s">
        <v>205</v>
      </c>
      <c r="F92" s="80"/>
      <c r="G92" s="80"/>
      <c r="H92" s="80"/>
      <c r="I92" s="80"/>
      <c r="J92" s="101">
        <f>SUM(K7:K8,K22,K24,K26,K43,K51,K62:K71,K78:K80,K20:K21,K61,K81,K87)</f>
        <v>387.89000000000004</v>
      </c>
      <c r="K92" s="87"/>
      <c r="L92" s="101">
        <f>SUM(O7:O8,O22,O24,O26,O42:O43,O50:O53,O61:O71,O77:O80,O20:O21,O81,O87)</f>
        <v>276.80473333333327</v>
      </c>
      <c r="M92" s="87"/>
      <c r="N92" s="34"/>
      <c r="O92" s="34"/>
      <c r="P92" s="34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60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6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/>
    <row r="105" spans="1:24" ht="15.75" customHeight="1" x14ac:dyDescent="0.2"/>
    <row r="106" spans="1:24" ht="15.75" customHeight="1" x14ac:dyDescent="0.2"/>
    <row r="107" spans="1:24" ht="15.75" customHeight="1" x14ac:dyDescent="0.2"/>
    <row r="108" spans="1:24" ht="15.75" customHeight="1" x14ac:dyDescent="0.2"/>
    <row r="109" spans="1:24" ht="15.75" customHeight="1" x14ac:dyDescent="0.2"/>
    <row r="110" spans="1:24" ht="15.75" customHeight="1" x14ac:dyDescent="0.2"/>
    <row r="111" spans="1:24" ht="15.75" customHeight="1" x14ac:dyDescent="0.2"/>
    <row r="112" spans="1:2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</sheetData>
  <mergeCells count="127">
    <mergeCell ref="I27:I28"/>
    <mergeCell ref="J27:P37"/>
    <mergeCell ref="A7:A14"/>
    <mergeCell ref="I9:I12"/>
    <mergeCell ref="J9:O14"/>
    <mergeCell ref="B17:C18"/>
    <mergeCell ref="D17:D19"/>
    <mergeCell ref="I17:I19"/>
    <mergeCell ref="J17:K18"/>
    <mergeCell ref="I23:O23"/>
    <mergeCell ref="N25:O25"/>
    <mergeCell ref="N84:O86"/>
    <mergeCell ref="P84:P86"/>
    <mergeCell ref="L4:M4"/>
    <mergeCell ref="N4:O4"/>
    <mergeCell ref="P4:P6"/>
    <mergeCell ref="L5:M5"/>
    <mergeCell ref="N5:O5"/>
    <mergeCell ref="E2:O3"/>
    <mergeCell ref="B4:C5"/>
    <mergeCell ref="D4:D6"/>
    <mergeCell ref="E4:E6"/>
    <mergeCell ref="F4:F6"/>
    <mergeCell ref="G4:G6"/>
    <mergeCell ref="H4:H6"/>
    <mergeCell ref="G17:G19"/>
    <mergeCell ref="H17:H19"/>
    <mergeCell ref="L17:M17"/>
    <mergeCell ref="N17:O17"/>
    <mergeCell ref="P17:P19"/>
    <mergeCell ref="L18:M18"/>
    <mergeCell ref="N18:O18"/>
    <mergeCell ref="I4:I6"/>
    <mergeCell ref="J4:K5"/>
    <mergeCell ref="L26:M26"/>
    <mergeCell ref="J89:K89"/>
    <mergeCell ref="L89:M89"/>
    <mergeCell ref="J90:K90"/>
    <mergeCell ref="L90:M90"/>
    <mergeCell ref="J91:K91"/>
    <mergeCell ref="L91:M91"/>
    <mergeCell ref="J92:K92"/>
    <mergeCell ref="L92:M92"/>
    <mergeCell ref="J81:J83"/>
    <mergeCell ref="J84:J86"/>
    <mergeCell ref="K84:K86"/>
    <mergeCell ref="L84:L86"/>
    <mergeCell ref="M84:M86"/>
    <mergeCell ref="J74:K75"/>
    <mergeCell ref="L74:M74"/>
    <mergeCell ref="N74:O74"/>
    <mergeCell ref="P74:P76"/>
    <mergeCell ref="L75:M75"/>
    <mergeCell ref="N75:O75"/>
    <mergeCell ref="N77:O77"/>
    <mergeCell ref="K81:K83"/>
    <mergeCell ref="L81:M83"/>
    <mergeCell ref="N81:N83"/>
    <mergeCell ref="O81:O83"/>
    <mergeCell ref="P81:P83"/>
    <mergeCell ref="J39:K40"/>
    <mergeCell ref="L39:M39"/>
    <mergeCell ref="N39:O39"/>
    <mergeCell ref="P39:P41"/>
    <mergeCell ref="L40:M40"/>
    <mergeCell ref="N40:O40"/>
    <mergeCell ref="J44:P45"/>
    <mergeCell ref="L58:M58"/>
    <mergeCell ref="N58:O58"/>
    <mergeCell ref="P58:P60"/>
    <mergeCell ref="L59:M59"/>
    <mergeCell ref="N59:O59"/>
    <mergeCell ref="L47:M47"/>
    <mergeCell ref="N47:O47"/>
    <mergeCell ref="P47:P49"/>
    <mergeCell ref="L48:M48"/>
    <mergeCell ref="N48:O48"/>
    <mergeCell ref="I52:O52"/>
    <mergeCell ref="J54:P55"/>
    <mergeCell ref="J47:K48"/>
    <mergeCell ref="J58:K59"/>
    <mergeCell ref="E91:I91"/>
    <mergeCell ref="E92:I92"/>
    <mergeCell ref="A77:A87"/>
    <mergeCell ref="B81:B83"/>
    <mergeCell ref="E81:E83"/>
    <mergeCell ref="C84:C86"/>
    <mergeCell ref="E84:E86"/>
    <mergeCell ref="A50:A55"/>
    <mergeCell ref="A61:A71"/>
    <mergeCell ref="B74:C75"/>
    <mergeCell ref="D74:D76"/>
    <mergeCell ref="E74:E76"/>
    <mergeCell ref="F74:F76"/>
    <mergeCell ref="G74:G76"/>
    <mergeCell ref="G58:G60"/>
    <mergeCell ref="H58:H60"/>
    <mergeCell ref="I58:I60"/>
    <mergeCell ref="H74:H76"/>
    <mergeCell ref="I74:I76"/>
    <mergeCell ref="H81:H83"/>
    <mergeCell ref="I81:I83"/>
    <mergeCell ref="H84:H86"/>
    <mergeCell ref="I84:I86"/>
    <mergeCell ref="E17:E19"/>
    <mergeCell ref="F17:F19"/>
    <mergeCell ref="A20:A37"/>
    <mergeCell ref="A39:A41"/>
    <mergeCell ref="D39:D41"/>
    <mergeCell ref="E39:E41"/>
    <mergeCell ref="A42:A45"/>
    <mergeCell ref="B58:C59"/>
    <mergeCell ref="D58:D60"/>
    <mergeCell ref="E58:E60"/>
    <mergeCell ref="F58:F60"/>
    <mergeCell ref="F39:F41"/>
    <mergeCell ref="G39:G41"/>
    <mergeCell ref="H39:H41"/>
    <mergeCell ref="I39:I41"/>
    <mergeCell ref="B39:C40"/>
    <mergeCell ref="B47:C48"/>
    <mergeCell ref="D47:D49"/>
    <mergeCell ref="E47:E49"/>
    <mergeCell ref="F47:F49"/>
    <mergeCell ref="G47:G49"/>
    <mergeCell ref="H47:H49"/>
    <mergeCell ref="I47:I49"/>
  </mergeCells>
  <hyperlinks>
    <hyperlink ref="I7" r:id="rId1"/>
    <hyperlink ref="I8" r:id="rId2"/>
    <hyperlink ref="I20" r:id="rId3"/>
    <hyperlink ref="I21" r:id="rId4"/>
    <hyperlink ref="I22" r:id="rId5"/>
    <hyperlink ref="I24" r:id="rId6"/>
    <hyperlink ref="I25" r:id="rId7"/>
    <hyperlink ref="I26" r:id="rId8" location="5233K47"/>
    <hyperlink ref="I42" r:id="rId9"/>
    <hyperlink ref="I43" r:id="rId10"/>
    <hyperlink ref="I50" r:id="rId11"/>
    <hyperlink ref="I53" r:id="rId12"/>
    <hyperlink ref="I61" r:id="rId13"/>
    <hyperlink ref="I62" r:id="rId14"/>
    <hyperlink ref="I63" r:id="rId15"/>
    <hyperlink ref="I64" r:id="rId16"/>
    <hyperlink ref="I65" r:id="rId17"/>
    <hyperlink ref="I66" r:id="rId18"/>
    <hyperlink ref="I67" r:id="rId19"/>
    <hyperlink ref="I68" r:id="rId20"/>
    <hyperlink ref="I69" r:id="rId21"/>
    <hyperlink ref="I71" r:id="rId22"/>
    <hyperlink ref="I77" r:id="rId23"/>
    <hyperlink ref="I78" r:id="rId24"/>
    <hyperlink ref="I79" r:id="rId25"/>
    <hyperlink ref="I80" r:id="rId26"/>
    <hyperlink ref="I81" r:id="rId27"/>
    <hyperlink ref="I87" r:id="rId28"/>
  </hyperlinks>
  <printOptions horizontalCentered="1" gridLines="1"/>
  <pageMargins left="0.7" right="0.7" top="0.75" bottom="0.75" header="0" footer="0"/>
  <pageSetup paperSize="3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9"/>
  <sheetViews>
    <sheetView zoomScale="80" zoomScaleNormal="80" workbookViewId="0"/>
  </sheetViews>
  <sheetFormatPr defaultColWidth="14.42578125" defaultRowHeight="15" customHeight="1" x14ac:dyDescent="0.2"/>
  <cols>
    <col min="1" max="1" width="11.28515625" customWidth="1"/>
    <col min="2" max="2" width="5.7109375" customWidth="1"/>
    <col min="3" max="3" width="6.42578125" customWidth="1"/>
    <col min="4" max="4" width="16.85546875" customWidth="1"/>
    <col min="5" max="5" width="22.42578125" customWidth="1"/>
    <col min="6" max="6" width="17.140625" customWidth="1"/>
    <col min="7" max="7" width="21" customWidth="1"/>
    <col min="8" max="8" width="52.85546875" customWidth="1"/>
    <col min="9" max="10" width="10" customWidth="1"/>
    <col min="11" max="12" width="9.85546875" customWidth="1"/>
    <col min="13" max="14" width="9.7109375" customWidth="1"/>
    <col min="15" max="15" width="39.42578125" customWidth="1"/>
  </cols>
  <sheetData>
    <row r="1" spans="1:25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x14ac:dyDescent="0.2">
      <c r="A2" s="1"/>
      <c r="B2" s="1"/>
      <c r="C2" s="1"/>
      <c r="D2" s="102" t="str">
        <f>'CURRENT BOM'!E2</f>
        <v>PAPR Part and Materials List</v>
      </c>
      <c r="E2" s="89"/>
      <c r="F2" s="89"/>
      <c r="G2" s="89"/>
      <c r="H2" s="89"/>
      <c r="I2" s="89"/>
      <c r="J2" s="89"/>
      <c r="K2" s="89"/>
      <c r="L2" s="89"/>
      <c r="M2" s="89"/>
      <c r="N2" s="65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x14ac:dyDescent="0.2">
      <c r="A3" s="1"/>
      <c r="B3" s="1"/>
      <c r="C3" s="1"/>
      <c r="D3" s="66"/>
      <c r="E3" s="90"/>
      <c r="F3" s="90"/>
      <c r="G3" s="90"/>
      <c r="H3" s="90"/>
      <c r="I3" s="90"/>
      <c r="J3" s="90"/>
      <c r="K3" s="90"/>
      <c r="L3" s="90"/>
      <c r="M3" s="90"/>
      <c r="N3" s="67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x14ac:dyDescent="0.2">
      <c r="A4" s="1"/>
      <c r="B4" s="73" t="str">
        <f>'CURRENT BOM'!B4</f>
        <v>QTY</v>
      </c>
      <c r="C4" s="73" t="str">
        <f>'CURRENT BOM'!D4</f>
        <v>ITEM
NO</v>
      </c>
      <c r="D4" s="68" t="str">
        <f>'CURRENT BOM'!E4</f>
        <v>PART
NO</v>
      </c>
      <c r="E4" s="61" t="str">
        <f>'CURRENT BOM'!F4</f>
        <v>PART 
NOMENCLATURE</v>
      </c>
      <c r="F4" s="61" t="str">
        <f>'CURRENT BOM'!G4</f>
        <v>MATERIAL OR NOTE</v>
      </c>
      <c r="G4" s="61" t="str">
        <f>'CURRENT BOM'!H4</f>
        <v>MANUFACTURER</v>
      </c>
      <c r="H4" s="61" t="str">
        <f>'CURRENT BOM'!I4</f>
        <v>Purchasing Link / CAD File Download Source</v>
      </c>
      <c r="I4" s="86" t="str">
        <f>'CURRENT BOM'!J4</f>
        <v>Minimum Materials Order</v>
      </c>
      <c r="J4" s="65"/>
      <c r="K4" s="79" t="str">
        <f>'CURRENT BOM'!L4</f>
        <v>Price Per PAPR</v>
      </c>
      <c r="L4" s="87"/>
      <c r="M4" s="79" t="str">
        <f>'CURRENT BOM'!N4</f>
        <v>Price Per PAPR</v>
      </c>
      <c r="N4" s="87"/>
      <c r="O4" s="73" t="str">
        <f>'CURRENT BOM'!P4</f>
        <v>Comments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x14ac:dyDescent="0.2">
      <c r="A5" s="1"/>
      <c r="B5" s="62"/>
      <c r="C5" s="62"/>
      <c r="D5" s="69"/>
      <c r="E5" s="62"/>
      <c r="F5" s="62"/>
      <c r="G5" s="62"/>
      <c r="H5" s="62"/>
      <c r="I5" s="66"/>
      <c r="J5" s="67"/>
      <c r="K5" s="79" t="str">
        <f>'CURRENT BOM'!L5</f>
        <v>105108125 - 1</v>
      </c>
      <c r="L5" s="87"/>
      <c r="M5" s="79" t="str">
        <f>'CURRENT BOM'!N5</f>
        <v>105108125 - 2</v>
      </c>
      <c r="N5" s="87"/>
      <c r="O5" s="62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">
      <c r="A6" s="1"/>
      <c r="B6" s="63"/>
      <c r="C6" s="63"/>
      <c r="D6" s="67"/>
      <c r="E6" s="63"/>
      <c r="F6" s="63"/>
      <c r="G6" s="63"/>
      <c r="H6" s="63"/>
      <c r="I6" s="5" t="str">
        <f>'CURRENT BOM'!J6</f>
        <v>Qty</v>
      </c>
      <c r="J6" s="5" t="str">
        <f>'CURRENT BOM'!K6</f>
        <v>Price, $</v>
      </c>
      <c r="K6" s="5" t="str">
        <f>'CURRENT BOM'!L6</f>
        <v>Qty</v>
      </c>
      <c r="L6" s="5" t="str">
        <f>'CURRENT BOM'!M6</f>
        <v>Price, $</v>
      </c>
      <c r="M6" s="5" t="str">
        <f>'CURRENT BOM'!N6</f>
        <v>Qty</v>
      </c>
      <c r="N6" s="5" t="str">
        <f>'CURRENT BOM'!O6</f>
        <v>Price, $</v>
      </c>
      <c r="O6" s="63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8.25" x14ac:dyDescent="0.2">
      <c r="A7" s="108" t="str">
        <f>'CURRENT BOM'!A7</f>
        <v>105108125 
Powered Air Purifying Respirator Assembly</v>
      </c>
      <c r="B7" s="6">
        <f>'CURRENT BOM'!B7</f>
        <v>1</v>
      </c>
      <c r="C7" s="6">
        <f>'CURRENT BOM'!D7</f>
        <v>1</v>
      </c>
      <c r="D7" s="14" t="str">
        <f>'CURRENT BOM'!E7</f>
        <v>Seaview 180 V2</v>
      </c>
      <c r="E7" s="6" t="str">
        <f>'CURRENT BOM'!F7</f>
        <v>Snorkel Mask</v>
      </c>
      <c r="F7" s="6">
        <f>'CURRENT BOM'!G7</f>
        <v>0</v>
      </c>
      <c r="G7" s="6" t="str">
        <f>'CURRENT BOM'!H7</f>
        <v>Wildhorn Outfitters</v>
      </c>
      <c r="H7" s="8" t="str">
        <f>'CURRENT BOM'!I7</f>
        <v>https://www.wildhornoutfitters.com/collections/snorkeling/products/seaview-180-v2-snorkel-mask?variant=10093212041252</v>
      </c>
      <c r="I7" s="9">
        <f>'CURRENT BOM'!J7</f>
        <v>1</v>
      </c>
      <c r="J7" s="10">
        <f>'CURRENT BOM'!K7</f>
        <v>74.989999999999995</v>
      </c>
      <c r="K7" s="9">
        <f>'CURRENT BOM'!L7</f>
        <v>1</v>
      </c>
      <c r="L7" s="10">
        <f>'CURRENT BOM'!M7</f>
        <v>74.989999999999995</v>
      </c>
      <c r="M7" s="11">
        <f>'CURRENT BOM'!N7</f>
        <v>1</v>
      </c>
      <c r="N7" s="12">
        <f>'CURRENT BOM'!O7</f>
        <v>74.989999999999995</v>
      </c>
      <c r="O7" s="9">
        <f>'CURRENT BOM'!P7</f>
        <v>0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5" x14ac:dyDescent="0.2">
      <c r="A8" s="63"/>
      <c r="B8" s="6">
        <f>'CURRENT BOM'!B8</f>
        <v>1</v>
      </c>
      <c r="C8" s="6">
        <f>'CURRENT BOM'!D8</f>
        <v>2</v>
      </c>
      <c r="D8" s="13" t="str">
        <f>'CURRENT BOM'!E8</f>
        <v>P09</v>
      </c>
      <c r="E8" s="6" t="str">
        <f>'CURRENT BOM'!F8</f>
        <v>Tactical Belt</v>
      </c>
      <c r="F8" s="6">
        <f>'CURRENT BOM'!G8</f>
        <v>0</v>
      </c>
      <c r="G8" s="6" t="str">
        <f>'CURRENT BOM'!H8</f>
        <v>Amazon / Fairwin</v>
      </c>
      <c r="H8" s="15" t="str">
        <f>'CURRENT BOM'!I8</f>
        <v>https://www.amazon.com/dp/B07V8RMB84/ref=pe_2640190_232748420_TE_item</v>
      </c>
      <c r="I8" s="16">
        <f>'CURRENT BOM'!J8</f>
        <v>2</v>
      </c>
      <c r="J8" s="17">
        <f>'CURRENT BOM'!K8</f>
        <v>26.99</v>
      </c>
      <c r="K8" s="16">
        <f>'CURRENT BOM'!L8</f>
        <v>1</v>
      </c>
      <c r="L8" s="17">
        <f>'CURRENT BOM'!M8</f>
        <v>13.494999999999999</v>
      </c>
      <c r="M8" s="18">
        <f>'CURRENT BOM'!N8</f>
        <v>1</v>
      </c>
      <c r="N8" s="19">
        <f>'CURRENT BOM'!O8</f>
        <v>13.494999999999999</v>
      </c>
      <c r="O8" s="9" t="str">
        <f>'CURRENT BOM'!P8</f>
        <v>2 pack, only need 1.  Any belt that can sustain the PAPR weight can be used.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8.25" x14ac:dyDescent="0.2">
      <c r="A9" s="109" t="str">
        <f>'CURRENT BOM'!A20</f>
        <v xml:space="preserve">15180124
Blower Assembly </v>
      </c>
      <c r="B9" s="6">
        <f>'CURRENT BOM'!B20</f>
        <v>1</v>
      </c>
      <c r="C9" s="6">
        <f>'CURRENT BOM'!D20</f>
        <v>9</v>
      </c>
      <c r="D9" s="13" t="str">
        <f>'CURRENT BOM'!E20</f>
        <v>5388k24</v>
      </c>
      <c r="E9" s="26" t="str">
        <f>'CURRENT BOM'!F20</f>
        <v>Worm Clamp / Plumbers Tape</v>
      </c>
      <c r="F9" s="26">
        <f>'CURRENT BOM'!G20</f>
        <v>0</v>
      </c>
      <c r="G9" s="26" t="str">
        <f>'CURRENT BOM'!H20</f>
        <v>McMaster-Carr</v>
      </c>
      <c r="H9" s="29" t="str">
        <f>'CURRENT BOM'!I20</f>
        <v>https://www.mcmaster.com/catalog/5388K24</v>
      </c>
      <c r="I9" s="13">
        <f>'CURRENT BOM'!J20</f>
        <v>10</v>
      </c>
      <c r="J9" s="30">
        <f>'CURRENT BOM'!K20</f>
        <v>7.85</v>
      </c>
      <c r="K9" s="26">
        <f>'CURRENT BOM'!L20</f>
        <v>1</v>
      </c>
      <c r="L9" s="30">
        <f>'CURRENT BOM'!M20</f>
        <v>0.78499999999999992</v>
      </c>
      <c r="M9" s="26">
        <f>'CURRENT BOM'!N20</f>
        <v>1</v>
      </c>
      <c r="N9" s="30">
        <f>'CURRENT BOM'!O20</f>
        <v>0.78499999999999992</v>
      </c>
      <c r="O9" s="32" t="str">
        <f>'CURRENT BOM'!P20</f>
        <v>OPTIONAL ITEM FOR -1 PAPR DESIGN, NECESSARY FOR -2 PAPR DESIGN 10 pack, need 1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5" x14ac:dyDescent="0.2">
      <c r="A10" s="62"/>
      <c r="B10" s="26">
        <f>'CURRENT BOM'!B21</f>
        <v>1</v>
      </c>
      <c r="C10" s="6">
        <f>'CURRENT BOM'!D21</f>
        <v>10</v>
      </c>
      <c r="D10" s="14" t="str">
        <f>'CURRENT BOM'!E21</f>
        <v>SKU: 5797</v>
      </c>
      <c r="E10" s="6" t="str">
        <f>'CURRENT BOM'!F21</f>
        <v>Hose, CPAP</v>
      </c>
      <c r="F10" s="6" t="str">
        <f>'CURRENT BOM'!G21</f>
        <v>Tubing Slim-Style, 48 Inch Length</v>
      </c>
      <c r="G10" s="6" t="str">
        <f>'CURRENT BOM'!H21</f>
        <v>CPAP SUPPLY USA</v>
      </c>
      <c r="H10" s="8" t="str">
        <f>'CURRENT BOM'!I21</f>
        <v>https://www.cpapsupplyusa.com/cpapsupplies/tubing/breascpaptubing4ftslim-style.html</v>
      </c>
      <c r="I10" s="6">
        <f>'CURRENT BOM'!J21</f>
        <v>1</v>
      </c>
      <c r="J10" s="37">
        <f>'CURRENT BOM'!K21</f>
        <v>9.9499999999999993</v>
      </c>
      <c r="K10" s="6">
        <f>'CURRENT BOM'!L21</f>
        <v>1</v>
      </c>
      <c r="L10" s="37">
        <f>'CURRENT BOM'!M21</f>
        <v>9.9499999999999993</v>
      </c>
      <c r="M10" s="26">
        <f>'CURRENT BOM'!N21</f>
        <v>1</v>
      </c>
      <c r="N10" s="30">
        <f>'CURRENT BOM'!O21</f>
        <v>9.9499999999999993</v>
      </c>
      <c r="O10" s="6">
        <f>'CURRENT BOM'!P21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5" x14ac:dyDescent="0.2">
      <c r="A11" s="62"/>
      <c r="B11" s="6">
        <f>'CURRENT BOM'!B22</f>
        <v>21</v>
      </c>
      <c r="C11" s="6">
        <f>'CURRENT BOM'!D22</f>
        <v>11</v>
      </c>
      <c r="D11" s="9" t="str">
        <f>'CURRENT BOM'!E22</f>
        <v>90065A110</v>
      </c>
      <c r="E11" s="9" t="str">
        <f>'CURRENT BOM'!F22</f>
        <v xml:space="preserve">Screw, C-Sink, Phillips </v>
      </c>
      <c r="F11" s="6" t="str">
        <f>'CURRENT BOM'!G22</f>
        <v>18-8 CRES,
#4-1/2 in long</v>
      </c>
      <c r="G11" s="9" t="str">
        <f>'CURRENT BOM'!H22</f>
        <v>McMaster-Carr</v>
      </c>
      <c r="H11" s="29" t="str">
        <f>'CURRENT BOM'!I22</f>
        <v>https://www.mcmaster.com/catalog/126/3152</v>
      </c>
      <c r="I11" s="9">
        <f>'CURRENT BOM'!J22</f>
        <v>100</v>
      </c>
      <c r="J11" s="10">
        <f>'CURRENT BOM'!K22</f>
        <v>3.5</v>
      </c>
      <c r="K11" s="9">
        <f>'CURRENT BOM'!L22</f>
        <v>21</v>
      </c>
      <c r="L11" s="10">
        <f>'CURRENT BOM'!M22</f>
        <v>0.73499999999999999</v>
      </c>
      <c r="M11" s="9">
        <f>'CURRENT BOM'!N22</f>
        <v>23</v>
      </c>
      <c r="N11" s="10">
        <f>'CURRENT BOM'!O22</f>
        <v>0.80500000000000005</v>
      </c>
      <c r="O11" s="9" t="str">
        <f>'CURRENT BOM'!P22</f>
        <v>This item is repeated, do not purchase more than what is needed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8.25" x14ac:dyDescent="0.2">
      <c r="A12" s="62"/>
      <c r="B12" s="9">
        <f>'CURRENT BOM'!B24</f>
        <v>1</v>
      </c>
      <c r="C12" s="6">
        <f>'CURRENT BOM'!D24</f>
        <v>12</v>
      </c>
      <c r="D12" s="23">
        <f>'CURRENT BOM'!E24</f>
        <v>2935202</v>
      </c>
      <c r="E12" s="9" t="str">
        <f>'CURRENT BOM'!F24</f>
        <v>24V 4ah Battery</v>
      </c>
      <c r="F12" s="9">
        <f>'CURRENT BOM'!G24</f>
        <v>0</v>
      </c>
      <c r="G12" s="9" t="str">
        <f>'CURRENT BOM'!H24</f>
        <v>greenworks</v>
      </c>
      <c r="H12" s="8" t="str">
        <f>'CURRENT BOM'!I24</f>
        <v>https://www.greenworkstools.com/24v-battery</v>
      </c>
      <c r="I12" s="9">
        <f>'CURRENT BOM'!J24</f>
        <v>1</v>
      </c>
      <c r="J12" s="10">
        <f>'CURRENT BOM'!K24</f>
        <v>79.989999999999995</v>
      </c>
      <c r="K12" s="9">
        <f>'CURRENT BOM'!L24</f>
        <v>1</v>
      </c>
      <c r="L12" s="10">
        <f>'CURRENT BOM'!M24</f>
        <v>79.989999999999995</v>
      </c>
      <c r="M12" s="9">
        <f>'CURRENT BOM'!N24</f>
        <v>1</v>
      </c>
      <c r="N12" s="10">
        <f>'CURRENT BOM'!O24</f>
        <v>79.989999999999995</v>
      </c>
      <c r="O12" s="9" t="str">
        <f>'CURRENT BOM'!P24</f>
        <v>The 24V, 2AH battery from greenworks will work too but battery life will be significantly reduced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5" x14ac:dyDescent="0.2">
      <c r="A13" s="63"/>
      <c r="B13" s="9">
        <f>'CURRENT BOM'!B25</f>
        <v>1</v>
      </c>
      <c r="C13" s="6">
        <f>'CURRENT BOM'!D25</f>
        <v>13</v>
      </c>
      <c r="D13" s="39" t="str">
        <f>'CURRENT BOM'!E25</f>
        <v>SKU: 702554</v>
      </c>
      <c r="E13" s="9" t="str">
        <f>'CURRENT BOM'!F25</f>
        <v>Tubing, 5/8 in ID x 3/4 in OD</v>
      </c>
      <c r="F13" s="40" t="str">
        <f>'CURRENT BOM'!G25</f>
        <v>Clear Vinyl</v>
      </c>
      <c r="G13" s="9" t="str">
        <f>'CURRENT BOM'!H25</f>
        <v>Home Depot</v>
      </c>
      <c r="H13" s="8" t="str">
        <f>'CURRENT BOM'!I25</f>
        <v>https://www.homedepot.com/p/UDP-5-8-in-I-D-x-3-4-in-O-D-x-10-ft-Clear-Vinyl-Tubing-T10006012/304185144</v>
      </c>
      <c r="I13" s="23" t="str">
        <f>'CURRENT BOM'!J25</f>
        <v>10 ft</v>
      </c>
      <c r="J13" s="10">
        <f>'CURRENT BOM'!K25</f>
        <v>9.84</v>
      </c>
      <c r="K13" s="16">
        <f>'CURRENT BOM'!L25</f>
        <v>1</v>
      </c>
      <c r="L13" s="17">
        <f>'CURRENT BOM'!M25</f>
        <v>0.16400000000000001</v>
      </c>
      <c r="M13" s="93">
        <f>'CURRENT BOM'!N25</f>
        <v>0</v>
      </c>
      <c r="N13" s="92"/>
      <c r="O13" s="9" t="str">
        <f>'CURRENT BOM'!P25</f>
        <v>You can replace this component ~ 60 times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5" x14ac:dyDescent="0.2">
      <c r="A14" s="110" t="str">
        <f>'CURRENT BOM'!A42</f>
        <v xml:space="preserve">
15180123
Inlet Filter Assembly</v>
      </c>
      <c r="B14" s="11">
        <f>'CURRENT BOM'!B42</f>
        <v>4</v>
      </c>
      <c r="C14" s="9">
        <f>'CURRENT BOM'!D42</f>
        <v>11</v>
      </c>
      <c r="D14" s="9" t="str">
        <f>'CURRENT BOM'!E42</f>
        <v>90065A110</v>
      </c>
      <c r="E14" s="9" t="str">
        <f>'CURRENT BOM'!F42</f>
        <v xml:space="preserve">Screw, C-Sink, Phillips </v>
      </c>
      <c r="F14" s="6" t="str">
        <f>'CURRENT BOM'!G42</f>
        <v>18-8 CRES,
#4-1/2 in long</v>
      </c>
      <c r="G14" s="9" t="str">
        <f>'CURRENT BOM'!H42</f>
        <v>McMaster-Carr</v>
      </c>
      <c r="H14" s="29" t="str">
        <f>'CURRENT BOM'!I42</f>
        <v>https://www.mcmaster.com/catalog/126/3152</v>
      </c>
      <c r="I14" s="9">
        <f>'CURRENT BOM'!J42</f>
        <v>100</v>
      </c>
      <c r="J14" s="10">
        <f>'CURRENT BOM'!K42</f>
        <v>3.5</v>
      </c>
      <c r="K14" s="6">
        <f>'CURRENT BOM'!L42</f>
        <v>4</v>
      </c>
      <c r="L14" s="10">
        <f>'CURRENT BOM'!M42</f>
        <v>0.14000000000000001</v>
      </c>
      <c r="M14" s="9">
        <f>'CURRENT BOM'!N42</f>
        <v>4</v>
      </c>
      <c r="N14" s="10">
        <f>'CURRENT BOM'!O42</f>
        <v>0.14000000000000001</v>
      </c>
      <c r="O14" s="9" t="str">
        <f>'CURRENT BOM'!P42</f>
        <v>This item is repeated, do not purchase more than what is needed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5" x14ac:dyDescent="0.2">
      <c r="A15" s="63"/>
      <c r="B15" s="11">
        <f>'CURRENT BOM'!B43</f>
        <v>1</v>
      </c>
      <c r="C15" s="6">
        <f>'CURRENT BOM'!D43</f>
        <v>26</v>
      </c>
      <c r="D15" s="6" t="str">
        <f>'CURRENT BOM'!E43</f>
        <v xml:space="preserve">53291 Style Q </v>
      </c>
      <c r="E15" s="6" t="str">
        <f>'CURRENT BOM'!F43</f>
        <v xml:space="preserve">HEPA Filter </v>
      </c>
      <c r="F15" s="6" t="str">
        <f>'CURRENT BOM'!G43</f>
        <v>HEPA Cloth Vacuum Bag</v>
      </c>
      <c r="G15" s="9" t="str">
        <f>'CURRENT BOM'!H43</f>
        <v xml:space="preserve">Kenmore </v>
      </c>
      <c r="H15" s="45" t="str">
        <f>'CURRENT BOM'!I43</f>
        <v>https://www.amazon.com/dp/B07DQ2ZXJV/</v>
      </c>
      <c r="I15" s="9">
        <f>'CURRENT BOM'!J43</f>
        <v>2</v>
      </c>
      <c r="J15" s="10">
        <f>'CURRENT BOM'!K43</f>
        <v>19.989999999999998</v>
      </c>
      <c r="K15" s="9">
        <f>'CURRENT BOM'!L43</f>
        <v>2</v>
      </c>
      <c r="L15" s="10">
        <f>'CURRENT BOM'!M43</f>
        <v>3.9979999999999998</v>
      </c>
      <c r="M15" s="9">
        <f>'CURRENT BOM'!N43</f>
        <v>2</v>
      </c>
      <c r="N15" s="10">
        <f>'CURRENT BOM'!O43</f>
        <v>3.9979999999999998</v>
      </c>
      <c r="O15" s="9" t="str">
        <f>'CURRENT BOM'!P43</f>
        <v>this is enough material to replace both filters ~ 5 times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5" x14ac:dyDescent="0.2">
      <c r="A16" s="109" t="str">
        <f>'CURRENT BOM'!A50</f>
        <v xml:space="preserve">
15180122
Filter Assembly</v>
      </c>
      <c r="B16" s="6">
        <f>'CURRENT BOM'!B50</f>
        <v>6</v>
      </c>
      <c r="C16" s="6">
        <f>'CURRENT BOM'!D50</f>
        <v>11</v>
      </c>
      <c r="D16" s="9" t="str">
        <f>'CURRENT BOM'!E50</f>
        <v>90065A110</v>
      </c>
      <c r="E16" s="9" t="str">
        <f>'CURRENT BOM'!F50</f>
        <v xml:space="preserve">Screw, C-Sink, Phillips </v>
      </c>
      <c r="F16" s="6" t="str">
        <f>'CURRENT BOM'!G50</f>
        <v>18-8 CRES,
#4-1/2 in long</v>
      </c>
      <c r="G16" s="9" t="str">
        <f>'CURRENT BOM'!H50</f>
        <v>McMaster-Carr</v>
      </c>
      <c r="H16" s="29" t="str">
        <f>'CURRENT BOM'!I50</f>
        <v>https://www.mcmaster.com/catalog/126/3152</v>
      </c>
      <c r="I16" s="9">
        <f>'CURRENT BOM'!J50</f>
        <v>100</v>
      </c>
      <c r="J16" s="10">
        <f>'CURRENT BOM'!K50</f>
        <v>3.5</v>
      </c>
      <c r="K16" s="6">
        <f>'CURRENT BOM'!L50</f>
        <v>6</v>
      </c>
      <c r="L16" s="10">
        <f>'CURRENT BOM'!M50</f>
        <v>0.21</v>
      </c>
      <c r="M16" s="9">
        <f>'CURRENT BOM'!N50</f>
        <v>6</v>
      </c>
      <c r="N16" s="10">
        <f>'CURRENT BOM'!O50</f>
        <v>0.21</v>
      </c>
      <c r="O16" s="9" t="str">
        <f>'CURRENT BOM'!P50</f>
        <v>This item is repeated, do not purchase more than what is needed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8.25" x14ac:dyDescent="0.2">
      <c r="A17" s="62"/>
      <c r="B17" s="6">
        <f>'CURRENT BOM'!B51</f>
        <v>1</v>
      </c>
      <c r="C17" s="6">
        <f>'CURRENT BOM'!D51</f>
        <v>29</v>
      </c>
      <c r="D17" s="6" t="str">
        <f>'CURRENT BOM'!E51</f>
        <v>93375K404</v>
      </c>
      <c r="E17" s="6" t="str">
        <f>'CURRENT BOM'!F51</f>
        <v>Seal, Filter Material</v>
      </c>
      <c r="F17" s="6" t="str">
        <f>'CURRENT BOM'!G51</f>
        <v>Multipurpose Neoprene Foam Strip</v>
      </c>
      <c r="G17" s="9" t="str">
        <f>'CURRENT BOM'!H51</f>
        <v>McMaster-Carr</v>
      </c>
      <c r="H17" s="8" t="str">
        <f>'CURRENT BOM'!I51</f>
        <v>https://www.mcmaster.com/93375K404</v>
      </c>
      <c r="I17" s="9">
        <f>'CURRENT BOM'!J51</f>
        <v>1</v>
      </c>
      <c r="J17" s="10">
        <f>'CURRENT BOM'!K51</f>
        <v>14</v>
      </c>
      <c r="K17" s="9">
        <f>'CURRENT BOM'!L51</f>
        <v>1</v>
      </c>
      <c r="L17" s="10">
        <f>'CURRENT BOM'!M51</f>
        <v>3.5</v>
      </c>
      <c r="M17" s="9">
        <f>'CURRENT BOM'!N51</f>
        <v>1</v>
      </c>
      <c r="N17" s="10">
        <f>'CURRENT BOM'!O51</f>
        <v>3.5</v>
      </c>
      <c r="O17" s="6" t="str">
        <f>'CURRENT BOM'!P51</f>
        <v>Make with 15180118-2, Template, Filter Seal, 3D Printed. This is enough material to replace seals ~ 4 times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5.5" x14ac:dyDescent="0.2">
      <c r="A18" s="63"/>
      <c r="B18" s="6">
        <f>'CURRENT BOM'!B53</f>
        <v>1</v>
      </c>
      <c r="C18" s="6">
        <f>'CURRENT BOM'!D53</f>
        <v>26</v>
      </c>
      <c r="D18" s="9" t="str">
        <f>'CURRENT BOM'!E53</f>
        <v xml:space="preserve">53291 Style Q </v>
      </c>
      <c r="E18" s="6" t="str">
        <f>'CURRENT BOM'!F53</f>
        <v xml:space="preserve">HEPA Filter </v>
      </c>
      <c r="F18" s="6" t="str">
        <f>'CURRENT BOM'!G53</f>
        <v>HEPA Cloth Vacuum Bag</v>
      </c>
      <c r="G18" s="9" t="str">
        <f>'CURRENT BOM'!H53</f>
        <v xml:space="preserve">Kenmore </v>
      </c>
      <c r="H18" s="45" t="str">
        <f>'CURRENT BOM'!I53</f>
        <v>https://www.amazon.com/dp/B07DQ2ZXJV/</v>
      </c>
      <c r="I18" s="9">
        <f>'CURRENT BOM'!J53</f>
        <v>2</v>
      </c>
      <c r="J18" s="10">
        <f>'CURRENT BOM'!K53</f>
        <v>19.989999999999998</v>
      </c>
      <c r="K18" s="9">
        <f>'CURRENT BOM'!L53</f>
        <v>2</v>
      </c>
      <c r="L18" s="10">
        <f>'CURRENT BOM'!M53</f>
        <v>3.9979999999999998</v>
      </c>
      <c r="M18" s="9">
        <f>'CURRENT BOM'!N53</f>
        <v>2</v>
      </c>
      <c r="N18" s="10">
        <f>'CURRENT BOM'!O53</f>
        <v>3.9979999999999998</v>
      </c>
      <c r="O18" s="9" t="str">
        <f>'CURRENT BOM'!P53</f>
        <v>This item is repeated, do not purchase more than what is needed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5.5" x14ac:dyDescent="0.2">
      <c r="A19" s="111" t="str">
        <f>'CURRENT BOM'!A61</f>
        <v>15180121
Low Flow Sensor &amp; Electronics</v>
      </c>
      <c r="B19" s="9">
        <f>'CURRENT BOM'!B61</f>
        <v>4</v>
      </c>
      <c r="C19" s="9">
        <f>'CURRENT BOM'!D61</f>
        <v>33</v>
      </c>
      <c r="D19" s="9" t="str">
        <f>'CURRENT BOM'!E61</f>
        <v>96817A209</v>
      </c>
      <c r="E19" s="9" t="str">
        <f>'CURRENT BOM'!F61</f>
        <v>Screw, Thread-Forming for Thin Plastic, Torx Hd</v>
      </c>
      <c r="F19" s="9" t="str">
        <f>'CURRENT BOM'!G61</f>
        <v xml:space="preserve">Zinc Plated Steel, M2 x 6mm long, </v>
      </c>
      <c r="G19" s="9" t="str">
        <f>'CURRENT BOM'!H61</f>
        <v>McMaster-Carr</v>
      </c>
      <c r="H19" s="29" t="str">
        <f>'CURRENT BOM'!I61</f>
        <v>https://www.mcmaster.com/catalog/126/3168</v>
      </c>
      <c r="I19" s="9">
        <f>'CURRENT BOM'!J61</f>
        <v>25</v>
      </c>
      <c r="J19" s="10">
        <f>'CURRENT BOM'!K61</f>
        <v>6.69</v>
      </c>
      <c r="K19" s="9">
        <f>'CURRENT BOM'!L61</f>
        <v>4</v>
      </c>
      <c r="L19" s="10">
        <f>'CURRENT BOM'!M61</f>
        <v>1.0704</v>
      </c>
      <c r="M19" s="9">
        <f>'CURRENT BOM'!N61</f>
        <v>4</v>
      </c>
      <c r="N19" s="10">
        <f>'CURRENT BOM'!O61</f>
        <v>1.0704</v>
      </c>
      <c r="O19" s="9" t="str">
        <f>'CURRENT BOM'!P61</f>
        <v>This item is repeated, do not purchase more than what is needed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x14ac:dyDescent="0.2">
      <c r="A20" s="76"/>
      <c r="B20" s="9">
        <f>'CURRENT BOM'!B62</f>
        <v>1</v>
      </c>
      <c r="C20" s="9">
        <f>'CURRENT BOM'!D62</f>
        <v>34</v>
      </c>
      <c r="D20" s="14" t="str">
        <f>'CURRENT BOM'!E62</f>
        <v>SFM3300-250-D</v>
      </c>
      <c r="E20" s="9" t="str">
        <f>'CURRENT BOM'!F62</f>
        <v>Flow Meter</v>
      </c>
      <c r="F20" s="9">
        <f>'CURRENT BOM'!G62</f>
        <v>0</v>
      </c>
      <c r="G20" s="9" t="str">
        <f>'CURRENT BOM'!H62</f>
        <v>Sensirion</v>
      </c>
      <c r="H20" s="49" t="str">
        <f>'CURRENT BOM'!I62</f>
        <v>https://www.digikey.com/product-detail/en/sensirion-ag/</v>
      </c>
      <c r="I20" s="9">
        <f>'CURRENT BOM'!J62</f>
        <v>1</v>
      </c>
      <c r="J20" s="10">
        <f>'CURRENT BOM'!K62</f>
        <v>41.8</v>
      </c>
      <c r="K20" s="9">
        <f>'CURRENT BOM'!L62</f>
        <v>1</v>
      </c>
      <c r="L20" s="10">
        <f>'CURRENT BOM'!M62</f>
        <v>41.8</v>
      </c>
      <c r="M20" s="9">
        <f>'CURRENT BOM'!N62</f>
        <v>1</v>
      </c>
      <c r="N20" s="10">
        <f>'CURRENT BOM'!O62</f>
        <v>41.8</v>
      </c>
      <c r="O20" s="9">
        <f>'CURRENT BOM'!P62</f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5.5" x14ac:dyDescent="0.2">
      <c r="A21" s="76"/>
      <c r="B21" s="9">
        <f>'CURRENT BOM'!B63</f>
        <v>1</v>
      </c>
      <c r="C21" s="9">
        <f>'CURRENT BOM'!D63</f>
        <v>35</v>
      </c>
      <c r="D21" s="23">
        <f>'CURRENT BOM'!E63</f>
        <v>0</v>
      </c>
      <c r="E21" s="9" t="str">
        <f>'CURRENT BOM'!F63</f>
        <v>Power Switch (2 state toggle switch)</v>
      </c>
      <c r="F21" s="9">
        <f>'CURRENT BOM'!G63</f>
        <v>0</v>
      </c>
      <c r="G21" s="9" t="str">
        <f>'CURRENT BOM'!H63</f>
        <v>Amazon</v>
      </c>
      <c r="H21" s="45" t="str">
        <f>'CURRENT BOM'!I63</f>
        <v>https://www.amazon.com/Gadgeter-125VAC-Position-Terminal</v>
      </c>
      <c r="I21" s="23">
        <f>'CURRENT BOM'!J63</f>
        <v>20</v>
      </c>
      <c r="J21" s="10">
        <f>'CURRENT BOM'!K63</f>
        <v>11</v>
      </c>
      <c r="K21" s="9">
        <f>'CURRENT BOM'!L63</f>
        <v>1</v>
      </c>
      <c r="L21" s="10">
        <f>'CURRENT BOM'!M63</f>
        <v>0.55000000000000004</v>
      </c>
      <c r="M21" s="9">
        <f>'CURRENT BOM'!N63</f>
        <v>1</v>
      </c>
      <c r="N21" s="10">
        <f>'CURRENT BOM'!O63</f>
        <v>0.55000000000000004</v>
      </c>
      <c r="O21" s="9" t="str">
        <f>'CURRENT BOM'!P63</f>
        <v>20 pack, need 1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5.5" x14ac:dyDescent="0.2">
      <c r="A22" s="76"/>
      <c r="B22" s="9">
        <f>'CURRENT BOM'!B64</f>
        <v>1</v>
      </c>
      <c r="C22" s="9">
        <f>'CURRENT BOM'!D64</f>
        <v>36</v>
      </c>
      <c r="D22" s="23" t="str">
        <f>'CURRENT BOM'!E64</f>
        <v>A000005</v>
      </c>
      <c r="E22" s="9" t="str">
        <f>'CURRENT BOM'!F64</f>
        <v xml:space="preserve">Arduino Nano </v>
      </c>
      <c r="F22" s="9" t="str">
        <f>'CURRENT BOM'!G64</f>
        <v>(Controller for alarm system)</v>
      </c>
      <c r="G22" s="9" t="str">
        <f>'CURRENT BOM'!H64</f>
        <v>Arduino</v>
      </c>
      <c r="H22" s="29" t="str">
        <f>'CURRENT BOM'!I64</f>
        <v>https://store.arduino.cc/usa/arduino-nano</v>
      </c>
      <c r="I22" s="9">
        <f>'CURRENT BOM'!J64</f>
        <v>1</v>
      </c>
      <c r="J22" s="10">
        <f>'CURRENT BOM'!K64</f>
        <v>20.7</v>
      </c>
      <c r="K22" s="9">
        <f>'CURRENT BOM'!L64</f>
        <v>1</v>
      </c>
      <c r="L22" s="10">
        <f>'CURRENT BOM'!M64</f>
        <v>20.7</v>
      </c>
      <c r="M22" s="9">
        <f>'CURRENT BOM'!N64</f>
        <v>1</v>
      </c>
      <c r="N22" s="10">
        <f>'CURRENT BOM'!O64</f>
        <v>20.7</v>
      </c>
      <c r="O22" s="9">
        <f>'CURRENT BOM'!P64</f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8.25" x14ac:dyDescent="0.2">
      <c r="A23" s="76"/>
      <c r="B23" s="9">
        <f>'CURRENT BOM'!B65</f>
        <v>1</v>
      </c>
      <c r="C23" s="9">
        <f>'CURRENT BOM'!D65</f>
        <v>37</v>
      </c>
      <c r="D23" s="34" t="str">
        <f>'CURRENT BOM'!E65</f>
        <v>MP1584EN</v>
      </c>
      <c r="E23" s="9" t="str">
        <f>'CURRENT BOM'!F65</f>
        <v xml:space="preserve">Voltage regulator </v>
      </c>
      <c r="F23" s="34" t="str">
        <f>'CURRENT BOM'!G65</f>
        <v>for Arduino</v>
      </c>
      <c r="G23" s="46" t="str">
        <f>'CURRENT BOM'!H65</f>
        <v>WGCD</v>
      </c>
      <c r="H23" s="50" t="str">
        <f>'CURRENT BOM'!I65</f>
        <v>https://www.amazon.com/MP1584EN-DC-DC-Converter-Adjustable-Module/</v>
      </c>
      <c r="I23" s="9">
        <f>'CURRENT BOM'!J65</f>
        <v>6</v>
      </c>
      <c r="J23" s="10">
        <f>'CURRENT BOM'!K65</f>
        <v>8.5500000000000007</v>
      </c>
      <c r="K23" s="9">
        <f>'CURRENT BOM'!L65</f>
        <v>1</v>
      </c>
      <c r="L23" s="10">
        <f>'CURRENT BOM'!M65</f>
        <v>1.425</v>
      </c>
      <c r="M23" s="9">
        <f>'CURRENT BOM'!N65</f>
        <v>1</v>
      </c>
      <c r="N23" s="10">
        <f>'CURRENT BOM'!O65</f>
        <v>1.425</v>
      </c>
      <c r="O23" s="9" t="str">
        <f>'CURRENT BOM'!P65</f>
        <v>Set to 5v and check with multimeter. Alternatively, use 5V set output version made by pololu. 6 pack, need 1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5.5" x14ac:dyDescent="0.2">
      <c r="A24" s="76"/>
      <c r="B24" s="9">
        <f>'CURRENT BOM'!B66</f>
        <v>1</v>
      </c>
      <c r="C24" s="9">
        <f>'CURRENT BOM'!D66</f>
        <v>38</v>
      </c>
      <c r="D24" s="23" t="str">
        <f>'CURRENT BOM'!E66</f>
        <v>Red LED with Leads</v>
      </c>
      <c r="E24" s="9" t="str">
        <f>'CURRENT BOM'!F66</f>
        <v>LED</v>
      </c>
      <c r="F24" s="9" t="str">
        <f>'CURRENT BOM'!G66</f>
        <v xml:space="preserve"> for alarm system</v>
      </c>
      <c r="G24" s="9" t="str">
        <f>'CURRENT BOM'!H66</f>
        <v>TT Electronics</v>
      </c>
      <c r="H24" s="45" t="str">
        <f>'CURRENT BOM'!I66</f>
        <v>https://www.digikey.com/product-detail/en/tt-electronics-optek-technology/</v>
      </c>
      <c r="I24" s="9">
        <f>'CURRENT BOM'!J66</f>
        <v>1</v>
      </c>
      <c r="J24" s="10">
        <f>'CURRENT BOM'!K66</f>
        <v>0.2</v>
      </c>
      <c r="K24" s="9">
        <f>'CURRENT BOM'!L66</f>
        <v>1</v>
      </c>
      <c r="L24" s="10">
        <f>'CURRENT BOM'!M66</f>
        <v>0.2</v>
      </c>
      <c r="M24" s="9">
        <f>'CURRENT BOM'!N66</f>
        <v>1</v>
      </c>
      <c r="N24" s="10">
        <f>'CURRENT BOM'!O66</f>
        <v>0.2</v>
      </c>
      <c r="O24" s="9" t="str">
        <f>'CURRENT BOM'!P66</f>
        <v>Make sure to use resistor!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5.5" x14ac:dyDescent="0.2">
      <c r="A25" s="76"/>
      <c r="B25" s="9">
        <f>'CURRENT BOM'!B67</f>
        <v>1</v>
      </c>
      <c r="C25" s="9">
        <f>'CURRENT BOM'!D67</f>
        <v>39</v>
      </c>
      <c r="D25" s="23" t="str">
        <f>'CURRENT BOM'!E67</f>
        <v>220 Ohm Resistor</v>
      </c>
      <c r="E25" s="9" t="str">
        <f>'CURRENT BOM'!F67</f>
        <v>Resistor</v>
      </c>
      <c r="F25" s="9" t="str">
        <f>'CURRENT BOM'!G67</f>
        <v xml:space="preserve"> for LED pull up</v>
      </c>
      <c r="G25" s="9" t="str">
        <f>'CURRENT BOM'!H67</f>
        <v>Stackpole Electronics</v>
      </c>
      <c r="H25" s="8" t="str">
        <f>'CURRENT BOM'!I67</f>
        <v>https://www.digikey.com/product-detail/en/stackpole-electronics-inc/</v>
      </c>
      <c r="I25" s="9">
        <f>'CURRENT BOM'!J67</f>
        <v>1</v>
      </c>
      <c r="J25" s="10">
        <f>'CURRENT BOM'!K67</f>
        <v>0.1</v>
      </c>
      <c r="K25" s="9">
        <f>'CURRENT BOM'!L67</f>
        <v>1</v>
      </c>
      <c r="L25" s="10">
        <f>'CURRENT BOM'!M67</f>
        <v>0.1</v>
      </c>
      <c r="M25" s="9">
        <f>'CURRENT BOM'!N67</f>
        <v>1</v>
      </c>
      <c r="N25" s="10">
        <f>'CURRENT BOM'!O67</f>
        <v>0.1</v>
      </c>
      <c r="O25" s="9" t="str">
        <f>'CURRENT BOM'!P67</f>
        <v>Used for LED pull up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5.5" x14ac:dyDescent="0.2">
      <c r="A26" s="76"/>
      <c r="B26" s="9">
        <f>'CURRENT BOM'!B68</f>
        <v>1</v>
      </c>
      <c r="C26" s="9">
        <f>'CURRENT BOM'!D68</f>
        <v>40</v>
      </c>
      <c r="D26" s="9" t="str">
        <f>'CURRENT BOM'!E68</f>
        <v>ECPB_SNAP_BK_3P</v>
      </c>
      <c r="E26" s="9" t="str">
        <f>'CURRENT BOM'!F68</f>
        <v>Prototype Board</v>
      </c>
      <c r="F26" s="9">
        <f>'CURRENT BOM'!G68</f>
        <v>0</v>
      </c>
      <c r="G26" s="9" t="str">
        <f>'CURRENT BOM'!H68</f>
        <v>ElectroCookie</v>
      </c>
      <c r="H26" s="8" t="str">
        <f>'CURRENT BOM'!I68</f>
        <v>https://www.amazon.com/gp/product/B08151V9TS/ref=ox_sc_act_title_6?smid=A1S21QI0S59A8I&amp;psc=1</v>
      </c>
      <c r="I26" s="9">
        <f>'CURRENT BOM'!J68</f>
        <v>12</v>
      </c>
      <c r="J26" s="10">
        <f>'CURRENT BOM'!K68</f>
        <v>12</v>
      </c>
      <c r="K26" s="6">
        <f>'CURRENT BOM'!L68</f>
        <v>1</v>
      </c>
      <c r="L26" s="10">
        <f>'CURRENT BOM'!M68</f>
        <v>1</v>
      </c>
      <c r="M26" s="9">
        <f>'CURRENT BOM'!N68</f>
        <v>1</v>
      </c>
      <c r="N26" s="10">
        <f>'CURRENT BOM'!O68</f>
        <v>1</v>
      </c>
      <c r="O26" s="9" t="str">
        <f>'CURRENT BOM'!P68</f>
        <v>12 pack, need 1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x14ac:dyDescent="0.2">
      <c r="A27" s="76"/>
      <c r="B27" s="9">
        <f>'CURRENT BOM'!B69</f>
        <v>1</v>
      </c>
      <c r="C27" s="9">
        <f>'CURRENT BOM'!D69</f>
        <v>41</v>
      </c>
      <c r="D27" s="9" t="str">
        <f>'CURRENT BOM'!E69</f>
        <v>a12081600ux0477</v>
      </c>
      <c r="E27" s="9" t="str">
        <f>'CURRENT BOM'!F69</f>
        <v>Buzzer</v>
      </c>
      <c r="F27" s="9">
        <f>'CURRENT BOM'!G69</f>
        <v>0</v>
      </c>
      <c r="G27" s="9" t="str">
        <f>'CURRENT BOM'!H69</f>
        <v>Uxcell</v>
      </c>
      <c r="H27" s="45" t="str">
        <f>'CURRENT BOM'!I69</f>
        <v>https://www.amazon.com/gp/product/B00B0Q4KKO/ref=ox_sc_act_title_5?smid=ATVPDKIKX0DER&amp;psc=1</v>
      </c>
      <c r="I27" s="9">
        <f>'CURRENT BOM'!J69</f>
        <v>5</v>
      </c>
      <c r="J27" s="10">
        <f>'CURRENT BOM'!K69</f>
        <v>6</v>
      </c>
      <c r="K27" s="6">
        <f>'CURRENT BOM'!L69</f>
        <v>1</v>
      </c>
      <c r="L27" s="10">
        <f>'CURRENT BOM'!M69</f>
        <v>1.2000000000000002</v>
      </c>
      <c r="M27" s="9">
        <f>'CURRENT BOM'!N69</f>
        <v>1</v>
      </c>
      <c r="N27" s="10">
        <f>'CURRENT BOM'!O69</f>
        <v>1.2000000000000002</v>
      </c>
      <c r="O27" s="9" t="str">
        <f>'CURRENT BOM'!P69</f>
        <v>5 pack, need 1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x14ac:dyDescent="0.2">
      <c r="A28" s="76"/>
      <c r="B28" s="9">
        <f>'CURRENT BOM'!B70</f>
        <v>1</v>
      </c>
      <c r="C28" s="9">
        <f>'CURRENT BOM'!D70</f>
        <v>42</v>
      </c>
      <c r="D28" s="34">
        <f>'CURRENT BOM'!E70</f>
        <v>0</v>
      </c>
      <c r="E28" s="9" t="str">
        <f>'CURRENT BOM'!F70</f>
        <v>1/8" x 4" Zip Ties</v>
      </c>
      <c r="F28" s="9">
        <f>'CURRENT BOM'!G70</f>
        <v>0</v>
      </c>
      <c r="G28" s="9">
        <f>'CURRENT BOM'!H70</f>
        <v>0</v>
      </c>
      <c r="H28" s="51">
        <f>'CURRENT BOM'!I70</f>
        <v>0</v>
      </c>
      <c r="I28" s="9">
        <f>'CURRENT BOM'!J70</f>
        <v>0</v>
      </c>
      <c r="J28" s="10">
        <f>'CURRENT BOM'!K70</f>
        <v>0</v>
      </c>
      <c r="K28" s="9">
        <f>'CURRENT BOM'!L70</f>
        <v>0</v>
      </c>
      <c r="L28" s="10">
        <f>'CURRENT BOM'!M70</f>
        <v>0</v>
      </c>
      <c r="M28" s="9">
        <f>'CURRENT BOM'!N70</f>
        <v>0</v>
      </c>
      <c r="N28" s="10">
        <f>'CURRENT BOM'!O70</f>
        <v>0</v>
      </c>
      <c r="O28" s="9" t="str">
        <f>'CURRENT BOM'!P70</f>
        <v xml:space="preserve">To secure voltage regulator 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x14ac:dyDescent="0.2">
      <c r="A29" s="66"/>
      <c r="B29" s="9">
        <f>'CURRENT BOM'!B71</f>
        <v>1</v>
      </c>
      <c r="C29" s="9">
        <f>'CURRENT BOM'!D71</f>
        <v>43</v>
      </c>
      <c r="D29" s="23" t="str">
        <f>'CURRENT BOM'!E71</f>
        <v>Jumper wire kit</v>
      </c>
      <c r="E29" s="9" t="str">
        <f>'CURRENT BOM'!F71</f>
        <v>Jumper wires for various electronics</v>
      </c>
      <c r="F29" s="9" t="str">
        <f>'CURRENT BOM'!G71</f>
        <v>24 AWG</v>
      </c>
      <c r="G29" s="9" t="str">
        <f>'CURRENT BOM'!H71</f>
        <v>Austor</v>
      </c>
      <c r="H29" s="45" t="str">
        <f>'CURRENT BOM'!I71</f>
        <v>https://www.amazon.com/AUSTOR-Lengths-Assorted-Preformed-Breadboard/</v>
      </c>
      <c r="I29" s="9">
        <f>'CURRENT BOM'!J71</f>
        <v>1</v>
      </c>
      <c r="J29" s="10">
        <f>'CURRENT BOM'!K71</f>
        <v>10.99</v>
      </c>
      <c r="K29" s="9">
        <f>'CURRENT BOM'!L71</f>
        <v>1</v>
      </c>
      <c r="L29" s="10">
        <f>'CURRENT BOM'!M71</f>
        <v>10.99</v>
      </c>
      <c r="M29" s="9">
        <f>'CURRENT BOM'!N71</f>
        <v>1</v>
      </c>
      <c r="N29" s="10">
        <f>'CURRENT BOM'!O71</f>
        <v>10.99</v>
      </c>
      <c r="O29" s="9" t="str">
        <f>'CURRENT BOM'!P71</f>
        <v>$10.99 for kit of various lengths. Any 24 AWG or larger wire should work.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5.5" x14ac:dyDescent="0.2">
      <c r="A30" s="110" t="str">
        <f>'CURRENT BOM'!A77</f>
        <v>15180120 
Blower Base Electronics</v>
      </c>
      <c r="B30" s="9">
        <f>'CURRENT BOM'!B77</f>
        <v>4</v>
      </c>
      <c r="C30" s="6">
        <f>'CURRENT BOM'!D77</f>
        <v>33</v>
      </c>
      <c r="D30" s="9" t="str">
        <f>'CURRENT BOM'!E77</f>
        <v>96817A209</v>
      </c>
      <c r="E30" s="9" t="str">
        <f>'CURRENT BOM'!F77</f>
        <v>Screw, Thread-Forming for Thin Plastic, Torx Hd</v>
      </c>
      <c r="F30" s="9" t="str">
        <f>'CURRENT BOM'!G77</f>
        <v xml:space="preserve">Zinc Plated Steel, M2 x 6mm long, </v>
      </c>
      <c r="G30" s="9" t="str">
        <f>'CURRENT BOM'!H77</f>
        <v>McMaster-Carr</v>
      </c>
      <c r="H30" s="29" t="str">
        <f>'CURRENT BOM'!I77</f>
        <v>https://www.mcmaster.com/catalog/126/3168</v>
      </c>
      <c r="I30" s="9">
        <f>'CURRENT BOM'!J77</f>
        <v>25</v>
      </c>
      <c r="J30" s="10">
        <f>'CURRENT BOM'!K77</f>
        <v>6.69</v>
      </c>
      <c r="K30" s="9">
        <f>'CURRENT BOM'!L77</f>
        <v>4</v>
      </c>
      <c r="L30" s="52">
        <f>'CURRENT BOM'!M77</f>
        <v>1.0704</v>
      </c>
      <c r="M30" s="93">
        <f>'CURRENT BOM'!N77</f>
        <v>0</v>
      </c>
      <c r="N30" s="92"/>
      <c r="O30" s="9" t="str">
        <f>'CURRENT BOM'!P77</f>
        <v>This item is repeated, do not purchase more than what is needed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x14ac:dyDescent="0.2">
      <c r="A31" s="62"/>
      <c r="B31" s="9">
        <f>'CURRENT BOM'!B78</f>
        <v>1</v>
      </c>
      <c r="C31" s="6">
        <f>'CURRENT BOM'!D78</f>
        <v>44</v>
      </c>
      <c r="D31" s="14" t="str">
        <f>'CURRENT BOM'!E78</f>
        <v>8110K1</v>
      </c>
      <c r="E31" s="6" t="str">
        <f>'CURRENT BOM'!F78</f>
        <v>Inline Fuse Holder</v>
      </c>
      <c r="F31" s="9">
        <f>'CURRENT BOM'!G78</f>
        <v>0</v>
      </c>
      <c r="G31" s="9" t="str">
        <f>'CURRENT BOM'!H78</f>
        <v>McMaster-Carr</v>
      </c>
      <c r="H31" s="53" t="str">
        <f>'CURRENT BOM'!I78</f>
        <v>https://www.mcmaster.com/8110K1-8110K1</v>
      </c>
      <c r="I31" s="9">
        <f>'CURRENT BOM'!J78</f>
        <v>1</v>
      </c>
      <c r="J31" s="10">
        <f>'CURRENT BOM'!K78</f>
        <v>3.18</v>
      </c>
      <c r="K31" s="9">
        <f>'CURRENT BOM'!L78</f>
        <v>1</v>
      </c>
      <c r="L31" s="10">
        <f>'CURRENT BOM'!M78</f>
        <v>3.18</v>
      </c>
      <c r="M31" s="11">
        <f>'CURRENT BOM'!N78</f>
        <v>1</v>
      </c>
      <c r="N31" s="12">
        <f>'CURRENT BOM'!O78</f>
        <v>3.18</v>
      </c>
      <c r="O31" s="6" t="str">
        <f>'CURRENT BOM'!P78</f>
        <v>Can get these at an auto parts store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x14ac:dyDescent="0.2">
      <c r="A32" s="62"/>
      <c r="B32" s="9">
        <f>'CURRENT BOM'!B79</f>
        <v>1</v>
      </c>
      <c r="C32" s="6">
        <f>'CURRENT BOM'!D79</f>
        <v>45</v>
      </c>
      <c r="D32" s="54" t="str">
        <f>'CURRENT BOM'!E79</f>
        <v>7460K521</v>
      </c>
      <c r="E32" s="6" t="str">
        <f>'CURRENT BOM'!F79</f>
        <v>Fuse, 2 Amp</v>
      </c>
      <c r="F32" s="6" t="str">
        <f>'CURRENT BOM'!G79</f>
        <v>ATM mini blade</v>
      </c>
      <c r="G32" s="9" t="str">
        <f>'CURRENT BOM'!H79</f>
        <v>McMaster-Carr</v>
      </c>
      <c r="H32" s="55" t="str">
        <f>'CURRENT BOM'!I79</f>
        <v>https://www.mcmaster.com/7460K521</v>
      </c>
      <c r="I32" s="6">
        <f>'CURRENT BOM'!J79</f>
        <v>5</v>
      </c>
      <c r="J32" s="37">
        <f>'CURRENT BOM'!K79</f>
        <v>2.61</v>
      </c>
      <c r="K32" s="9">
        <f>'CURRENT BOM'!L79</f>
        <v>1</v>
      </c>
      <c r="L32" s="10">
        <f>'CURRENT BOM'!M79</f>
        <v>0.52200000000000002</v>
      </c>
      <c r="M32" s="6">
        <f>'CURRENT BOM'!N79</f>
        <v>1</v>
      </c>
      <c r="N32" s="12">
        <f>'CURRENT BOM'!O79</f>
        <v>0.52200000000000002</v>
      </c>
      <c r="O32" s="6" t="str">
        <f>'CURRENT BOM'!P79</f>
        <v>Can get these at an auto parts store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5.5" x14ac:dyDescent="0.2">
      <c r="A33" s="62"/>
      <c r="B33" s="9">
        <f>'CURRENT BOM'!B80</f>
        <v>2</v>
      </c>
      <c r="C33" s="6">
        <f>'CURRENT BOM'!D80</f>
        <v>46</v>
      </c>
      <c r="D33" s="9" t="str">
        <f>'CURRENT BOM'!E80</f>
        <v>7060K88</v>
      </c>
      <c r="E33" s="9" t="str">
        <f>'CURRENT BOM'!F80</f>
        <v>Single Crimp Male Quick Disconnect Terminal</v>
      </c>
      <c r="F33" s="9">
        <f>'CURRENT BOM'!G80</f>
        <v>0</v>
      </c>
      <c r="G33" s="9" t="str">
        <f>'CURRENT BOM'!H80</f>
        <v>McMaster-Carr</v>
      </c>
      <c r="H33" s="8" t="str">
        <f>'CURRENT BOM'!I80</f>
        <v>https://www.mcmaster.com/7060K88-7060K88</v>
      </c>
      <c r="I33" s="9">
        <f>'CURRENT BOM'!J80</f>
        <v>10</v>
      </c>
      <c r="J33" s="10">
        <f>'CURRENT BOM'!K80</f>
        <v>3.43</v>
      </c>
      <c r="K33" s="16">
        <f>'CURRENT BOM'!L80</f>
        <v>2</v>
      </c>
      <c r="L33" s="17">
        <f>'CURRENT BOM'!M80</f>
        <v>0.68600000000000005</v>
      </c>
      <c r="M33" s="9">
        <f>'CURRENT BOM'!N80</f>
        <v>2</v>
      </c>
      <c r="N33" s="10">
        <f>'CURRENT BOM'!O80</f>
        <v>0.68600000000000005</v>
      </c>
      <c r="O33" s="6" t="str">
        <f>'CURRENT BOM'!P80</f>
        <v>10 pack, need 2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x14ac:dyDescent="0.2">
      <c r="A34" s="62"/>
      <c r="B34" s="6">
        <f>'CURRENT BOM'!B84</f>
        <v>1</v>
      </c>
      <c r="C34" s="6">
        <f>'CURRENT BOM'!D84</f>
        <v>50</v>
      </c>
      <c r="D34" s="84" t="str">
        <f>'CURRENT BOM'!E84</f>
        <v>WM7040-24V</v>
      </c>
      <c r="E34" s="9" t="str">
        <f>'CURRENT BOM'!F84</f>
        <v>Control Potentiometer</v>
      </c>
      <c r="F34" s="56">
        <f>'CURRENT BOM'!G84</f>
        <v>0</v>
      </c>
      <c r="G34" s="75" t="str">
        <f>'CURRENT BOM'!H84</f>
        <v>greenworks / Globe Tool</v>
      </c>
      <c r="H34" s="78">
        <f>'CURRENT BOM'!I84</f>
        <v>0</v>
      </c>
      <c r="I34" s="78">
        <f>'CURRENT BOM'!J84</f>
        <v>1</v>
      </c>
      <c r="J34" s="94">
        <f>'CURRENT BOM'!K84</f>
        <v>0</v>
      </c>
      <c r="K34" s="78">
        <f>'CURRENT BOM'!L84</f>
        <v>1</v>
      </c>
      <c r="L34" s="94">
        <f>'CURRENT BOM'!M84</f>
        <v>0</v>
      </c>
      <c r="M34" s="88">
        <f>'CURRENT BOM'!N84</f>
        <v>0</v>
      </c>
      <c r="N34" s="65"/>
      <c r="O34" s="99" t="str">
        <f>'CURRENT BOM'!P84</f>
        <v>Blower, controller and potentiometer sold in a kit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5.5" x14ac:dyDescent="0.2">
      <c r="A35" s="62"/>
      <c r="B35" s="6">
        <f>'CURRENT BOM'!B85</f>
        <v>1</v>
      </c>
      <c r="C35" s="6">
        <f>'CURRENT BOM'!D85</f>
        <v>51</v>
      </c>
      <c r="D35" s="69"/>
      <c r="E35" s="9" t="str">
        <f>'CURRENT BOM'!F85</f>
        <v>Brushless DC Blower Control Board</v>
      </c>
      <c r="F35" s="56">
        <f>'CURRENT BOM'!G85</f>
        <v>0</v>
      </c>
      <c r="G35" s="76"/>
      <c r="H35" s="62"/>
      <c r="I35" s="62"/>
      <c r="J35" s="62"/>
      <c r="K35" s="62"/>
      <c r="L35" s="62"/>
      <c r="M35" s="76"/>
      <c r="N35" s="69"/>
      <c r="O35" s="69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51" x14ac:dyDescent="0.2">
      <c r="A36" s="62"/>
      <c r="B36" s="9">
        <f>'CURRENT BOM'!B86</f>
        <v>1</v>
      </c>
      <c r="C36" s="6">
        <f>'CURRENT BOM'!D86</f>
        <v>52</v>
      </c>
      <c r="D36" s="67"/>
      <c r="E36" s="9" t="str">
        <f>'CURRENT BOM'!F86</f>
        <v>Brushless DC Blower</v>
      </c>
      <c r="F36" s="23" t="str">
        <f>'CURRENT BOM'!G86</f>
        <v>Manufacturer did continuous operations test 4 hours</v>
      </c>
      <c r="G36" s="66"/>
      <c r="H36" s="63"/>
      <c r="I36" s="63"/>
      <c r="J36" s="63"/>
      <c r="K36" s="63"/>
      <c r="L36" s="63"/>
      <c r="M36" s="66"/>
      <c r="N36" s="67"/>
      <c r="O36" s="67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51" x14ac:dyDescent="0.2">
      <c r="A37" s="63"/>
      <c r="B37" s="9">
        <f>'CURRENT BOM'!B87</f>
        <v>1</v>
      </c>
      <c r="C37" s="6">
        <f>'CURRENT BOM'!D87</f>
        <v>53</v>
      </c>
      <c r="D37" s="23" t="str">
        <f>'CURRENT BOM'!E87</f>
        <v>16 Gauge Silicone wire</v>
      </c>
      <c r="E37" s="23" t="str">
        <f>'CURRENT BOM'!F87</f>
        <v>16 Gauge Silicone wire</v>
      </c>
      <c r="F37" s="6" t="str">
        <f>'CURRENT BOM'!G87</f>
        <v>18" of 16 AWG Wire</v>
      </c>
      <c r="G37" s="33" t="str">
        <f>'CURRENT BOM'!H87</f>
        <v>BNTECHGO</v>
      </c>
      <c r="H37" s="8" t="str">
        <f>'CURRENT BOM'!I87</f>
        <v>https://smile.amazon.com/BNTECHGO-Silicone-Flexible-Strands-Stranded/dp/B017TFR664/ref=sr_1_2?dchild=1&amp;keywords=jumper+wire+16+gauge&amp;qid=1590513102&amp;sr=8-2</v>
      </c>
      <c r="I37" s="6">
        <f>'CURRENT BOM'!J87</f>
        <v>1</v>
      </c>
      <c r="J37" s="37">
        <f>'CURRENT BOM'!K87</f>
        <v>8.48</v>
      </c>
      <c r="K37" s="6">
        <f>'CURRENT BOM'!L87</f>
        <v>1</v>
      </c>
      <c r="L37" s="37">
        <f>'CURRENT BOM'!M87</f>
        <v>1.272</v>
      </c>
      <c r="M37" s="6">
        <f>'CURRENT BOM'!N87</f>
        <v>1</v>
      </c>
      <c r="N37" s="37">
        <f>'CURRENT BOM'!O87</f>
        <v>1.272</v>
      </c>
      <c r="O37" s="6" t="str">
        <f>'CURRENT BOM'!P87</f>
        <v>For use with crimped quick disconnects for battery power.  Any 16 AWG or 14 AWG wire should work.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79" t="str">
        <f>'CURRENT BOM'!J89</f>
        <v>Minimum Materials Order</v>
      </c>
      <c r="J39" s="87"/>
      <c r="K39" s="79" t="str">
        <f>'CURRENT BOM'!L89</f>
        <v>Minimum Supplies Needed</v>
      </c>
      <c r="L39" s="8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00" t="str">
        <f>'CURRENT BOM'!J90</f>
        <v>Price, $</v>
      </c>
      <c r="J40" s="87"/>
      <c r="K40" s="100" t="str">
        <f>'CURRENT BOM'!L90</f>
        <v>Price, $</v>
      </c>
      <c r="L40" s="8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79" t="str">
        <f>'CURRENT BOM'!E92</f>
        <v>PAPR, 105108125 - 2</v>
      </c>
      <c r="E41" s="80"/>
      <c r="F41" s="80"/>
      <c r="G41" s="80"/>
      <c r="H41" s="80"/>
      <c r="I41" s="101">
        <f>'CURRENT BOM'!J92</f>
        <v>387.89000000000004</v>
      </c>
      <c r="J41" s="87"/>
      <c r="K41" s="101">
        <f>'CURRENT BOM'!L92</f>
        <v>276.80473333333327</v>
      </c>
      <c r="L41" s="8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3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 x14ac:dyDescent="0.2"/>
    <row r="54" spans="1:23" ht="15.75" customHeight="1" x14ac:dyDescent="0.2"/>
    <row r="55" spans="1:23" ht="15.75" customHeight="1" x14ac:dyDescent="0.2"/>
    <row r="56" spans="1:23" ht="15.75" customHeight="1" x14ac:dyDescent="0.2"/>
    <row r="57" spans="1:23" ht="15.75" customHeight="1" x14ac:dyDescent="0.2"/>
    <row r="58" spans="1:23" ht="15.75" customHeight="1" x14ac:dyDescent="0.2"/>
    <row r="59" spans="1:23" ht="15.75" customHeight="1" x14ac:dyDescent="0.2"/>
    <row r="60" spans="1:23" ht="15.75" customHeight="1" x14ac:dyDescent="0.2"/>
    <row r="61" spans="1:23" ht="15.75" customHeight="1" x14ac:dyDescent="0.2"/>
    <row r="62" spans="1:23" ht="15.75" customHeight="1" x14ac:dyDescent="0.2"/>
    <row r="63" spans="1:23" ht="15.75" customHeight="1" x14ac:dyDescent="0.2"/>
    <row r="64" spans="1:2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mergeCells count="38">
    <mergeCell ref="M34:N36"/>
    <mergeCell ref="O34:O36"/>
    <mergeCell ref="I40:J40"/>
    <mergeCell ref="K40:L40"/>
    <mergeCell ref="D41:H41"/>
    <mergeCell ref="I41:J41"/>
    <mergeCell ref="K41:L41"/>
    <mergeCell ref="A30:A37"/>
    <mergeCell ref="D34:D36"/>
    <mergeCell ref="J34:J36"/>
    <mergeCell ref="I39:J39"/>
    <mergeCell ref="K39:L39"/>
    <mergeCell ref="G34:G36"/>
    <mergeCell ref="H34:H36"/>
    <mergeCell ref="I34:I36"/>
    <mergeCell ref="K34:K36"/>
    <mergeCell ref="L34:L36"/>
    <mergeCell ref="A7:A8"/>
    <mergeCell ref="A9:A13"/>
    <mergeCell ref="A14:A15"/>
    <mergeCell ref="A16:A18"/>
    <mergeCell ref="A19:A29"/>
    <mergeCell ref="M13:N13"/>
    <mergeCell ref="M30:N30"/>
    <mergeCell ref="D2:N3"/>
    <mergeCell ref="B4:B6"/>
    <mergeCell ref="C4:C6"/>
    <mergeCell ref="D4:D6"/>
    <mergeCell ref="E4:E6"/>
    <mergeCell ref="F4:F6"/>
    <mergeCell ref="G4:G6"/>
    <mergeCell ref="H4:H6"/>
    <mergeCell ref="I4:J5"/>
    <mergeCell ref="K4:L4"/>
    <mergeCell ref="M4:N4"/>
    <mergeCell ref="O4:O6"/>
    <mergeCell ref="K5:L5"/>
    <mergeCell ref="M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8"/>
  <sheetViews>
    <sheetView zoomScale="80" zoomScaleNormal="80" workbookViewId="0"/>
  </sheetViews>
  <sheetFormatPr defaultColWidth="14.42578125" defaultRowHeight="15" customHeight="1" x14ac:dyDescent="0.2"/>
  <cols>
    <col min="1" max="1" width="11.28515625" customWidth="1"/>
    <col min="2" max="2" width="5.7109375" customWidth="1"/>
    <col min="3" max="3" width="7.28515625" customWidth="1"/>
    <col min="4" max="4" width="16.85546875" customWidth="1"/>
    <col min="5" max="5" width="22.42578125" customWidth="1"/>
    <col min="6" max="6" width="17.140625" customWidth="1"/>
    <col min="7" max="7" width="21" customWidth="1"/>
    <col min="8" max="8" width="52.85546875" customWidth="1"/>
    <col min="9" max="10" width="10" customWidth="1"/>
    <col min="11" max="12" width="9.85546875" customWidth="1"/>
    <col min="13" max="14" width="9.7109375" customWidth="1"/>
    <col min="15" max="15" width="39.42578125" customWidth="1"/>
  </cols>
  <sheetData>
    <row r="1" spans="1:25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">
      <c r="A2" s="1"/>
      <c r="B2" s="1"/>
      <c r="C2" s="1"/>
      <c r="D2" s="102" t="str">
        <f>'CURRENT BOM'!E2</f>
        <v>PAPR Part and Materials List</v>
      </c>
      <c r="E2" s="89"/>
      <c r="F2" s="89"/>
      <c r="G2" s="89"/>
      <c r="H2" s="89"/>
      <c r="I2" s="89"/>
      <c r="J2" s="89"/>
      <c r="K2" s="89"/>
      <c r="L2" s="89"/>
      <c r="M2" s="89"/>
      <c r="N2" s="65"/>
      <c r="O2" s="2">
        <f>'CURRENT BOM'!P2</f>
        <v>0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">
      <c r="A3" s="1"/>
      <c r="B3" s="1"/>
      <c r="C3" s="1"/>
      <c r="D3" s="66"/>
      <c r="E3" s="90"/>
      <c r="F3" s="90"/>
      <c r="G3" s="90"/>
      <c r="H3" s="90"/>
      <c r="I3" s="90"/>
      <c r="J3" s="90"/>
      <c r="K3" s="90"/>
      <c r="L3" s="90"/>
      <c r="M3" s="90"/>
      <c r="N3" s="67"/>
      <c r="O3" s="2">
        <f>'CURRENT BOM'!P3</f>
        <v>0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x14ac:dyDescent="0.2">
      <c r="A4" s="1"/>
      <c r="B4" s="61" t="s">
        <v>1</v>
      </c>
      <c r="C4" s="73" t="str">
        <f>'CURRENT BOM'!D4</f>
        <v>ITEM
NO</v>
      </c>
      <c r="D4" s="68" t="str">
        <f>'CURRENT BOM'!E4</f>
        <v>PART
NO</v>
      </c>
      <c r="E4" s="61" t="str">
        <f>'CURRENT BOM'!F4</f>
        <v>PART 
NOMENCLATURE</v>
      </c>
      <c r="F4" s="61" t="str">
        <f>'CURRENT BOM'!G4</f>
        <v>MATERIAL OR NOTE</v>
      </c>
      <c r="G4" s="61" t="str">
        <f>'CURRENT BOM'!H4</f>
        <v>MANUFACTURER</v>
      </c>
      <c r="H4" s="61" t="str">
        <f>'CURRENT BOM'!I4</f>
        <v>Purchasing Link / CAD File Download Source</v>
      </c>
      <c r="I4" s="86" t="str">
        <f>'CURRENT BOM'!J4</f>
        <v>Minimum Materials Order</v>
      </c>
      <c r="J4" s="65"/>
      <c r="K4" s="79" t="str">
        <f>'CURRENT BOM'!L4</f>
        <v>Price Per PAPR</v>
      </c>
      <c r="L4" s="87"/>
      <c r="M4" s="79" t="str">
        <f>'CURRENT BOM'!N4</f>
        <v>Price Per PAPR</v>
      </c>
      <c r="N4" s="87"/>
      <c r="O4" s="73" t="str">
        <f>'CURRENT BOM'!P4</f>
        <v>Comments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x14ac:dyDescent="0.2">
      <c r="A5" s="1"/>
      <c r="B5" s="62"/>
      <c r="C5" s="62"/>
      <c r="D5" s="69"/>
      <c r="E5" s="62"/>
      <c r="F5" s="62"/>
      <c r="G5" s="62"/>
      <c r="H5" s="62"/>
      <c r="I5" s="66"/>
      <c r="J5" s="67"/>
      <c r="K5" s="79" t="str">
        <f>'CURRENT BOM'!L5</f>
        <v>105108125 - 1</v>
      </c>
      <c r="L5" s="87"/>
      <c r="M5" s="79" t="str">
        <f>'CURRENT BOM'!N5</f>
        <v>105108125 - 2</v>
      </c>
      <c r="N5" s="87"/>
      <c r="O5" s="62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">
      <c r="A6" s="1"/>
      <c r="B6" s="63"/>
      <c r="C6" s="63"/>
      <c r="D6" s="67"/>
      <c r="E6" s="63"/>
      <c r="F6" s="63"/>
      <c r="G6" s="63"/>
      <c r="H6" s="63"/>
      <c r="I6" s="5" t="str">
        <f>'CURRENT BOM'!J6</f>
        <v>Qty</v>
      </c>
      <c r="J6" s="5" t="str">
        <f>'CURRENT BOM'!K6</f>
        <v>Price, $</v>
      </c>
      <c r="K6" s="5" t="str">
        <f>'CURRENT BOM'!L6</f>
        <v>Qty</v>
      </c>
      <c r="L6" s="5" t="str">
        <f>'CURRENT BOM'!M6</f>
        <v>Price, $</v>
      </c>
      <c r="M6" s="5" t="str">
        <f>'CURRENT BOM'!N6</f>
        <v>Qty</v>
      </c>
      <c r="N6" s="5" t="str">
        <f>'CURRENT BOM'!O6</f>
        <v>Price, $</v>
      </c>
      <c r="O6" s="63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8.25" x14ac:dyDescent="0.2">
      <c r="A7" s="108" t="str">
        <f>'CURRENT BOM'!A7</f>
        <v>105108125 
Powered Air Purifying Respirator Assembly</v>
      </c>
      <c r="B7" s="6">
        <f>'CURRENT BOM'!C7</f>
        <v>1</v>
      </c>
      <c r="C7" s="6">
        <f>'CURRENT BOM'!D7</f>
        <v>1</v>
      </c>
      <c r="D7" s="14" t="str">
        <f>'CURRENT BOM'!E7</f>
        <v>Seaview 180 V2</v>
      </c>
      <c r="E7" s="6" t="str">
        <f>'CURRENT BOM'!F7</f>
        <v>Snorkel Mask</v>
      </c>
      <c r="F7" s="6">
        <f>'CURRENT BOM'!G7</f>
        <v>0</v>
      </c>
      <c r="G7" s="6" t="str">
        <f>'CURRENT BOM'!H7</f>
        <v>Wildhorn Outfitters</v>
      </c>
      <c r="H7" s="8" t="str">
        <f>'CURRENT BOM'!I7</f>
        <v>https://www.wildhornoutfitters.com/collections/snorkeling/products/seaview-180-v2-snorkel-mask?variant=10093212041252</v>
      </c>
      <c r="I7" s="9">
        <f>'CURRENT BOM'!J7</f>
        <v>1</v>
      </c>
      <c r="J7" s="10">
        <f>'CURRENT BOM'!K7</f>
        <v>74.989999999999995</v>
      </c>
      <c r="K7" s="9">
        <f>'CURRENT BOM'!L7</f>
        <v>1</v>
      </c>
      <c r="L7" s="10">
        <f>'CURRENT BOM'!M7</f>
        <v>74.989999999999995</v>
      </c>
      <c r="M7" s="11">
        <f>'CURRENT BOM'!N7</f>
        <v>1</v>
      </c>
      <c r="N7" s="12">
        <f>'CURRENT BOM'!O7</f>
        <v>74.989999999999995</v>
      </c>
      <c r="O7" s="9">
        <f>'CURRENT BOM'!P7</f>
        <v>0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5" x14ac:dyDescent="0.2">
      <c r="A8" s="63"/>
      <c r="B8" s="6">
        <f>'CURRENT BOM'!C8</f>
        <v>1</v>
      </c>
      <c r="C8" s="6">
        <f>'CURRENT BOM'!D8</f>
        <v>2</v>
      </c>
      <c r="D8" s="13" t="str">
        <f>'CURRENT BOM'!E8</f>
        <v>P09</v>
      </c>
      <c r="E8" s="6" t="str">
        <f>'CURRENT BOM'!F8</f>
        <v>Tactical Belt</v>
      </c>
      <c r="F8" s="6">
        <f>'CURRENT BOM'!G8</f>
        <v>0</v>
      </c>
      <c r="G8" s="6" t="str">
        <f>'CURRENT BOM'!H8</f>
        <v>Amazon / Fairwin</v>
      </c>
      <c r="H8" s="15" t="str">
        <f>'CURRENT BOM'!I8</f>
        <v>https://www.amazon.com/dp/B07V8RMB84/ref=pe_2640190_232748420_TE_item</v>
      </c>
      <c r="I8" s="16">
        <f>'CURRENT BOM'!J8</f>
        <v>2</v>
      </c>
      <c r="J8" s="17">
        <f>'CURRENT BOM'!K8</f>
        <v>26.99</v>
      </c>
      <c r="K8" s="16">
        <f>'CURRENT BOM'!L8</f>
        <v>1</v>
      </c>
      <c r="L8" s="17">
        <f>'CURRENT BOM'!M8</f>
        <v>13.494999999999999</v>
      </c>
      <c r="M8" s="18">
        <f>'CURRENT BOM'!N8</f>
        <v>1</v>
      </c>
      <c r="N8" s="19">
        <f>'CURRENT BOM'!O8</f>
        <v>13.494999999999999</v>
      </c>
      <c r="O8" s="9" t="str">
        <f>'CURRENT BOM'!P8</f>
        <v>2 pack, only need 1.  Any belt that can sustain the PAPR weight can be used.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8.25" x14ac:dyDescent="0.2">
      <c r="A9" s="109" t="str">
        <f>'CURRENT BOM'!A20</f>
        <v xml:space="preserve">15180124
Blower Assembly </v>
      </c>
      <c r="B9" s="22">
        <f>'CURRENT BOM'!C20</f>
        <v>1</v>
      </c>
      <c r="C9" s="6">
        <f>'CURRENT BOM'!D20</f>
        <v>9</v>
      </c>
      <c r="D9" s="13" t="str">
        <f>'CURRENT BOM'!E20</f>
        <v>5388k24</v>
      </c>
      <c r="E9" s="26" t="str">
        <f>'CURRENT BOM'!F20</f>
        <v>Worm Clamp / Plumbers Tape</v>
      </c>
      <c r="F9" s="26">
        <f>'CURRENT BOM'!G20</f>
        <v>0</v>
      </c>
      <c r="G9" s="26" t="str">
        <f>'CURRENT BOM'!H20</f>
        <v>McMaster-Carr</v>
      </c>
      <c r="H9" s="29" t="str">
        <f>'CURRENT BOM'!I20</f>
        <v>https://www.mcmaster.com/catalog/5388K24</v>
      </c>
      <c r="I9" s="13">
        <f>'CURRENT BOM'!J20</f>
        <v>10</v>
      </c>
      <c r="J9" s="30">
        <f>'CURRENT BOM'!K20</f>
        <v>7.85</v>
      </c>
      <c r="K9" s="26">
        <f>'CURRENT BOM'!L20</f>
        <v>1</v>
      </c>
      <c r="L9" s="30">
        <f>'CURRENT BOM'!M20</f>
        <v>0.78499999999999992</v>
      </c>
      <c r="M9" s="26">
        <f>'CURRENT BOM'!N20</f>
        <v>1</v>
      </c>
      <c r="N9" s="30">
        <f>'CURRENT BOM'!O20</f>
        <v>0.78499999999999992</v>
      </c>
      <c r="O9" s="32" t="str">
        <f>'CURRENT BOM'!P20</f>
        <v>OPTIONAL ITEM FOR -1 PAPR DESIGN, NECESSARY FOR -2 PAPR DESIGN 10 pack, need 1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5" x14ac:dyDescent="0.2">
      <c r="A10" s="62"/>
      <c r="B10" s="6">
        <f>'CURRENT BOM'!C21</f>
        <v>1</v>
      </c>
      <c r="C10" s="6">
        <f>'CURRENT BOM'!D21</f>
        <v>10</v>
      </c>
      <c r="D10" s="14" t="str">
        <f>'CURRENT BOM'!E21</f>
        <v>SKU: 5797</v>
      </c>
      <c r="E10" s="6" t="str">
        <f>'CURRENT BOM'!F21</f>
        <v>Hose, CPAP</v>
      </c>
      <c r="F10" s="6" t="str">
        <f>'CURRENT BOM'!G21</f>
        <v>Tubing Slim-Style, 48 Inch Length</v>
      </c>
      <c r="G10" s="6" t="str">
        <f>'CURRENT BOM'!H21</f>
        <v>CPAP SUPPLY USA</v>
      </c>
      <c r="H10" s="8" t="str">
        <f>'CURRENT BOM'!I21</f>
        <v>https://www.cpapsupplyusa.com/cpapsupplies/tubing/breascpaptubing4ftslim-style.html</v>
      </c>
      <c r="I10" s="6">
        <f>'CURRENT BOM'!J21</f>
        <v>1</v>
      </c>
      <c r="J10" s="37">
        <f>'CURRENT BOM'!K21</f>
        <v>9.9499999999999993</v>
      </c>
      <c r="K10" s="6">
        <f>'CURRENT BOM'!L21</f>
        <v>1</v>
      </c>
      <c r="L10" s="37">
        <f>'CURRENT BOM'!M21</f>
        <v>9.9499999999999993</v>
      </c>
      <c r="M10" s="26">
        <f>'CURRENT BOM'!N21</f>
        <v>1</v>
      </c>
      <c r="N10" s="30">
        <f>'CURRENT BOM'!O21</f>
        <v>9.9499999999999993</v>
      </c>
      <c r="O10" s="6">
        <f>'CURRENT BOM'!P21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5" x14ac:dyDescent="0.2">
      <c r="A11" s="62"/>
      <c r="B11" s="22">
        <f>'CURRENT BOM'!C22</f>
        <v>23</v>
      </c>
      <c r="C11" s="6">
        <f>'CURRENT BOM'!D22</f>
        <v>11</v>
      </c>
      <c r="D11" s="9" t="str">
        <f>'CURRENT BOM'!E22</f>
        <v>90065A110</v>
      </c>
      <c r="E11" s="9" t="str">
        <f>'CURRENT BOM'!F22</f>
        <v xml:space="preserve">Screw, C-Sink, Phillips </v>
      </c>
      <c r="F11" s="6" t="str">
        <f>'CURRENT BOM'!G22</f>
        <v>18-8 CRES,
#4-1/2 in long</v>
      </c>
      <c r="G11" s="9" t="str">
        <f>'CURRENT BOM'!H22</f>
        <v>McMaster-Carr</v>
      </c>
      <c r="H11" s="29" t="str">
        <f>'CURRENT BOM'!I22</f>
        <v>https://www.mcmaster.com/catalog/126/3152</v>
      </c>
      <c r="I11" s="9">
        <f>'CURRENT BOM'!J22</f>
        <v>100</v>
      </c>
      <c r="J11" s="10">
        <f>'CURRENT BOM'!K22</f>
        <v>3.5</v>
      </c>
      <c r="K11" s="9">
        <f>'CURRENT BOM'!L22</f>
        <v>21</v>
      </c>
      <c r="L11" s="10">
        <f>'CURRENT BOM'!M22</f>
        <v>0.73499999999999999</v>
      </c>
      <c r="M11" s="9">
        <f>'CURRENT BOM'!N22</f>
        <v>23</v>
      </c>
      <c r="N11" s="10">
        <f>'CURRENT BOM'!O22</f>
        <v>0.80500000000000005</v>
      </c>
      <c r="O11" s="9" t="str">
        <f>'CURRENT BOM'!P22</f>
        <v>This item is repeated, do not purchase more than what is needed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8.25" x14ac:dyDescent="0.2">
      <c r="A12" s="62"/>
      <c r="B12" s="33">
        <f>'CURRENT BOM'!C24</f>
        <v>1</v>
      </c>
      <c r="C12" s="6">
        <f>'CURRENT BOM'!D24</f>
        <v>12</v>
      </c>
      <c r="D12" s="23">
        <f>'CURRENT BOM'!E24</f>
        <v>2935202</v>
      </c>
      <c r="E12" s="9" t="str">
        <f>'CURRENT BOM'!F24</f>
        <v>24V 4ah Battery</v>
      </c>
      <c r="F12" s="9">
        <f>'CURRENT BOM'!G24</f>
        <v>0</v>
      </c>
      <c r="G12" s="9" t="str">
        <f>'CURRENT BOM'!H24</f>
        <v>greenworks</v>
      </c>
      <c r="H12" s="8" t="str">
        <f>'CURRENT BOM'!I24</f>
        <v>https://www.greenworkstools.com/24v-battery</v>
      </c>
      <c r="I12" s="9">
        <f>'CURRENT BOM'!J24</f>
        <v>1</v>
      </c>
      <c r="J12" s="10">
        <f>'CURRENT BOM'!K24</f>
        <v>79.989999999999995</v>
      </c>
      <c r="K12" s="9">
        <f>'CURRENT BOM'!L24</f>
        <v>1</v>
      </c>
      <c r="L12" s="10">
        <f>'CURRENT BOM'!M24</f>
        <v>79.989999999999995</v>
      </c>
      <c r="M12" s="9">
        <f>'CURRENT BOM'!N24</f>
        <v>1</v>
      </c>
      <c r="N12" s="10">
        <f>'CURRENT BOM'!O24</f>
        <v>79.989999999999995</v>
      </c>
      <c r="O12" s="9" t="str">
        <f>'CURRENT BOM'!P24</f>
        <v>The 24V, 2AH battery from greenworks will work too but battery life will be significantly reduced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5" x14ac:dyDescent="0.2">
      <c r="A13" s="63"/>
      <c r="B13" s="33">
        <f>'CURRENT BOM'!C26</f>
        <v>1</v>
      </c>
      <c r="C13" s="6">
        <f>'CURRENT BOM'!D26</f>
        <v>14</v>
      </c>
      <c r="D13" s="13" t="str">
        <f>'CURRENT BOM'!E26</f>
        <v>5233K47</v>
      </c>
      <c r="E13" s="9" t="str">
        <f>'CURRENT BOM'!F26</f>
        <v>Tubing, 7/8 in ID, 1-1/8 in OD</v>
      </c>
      <c r="F13" s="40" t="str">
        <f>'CURRENT BOM'!G26</f>
        <v>Clear PVC Plastic</v>
      </c>
      <c r="G13" s="11" t="str">
        <f>'CURRENT BOM'!H26</f>
        <v>McMaster-Carr</v>
      </c>
      <c r="H13" s="41" t="str">
        <f>'CURRENT BOM'!I26</f>
        <v>https://www.mcmaster.com/#5233K47</v>
      </c>
      <c r="I13" s="42" t="str">
        <f>'CURRENT BOM'!J26</f>
        <v>10 ft</v>
      </c>
      <c r="J13" s="43">
        <f>'CURRENT BOM'!K26</f>
        <v>14.9</v>
      </c>
      <c r="K13" s="106">
        <f>'CURRENT BOM'!L26</f>
        <v>0</v>
      </c>
      <c r="L13" s="107"/>
      <c r="M13" s="42">
        <f>'CURRENT BOM'!N26</f>
        <v>1</v>
      </c>
      <c r="N13" s="19">
        <f>'CURRENT BOM'!O26</f>
        <v>0.24833333333333335</v>
      </c>
      <c r="O13" s="16" t="str">
        <f>'CURRENT BOM'!P26</f>
        <v>You can replace this component ~ 60 times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5" x14ac:dyDescent="0.2">
      <c r="A14" s="110" t="str">
        <f>'CURRENT BOM'!A42</f>
        <v xml:space="preserve">
15180123
Inlet Filter Assembly</v>
      </c>
      <c r="B14" s="11">
        <f>'CURRENT BOM'!C42</f>
        <v>0</v>
      </c>
      <c r="C14" s="9">
        <f>'CURRENT BOM'!D42</f>
        <v>11</v>
      </c>
      <c r="D14" s="9" t="str">
        <f>'CURRENT BOM'!E42</f>
        <v>90065A110</v>
      </c>
      <c r="E14" s="9" t="str">
        <f>'CURRENT BOM'!F42</f>
        <v xml:space="preserve">Screw, C-Sink, Phillips </v>
      </c>
      <c r="F14" s="6" t="str">
        <f>'CURRENT BOM'!G42</f>
        <v>18-8 CRES,
#4-1/2 in long</v>
      </c>
      <c r="G14" s="9" t="str">
        <f>'CURRENT BOM'!H42</f>
        <v>McMaster-Carr</v>
      </c>
      <c r="H14" s="29" t="str">
        <f>'CURRENT BOM'!I42</f>
        <v>https://www.mcmaster.com/catalog/126/3152</v>
      </c>
      <c r="I14" s="9">
        <f>'CURRENT BOM'!J42</f>
        <v>100</v>
      </c>
      <c r="J14" s="10">
        <f>'CURRENT BOM'!K42</f>
        <v>3.5</v>
      </c>
      <c r="K14" s="6">
        <f>'CURRENT BOM'!L42</f>
        <v>4</v>
      </c>
      <c r="L14" s="10">
        <f>'CURRENT BOM'!M42</f>
        <v>0.14000000000000001</v>
      </c>
      <c r="M14" s="9">
        <f>'CURRENT BOM'!N42</f>
        <v>4</v>
      </c>
      <c r="N14" s="10">
        <f>'CURRENT BOM'!O42</f>
        <v>0.14000000000000001</v>
      </c>
      <c r="O14" s="9" t="str">
        <f>'CURRENT BOM'!P42</f>
        <v>This item is repeated, do not purchase more than what is needed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5" x14ac:dyDescent="0.2">
      <c r="A15" s="63"/>
      <c r="B15" s="11">
        <f>'CURRENT BOM'!C43</f>
        <v>0</v>
      </c>
      <c r="C15" s="6">
        <f>'CURRENT BOM'!D43</f>
        <v>26</v>
      </c>
      <c r="D15" s="6" t="str">
        <f>'CURRENT BOM'!E43</f>
        <v xml:space="preserve">53291 Style Q </v>
      </c>
      <c r="E15" s="6" t="str">
        <f>'CURRENT BOM'!F43</f>
        <v xml:space="preserve">HEPA Filter </v>
      </c>
      <c r="F15" s="6" t="str">
        <f>'CURRENT BOM'!G43</f>
        <v>HEPA Cloth Vacuum Bag</v>
      </c>
      <c r="G15" s="9" t="str">
        <f>'CURRENT BOM'!H43</f>
        <v xml:space="preserve">Kenmore </v>
      </c>
      <c r="H15" s="45" t="str">
        <f>'CURRENT BOM'!I43</f>
        <v>https://www.amazon.com/dp/B07DQ2ZXJV/</v>
      </c>
      <c r="I15" s="9">
        <f>'CURRENT BOM'!J43</f>
        <v>2</v>
      </c>
      <c r="J15" s="10">
        <f>'CURRENT BOM'!K43</f>
        <v>19.989999999999998</v>
      </c>
      <c r="K15" s="9">
        <f>'CURRENT BOM'!L43</f>
        <v>2</v>
      </c>
      <c r="L15" s="10">
        <f>'CURRENT BOM'!M43</f>
        <v>3.9979999999999998</v>
      </c>
      <c r="M15" s="9">
        <f>'CURRENT BOM'!N43</f>
        <v>2</v>
      </c>
      <c r="N15" s="10">
        <f>'CURRENT BOM'!O43</f>
        <v>3.9979999999999998</v>
      </c>
      <c r="O15" s="9" t="str">
        <f>'CURRENT BOM'!P43</f>
        <v>this is enough material to replace both filters ~ 5 times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5" x14ac:dyDescent="0.2">
      <c r="A16" s="109" t="str">
        <f>'CURRENT BOM'!A50</f>
        <v xml:space="preserve">
15180122
Filter Assembly</v>
      </c>
      <c r="B16" s="6">
        <f>'CURRENT BOM'!C50</f>
        <v>0</v>
      </c>
      <c r="C16" s="6">
        <f>'CURRENT BOM'!D50</f>
        <v>11</v>
      </c>
      <c r="D16" s="9" t="str">
        <f>'CURRENT BOM'!E50</f>
        <v>90065A110</v>
      </c>
      <c r="E16" s="9" t="str">
        <f>'CURRENT BOM'!F50</f>
        <v xml:space="preserve">Screw, C-Sink, Phillips </v>
      </c>
      <c r="F16" s="6" t="str">
        <f>'CURRENT BOM'!G50</f>
        <v>18-8 CRES,
#4-1/2 in long</v>
      </c>
      <c r="G16" s="9" t="str">
        <f>'CURRENT BOM'!H50</f>
        <v>McMaster-Carr</v>
      </c>
      <c r="H16" s="29" t="str">
        <f>'CURRENT BOM'!I50</f>
        <v>https://www.mcmaster.com/catalog/126/3152</v>
      </c>
      <c r="I16" s="9">
        <f>'CURRENT BOM'!J50</f>
        <v>100</v>
      </c>
      <c r="J16" s="10">
        <f>'CURRENT BOM'!K50</f>
        <v>3.5</v>
      </c>
      <c r="K16" s="6">
        <f>'CURRENT BOM'!L50</f>
        <v>6</v>
      </c>
      <c r="L16" s="10">
        <f>'CURRENT BOM'!M50</f>
        <v>0.21</v>
      </c>
      <c r="M16" s="9">
        <f>'CURRENT BOM'!N50</f>
        <v>6</v>
      </c>
      <c r="N16" s="10">
        <f>'CURRENT BOM'!O50</f>
        <v>0.21</v>
      </c>
      <c r="O16" s="9" t="str">
        <f>'CURRENT BOM'!P50</f>
        <v>This item is repeated, do not purchase more than what is needed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8.25" x14ac:dyDescent="0.2">
      <c r="A17" s="62"/>
      <c r="B17" s="6">
        <f>'CURRENT BOM'!C51</f>
        <v>0</v>
      </c>
      <c r="C17" s="6">
        <f>'CURRENT BOM'!D51</f>
        <v>29</v>
      </c>
      <c r="D17" s="6" t="str">
        <f>'CURRENT BOM'!E51</f>
        <v>93375K404</v>
      </c>
      <c r="E17" s="6" t="str">
        <f>'CURRENT BOM'!F51</f>
        <v>Seal, Filter Material</v>
      </c>
      <c r="F17" s="6" t="str">
        <f>'CURRENT BOM'!G51</f>
        <v>Multipurpose Neoprene Foam Strip</v>
      </c>
      <c r="G17" s="9" t="str">
        <f>'CURRENT BOM'!H51</f>
        <v>McMaster-Carr</v>
      </c>
      <c r="H17" s="8" t="str">
        <f>'CURRENT BOM'!I51</f>
        <v>https://www.mcmaster.com/93375K404</v>
      </c>
      <c r="I17" s="9">
        <f>'CURRENT BOM'!J51</f>
        <v>1</v>
      </c>
      <c r="J17" s="10">
        <f>'CURRENT BOM'!K51</f>
        <v>14</v>
      </c>
      <c r="K17" s="9">
        <f>'CURRENT BOM'!L51</f>
        <v>1</v>
      </c>
      <c r="L17" s="10">
        <f>'CURRENT BOM'!M51</f>
        <v>3.5</v>
      </c>
      <c r="M17" s="9">
        <f>'CURRENT BOM'!N51</f>
        <v>1</v>
      </c>
      <c r="N17" s="10">
        <f>'CURRENT BOM'!O51</f>
        <v>3.5</v>
      </c>
      <c r="O17" s="6" t="str">
        <f>'CURRENT BOM'!P51</f>
        <v>Make with 15180118-2, Template, Filter Seal, 3D Printed. This is enough material to replace seals ~ 4 times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5.5" x14ac:dyDescent="0.2">
      <c r="A18" s="63"/>
      <c r="B18" s="6">
        <f>'CURRENT BOM'!C53</f>
        <v>0</v>
      </c>
      <c r="C18" s="6">
        <f>'CURRENT BOM'!D53</f>
        <v>26</v>
      </c>
      <c r="D18" s="9" t="str">
        <f>'CURRENT BOM'!E53</f>
        <v xml:space="preserve">53291 Style Q </v>
      </c>
      <c r="E18" s="6" t="str">
        <f>'CURRENT BOM'!F53</f>
        <v xml:space="preserve">HEPA Filter </v>
      </c>
      <c r="F18" s="6" t="str">
        <f>'CURRENT BOM'!G53</f>
        <v>HEPA Cloth Vacuum Bag</v>
      </c>
      <c r="G18" s="9" t="str">
        <f>'CURRENT BOM'!H53</f>
        <v xml:space="preserve">Kenmore </v>
      </c>
      <c r="H18" s="45" t="str">
        <f>'CURRENT BOM'!I53</f>
        <v>https://www.amazon.com/dp/B07DQ2ZXJV/</v>
      </c>
      <c r="I18" s="9">
        <f>'CURRENT BOM'!J53</f>
        <v>2</v>
      </c>
      <c r="J18" s="10">
        <f>'CURRENT BOM'!K53</f>
        <v>19.989999999999998</v>
      </c>
      <c r="K18" s="9">
        <f>'CURRENT BOM'!L53</f>
        <v>2</v>
      </c>
      <c r="L18" s="10">
        <f>'CURRENT BOM'!M53</f>
        <v>3.9979999999999998</v>
      </c>
      <c r="M18" s="9">
        <f>'CURRENT BOM'!N53</f>
        <v>2</v>
      </c>
      <c r="N18" s="10">
        <f>'CURRENT BOM'!O53</f>
        <v>3.9979999999999998</v>
      </c>
      <c r="O18" s="9" t="str">
        <f>'CURRENT BOM'!P53</f>
        <v>This item is repeated, do not purchase more than what is needed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5.5" x14ac:dyDescent="0.2">
      <c r="A19" s="111" t="str">
        <f>'CURRENT BOM'!A61</f>
        <v>15180121
Low Flow Sensor &amp; Electronics</v>
      </c>
      <c r="B19" s="9">
        <f>'CURRENT BOM'!C61</f>
        <v>0</v>
      </c>
      <c r="C19" s="9">
        <f>'CURRENT BOM'!D61</f>
        <v>33</v>
      </c>
      <c r="D19" s="9" t="str">
        <f>'CURRENT BOM'!E61</f>
        <v>96817A209</v>
      </c>
      <c r="E19" s="9" t="str">
        <f>'CURRENT BOM'!F61</f>
        <v>Screw, Thread-Forming for Thin Plastic, Torx Hd</v>
      </c>
      <c r="F19" s="9" t="str">
        <f>'CURRENT BOM'!G61</f>
        <v xml:space="preserve">Zinc Plated Steel, M2 x 6mm long, </v>
      </c>
      <c r="G19" s="9" t="str">
        <f>'CURRENT BOM'!H61</f>
        <v>McMaster-Carr</v>
      </c>
      <c r="H19" s="29" t="str">
        <f>'CURRENT BOM'!I61</f>
        <v>https://www.mcmaster.com/catalog/126/3168</v>
      </c>
      <c r="I19" s="9">
        <f>'CURRENT BOM'!J61</f>
        <v>25</v>
      </c>
      <c r="J19" s="10">
        <f>'CURRENT BOM'!K61</f>
        <v>6.69</v>
      </c>
      <c r="K19" s="9">
        <f>'CURRENT BOM'!L61</f>
        <v>4</v>
      </c>
      <c r="L19" s="10">
        <f>'CURRENT BOM'!M61</f>
        <v>1.0704</v>
      </c>
      <c r="M19" s="9">
        <f>'CURRENT BOM'!N61</f>
        <v>4</v>
      </c>
      <c r="N19" s="10">
        <f>'CURRENT BOM'!O61</f>
        <v>1.0704</v>
      </c>
      <c r="O19" s="9" t="str">
        <f>'CURRENT BOM'!P61</f>
        <v>This item is repeated, do not purchase more than what is needed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x14ac:dyDescent="0.2">
      <c r="A20" s="76"/>
      <c r="B20" s="9">
        <f>'CURRENT BOM'!C62</f>
        <v>0</v>
      </c>
      <c r="C20" s="9">
        <f>'CURRENT BOM'!D62</f>
        <v>34</v>
      </c>
      <c r="D20" s="14" t="str">
        <f>'CURRENT BOM'!E62</f>
        <v>SFM3300-250-D</v>
      </c>
      <c r="E20" s="9" t="str">
        <f>'CURRENT BOM'!F62</f>
        <v>Flow Meter</v>
      </c>
      <c r="F20" s="9">
        <f>'CURRENT BOM'!G62</f>
        <v>0</v>
      </c>
      <c r="G20" s="9" t="str">
        <f>'CURRENT BOM'!H62</f>
        <v>Sensirion</v>
      </c>
      <c r="H20" s="49" t="str">
        <f>'CURRENT BOM'!I62</f>
        <v>https://www.digikey.com/product-detail/en/sensirion-ag/</v>
      </c>
      <c r="I20" s="9">
        <f>'CURRENT BOM'!J62</f>
        <v>1</v>
      </c>
      <c r="J20" s="10">
        <f>'CURRENT BOM'!K62</f>
        <v>41.8</v>
      </c>
      <c r="K20" s="9">
        <f>'CURRENT BOM'!L62</f>
        <v>1</v>
      </c>
      <c r="L20" s="10">
        <f>'CURRENT BOM'!M62</f>
        <v>41.8</v>
      </c>
      <c r="M20" s="9">
        <f>'CURRENT BOM'!N62</f>
        <v>1</v>
      </c>
      <c r="N20" s="10">
        <f>'CURRENT BOM'!O62</f>
        <v>41.8</v>
      </c>
      <c r="O20" s="9">
        <f>'CURRENT BOM'!P62</f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5.5" x14ac:dyDescent="0.2">
      <c r="A21" s="76"/>
      <c r="B21" s="9">
        <f>'CURRENT BOM'!C63</f>
        <v>0</v>
      </c>
      <c r="C21" s="9">
        <f>'CURRENT BOM'!D63</f>
        <v>35</v>
      </c>
      <c r="D21" s="23">
        <f>'CURRENT BOM'!E63</f>
        <v>0</v>
      </c>
      <c r="E21" s="9" t="str">
        <f>'CURRENT BOM'!F63</f>
        <v>Power Switch (2 state toggle switch)</v>
      </c>
      <c r="F21" s="9">
        <f>'CURRENT BOM'!G63</f>
        <v>0</v>
      </c>
      <c r="G21" s="9" t="str">
        <f>'CURRENT BOM'!H63</f>
        <v>Amazon</v>
      </c>
      <c r="H21" s="45" t="str">
        <f>'CURRENT BOM'!I63</f>
        <v>https://www.amazon.com/Gadgeter-125VAC-Position-Terminal</v>
      </c>
      <c r="I21" s="23">
        <f>'CURRENT BOM'!J63</f>
        <v>20</v>
      </c>
      <c r="J21" s="10">
        <f>'CURRENT BOM'!K63</f>
        <v>11</v>
      </c>
      <c r="K21" s="9">
        <f>'CURRENT BOM'!L63</f>
        <v>1</v>
      </c>
      <c r="L21" s="10">
        <f>'CURRENT BOM'!M63</f>
        <v>0.55000000000000004</v>
      </c>
      <c r="M21" s="9">
        <f>'CURRENT BOM'!N63</f>
        <v>1</v>
      </c>
      <c r="N21" s="10">
        <f>'CURRENT BOM'!O63</f>
        <v>0.55000000000000004</v>
      </c>
      <c r="O21" s="9" t="str">
        <f>'CURRENT BOM'!P63</f>
        <v>20 pack, need 1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5.5" x14ac:dyDescent="0.2">
      <c r="A22" s="76"/>
      <c r="B22" s="9">
        <f>'CURRENT BOM'!C64</f>
        <v>0</v>
      </c>
      <c r="C22" s="9">
        <f>'CURRENT BOM'!D64</f>
        <v>36</v>
      </c>
      <c r="D22" s="23" t="str">
        <f>'CURRENT BOM'!E64</f>
        <v>A000005</v>
      </c>
      <c r="E22" s="9" t="str">
        <f>'CURRENT BOM'!F64</f>
        <v xml:space="preserve">Arduino Nano </v>
      </c>
      <c r="F22" s="9" t="str">
        <f>'CURRENT BOM'!G64</f>
        <v>(Controller for alarm system)</v>
      </c>
      <c r="G22" s="9" t="str">
        <f>'CURRENT BOM'!H64</f>
        <v>Arduino</v>
      </c>
      <c r="H22" s="29" t="str">
        <f>'CURRENT BOM'!I64</f>
        <v>https://store.arduino.cc/usa/arduino-nano</v>
      </c>
      <c r="I22" s="9">
        <f>'CURRENT BOM'!J64</f>
        <v>1</v>
      </c>
      <c r="J22" s="10">
        <f>'CURRENT BOM'!K64</f>
        <v>20.7</v>
      </c>
      <c r="K22" s="9">
        <f>'CURRENT BOM'!L64</f>
        <v>1</v>
      </c>
      <c r="L22" s="10">
        <f>'CURRENT BOM'!M64</f>
        <v>20.7</v>
      </c>
      <c r="M22" s="9">
        <f>'CURRENT BOM'!N64</f>
        <v>1</v>
      </c>
      <c r="N22" s="10">
        <f>'CURRENT BOM'!O64</f>
        <v>20.7</v>
      </c>
      <c r="O22" s="9">
        <f>'CURRENT BOM'!P64</f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8.25" x14ac:dyDescent="0.2">
      <c r="A23" s="76"/>
      <c r="B23" s="9">
        <f>'CURRENT BOM'!C65</f>
        <v>0</v>
      </c>
      <c r="C23" s="9">
        <f>'CURRENT BOM'!D65</f>
        <v>37</v>
      </c>
      <c r="D23" s="34" t="str">
        <f>'CURRENT BOM'!E65</f>
        <v>MP1584EN</v>
      </c>
      <c r="E23" s="9" t="str">
        <f>'CURRENT BOM'!F65</f>
        <v xml:space="preserve">Voltage regulator </v>
      </c>
      <c r="F23" s="34" t="str">
        <f>'CURRENT BOM'!G65</f>
        <v>for Arduino</v>
      </c>
      <c r="G23" s="46" t="str">
        <f>'CURRENT BOM'!H65</f>
        <v>WGCD</v>
      </c>
      <c r="H23" s="50" t="str">
        <f>'CURRENT BOM'!I65</f>
        <v>https://www.amazon.com/MP1584EN-DC-DC-Converter-Adjustable-Module/</v>
      </c>
      <c r="I23" s="9">
        <f>'CURRENT BOM'!J65</f>
        <v>6</v>
      </c>
      <c r="J23" s="10">
        <f>'CURRENT BOM'!K65</f>
        <v>8.5500000000000007</v>
      </c>
      <c r="K23" s="9">
        <f>'CURRENT BOM'!L65</f>
        <v>1</v>
      </c>
      <c r="L23" s="10">
        <f>'CURRENT BOM'!M65</f>
        <v>1.425</v>
      </c>
      <c r="M23" s="9">
        <f>'CURRENT BOM'!N65</f>
        <v>1</v>
      </c>
      <c r="N23" s="10">
        <f>'CURRENT BOM'!O65</f>
        <v>1.425</v>
      </c>
      <c r="O23" s="9" t="str">
        <f>'CURRENT BOM'!P65</f>
        <v>Set to 5v and check with multimeter. Alternatively, use 5V set output version made by pololu. 6 pack, need 1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5.5" x14ac:dyDescent="0.2">
      <c r="A24" s="76"/>
      <c r="B24" s="9">
        <f>'CURRENT BOM'!C66</f>
        <v>0</v>
      </c>
      <c r="C24" s="9">
        <f>'CURRENT BOM'!D66</f>
        <v>38</v>
      </c>
      <c r="D24" s="23" t="str">
        <f>'CURRENT BOM'!E66</f>
        <v>Red LED with Leads</v>
      </c>
      <c r="E24" s="9" t="str">
        <f>'CURRENT BOM'!F66</f>
        <v>LED</v>
      </c>
      <c r="F24" s="9" t="str">
        <f>'CURRENT BOM'!G66</f>
        <v xml:space="preserve"> for alarm system</v>
      </c>
      <c r="G24" s="9" t="str">
        <f>'CURRENT BOM'!H66</f>
        <v>TT Electronics</v>
      </c>
      <c r="H24" s="45" t="str">
        <f>'CURRENT BOM'!I66</f>
        <v>https://www.digikey.com/product-detail/en/tt-electronics-optek-technology/</v>
      </c>
      <c r="I24" s="9">
        <f>'CURRENT BOM'!J66</f>
        <v>1</v>
      </c>
      <c r="J24" s="10">
        <f>'CURRENT BOM'!K66</f>
        <v>0.2</v>
      </c>
      <c r="K24" s="9">
        <f>'CURRENT BOM'!L66</f>
        <v>1</v>
      </c>
      <c r="L24" s="10">
        <f>'CURRENT BOM'!M66</f>
        <v>0.2</v>
      </c>
      <c r="M24" s="9">
        <f>'CURRENT BOM'!N66</f>
        <v>1</v>
      </c>
      <c r="N24" s="10">
        <f>'CURRENT BOM'!O66</f>
        <v>0.2</v>
      </c>
      <c r="O24" s="9" t="str">
        <f>'CURRENT BOM'!P66</f>
        <v>Make sure to use resistor!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5.5" x14ac:dyDescent="0.2">
      <c r="A25" s="76"/>
      <c r="B25" s="9">
        <f>'CURRENT BOM'!C67</f>
        <v>0</v>
      </c>
      <c r="C25" s="9">
        <f>'CURRENT BOM'!D67</f>
        <v>39</v>
      </c>
      <c r="D25" s="23" t="str">
        <f>'CURRENT BOM'!E67</f>
        <v>220 Ohm Resistor</v>
      </c>
      <c r="E25" s="9" t="str">
        <f>'CURRENT BOM'!F67</f>
        <v>Resistor</v>
      </c>
      <c r="F25" s="9" t="str">
        <f>'CURRENT BOM'!G67</f>
        <v xml:space="preserve"> for LED pull up</v>
      </c>
      <c r="G25" s="9" t="str">
        <f>'CURRENT BOM'!H67</f>
        <v>Stackpole Electronics</v>
      </c>
      <c r="H25" s="8" t="str">
        <f>'CURRENT BOM'!I67</f>
        <v>https://www.digikey.com/product-detail/en/stackpole-electronics-inc/</v>
      </c>
      <c r="I25" s="9">
        <f>'CURRENT BOM'!J67</f>
        <v>1</v>
      </c>
      <c r="J25" s="10">
        <f>'CURRENT BOM'!K67</f>
        <v>0.1</v>
      </c>
      <c r="K25" s="9">
        <f>'CURRENT BOM'!L67</f>
        <v>1</v>
      </c>
      <c r="L25" s="10">
        <f>'CURRENT BOM'!M67</f>
        <v>0.1</v>
      </c>
      <c r="M25" s="9">
        <f>'CURRENT BOM'!N67</f>
        <v>1</v>
      </c>
      <c r="N25" s="10">
        <f>'CURRENT BOM'!O67</f>
        <v>0.1</v>
      </c>
      <c r="O25" s="9" t="str">
        <f>'CURRENT BOM'!P67</f>
        <v>Used for LED pull up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5.5" x14ac:dyDescent="0.2">
      <c r="A26" s="76"/>
      <c r="B26" s="9">
        <f>'CURRENT BOM'!C68</f>
        <v>0</v>
      </c>
      <c r="C26" s="9">
        <f>'CURRENT BOM'!D68</f>
        <v>40</v>
      </c>
      <c r="D26" s="9" t="str">
        <f>'CURRENT BOM'!E68</f>
        <v>ECPB_SNAP_BK_3P</v>
      </c>
      <c r="E26" s="9" t="str">
        <f>'CURRENT BOM'!F68</f>
        <v>Prototype Board</v>
      </c>
      <c r="F26" s="9">
        <f>'CURRENT BOM'!G68</f>
        <v>0</v>
      </c>
      <c r="G26" s="9" t="str">
        <f>'CURRENT BOM'!H68</f>
        <v>ElectroCookie</v>
      </c>
      <c r="H26" s="8" t="str">
        <f>'CURRENT BOM'!I68</f>
        <v>https://www.amazon.com/gp/product/B08151V9TS/ref=ox_sc_act_title_6?smid=A1S21QI0S59A8I&amp;psc=1</v>
      </c>
      <c r="I26" s="9">
        <f>'CURRENT BOM'!J68</f>
        <v>12</v>
      </c>
      <c r="J26" s="10">
        <f>'CURRENT BOM'!K68</f>
        <v>12</v>
      </c>
      <c r="K26" s="6">
        <f>'CURRENT BOM'!L68</f>
        <v>1</v>
      </c>
      <c r="L26" s="10">
        <f>'CURRENT BOM'!M68</f>
        <v>1</v>
      </c>
      <c r="M26" s="9">
        <f>'CURRENT BOM'!N68</f>
        <v>1</v>
      </c>
      <c r="N26" s="10">
        <f>'CURRENT BOM'!O68</f>
        <v>1</v>
      </c>
      <c r="O26" s="9" t="str">
        <f>'CURRENT BOM'!P68</f>
        <v>12 pack, need 1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x14ac:dyDescent="0.2">
      <c r="A27" s="76"/>
      <c r="B27" s="9">
        <f>'CURRENT BOM'!C69</f>
        <v>0</v>
      </c>
      <c r="C27" s="9">
        <f>'CURRENT BOM'!D69</f>
        <v>41</v>
      </c>
      <c r="D27" s="9" t="str">
        <f>'CURRENT BOM'!E69</f>
        <v>a12081600ux0477</v>
      </c>
      <c r="E27" s="9" t="str">
        <f>'CURRENT BOM'!F69</f>
        <v>Buzzer</v>
      </c>
      <c r="F27" s="9">
        <f>'CURRENT BOM'!G69</f>
        <v>0</v>
      </c>
      <c r="G27" s="9" t="str">
        <f>'CURRENT BOM'!H69</f>
        <v>Uxcell</v>
      </c>
      <c r="H27" s="45" t="str">
        <f>'CURRENT BOM'!I69</f>
        <v>https://www.amazon.com/gp/product/B00B0Q4KKO/ref=ox_sc_act_title_5?smid=ATVPDKIKX0DER&amp;psc=1</v>
      </c>
      <c r="I27" s="9">
        <f>'CURRENT BOM'!J69</f>
        <v>5</v>
      </c>
      <c r="J27" s="10">
        <f>'CURRENT BOM'!K69</f>
        <v>6</v>
      </c>
      <c r="K27" s="6">
        <f>'CURRENT BOM'!L69</f>
        <v>1</v>
      </c>
      <c r="L27" s="10">
        <f>'CURRENT BOM'!M69</f>
        <v>1.2000000000000002</v>
      </c>
      <c r="M27" s="9">
        <f>'CURRENT BOM'!N69</f>
        <v>1</v>
      </c>
      <c r="N27" s="10">
        <f>'CURRENT BOM'!O69</f>
        <v>1.2000000000000002</v>
      </c>
      <c r="O27" s="9" t="str">
        <f>'CURRENT BOM'!P69</f>
        <v>5 pack, need 1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x14ac:dyDescent="0.2">
      <c r="A28" s="76"/>
      <c r="B28" s="9">
        <f>'CURRENT BOM'!C70</f>
        <v>0</v>
      </c>
      <c r="C28" s="9">
        <f>'CURRENT BOM'!D70</f>
        <v>42</v>
      </c>
      <c r="D28" s="34">
        <f>'CURRENT BOM'!E70</f>
        <v>0</v>
      </c>
      <c r="E28" s="9" t="str">
        <f>'CURRENT BOM'!F70</f>
        <v>1/8" x 4" Zip Ties</v>
      </c>
      <c r="F28" s="9">
        <f>'CURRENT BOM'!G70</f>
        <v>0</v>
      </c>
      <c r="G28" s="9">
        <f>'CURRENT BOM'!H70</f>
        <v>0</v>
      </c>
      <c r="H28" s="51">
        <f>'CURRENT BOM'!I70</f>
        <v>0</v>
      </c>
      <c r="I28" s="9">
        <f>'CURRENT BOM'!J70</f>
        <v>0</v>
      </c>
      <c r="J28" s="10">
        <f>'CURRENT BOM'!K70</f>
        <v>0</v>
      </c>
      <c r="K28" s="9">
        <f>'CURRENT BOM'!L70</f>
        <v>0</v>
      </c>
      <c r="L28" s="10">
        <f>'CURRENT BOM'!M70</f>
        <v>0</v>
      </c>
      <c r="M28" s="9">
        <f>'CURRENT BOM'!N70</f>
        <v>0</v>
      </c>
      <c r="N28" s="10">
        <f>'CURRENT BOM'!O70</f>
        <v>0</v>
      </c>
      <c r="O28" s="9" t="str">
        <f>'CURRENT BOM'!P70</f>
        <v xml:space="preserve">To secure voltage regulator 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x14ac:dyDescent="0.2">
      <c r="A29" s="66"/>
      <c r="B29" s="9">
        <f>'CURRENT BOM'!C71</f>
        <v>0</v>
      </c>
      <c r="C29" s="9">
        <f>'CURRENT BOM'!D71</f>
        <v>43</v>
      </c>
      <c r="D29" s="23" t="str">
        <f>'CURRENT BOM'!E71</f>
        <v>Jumper wire kit</v>
      </c>
      <c r="E29" s="9" t="str">
        <f>'CURRENT BOM'!F71</f>
        <v>Jumper wires for various electronics</v>
      </c>
      <c r="F29" s="9" t="str">
        <f>'CURRENT BOM'!G71</f>
        <v>24 AWG</v>
      </c>
      <c r="G29" s="9" t="str">
        <f>'CURRENT BOM'!H71</f>
        <v>Austor</v>
      </c>
      <c r="H29" s="45" t="str">
        <f>'CURRENT BOM'!I71</f>
        <v>https://www.amazon.com/AUSTOR-Lengths-Assorted-Preformed-Breadboard/</v>
      </c>
      <c r="I29" s="9">
        <f>'CURRENT BOM'!J71</f>
        <v>1</v>
      </c>
      <c r="J29" s="10">
        <f>'CURRENT BOM'!K71</f>
        <v>10.99</v>
      </c>
      <c r="K29" s="9">
        <f>'CURRENT BOM'!L71</f>
        <v>1</v>
      </c>
      <c r="L29" s="10">
        <f>'CURRENT BOM'!M71</f>
        <v>10.99</v>
      </c>
      <c r="M29" s="9">
        <f>'CURRENT BOM'!N71</f>
        <v>1</v>
      </c>
      <c r="N29" s="10">
        <f>'CURRENT BOM'!O71</f>
        <v>10.99</v>
      </c>
      <c r="O29" s="9" t="str">
        <f>'CURRENT BOM'!P71</f>
        <v>$10.99 for kit of various lengths. Any 24 AWG or larger wire should work.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x14ac:dyDescent="0.2">
      <c r="A30" s="110" t="str">
        <f>'CURRENT BOM'!A77</f>
        <v>15180120 
Blower Base Electronics</v>
      </c>
      <c r="B30" s="9">
        <f>'CURRENT BOM'!C78</f>
        <v>1</v>
      </c>
      <c r="C30" s="6">
        <f>'CURRENT BOM'!D78</f>
        <v>44</v>
      </c>
      <c r="D30" s="14" t="str">
        <f>'CURRENT BOM'!E78</f>
        <v>8110K1</v>
      </c>
      <c r="E30" s="6" t="str">
        <f>'CURRENT BOM'!F78</f>
        <v>Inline Fuse Holder</v>
      </c>
      <c r="F30" s="9">
        <f>'CURRENT BOM'!G78</f>
        <v>0</v>
      </c>
      <c r="G30" s="9" t="str">
        <f>'CURRENT BOM'!H78</f>
        <v>McMaster-Carr</v>
      </c>
      <c r="H30" s="53" t="str">
        <f>'CURRENT BOM'!I78</f>
        <v>https://www.mcmaster.com/8110K1-8110K1</v>
      </c>
      <c r="I30" s="9">
        <f>'CURRENT BOM'!J78</f>
        <v>1</v>
      </c>
      <c r="J30" s="10">
        <f>'CURRENT BOM'!K78</f>
        <v>3.18</v>
      </c>
      <c r="K30" s="9">
        <f>'CURRENT BOM'!L78</f>
        <v>1</v>
      </c>
      <c r="L30" s="10">
        <f>'CURRENT BOM'!M78</f>
        <v>3.18</v>
      </c>
      <c r="M30" s="11">
        <f>'CURRENT BOM'!N78</f>
        <v>1</v>
      </c>
      <c r="N30" s="12">
        <f>'CURRENT BOM'!O78</f>
        <v>3.18</v>
      </c>
      <c r="O30" s="6" t="str">
        <f>'CURRENT BOM'!P78</f>
        <v>Can get these at an auto parts store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x14ac:dyDescent="0.2">
      <c r="A31" s="62"/>
      <c r="B31" s="9">
        <f>'CURRENT BOM'!C79</f>
        <v>1</v>
      </c>
      <c r="C31" s="6">
        <f>'CURRENT BOM'!D79</f>
        <v>45</v>
      </c>
      <c r="D31" s="54" t="str">
        <f>'CURRENT BOM'!E79</f>
        <v>7460K521</v>
      </c>
      <c r="E31" s="6" t="str">
        <f>'CURRENT BOM'!F79</f>
        <v>Fuse, 2 Amp</v>
      </c>
      <c r="F31" s="6" t="str">
        <f>'CURRENT BOM'!G79</f>
        <v>ATM mini blade</v>
      </c>
      <c r="G31" s="9" t="str">
        <f>'CURRENT BOM'!H79</f>
        <v>McMaster-Carr</v>
      </c>
      <c r="H31" s="55" t="str">
        <f>'CURRENT BOM'!I79</f>
        <v>https://www.mcmaster.com/7460K521</v>
      </c>
      <c r="I31" s="6">
        <f>'CURRENT BOM'!J79</f>
        <v>5</v>
      </c>
      <c r="J31" s="37">
        <f>'CURRENT BOM'!K79</f>
        <v>2.61</v>
      </c>
      <c r="K31" s="9">
        <f>'CURRENT BOM'!L79</f>
        <v>1</v>
      </c>
      <c r="L31" s="10">
        <f>'CURRENT BOM'!M79</f>
        <v>0.52200000000000002</v>
      </c>
      <c r="M31" s="6">
        <f>'CURRENT BOM'!N79</f>
        <v>1</v>
      </c>
      <c r="N31" s="12">
        <f>'CURRENT BOM'!O79</f>
        <v>0.52200000000000002</v>
      </c>
      <c r="O31" s="6" t="str">
        <f>'CURRENT BOM'!P79</f>
        <v>Can get these at an auto parts store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5.5" x14ac:dyDescent="0.2">
      <c r="A32" s="62"/>
      <c r="B32" s="9">
        <f>'CURRENT BOM'!C80</f>
        <v>2</v>
      </c>
      <c r="C32" s="6">
        <f>'CURRENT BOM'!D80</f>
        <v>46</v>
      </c>
      <c r="D32" s="9" t="str">
        <f>'CURRENT BOM'!E80</f>
        <v>7060K88</v>
      </c>
      <c r="E32" s="9" t="str">
        <f>'CURRENT BOM'!F80</f>
        <v>Single Crimp Male Quick Disconnect Terminal</v>
      </c>
      <c r="F32" s="9">
        <f>'CURRENT BOM'!G80</f>
        <v>0</v>
      </c>
      <c r="G32" s="9" t="str">
        <f>'CURRENT BOM'!H80</f>
        <v>McMaster-Carr</v>
      </c>
      <c r="H32" s="8" t="str">
        <f>'CURRENT BOM'!I80</f>
        <v>https://www.mcmaster.com/7060K88-7060K88</v>
      </c>
      <c r="I32" s="9">
        <f>'CURRENT BOM'!J80</f>
        <v>10</v>
      </c>
      <c r="J32" s="10">
        <f>'CURRENT BOM'!K80</f>
        <v>3.43</v>
      </c>
      <c r="K32" s="16">
        <f>'CURRENT BOM'!L80</f>
        <v>2</v>
      </c>
      <c r="L32" s="17">
        <f>'CURRENT BOM'!M80</f>
        <v>0.68600000000000005</v>
      </c>
      <c r="M32" s="9">
        <f>'CURRENT BOM'!N80</f>
        <v>2</v>
      </c>
      <c r="N32" s="10">
        <f>'CURRENT BOM'!O80</f>
        <v>0.68600000000000005</v>
      </c>
      <c r="O32" s="6" t="str">
        <f>'CURRENT BOM'!P80</f>
        <v>10 pack, need 2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x14ac:dyDescent="0.2">
      <c r="A33" s="62"/>
      <c r="B33" s="22">
        <f>'CURRENT BOM'!C81</f>
        <v>1</v>
      </c>
      <c r="C33" s="6">
        <f>'CURRENT BOM'!D81</f>
        <v>47</v>
      </c>
      <c r="D33" s="78" t="str">
        <f>'CURRENT BOM'!E81</f>
        <v>VA-RV45-PAPR</v>
      </c>
      <c r="E33" s="9" t="str">
        <f>'CURRENT BOM'!F81</f>
        <v>Control Potentiometer</v>
      </c>
      <c r="F33" s="56">
        <f>'CURRENT BOM'!G81</f>
        <v>0</v>
      </c>
      <c r="G33" s="75" t="str">
        <f>'CURRENT BOM'!H81</f>
        <v>ebmpapst</v>
      </c>
      <c r="H33" s="77" t="str">
        <f>'CURRENT BOM'!I81</f>
        <v>https://www.masterelectronics.com/news/170-free-open-source-respirator-design-from-nasa.aspx</v>
      </c>
      <c r="I33" s="78">
        <f>'CURRENT BOM'!J81</f>
        <v>1</v>
      </c>
      <c r="J33" s="94">
        <f>'CURRENT BOM'!K81</f>
        <v>0</v>
      </c>
      <c r="K33" s="88">
        <f>'CURRENT BOM'!L81</f>
        <v>0</v>
      </c>
      <c r="L33" s="95"/>
      <c r="M33" s="78">
        <f>'CURRENT BOM'!N81</f>
        <v>1</v>
      </c>
      <c r="N33" s="94">
        <f>'CURRENT BOM'!O81</f>
        <v>0</v>
      </c>
      <c r="O33" s="99" t="str">
        <f>'CURRENT BOM'!P81</f>
        <v>Blower, controller and potentiometer sold in a kit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5.5" x14ac:dyDescent="0.2">
      <c r="A34" s="62"/>
      <c r="B34" s="22">
        <f>'CURRENT BOM'!C82</f>
        <v>1</v>
      </c>
      <c r="C34" s="6">
        <f>'CURRENT BOM'!D82</f>
        <v>48</v>
      </c>
      <c r="D34" s="62"/>
      <c r="E34" s="9" t="str">
        <f>'CURRENT BOM'!F82</f>
        <v>Brushless DC Blower Control Board</v>
      </c>
      <c r="F34" s="56">
        <f>'CURRENT BOM'!G82</f>
        <v>0</v>
      </c>
      <c r="G34" s="76"/>
      <c r="H34" s="62"/>
      <c r="I34" s="62"/>
      <c r="J34" s="62"/>
      <c r="K34" s="76"/>
      <c r="L34" s="96"/>
      <c r="M34" s="62"/>
      <c r="N34" s="62"/>
      <c r="O34" s="69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x14ac:dyDescent="0.2">
      <c r="A35" s="62"/>
      <c r="B35" s="33">
        <f>'CURRENT BOM'!C83</f>
        <v>1</v>
      </c>
      <c r="C35" s="6">
        <f>'CURRENT BOM'!D83</f>
        <v>49</v>
      </c>
      <c r="D35" s="63"/>
      <c r="E35" s="9" t="str">
        <f>'CURRENT BOM'!F83</f>
        <v>Brushless DC Blower</v>
      </c>
      <c r="F35" s="9">
        <f>'CURRENT BOM'!G83</f>
        <v>0</v>
      </c>
      <c r="G35" s="66"/>
      <c r="H35" s="63"/>
      <c r="I35" s="63"/>
      <c r="J35" s="63"/>
      <c r="K35" s="97"/>
      <c r="L35" s="98"/>
      <c r="M35" s="63"/>
      <c r="N35" s="63"/>
      <c r="O35" s="67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51" x14ac:dyDescent="0.2">
      <c r="A36" s="63"/>
      <c r="B36" s="9">
        <f>'CURRENT BOM'!C87</f>
        <v>1</v>
      </c>
      <c r="C36" s="6">
        <f>'CURRENT BOM'!D87</f>
        <v>53</v>
      </c>
      <c r="D36" s="23" t="str">
        <f>'CURRENT BOM'!E87</f>
        <v>16 Gauge Silicone wire</v>
      </c>
      <c r="E36" s="23" t="str">
        <f>'CURRENT BOM'!F87</f>
        <v>16 Gauge Silicone wire</v>
      </c>
      <c r="F36" s="6" t="str">
        <f>'CURRENT BOM'!G87</f>
        <v>18" of 16 AWG Wire</v>
      </c>
      <c r="G36" s="33" t="str">
        <f>'CURRENT BOM'!H87</f>
        <v>BNTECHGO</v>
      </c>
      <c r="H36" s="8" t="str">
        <f>'CURRENT BOM'!I87</f>
        <v>https://smile.amazon.com/BNTECHGO-Silicone-Flexible-Strands-Stranded/dp/B017TFR664/ref=sr_1_2?dchild=1&amp;keywords=jumper+wire+16+gauge&amp;qid=1590513102&amp;sr=8-2</v>
      </c>
      <c r="I36" s="6">
        <f>'CURRENT BOM'!J87</f>
        <v>1</v>
      </c>
      <c r="J36" s="37">
        <f>'CURRENT BOM'!K87</f>
        <v>8.48</v>
      </c>
      <c r="K36" s="6">
        <f>'CURRENT BOM'!L87</f>
        <v>1</v>
      </c>
      <c r="L36" s="37">
        <f>'CURRENT BOM'!M87</f>
        <v>1.272</v>
      </c>
      <c r="M36" s="6">
        <f>'CURRENT BOM'!N87</f>
        <v>1</v>
      </c>
      <c r="N36" s="37">
        <f>'CURRENT BOM'!O87</f>
        <v>1.272</v>
      </c>
      <c r="O36" s="6" t="str">
        <f>'CURRENT BOM'!P87</f>
        <v>For use with crimped quick disconnects for battery power.  Any 16 AWG or 14 AWG wire should work.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79" t="str">
        <f>'CURRENT BOM'!J89</f>
        <v>Minimum Materials Order</v>
      </c>
      <c r="J38" s="87"/>
      <c r="K38" s="79" t="str">
        <f>'CURRENT BOM'!L89</f>
        <v>Minimum Supplies Needed</v>
      </c>
      <c r="L38" s="8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00" t="str">
        <f>'CURRENT BOM'!J90</f>
        <v>Price, $</v>
      </c>
      <c r="J39" s="87"/>
      <c r="K39" s="100" t="str">
        <f>'CURRENT BOM'!L90</f>
        <v>Price, $</v>
      </c>
      <c r="L39" s="8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79" t="str">
        <f>'CURRENT BOM'!E92</f>
        <v>PAPR, 105108125 - 2</v>
      </c>
      <c r="E40" s="80"/>
      <c r="F40" s="80"/>
      <c r="G40" s="80"/>
      <c r="H40" s="80"/>
      <c r="I40" s="101">
        <f>'CURRENT BOM'!J92</f>
        <v>387.89000000000004</v>
      </c>
      <c r="J40" s="87"/>
      <c r="K40" s="101">
        <f>'CURRENT BOM'!L92</f>
        <v>276.80473333333327</v>
      </c>
      <c r="L40" s="8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 x14ac:dyDescent="0.2"/>
    <row r="53" spans="1:23" ht="15.75" customHeight="1" x14ac:dyDescent="0.2"/>
    <row r="54" spans="1:23" ht="15.75" customHeight="1" x14ac:dyDescent="0.2"/>
    <row r="55" spans="1:23" ht="15.75" customHeight="1" x14ac:dyDescent="0.2"/>
    <row r="56" spans="1:23" ht="15.75" customHeight="1" x14ac:dyDescent="0.2"/>
    <row r="57" spans="1:23" ht="15.75" customHeight="1" x14ac:dyDescent="0.2"/>
    <row r="58" spans="1:23" ht="15.75" customHeight="1" x14ac:dyDescent="0.2"/>
    <row r="59" spans="1:23" ht="15.75" customHeight="1" x14ac:dyDescent="0.2"/>
    <row r="60" spans="1:23" ht="15.75" customHeight="1" x14ac:dyDescent="0.2"/>
    <row r="61" spans="1:23" ht="15.75" customHeight="1" x14ac:dyDescent="0.2"/>
    <row r="62" spans="1:23" ht="15.75" customHeight="1" x14ac:dyDescent="0.2"/>
    <row r="63" spans="1:23" ht="15.75" customHeight="1" x14ac:dyDescent="0.2"/>
    <row r="64" spans="1:2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37">
    <mergeCell ref="M33:M35"/>
    <mergeCell ref="N33:N35"/>
    <mergeCell ref="O33:O35"/>
    <mergeCell ref="I39:J39"/>
    <mergeCell ref="K39:L39"/>
    <mergeCell ref="D40:H40"/>
    <mergeCell ref="I40:J40"/>
    <mergeCell ref="K40:L40"/>
    <mergeCell ref="A30:A36"/>
    <mergeCell ref="D33:D35"/>
    <mergeCell ref="J33:J35"/>
    <mergeCell ref="I38:J38"/>
    <mergeCell ref="K38:L38"/>
    <mergeCell ref="G33:G35"/>
    <mergeCell ref="H33:H35"/>
    <mergeCell ref="I33:I35"/>
    <mergeCell ref="K33:L35"/>
    <mergeCell ref="A7:A8"/>
    <mergeCell ref="A9:A13"/>
    <mergeCell ref="A14:A15"/>
    <mergeCell ref="A16:A18"/>
    <mergeCell ref="A19:A29"/>
    <mergeCell ref="K13:L13"/>
    <mergeCell ref="D2:N3"/>
    <mergeCell ref="B4:B6"/>
    <mergeCell ref="C4:C6"/>
    <mergeCell ref="D4:D6"/>
    <mergeCell ref="E4:E6"/>
    <mergeCell ref="F4:F6"/>
    <mergeCell ref="G4:G6"/>
    <mergeCell ref="H4:H6"/>
    <mergeCell ref="I4:J5"/>
    <mergeCell ref="K4:L4"/>
    <mergeCell ref="M4:N4"/>
    <mergeCell ref="O4:O6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BOM</vt:lpstr>
      <vt:lpstr>Shopping List -1 (Globe Tools)</vt:lpstr>
      <vt:lpstr>Shopping List -2 (ebmPapst)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Mangano, Michael J (US 3500)</dc:creator>
  <cp:lastModifiedBy>Anderson, Devin P (357F)</cp:lastModifiedBy>
  <dcterms:created xsi:type="dcterms:W3CDTF">2020-05-15T19:58:49Z</dcterms:created>
  <dcterms:modified xsi:type="dcterms:W3CDTF">2020-05-29T03:17:05Z</dcterms:modified>
</cp:coreProperties>
</file>