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SUS\Downloads\"/>
    </mc:Choice>
  </mc:AlternateContent>
  <xr:revisionPtr revIDLastSave="0" documentId="8_{1779EAB8-7763-6B4F-B78E-E24739D55822}" xr6:coauthVersionLast="47" xr6:coauthVersionMax="47" xr10:uidLastSave="{00000000-0000-0000-0000-000000000000}"/>
  <bookViews>
    <workbookView xWindow="-108" yWindow="-108" windowWidth="23256" windowHeight="12456" firstSheet="12" activeTab="8" xr2:uid="{00000000-000D-0000-FFFF-FFFF00000000}"/>
  </bookViews>
  <sheets>
    <sheet name="Servidor-Administrador" sheetId="4" r:id="rId1"/>
    <sheet name="Monitor-Administrador" sheetId="5" r:id="rId2"/>
    <sheet name="Portatil-Supervisor" sheetId="11" r:id="rId3"/>
    <sheet name="Base-Supervisor" sheetId="13" r:id="rId4"/>
    <sheet name="Portatil-Personal" sheetId="15" r:id="rId5"/>
    <sheet name="Base-Personal" sheetId="17" r:id="rId6"/>
    <sheet name="Mouse" sheetId="25" r:id="rId7"/>
    <sheet name="Teclados" sheetId="26" r:id="rId8"/>
    <sheet name="Licencias Microsoft" sheetId="19" r:id="rId9"/>
    <sheet name="Antivirus" sheetId="21" r:id="rId10"/>
    <sheet name="Licencias SQL" sheetId="22" r:id="rId11"/>
    <sheet name="Licencias de windows 11 pro" sheetId="28" r:id="rId12"/>
    <sheet name="Licencia de server" sheetId="29" r:id="rId13"/>
    <sheet name="Plan internet empresarial" sheetId="30" r:id="rId14"/>
    <sheet name="Licencia Visual Studio Code" sheetId="31" r:id="rId15"/>
    <sheet name="Licencia de Hosting" sheetId="32" r:id="rId1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7" roundtripDataChecksum="jssZdb1ooeMnEaHVvGzTCw2TwZEFCVJmWbbfl9HHNSY="/>
    </ext>
  </extLst>
</workbook>
</file>

<file path=xl/calcChain.xml><?xml version="1.0" encoding="utf-8"?>
<calcChain xmlns="http://schemas.openxmlformats.org/spreadsheetml/2006/main">
  <c r="H10" i="32" l="1"/>
  <c r="G10" i="32"/>
  <c r="F10" i="32"/>
  <c r="E10" i="32"/>
  <c r="H9" i="32"/>
  <c r="G9" i="32"/>
  <c r="F9" i="32"/>
  <c r="E9" i="32"/>
  <c r="H8" i="32"/>
  <c r="G8" i="32"/>
  <c r="F8" i="32"/>
  <c r="E8" i="32"/>
  <c r="H10" i="31"/>
  <c r="G10" i="31"/>
  <c r="F10" i="31"/>
  <c r="E10" i="31"/>
  <c r="H9" i="31"/>
  <c r="G9" i="31"/>
  <c r="F9" i="31"/>
  <c r="E9" i="31"/>
  <c r="E8" i="31"/>
  <c r="F8" i="31"/>
  <c r="G8" i="31"/>
  <c r="H8" i="31"/>
  <c r="H10" i="30"/>
  <c r="G10" i="30"/>
  <c r="F10" i="30"/>
  <c r="E10" i="30"/>
  <c r="H9" i="30"/>
  <c r="G9" i="30"/>
  <c r="E9" i="30"/>
  <c r="E8" i="30"/>
  <c r="F9" i="30"/>
  <c r="F8" i="30"/>
  <c r="G8" i="30"/>
  <c r="H8" i="30"/>
  <c r="H10" i="29"/>
  <c r="G10" i="29"/>
  <c r="F10" i="29"/>
  <c r="E10" i="29"/>
  <c r="H9" i="29"/>
  <c r="G9" i="29"/>
  <c r="F9" i="29"/>
  <c r="E9" i="29"/>
  <c r="H8" i="29"/>
  <c r="G8" i="29"/>
  <c r="F8" i="29"/>
  <c r="E8" i="29"/>
  <c r="H10" i="19"/>
  <c r="G10" i="19"/>
  <c r="F10" i="19"/>
  <c r="E10" i="19"/>
  <c r="H9" i="19"/>
  <c r="G9" i="19"/>
  <c r="F9" i="19"/>
  <c r="E9" i="19"/>
  <c r="H8" i="19"/>
  <c r="G8" i="19"/>
  <c r="F8" i="19"/>
  <c r="E8" i="19"/>
  <c r="H10" i="28"/>
  <c r="G10" i="28"/>
  <c r="F10" i="28"/>
  <c r="E10" i="28"/>
  <c r="H9" i="28"/>
  <c r="G9" i="28"/>
  <c r="F9" i="28"/>
  <c r="E9" i="28"/>
  <c r="H8" i="28"/>
  <c r="G8" i="28"/>
  <c r="F8" i="28"/>
  <c r="E8" i="28"/>
  <c r="E10" i="26"/>
  <c r="E9" i="26"/>
  <c r="E8" i="26"/>
  <c r="F8" i="26"/>
  <c r="G8" i="26"/>
  <c r="H8" i="26"/>
  <c r="E10" i="25"/>
  <c r="E9" i="25"/>
  <c r="E8" i="25"/>
  <c r="F8" i="25"/>
  <c r="G8" i="25"/>
  <c r="H8" i="25"/>
  <c r="H10" i="15"/>
  <c r="G10" i="15"/>
  <c r="F10" i="15"/>
  <c r="E10" i="15"/>
  <c r="H9" i="15"/>
  <c r="G9" i="15"/>
  <c r="F9" i="15"/>
  <c r="E9" i="15"/>
  <c r="H8" i="15"/>
  <c r="G8" i="15"/>
  <c r="F8" i="15"/>
  <c r="E8" i="15"/>
  <c r="F10" i="26"/>
  <c r="G10" i="26"/>
  <c r="H10" i="26"/>
  <c r="F9" i="26"/>
  <c r="G9" i="26"/>
  <c r="H9" i="26"/>
  <c r="G10" i="25"/>
  <c r="H10" i="25"/>
  <c r="G9" i="25"/>
  <c r="H9" i="25"/>
  <c r="F10" i="25"/>
  <c r="F9" i="25"/>
  <c r="E9" i="5"/>
  <c r="E8" i="5"/>
  <c r="F8" i="5"/>
  <c r="F10" i="4"/>
  <c r="E10" i="4"/>
  <c r="E8" i="4"/>
  <c r="H10" i="22"/>
  <c r="G10" i="22"/>
  <c r="F10" i="22"/>
  <c r="E10" i="22"/>
  <c r="H9" i="22"/>
  <c r="G9" i="22"/>
  <c r="F9" i="22"/>
  <c r="E9" i="22"/>
  <c r="H8" i="22"/>
  <c r="G8" i="22"/>
  <c r="E8" i="22"/>
  <c r="F8" i="22"/>
  <c r="H10" i="21"/>
  <c r="G10" i="21"/>
  <c r="F10" i="21"/>
  <c r="E10" i="21"/>
  <c r="H9" i="21"/>
  <c r="G9" i="21"/>
  <c r="F9" i="21"/>
  <c r="E9" i="21"/>
  <c r="E8" i="21"/>
  <c r="E10" i="17"/>
  <c r="E9" i="17"/>
  <c r="E8" i="17"/>
  <c r="F8" i="17"/>
  <c r="G8" i="17"/>
  <c r="H8" i="17"/>
  <c r="H10" i="13"/>
  <c r="G10" i="13"/>
  <c r="F10" i="13"/>
  <c r="E10" i="13"/>
  <c r="H9" i="13"/>
  <c r="G9" i="13"/>
  <c r="F9" i="13"/>
  <c r="E9" i="13"/>
  <c r="H8" i="13"/>
  <c r="G8" i="13"/>
  <c r="F8" i="13"/>
  <c r="E8" i="13"/>
  <c r="H10" i="11"/>
  <c r="G10" i="11"/>
  <c r="F10" i="11"/>
  <c r="E10" i="11"/>
  <c r="H9" i="11"/>
  <c r="G9" i="11"/>
  <c r="F9" i="11"/>
  <c r="E9" i="11"/>
  <c r="H8" i="11"/>
  <c r="G8" i="11"/>
  <c r="F8" i="11"/>
  <c r="E8" i="11"/>
  <c r="G8" i="21"/>
  <c r="H8" i="21"/>
  <c r="F8" i="21"/>
  <c r="F10" i="17"/>
  <c r="G10" i="17"/>
  <c r="H10" i="17"/>
  <c r="F9" i="17"/>
  <c r="G9" i="17"/>
  <c r="H9" i="17"/>
  <c r="H10" i="5"/>
  <c r="G10" i="5"/>
  <c r="F10" i="5"/>
  <c r="E10" i="5"/>
  <c r="H9" i="5"/>
  <c r="G9" i="5"/>
  <c r="F9" i="5"/>
  <c r="H8" i="5"/>
  <c r="G8" i="5"/>
  <c r="G10" i="4"/>
  <c r="H10" i="4"/>
  <c r="H9" i="4"/>
  <c r="G9" i="4"/>
  <c r="F9" i="4"/>
  <c r="E9" i="4"/>
  <c r="F8" i="4"/>
  <c r="G8" i="4"/>
  <c r="H8" i="4"/>
</calcChain>
</file>

<file path=xl/sharedStrings.xml><?xml version="1.0" encoding="utf-8"?>
<sst xmlns="http://schemas.openxmlformats.org/spreadsheetml/2006/main" count="511" uniqueCount="197">
  <si>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</si>
  <si>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</si>
  <si>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</si>
  <si>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</si>
  <si>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</si>
  <si>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</si>
  <si>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</si>
  <si>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</si>
  <si>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</si>
  <si>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</si>
  <si>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</si>
  <si>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</si>
  <si>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</si>
  <si>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Falabella</t>
  </si>
  <si>
    <t xml:space="preserve">Nº2 </t>
  </si>
  <si>
    <t>Nº 3</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</si>
  <si>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</si>
  <si>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</si>
  <si>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RTI Avantes en tecnología</t>
  </si>
  <si>
    <t>https://rtisas.com/servidor-dell-poweredge-t350-intel-xeon-e-2378-2-60ghz-16gb-ddr4-2tb-3-5-sata-iii-tower/</t>
  </si>
  <si>
    <t>Servidor Dell PowerEdge T350, Intel Xeon E-2378 2.60GHz, 16GB DDR4, 2TB, 3.5″, SATA III, Tower</t>
  </si>
  <si>
    <t>Cuenta de ahorros</t>
  </si>
  <si>
    <t xml:space="preserve">
Medios de almacenaje
Velocidad de rotación de disco duro	7200 RPM
Controladores RAID compatibles	PERC H755
Compatibilidad con Hot-Plug	Si
Tamaños de disco duro soportados	3.5″
Tamaño de disco duro	3.5″
Compatibilidad con RAID	Si
Interfaz	Serial ATA III
Bahías internas de unidad de disco	8
Número de discos duros instalados	1
Capacidad	2000 GB
Puertos e Interfaces
Cantidad de puertos USB 2.0	5
Ethernet LAN (RJ-45) cantidad de puertos	2
Puerto paralelo	1
Cantidad de puertos VGA (D-Sub)	1
Cantidad de puertos tipo A USB 3.0 (3.1 Gen 1)	2
Peso y dimensiones
Altura	369.5 mm
Profundidad	581.1 mm
Ancho	175 mm
Memoria
Ranuras de memoria	4x DIMM
Tipo de memoria interna	DDR4-SDRAM
Memoria interna	16 GB
Tipo de memoria intermedia	Unregistered (unbuffered)
Memoria interna máxima	128 GB
Rango de memoria de transferencia de datos	3200 MT/s
ECC	Si
Otras características
Bytes por sector	512n
Peso	25.3 kg
Control de energía
Fuente de alimentación	600 W
Suministro de energía redundante (RPS), soporte	Si
Número de fuentes de alimentación redundantes instaladas	2
Power cable connector 1	NEMA 5-15P
Power cable connector 2	Acoplador C13
Número redundante de fuentes de alimentación soportadas	2
Diseño
Color del producto	Negro
Tipo de unidad óptica	No
Condiciones ambientales
Intervalo de humedad relativa durante almacenaje	5 – 95%
Altitud no operativa	0 – 12000 m
Intervalo de temperatura operativa	10 – 35 °C
Intervalo de temperatura de almacenaje	-40 – 65 °C
Altitud de funcionamiento	0 – 3048 m
Procesador
Fabricante de procesador	Intel
Frecuencia del procesador turbo	4.8 GHz
Número de procesadores instalados	1
Caché del procesador	16 MB
Familia de procesador	Intel Xeon E
Modelo del procesador	E-2378
Número de núcleos de procesador	8
Número de filamentos de procesador	16
Desempeño
Sistema operativo instalado	No
Características especiales del procesador
Configuración de CPU (máximo)	1
Red
Ethernet	Si
Tipo de interfaz ethernet	Gigabit Ethernet
Tecnología de cableado	10/100/1000Base-T(X)
Controlador LAN	Broadcom 5720, HP NC107i</t>
  </si>
  <si>
    <t>Servidor Dell T350 Intel Xeon 2378 16gb 2TB 7.2k T350ANH1Y23V1</t>
  </si>
  <si>
    <t>https://systorecolombia.com/torre/902-servidor-dell-t350-intel-xeon-2378-16gb-2tb-72k-t350anh1y23v1.html</t>
  </si>
  <si>
    <t>SYSTORE COLOMBIA</t>
  </si>
  <si>
    <t>Ficha técnica
ImpuestosPrecio incluido IvaEstadoNuevoTiempo de EntregaEntrega 1 día bajo pedidoBahias de Discos4 Bahias para discos 3.5" o 2.5"ProcesadorProcesador Intel Xeon Silver E2378 Octa Core 2.6 Ghz hasta 4.8Ghz 16mb cacheMemoria Ram16GBDdr43200mhzMáxima Ram512gbCapacidad Disco2 TbInterfaz de ConexiónSata 6gb/sVelocidad Rotación7.200 rpmECCSiSistema OperativoSin Sistema OperativoSlot de Memoria Ram8 Slot de memoria ram Ddr4 3200mhz. hasta 32gb cada slot Max 256gbPuerto Red Gigabit2Puertos Usb 3.03MonitorSin monitorOtros PuertosSerial Rs232Puertos de VideoVgaPuertos Usb 2.02Fuente de poder625W PlatinumControladora RaidPERC H755 RAID 0, 1, 10, 5, 50.Garantia36 Meses</t>
  </si>
  <si>
    <t>Servidor de Torre Dell PowerEdge T350 con Procesador Intel Xeon E-2378</t>
  </si>
  <si>
    <t>https://lasus.com.co/es/servidor-de-torre-dell-poweredge-t350-con-procesador-intel-xeon-e-2378</t>
  </si>
  <si>
    <t>Lasus</t>
  </si>
  <si>
    <t>El servidor de torre PowerEdge T350 de Dell ofrece un rendimiento excelente con su procesador Intel Xeon E-2378 y 16GB de RAM. Con un disco duro SATA de 2TB, 3 bahías de 3.5-8 HP, PERC H755 para control de almacenamiento y iDRAC9 Basic para administración remota, este servidor es ideal para diversas aplicaciones empresariales.</t>
  </si>
  <si>
    <t>https://www.alkosto.com/monitor-samsung-gamer-24-pulgadas-g320nl-plano-negro/p/8806094113846</t>
  </si>
  <si>
    <t>Alkosto</t>
  </si>
  <si>
    <t>Monitor Samsung Gamer 24" pulgadas G320NL Plano Negro</t>
  </si>
  <si>
    <t>Imagen y Pantalla
Tipo de Pantalla
LED 
Resolucion Pantalla
FHD 
Diseño de la pantalla
Plano 
Tamaño Pantalla
24  Pulgadas
Tamaño Pantalla
54.4  Centímetros
Contraste
3,000:1(Typ.) 
Velocidad de Respuesta del Monitor
1  Milisegundos
Conectividad
Fuentes de Alimentacion de Energia
Energía Eléctrica 
Tipos de Puertos Entradas y Salidas
Puerto Display Port 
Puerto HDMI 
Salida de Audífonos 
Opciones de Conectividad
Conexión Con Cable 
Otras Tecnologias de Conectividad
N/A 
Características Físicas
Tonalidad de Color
Negro 
Detalles del Producto
Uso
Gaming 
Hogar 
Información Adicional Relevante
Linea Modelo Referencia
LS24AG320NLXZL 
Qué incluye el producto
Cable de poder, Cable DP 
Garantía
36  Meses</t>
  </si>
  <si>
    <t>https://www.falabella.com.co/falabella-co/product/127709984/Monitor-samsung-gamer-24-pulgadas-g320nl-plano-negro/127709985</t>
  </si>
  <si>
    <t>Monitor samsung gamer 24 pulgadas g320nl plano - negro</t>
  </si>
  <si>
    <t>Modelo	LS24AG320NLXZL
Detalle de la garantía	36 meses de garantia
Tamaño de la pantalla	24
Resolución de pantalla	No aplica
Condición del producto	Nuevo
Características de la pantalla	LED</t>
  </si>
  <si>
    <t>Mercado libre</t>
  </si>
  <si>
    <t>https://www.mercadolibre.com.co/monitor-samsung-odyssey-g3-24-full-hd-va-165hz-hdmi-negro/p/MCO23619525#polycard_client=search-nordic&amp;searchVariation=MCO23619525&amp;position=11&amp;search_layout=stack&amp;type=product&amp;tracking_id=cd9fabd4-1eac-48e0-bdec-5ced6c48429f&amp;wid=MCO1416552941&amp;sid=search</t>
  </si>
  <si>
    <t>Monitor Samsung Odyssey G3 24' Full Hd Va 165hz Hdmi Negro</t>
  </si>
  <si>
    <t>Características generales
Marca
Samsung
Línea
Odyssey
Modelo
G3
Modelo alfanumérico
LS24AG320NLXPE
Color
Negro
Voltaje
110V/220V
Modelo detallado
LS24AG320NLXPE
Especificaciones
Es curvo
No
Es gamer
Sí
Es portátil
No
Con parlantes incorporados
No
Con cámara
No
Con comando de voz integrado
No
Es giratorio
Sí
Es reclinable
Sí
Año de lanzamiento
2022
Conectividad
Conexiones del monitor del computador
HDMI, DisplayPort
Con conexión múltiple
No
Con sintonizador de TV
No
Otros
Con reducción de luz azul
Sí
Pantalla
Tamaño de la pantalla
24 "
Resolución de la pantalla
1920 px x 1080 px
Frecuencia de actualización recomendada
165 Hz
Frecuencia máxima de actualización
165 Hz
Tipo de resolución
Full HD
Tipo de pantalla
LED
Con pantalla táctil
No
Es 3D
No
Es antirreflejo
Sí
Relación de aspecto
16:9
Contraste
3000:1
Cantidad de colores de la pantalla
16.7 millones
Brillo
200 cd/m²
Tiempo de respuesta GTG
1 ms
Tiempo de respuesta MPRT
1 ms
Tipo de panel
VA
Otros
Cables incluidos
DisplayPort
Con montaje VESA
Sí
Incluye lápiz
No</t>
  </si>
  <si>
    <t>Teclado PRIMUS Alámbrico Mecánico Gaming colección Star Wars DARTH VADER Negro</t>
  </si>
  <si>
    <t>https://www.alkosto.com/teclado-primus-alambrico-mecanico-gaming-coleccion-star-wars-darth-vader-negro/p/798302222021</t>
  </si>
  <si>
    <t>Dimensiones
Ancho o Frente
48.26  Centímetros
Alto
16.51  Centímetros
Fondo
5.08  Centímetros
Características Técnicas
Sistema Operativo Compatible
Compatible con Cualquier Sistema Operativo 
Tecnologia del Teclado
Mecánico 
Opciones de Conectividad
Conexión Con Cable 
USB 
Longitud del Cable
160  Centímetros
Distancia Max de Operacion
160  Centímetros
Características Físicas
Tonalidad de Color
Negro 
Uso
Computadores 
Gaming 
Teclado Para Uso
Gaming 
Conexión
Alámbrica 
Información Adicional Relevante
Linea Modelo Referencia
PKS-S092DV-S 
Caracteristicas Especiales
Es Antiderrame 
Es Plug and Play 
Retroiluminado 
Qué incluye el producto
Teclado para videojuegos &lt;br&gt;Tarjeta con diagrama del producto &lt;br&gt;Certificado de Autenticidad &lt;br&gt;Calcomanía con el logo de Primus® &lt;br&gt;Pin coleccionable &lt;br&gt;Herramienta para reemplazar las teclas 
Garantía
12  Meses</t>
  </si>
  <si>
    <t>Teclado Gamer Primus Ballista 90T ED Star Wars Darth Vader</t>
  </si>
  <si>
    <t>https://www.falabella.com.co/falabella-co/product/132444388/Teclado-Gamer-Primus-Ballista-90T-ED-Star-Wars-Darth-Vader/132444389</t>
  </si>
  <si>
    <t>Color	Negro
Detalle de la condición	Nuevo
Garantía	6 meses
Modelo	Primus Ballista 90T ED Star Wars Darth Vader
Incluye	Teclado Gamer Primus Ballista 90T, ED. Star Wars Darth Vader
Condición del producto	Nuevo
Dimensiones	30x10x10
Detalle de la garantía	Garantía: 6 meses</t>
  </si>
  <si>
    <t>Teclado Gamer Primus Ballista 90t, Ed. Star Wars Darth Vader</t>
  </si>
  <si>
    <t>https://articulo.mercadolibre.com.co/MCO-2463078896-teclado-gamer-primus-ballista-90t-ed-star-wars-darth-vader-_JM#polycard_client=search-nordic&amp;position=6&amp;search_layout=stack&amp;type=item&amp;tracking_id=db3345cf-a43a-4f8a-835f-6ef29e0f8fee</t>
  </si>
  <si>
    <t>Características generales
Marca
Primus
Modelo
Ballista90T
Color de la retroiluminación
Red
Layout
QWERTY
Tipo de switch
Red
Conectividad
Tipo de conector
USB
Con recepción inalámbrica
No
Otros
Con reposa muñeca
No
Con touchpad
No
Con pad numérico
No
Con trackball
No
Es compacto
Sí
Es flexible
No
Largo del cable
1.8 m
Otros
Es teclado numérico
Sí
Especificaciones
Arquitectura
Mecánico
Es gamer
Sí
Con retroiluminación
Sí
Con pantalla
No
Incluye pilas
No
Es para una mano
No
Peso y dimensiones
Altura del teclado
12.5 cm
Ancho del teclado
12.5 cm
Profundidad del teclado
3.5 cm
Peso del teclado
1.06 kg
Teclas
Forma de las teclas
Cilíndrica
Cantidad de teclas
87
Cantidad de teclas programables
12
Cantidad de teclas de acceso rápido
12
Con teclas de acceso rápido
Sí
Con teclas silenciosas
Sí
Con teclas anti-ghost
Sí</t>
  </si>
  <si>
    <t>Mouse HYPERX Alámbrico Optico Pulsefire Core 6200DPI RGB Gaming</t>
  </si>
  <si>
    <t>https://www.alkosto.com/mouse-hyperx-alambrico-optico-pulsefire-core-6200dpi-rgb-gaming/p/196188043127</t>
  </si>
  <si>
    <t>Características Técnicas
Sensor Optico
6200  Dpi
Opciones de Conectividad
Conexión Con Cable 
Apto para Manejo con Mano
Ambidiestra 
Distancia Max de Operacion
180  Centímetros
Sistema Operativo Compatible
Windows 
Pilas Baterias que Requiere
No Requiere Pilas o Baterías 
No. Pilas o Baterias que Requiere
0  Baterías
Características Físicas
Tonalidad de Color
Negro 
Uso
Computadores 
Diseño Ergonomico
SI Tiene Diseño Ergonómico 
Conexión
Alámbrica 
No. Botones
7  Botones
Tipo de Mouse
Gaming 
Plug and Play
Si Es Plug and Play 
Información Adicional Relevante
Linea Modelo Referencia
Pulsefire Core RGB 
Garantía
24  Meses</t>
  </si>
  <si>
    <t>Mouse Óptico Gaming HyperX Pulsefire Core RGB</t>
  </si>
  <si>
    <t>https://www.falabella.com.co/falabella-co/product/64051286/Mouse-Optico-Gaming-HyperX-Pulsefire-Core-RGB/64051286</t>
  </si>
  <si>
    <t>Marca	HP
Modelo	(4P4F8AA)
Tipo	Mouses
Alto	3.81 cm
Ancho	6.35 cm
Profundidad	11.93 cm
Largo del cable	1.8 m
Peso del producto	0.12 kg
Compatibilidad	No aplica
Conexión	USB
Entrada	Si
Inalámbrico	No
Incluye accesorios	No
Hecho en	China
Garantía del proveedor	2 años
Condicion del producto	Nuevo</t>
  </si>
  <si>
    <t>Mouse gamer de juego HyperX Pulsefire Core negro</t>
  </si>
  <si>
    <t>https://www.mercadolibre.com.co/mouse-gamer-de-juego-hyperx-pulsefire-core-negro/p/MCO14141317#polycard_client=search-nordic&amp;searchVariation=MCO14141317&amp;position=1&amp;search_layout=stack&amp;type=product&amp;tracking_id=3c1a2242-c196-43d1-aff4-cfde660d59f8&amp;wid=MCO1458359991&amp;sid=search</t>
  </si>
  <si>
    <t>Características generales
Marca
HyperX
Modelo
Pulsefire Core
Color
Negro
Modelo detallado
Gamer
Sensor
Tipo de sensor
Óptico
Tecnología del sensor
PixArt PAW3327
Resolución del sensor
6200 dpi
Tecnología
Con Bluetooth
No
Con interruptor de ahorro de energía
No
Otros
Con cable
Sí
Con cable retráctil
No
Con rueda de desplazamiento
Sí
Con luces
Sí
Incluye pilas
No
Incluye mousepad
No
Otros
Es gamer
Sí
Especificaciones
Tipo de mouse
De juego
Orientación de la mano
Diestro
Sistemas operativos compatibles
PS5, PS4, Xbox Series X, Xbox Series S, Xbox One
Con conexión USB
Sí
Es inalámbrico
No
Velocidad máxima
220 ips
Cantidad de botones
7
Interfaces
USB
Alcance máximo
1.8 m
Es ergonómica
Sí
Es recargable
No
Peso y dimensiones
Largo
119.3 mm
Ancho
63.9 mm
Altura
41.3 mm
Peso
87 g</t>
  </si>
  <si>
    <t>https://www.alkosto.com/computador-portatil-asus-vivobook-16-pulgadas-m3604ya-amd-ryzen-7-ram-16gb-disco-ssd-1-tb-plateado/p/4711387355961</t>
  </si>
  <si>
    <t>Computador Portátil ASUS Vivobook 16" Pulgadas M3604YA - AMD Ryzen 7 - RAM 16GB - Disco SSD 1 TB - Plateado</t>
  </si>
  <si>
    <t xml:space="preserve">Almacenamiento y Procesamiento
Marca del Procesador
AMD 
Tipos de Discos que Incluye
Disco Estado Solido (SSD) 
Procesador
AMD R7 
Capacidad de Disco
Estado Solido SSD 1 TB 
Modelo del Procesador
AMD R7 7730U Mobile Processor 2.0 GHz 
Número de Núcleos (más núcleos más multitareas)
8  Nucleos
Velocidad del Procesador
2.0 GHz (20MB Cache, up to 4.5 GHz, 8 cores, 16 Threads) 
Memoria RAM
16 GB 
Sistema Operativo
Windows 
Version Sistema Operativo
Windows 11 Home - ASUS recommends Windows 11 Pro for business 
Imagen y Pantalla
Tamaño Pantalla
16  Pulgadas
Resolucion Pantalla
WUXGA 
Modelo Tarjeta de Video/Grafica
UMA 
Marca Tarjeta de Video/Grafica
No Tiene Tarjeta Video/Grafica Independiente 
Conectividad
Fuentes de Alimentacion de Energia
Batería Recargable Interna 
Energía Eléctrica 
Tipos de Puertos Entradas y Salidas
Puerto HDMI 
Puerto USB 2.0 
Puerto USB 3.2 
Puerto USB Tipo C 
Salida de Audífonos 
Opciones de Conectividad
Bluetooth 
USB 
WiFi 
No. Puertos HDMI
1  Puertos
No. Puertos USB
3  Puertos
No. Puertos USB tipo C
1  Puertos
No. Salidas de Audio
1  Puertos
Características Técnicas
Duracion de la Bateria
8  Horas Aproximadas
Características Físicas
Tonalidad de Color
Cool Silver 
Peso
1.76  Kilogramos
Unidad CD/DVD Integrada
No tiene Unidad de CD/DVD Integrada 
Caracteristicas del Teclado
Alfanumérico 
Diseño Ergonómico 
Numérico Separado 
Resolucion Camara WEB
720p HD 
Detalles del Producto
Caracteristicas Especiales
Cámara WEB Integrada 
Información Adicional Relevante
Linea Modelo Referencia
M3604YA-MB014W 
Software Incluidos
McAfee® 30 days free trial 
Garantía
12  Meses
Observaciones Adicionales
LED Backlit/Touchpad/With privacy shutter 
Aviso Legal
En Los computadores PORTATILES La duración de la batería es un valor aproximado y depende del uso que se le de al equipo. (Los computadores De escritorio NO tienen batería) </t>
  </si>
  <si>
    <t>https://www.falabella.com.co/falabella-co/product/132820745/Portatil-Asus-Vivobook-16X-M3604YA-MB014W-AMD-R7-7730U-16Gb-1Tb-M2/132820746?kid=se3895907fa&amp;pid=Google_w2a&amp;gad_source=1&amp;gclid=Cj0KCQjwtsy1BhD7ARIsAHOi4xZaExg1bbNZrJokdmwAmN_9Xs4hW9xVTDniwNyMWXCk7e8Dm3s0khEaAuXEEALw_wcB</t>
  </si>
  <si>
    <t>Portátil Asus Vivobook 16X M3604YA MB014W AMD R7 7730U 16Gb 1Tb M2</t>
  </si>
  <si>
    <t>Número de pieza 90NB11A2-M00570
Nombre del modelo M3604YA-MB014W
Código EAN 4711387355
Código UPC 1971053559
RAEE 1,56
UNIDAD BASE VSNB11A2-BU1100
Nombre comercial ASUS Vivobook 16X
Sistema operativo Windows 11 Home: ASUS recomienda Windows 11 Pro para empresas
Prueba de 1 mes de Office para nuevos clientes de Microsoft 365. Se requiere tarjeta de crédito.
Material de la cubierta LCD Aluminio
Cubierta LCD color Cool Silver
Material del baúl Plástico
Color del estuche superior Cool Silver
Color del teclado Plata
Material de la carcasa inferior Plástico
Color de la carcasa inferior Plata
Grado militar Estándar de grado militar estadounidense MIL-STD 810G
Panel táctil Pantalla no táctil
Tamaño del panel 16,0 pulgadas
Resolución WUXGA (1920 x 1200) Relación de aspecto 16:10
Retroiluminación LED retroiluminada
Panel de nivel IPS
Frecuencia de actualización Frecuencia de actualización de 60 Hz
Brillo 300 nits
Gama de colores 45 % de la gama de colores NTSC
Pantalla antideslumbrante
Relación pantalla-cuerpo 86 ％
Procesador Procesador AMD Ryzen™ 7 7730U 2,0 GHz (caché de 20 MB, hasta 4,5 GHz, 8 núcleos, 16 subprocesos)
Conjunto de chips N/A
Discreto/Compartir Compartir
GPU integrada Gráficos AMD Radeon™
VRAM N/A
Cómo actualizar la memoria Actualizable; Es necesario quitar la caja inferior/superior
Ranura de expansión (incluye usada) 1 ranura DDR4 SO-DIMM
Memoria integrada DDR4 de 8 GB integrada
Memoria DIMM 8GB DDR4 SO-DIMM
Memoria total del sistema DDR4 16 GB
Almacenamiento SSD M.2 NVMe™ PCIe® 3.0 de 1 TB
Cámara frontal Cámara HD de 720p; Con persiana de privacidad
Wi-Fi inalámbrico 5 (802.11ac) (banda dual) 1*1 + Tarjeta inalámbrica Bluetooth® 5.1 (*La versión de Bluetooth® puede cambiar según la versión del sistema operativo.)
Panel táctil Panel táctil
Huella digital N/A
Puertos de E/S "1x USB 2.0 Tipo-A
1x USB 3.2 Gen 1 Type-C compatible con suministro de energía
2x USB 3.2 Gen 1 Tipo A
1 HDMI 1.4
1 conector de audio combinado de 3,5 mm.
1x entrada CC"
Audio "SonicMaster
Altavoz incorporado
Micrófono de matriz incorporado"
Control por voz con soporte de reconocimiento de voz de Cortana
Adaptador de CA ø4,5, Adaptador de CA de 65 W, Salida: 19 V CC, 3,42 A, 65 W, Entrada: 100~240 V CA 50/60 Hz universal
Batería 42WHrs, 3S1P, Li-ion de 3 celdas
Batería reemplazable No
Tipo de teclado Teclado Chiclet con tecla Num
Dimensiones (Ancho x Alto x Fondo) 35,95 x 24,95 x 1,79 ~ 1,79 cm (14,15" x 9,82" x 0,70" ~ 0,70")
Peso (con batería) 1,76 kg (3,88 lbs)
Peso (sin batería) 1,58 kg (3,48 lbs)
Antivirus McAfee® 30 días de prueba gratuita
Seguridad "McAfee® 30 días de prueba gratuita
McAfee®
Contraseña de usuario de configuración del BIOS
Módulo de plataforma segura (firmware TPM)"
Función MyASUS "Diagnóstico del sistema
Carga de salud de la batería
Perfil de fan
Espléndido
Bloqueo de teclas de función
Conexión inteligente WiFi
Enlace a MyASUS
TareaPrimera
Actualización en vivo
Cancelación de ruido por IA"
Aplicaciones integradas "MyASUS
Experto en pantalla
GlideX"
Índice de reparabilidad (para Francia) 7,4</t>
  </si>
  <si>
    <t>https://www.mercadolibre.com.co/portatil-asus-m3604ya-mb056-ryzen7-7730u-16gb-1tb-ssd-16fhd-color-negro/p/MCO29551075#polycard_client=search-nordic&amp;searchVariation=MCO29551075&amp;position=1&amp;search_layout=stack&amp;type=product&amp;tracking_id=8a1aa4b5-bf46-4c24-9d5f-59836db300f9&amp;wid=MCO1438942107&amp;sid=search</t>
  </si>
  <si>
    <t>Portatil Asus M3604ya-mb056 Ryzen7-7730u 16gb 1tb Ssd 16,fhd Color Negro</t>
  </si>
  <si>
    <t>Características generales
Marca
Asus
Línea
Vivobook 16
Modelo
M3605YA-MB056
Modelo alfanumérico
M3604YA-MB056
Color
Negro
Procesador
Tarjeta gráfica
Integrada
Marca del procesador
AMD
Línea del procesador
Ryzen 7
Modelo del procesador
R7-7730U
Cantidad de núcleos
8
Peso y dimensiones
Peso
1.8 kg
Batería
Tipo de batería
ion littio
Memoria
Memoria RAM
16 GB
Tipo de memoria RAM
DDR4
Almacenamiento
Capacidad de disco SSD
1 TB
Pantalla
Frecuencia de actualización de la pantalla
60 Hz
Resolución de la pantalla
Full HD
Con pantalla táctil
No
Tamaño de la pantalla
16 "
Sistema operativo
Nombre del sistema operativo
FreeDOS
Especificaciones
Es ultrabook
No
Es 2 en 1
No
Es gamer
No
Otros
Es netbook
Sí
Capacidad de la batería
42 mAh</t>
  </si>
  <si>
    <t>Base Metálica VTA Retráctil para Portátil|8 Posiciones con Estuche De Carga</t>
  </si>
  <si>
    <t>https://www.alkosto.com/base-metalica-vta-retractil-portatil-8-posiciones-con-estuche-carga/p/7702271818904</t>
  </si>
  <si>
    <t>Dimensiones
Ancho o Frente
18  Centímetros
Alto
15  Centímetros
Fondo
25.5  Centímetros
Características Físicas
Tonalidad de Color
Plateado 
Uso
Computadores 
Material
PVC + Aluminio 
No. Puertos USB
-1  Puertos
No. Ventiladores
-1  Ventiladores
Ajuste de Altura
Si Tiene Opción de Ajuste de Altura 
Información Adicional Relevante
Linea Modelo Referencia
VTA-81890 
Garantía
12  Meses</t>
  </si>
  <si>
    <t>https://homecenter.falabella.com.co/homecenter-co/product/118827008/Base-Metalica-Retractil-Para-Portatil-Con-7-Altur/118827010</t>
  </si>
  <si>
    <t>Base Metalica Retractil Para Portatil Con 7 Altur</t>
  </si>
  <si>
    <t>https://articulo.mercadolibre.com.co/MCO-1416002861-base-metalica-plegable-retractil-para-portatil-funda-_JM#polycard_client=search-nordic&amp;position=1&amp;search_layout=stack&amp;type=item&amp;tracking_id=4f5b0b4e-6d14-4c92-888a-9682c1613595</t>
  </si>
  <si>
    <t>Base Metalica Plegable Retractil Para Portatil + Funda</t>
  </si>
  <si>
    <t>Características principales
Marca
Epik
Línea
BLACK
Modelo
TONO NEGRO
Otras características
Tipo de soporte
Ajustable
Materiales
Aluminio, Silicona
Largo x Ancho
25 cm x 5 cm
Elevación
20 cm
Tamaño mínimo soportado - Tamaño máximo soportado
10 " - 16 "
Peso
0.1 kg
Cantidad de posiciones
8
Es vertical
Sí
Es antideslizante
Sí
Con mouse pad
No</t>
  </si>
  <si>
    <t>Pin Antivirus McAfee Total Protection 1 Dispositivo - 1 Año</t>
  </si>
  <si>
    <t>https://www.alkosto.com/pin-antivirus-mcafee-total-protection-1-dispositivo-1-ano/p/7700149170123</t>
  </si>
  <si>
    <t>Características Técnicas
Sistema Operativo Compatible
Compatible con Cualquier Sistema Operativo 
Clasificacion del Software
Antivirus 
Información Adicional Relevante
Tiempo de Suscripcion
1 Año 
Maximo Dispositivos Permitidos
1  Dispositivos
Instruccciones de Uso
1. Sigas las intrucciones de descarga que aparecen al respaldo del producto. 2. Redima el codigo interno. 3. Si tiene problemas de instalación puede dirigirse a service.mcafee.com 
Garantía
1  Meses</t>
  </si>
  <si>
    <t>https://www.falabella.com.co/falabella-co/product/130304487/Antivirus-McAfee-Total-Proteccion-1-Dispositivo-12-Meses/130304488</t>
  </si>
  <si>
    <t>Antivirus McAfee Total Proteccion 1 Dispositivo 12 Meses</t>
  </si>
  <si>
    <t>Detalle de la garantía	activación
Año de Fabricación	2021
Condición del producto	Nuevo
Garantía	3 meses
Incluye	1 Tarjeta física McAfee Total Proteccion
País de origen	Estados Unidos
Requiere Serial Number	Si
Detalle de la condición	12 Meses de suscripción
Requiere IMEI	No
Segmento	Hogar
Dimensiones	5x5x5
Modelo	Total Proteccion 1 PC</t>
  </si>
  <si>
    <t>https://www.mercadolibre.com.co/antivirus-mcafee-total-protection-1-dispositivo-1-ano/p/MCO36242015#searchVariation%3DMCO36242015%26position%3D4%26search_layout%3Dstack%26type%3Dproduct%26tracking_id%3D73581976-6c13-4512-8144-2bdbc4e5a6b4</t>
  </si>
  <si>
    <t>Antivirus Mcafee Total Protection | 1 Dispositivo | 1 Año</t>
  </si>
  <si>
    <t>Descripción
McAfee Total Protection 1PC. MAC | WIN
McAfee Total Protection es una solución integral diseñada para proteger tu PC contra las amenazas cibernéticas más recientes. Este producto brinda una defensa robusta contra virus, malware y spyware, asegurando que tu experiencia en línea sea segura y protegida. Aquí hay algunas características clave que hacen de McAfee Total Protection una elección confiable:
Protección Avanzada: Nuestro software utiliza un motor de escaneo en tiempo real para detectar y eliminar amenazas antes de que puedan afectar tu sistema. Estarás protegido contra una amplia gama de amenazas cibernéticas.
Firewall Personalizado: El firewall personal proporciona una barrera sólida contra intrusiones no autorizadas, protegiendo tu red.</t>
  </si>
  <si>
    <t>https://lasus.com.co/es/licencia-de-dispositivo-para-sql-server-2022-1-cal-nce-com-bas-per-1tm</t>
  </si>
  <si>
    <t>Licencia de dispositivo para SQL Server 2022</t>
  </si>
  <si>
    <t>La licencia de dispositivo para SQL Server 2022 te brinda acceso a la potente base de datos de Microsoft. Esta licencia CAL es necesaria para que un usuario pueda acceder al servidor en un entorno empresarial. Asegura la legalidad y la eficiencia en tu empresa con esta licencia de dispositivo.</t>
  </si>
  <si>
    <t>Blitzhandel24</t>
  </si>
  <si>
    <t>https://blitzhandel24.com/co/microsoft-sql-server-2022-standard?sPartner=g_s_CO&amp;number=241822328&amp;gad_source=4&amp;gclid=Cj0KCQjw5ea1BhC6ARIsAEOG5pykOqmnRTagclLBmSg5J7ffnuAuu24Xbyr80rizlqg6I6MTXhbTSuIaAsB5EALw_wcB</t>
  </si>
  <si>
    <t>Microsoft SQL Server 2022 Standard</t>
  </si>
  <si>
    <t>Función de enlaceparaAzure SQL ManagedInstance1:
Para garantizar el tiempo de actividad, SQL Server 2022 está totalmente integrado con la nueva función de enlace en Azure SQL Managed Instance. Con esta función, ahora obtienes todas las ventajas de un entorno de Plataforma como Servicio (PaaS) aplicadas a la RD, por lo que pasas menos tiempo configurándola y gestionándola, incluso en comparación con un entorno de Infraestructura como Servicio (IaaS). La disponibilidad general de la capacidad de recuperación de desastres bidireccional de Link para Azure SQL Managed Instance seguirá a la disponibilidad general de SQL Server 2022.
Azure Synapse Linkpara SQL:
Azure Synapse Link para SQL Server 2022 proporciona análisis casi en tiempo real y un procesamiento transaccional y analítico híbrido con un impacto mínimo en los sistemas operativos.
SQL Server 2022
Integración con Microsoft Purview:
SQL Server 2022 se integra con Microsoft Purview, un servicio de gestión de datos unificado, para mejorar la detección de datos que te permite romper los silos de datos, y la gestión de políticas para el control de acceso.
Ledger:
Una nueva tecnología que aporta las ventajas de las cadenas de bloques a las bases de datos relacionales al vincular criptográficamente los datos y sus cambios en una estructura de cadena de bloques para que los datos sean a prueba de manipulaciones y verificables. Al integrar la confianza en el motor de la base de datos de SQL Server, Ledger facilita la implantación de procesos empresariales multipartitos, como los sistemas de la cadena de suministro, y permite a los participantes verificar la integridad de los datos almacenados centralmente sin la complejidad y la sobrecarga de rendimiento de una red de cadenas de bloques. Ledger también puede ayudar a los clientes a agilizar las auditorías de cumplimiento proporcionando a los auditores pruebas criptográficas de la integridad de los datos y eliminando la necesidad de realizar análisis forenses manuales.
Mejoras en el procesamiento de consultas inteligentes:
Estamos ampliando más escenarios basados en problemas comunes de los clientes. Por ejemplo, el problema del "plan dependiente de los parámetros" se refiere a un escenario en el que un único plan en caché para una consulta parametrizada no es óptimo para todos los posibles valores de los parámetros entrantes. Con la función de optimización de planes dependientes de parámetros de SQL Server 2022, habilitamos automáticamente la generación de múltiples planes activos en caché para una única sentencia parametrizada. Estos planes de ejecución en caché consideran diferentes tamaños de datos en función de los valores de los parámetros de ejecución especificados.
Almacén de consultas:
Añadimos soporte para las réplicas de lectura y habilitamos las sugerencias de consulta para mejorar el rendimiento y mitigar rápidamente los problemas sin tener que cambiar el origen T-SQL. Además, en SQL Server 2022 se introducen las sugerencias de almacén de consultas. Las sugerencias del almacén de consultas proporcionan una forma fácil de diseñar planes de consulta sin cambiar el código de la aplicación.</t>
  </si>
  <si>
    <t>Revolution Soft Colombia</t>
  </si>
  <si>
    <t>https://revolutionsoft.com.co/microsoft-sql-server/sql-server-2022-standard.html?id_product_attribute=0&amp;srsltid=AfmBOoqBhqjDdy09-84rwvUhK8xP0LZXrkOUbf3xaveAncendnVjZ94-bms</t>
  </si>
  <si>
    <t>Licencia Microsoft SQL Server 2022 Standard Edition - 16 cores - Usuarios Ilimitados</t>
  </si>
  <si>
    <t>Alta Disponibilidad: SQL Server 2022 Standard ofrece capacidades de alta disponibilidad mejoradas, incluyendo la replicación de datos, la agrupación de servidores y la recuperación ante desastres, para garantizar que tus datos estén siempre disponibles cuando los necesites.
Rendimiento Optimizado: Con mejoras en el rendimiento del motor de base de datos y la optimización de consultas, SQL Server 2022 Standard ofrece tiempos de respuesta más rápidos y una mayor capacidad de procesamiento para manejar cargas de trabajo exigentes.
Seguridad Avanzada: La seguridad de los datos es una prioridad, y SQL Server 2022 Standard incluye características avanzadas de seguridad, como el cifrado de datos en reposo y en tránsito, la autenticación de múltiples factores y la detección de amenazas para proteger tus datos contra accesos no autorizados y ataques cibernéticos.
Integración con la Nube: SQL Server 2022 Standard ofrece una integración perfecta con servicios en la nube, como Azure SQL Database y Azure Data Lake Storage, para facilitar la migración de datos a la nube y aprovechar las ventajas de escalabilidad y flexibilidad que ofrece el entorno cloud.
Herramientas de Administración Avanzadas: Con SQL Server Management Studio (SSMS) y SQL Server Data Tools (SSDT), puedes administrar y desarrollar tus bases de datos de manera eficiente, con herramientas intuitivas y potentes para la creación, edición y optimización de bases de datos.</t>
  </si>
  <si>
    <t>Contado</t>
  </si>
  <si>
    <t>Cuenta corriente</t>
  </si>
  <si>
    <t>https://www.alkosto.com/computador-portatil-gamer-acer-nitro-156-pulgadas-r7z8-amd-ryzen-7-ram-16gb-disco-ssd-1tb-negro/p/4711121440151</t>
  </si>
  <si>
    <t>Computador portátil Gamer ACER NITRO 15.6" Pulgadas R7Z8 AMD Ryzen 7 - RAM 16GB - Disco SSD 1TB - Negro</t>
  </si>
  <si>
    <t xml:space="preserve">Almacenamiento y Procesamiento
Marca del Procesador
AMD 
Tipos de Discos que Incluye
Disco Estado Solido (SSD) 
Procesador
AMD R7 
Capacidad de Disco
Estado Solido SSD 1 TB 
Modelo del Procesador
AMD Ryzen 7 7735HS 
Número de Núcleos (más núcleos más multitareas)
8  Nucleos
Velocidad del Procesador
3.20GHz 
Memoria RAM
16 GB 
Sistema Operativo
Windows 
Version Sistema Operativo
Windows 11 
Imagen y Pantalla
Tamaño Pantalla
15.6  Pulgadas
Tarjeta Grafica
GeForce® RTX 3050 
Resolucion Pantalla
Full HD 
Modelo Tarjeta de Video/Grafica
RTX3050 4GB DDR6 
Marca Tarjeta de Video/Grafica
NVIDIA 
Conectividad
Fuentes de Alimentacion de Energia
Energía Eléctrica 
Tipos de Puertos Entradas y Salidas
Puerto HDMI 
Puerto LAN/Ethernet 
Puerto USB 3.2 
Puerto USB Tipo C 
Salida de Audífonos 
Salida de Parlantes 
Thunderbolt 4 
Opciones de Conectividad
Bluetooth 
USB 
WiFi 
No. Puertos HDMI
1  Puertos
No. Puertos LAN Ethernet
1  Puertos
No. Puertos USB
3  Puertos
No. Puertos USB tipo C
1  Puertos
No. Salidas de Audio
1  Puertos
Características Técnicas
Duracion de la Bateria
8  Horas Aproximadas
Características Físicas
Tonalidad de Color
Negro 
Peso
2.5  Kilogramos
Unidad CD/DVD Integrada
No tiene Unidad de CD/DVD Integrada 
Caracteristicas del Teclado
Alfanumérico 
Retroiluminado 
Detalles del Producto
Nivel de Tareas a Realizar
Avanzado 
Caracteristicas Especiales
Cámara WEB Integrada 
Información Adicional Relevante
Linea Modelo Referencia
AN515-47-R7Z8 
Actualizable a Windows 11
SI es Actualizable a Windows 11 
Qué incluye el producto
Cargador y manual 
Garantía
12  Meses
Aviso Legal
En Los computadores PORTATILES La duración de la batería es un valor aproximado y depende del uso que se le de al equipo. (Los computadores De escritorio NO tienen batería) 
Informacion sobre la Actualizacion a Windows 11
Actualización Disponible </t>
  </si>
  <si>
    <t>Éxito</t>
  </si>
  <si>
    <t>https://www.falabella.com.co/falabella-co/product/122109528/Portatil-Gamer-ACER-NITRO-15.6-QHD-165Hz-R7-6800H-16GB-RAM-1TB-SSD-RTX-3070Ti/122109529</t>
  </si>
  <si>
    <t>Portátil Gamer ACER NITRO 15.6 QHD 165Hz R7 6800H 16GB RAM 1TB SSD RTX 3070Ti</t>
  </si>
  <si>
    <t>Sistema operativo específico	Windows 11 Home
Capacidad de almacenamiento	1TB
Capacidad de la tarjeta de video	8GB
Cantidad de puertos HDMI	1
Condición del producto	Nuevo
Modelo	AN515-46-R7D8
Características	Cuenta con bluetooth | Cuenta con wifi | RAM expandible
Cantidad de puertos USB	3
País de origen	Estados Unidos
Procesador	AMD ryzen 7
Color	Negro
Segmento	Gamer
Requiere Serial Number	Si
Características de la pantalla	LCD
Sistema operativo	Windows 11
Núcleos del procesador	Octa core
Tamaño de la pantalla	15
Tipo	Gamer
Resolución de pantalla	QHD 2K (2.560 x 1.440)
Tarjeta gráfica	No aplica
Memoria RAM	16GB</t>
  </si>
  <si>
    <t>https://www.exito.com/computador-acer-nitro-5-an515-47-r7z8-amd-ryzen-7-8-nucleos-8-gb-ram-1-tb-ssd-3130598/p?idsku=3415008&amp;fuente=google&amp;medio=cpc&amp;campaign=GB_EXITO_ETTO_E00161-INFORMATICA-Q3_AMD-GAMING_EST_PEF_CPA_GG-SHP_CONVERSION&amp;gad_source=4&amp;gclid=Cj0KCQjwzva1BhD3ARIsADQuPnVZlmj19c-q8b9tiCJgTnmG4NbwCpfHkDhE0AdwXZJbIaPpwrpKvakaAoePEALw_wcB</t>
  </si>
  <si>
    <t>Portatil Gaming ACER Nitro 5 AMD Ryzen 7 7735HS RAM 16 GB 1 TB SSD AN51547R7Z8</t>
  </si>
  <si>
    <t>TULICENCIA.XYZ</t>
  </si>
  <si>
    <t>Licencia Windows 11 Pro Retail CD Key</t>
  </si>
  <si>
    <t>https://tulicencia.xyz/producto/windows-11-pro-retail-cd-key/</t>
  </si>
  <si>
    <t>Requisitos del sistema:
Requisitos mínimos del sistema:
Procesador: 1 gigahercio (GHz) o más rápido con 2 o más núcleos en un procesador de 64 bits compatible o en un System on a Chip (SoC).
RAM – 4 gigabytes (GB).
Almacenamiento: dispositivo de almacenamiento de 64 GB o más
Firmware del sistema – UEFI, con capacidad de arranque seguro
TPM – Trusted Platform Module (TPM) versión 2.0
Tarjeta gráfica compatible con DirectX 12 o posterior con controlador WDDM 2.0.
Pantalla – Pantalla de alta definición (720p) de más de 9″ en diagonal, 8 bits por canal de color.
Conexión a Internet y cuenta Microsoft: Windows 11 requiere conexión a Internet y una cuenta Microsoft.
Para todas las ediciones de Windows 11, se requiere acceso a Internet para realizar actualizaciones y para descargar y aprovechar algunas características. Se requiere una cuenta de Microsoft para algunas características.
Windows 11 versión Pro
Requisitos del sistema recomendados:
Windows 11 no tiene los requisitos recomendados. Si su sistema puede instalarlo, entonces puede utilizarlo. Para otras características – los requisitos recomendados se pueden encontrar en el sitio web de los productores.
Todos los derechos de autor, marcas comerciales, marcas de servicio pertenecen a sus correspondientes propietarios.
Prevención del fraude
Además de los precios, hemos implementado sistemas personalizados para garantizar la seguridad de las transacciones y alejar a los posibles estafadores manteniendo seguros sus datos de pago, su dinero y su información personal. Nos hemos asociado con las mejores plataformas de prevención del fraude.
Entrega rapida y métodos de pago seguros
Tenga en cuenta que al comprar un código digital, usted no tiene que preocuparse por el tiempo de entrega ni por los gastos de envío adicionales. Recibirás el código en tu correo electronico cuando se complete la transacción.
Prometemos entregarte este nuevo sistema operativo lo antes posible.</t>
  </si>
  <si>
    <t>NextCodes</t>
  </si>
  <si>
    <t>https://nextcodes.net/product/windows-11-pro-32-64-bits-permanente-multilenguaje/</t>
  </si>
  <si>
    <t>Windows 11 Pro 64 Bits Permanente Multilenguaje</t>
  </si>
  <si>
    <t>Descripción
Para Windows 11, todos los sistemas necesitarán un chip TPM 2.0. TPM es la abreviatura de Trusted Point Module y se conoce principalmente como un medio para la seguridad en PC.
Según Microsoft, estos son los requisitos del sistema para ejecutar Windows 11:
CPU: 1 gigahercio (GHz) o más rápido con 2 o más núcleos en un procesador compatible de 64 bits o System on a Chip (SoC)
RAM: 4GB
Almacenamiento: 64 GB de más grande
Firmware del sistema: UEFI, compatible con arranque seguro
TPM: Módulo de plataforma segura (TPM) versión 2.0
Tarjeta gráfica: Compatible con DirectX 12 o posterior con controlador WDDM 2.0
Pantalla: pantalla de alta definición (720p) que es mayor de 9″ en diagonal, 8 bits por canal de color
Internet: Windows 11 Home Edition requiere conectividad a Internet y un  dispositivo de Microsoftpara completar la configuración del dispositivo en el primer uso.
MICROSOFT WINDOWS 11 PROFESSIONAL DE 64 BITS
Microsoft Windows 11 Professional se ha convertido en el sistema operativo más popular del mundo. Es intuitivo y fácil de usar, y cuenta con seguridad mejorada para ayudar a mantener su PC segura. Windows 11 también cuenta con Inicio rápido, diseñado para reducir el tiempo que tarda la computadora en arrancar para que no se apague por completo. Además, el menú Inicio está disponible en un formato ampliado y personalizable. Windows 11 también es el sistema operativo perfecto para ejecutar el software Microsoft Office 2021.
Simple y fácil de usar
Windows 11 proporciona un menú Inicio similar a otras versiones de Windows, pero ahora proporciona acceso rápido a todas sus herramientas favoritas. El menú de inicio familiar está de vuelta y mejor que nunca, para darle acceso rápido a sus herramientas más importantes. Los usuarios también pueden personalizar el menú y elegir qué carpetas aparecen en el vínculo Inicio.
Inicio más rápido
La función Inicio rápido en Windows 11 permite que su computadora se inicie más rápido después del apagado. Esto se debe en parte a que, cuando apaga su computadora, pondrá su computadora en modo de hibernación en lugar de un apagado completo. También cuenta con un ahorro de batería, que prolonga el tiempo de la batería, lo que le permite trabajar y jugar durante períodos más largos cuando está desconectado de una fuente de alimentación.
Seguridad
Windows 11 ha mejorado sus características de seguridad, incluida la protección contra virus y amenazas, la protección contra malware, el escaneo del dispositivo en busca de amenazas y las funciones avanzadas contra el ransomware. BitLocker también está disponible para ayudar a proteger sus datos con cifrado y administración de seguridad.
Compatibilidad con Windows 11
Windows 11 es compatible con las aplicaciones que funcionan en Windows 7 o Windows 8/8.1. Esto significa que no correrá el riesgo de perder ningún archivo o documento guardado en versiones anteriores del sistema operativo.
Asistencia Digital
Cortana es el asistente digital personal de Microsoft, diseñado para ayudar a ahorrar tiempo y mantenerse enfocado en lo que hay que hacer. Entre otras cosas, Cortana le ayuda a administrar su calendario, crear y administrar listas, establecer recordatorios y alarmas, y abrir aplicaciones en su computadora.
Nuevo navegador de Microsoft
Microsoft Edge es un navegador compatible con Windows 11. Edge está disponible en todas las versiones compatibles de Windows, macOS, iOS y Android. También permite a los usuarios sincronizar contraseñas, favoritos y configuraciones en múltiples dispositivos.
Multitarea
Windows 11 es una excelente manera de mantenerse organizado y productivo. Windows 11 le permite abrir hasta cuatro aplicaciones en la pantalla a la vez, lo que se conoce como división de pantalla. También puede crear escritorios virtuales en la misma máquina para cuando necesite más espacio.
Inicio de sesión remoto.
Windows 11 te permite iniciar sesión con Escritorio remoto para iniciar sesión y usar tu PC Pro mientras estás en casa o de viaje.
Máquinas virtuales.
Windows 11 admite máquinas virtuales, lo que le permite ejecutar más de un sistema operativo a la vez con Hyper-V.
Tus aplicaciones en la Tienda.
Windows 11 le permite crear su propia sección de aplicaciones privadas para que pueda acceder cómodamente a sus aplicaciones favoritas.</t>
  </si>
  <si>
    <t>Google</t>
  </si>
  <si>
    <t>https://www.google.com/shopping/product/1?q=windows+11+business&amp;prds=epd:17932957093543657130,eto:17932957093543657130_0,pid:17932957093543657130,rsk:PC_10703119398050863383&amp;sa=X&amp;ved=0ahUKEwiMh8TJpoSIAxWOQjABHfahIKgQ9pwGCAY</t>
  </si>
  <si>
    <t>Licencia Windows 11 Professional</t>
  </si>
  <si>
    <t>Licencia Windows 11 Professional Descubre Windows 11 Professional, el sistema operativo diseñado para llevar la productividad profesional y la seguridad a un nuevo nivel. Con una interfaz de usuario renovada que facilita la navegación y mejora la organización del espacio de trabajo, Windows 11 Professional es ideal para profesionales y empresas que buscan eficiencia y rendimiento avanzados. Este sistema operativo incluye todas las características de Windows 11 Home, además de funcionalidades adicionales esenciales para entornos empresariales, como soporte para políticas de grupo, BitLocker, y herramientas avanzadas de gestión remota. Windows 11 Professional también se integra perfectamente con Microsoft 365, aprovechando al máximo la nube para ofrecer una experiencia de colaboración sin precedentes. Con mejoras significativas en la velocidad y estabilidad, Windows 11 Professional soporta aplicaciones de alto rendimiento y ofrece una seguridad robusta para proteger datos sensibles contra amenazas modernas. Además, su compatibilidad mejorada con diversas plataformas de hardware asegura que puedas aprovechar lo último en tecnología sin compromisos. Elige Windows 11 Professional para tu negocio o uso personal y experimenta un entorno operativo donde la seguridad, la productividad y la innovación van de la mano. Eleva tu experiencia de computación a niveles óptimos con el sistema operativo más avanzado de Microsoft. Condiciones Esta licencia de Windows 11 es válida únicamente para la versión Pro, no es reutilizable en caso de formateo y no es compatible con otras versiones como Home o Pro N; es necesario descargar el sistema operativo desde el sitio oficial para asegurar su correcta activación.</t>
  </si>
  <si>
    <t>BLITZHANDEL24</t>
  </si>
  <si>
    <t>https://blitzhandel24.com/co/microsoft-365-business-standard-nce?sPartner=g_s_CO&amp;number=MS24273&amp;gad_source=4&amp;gclid=CjwKCAjw_ZC2BhAQEiwAXSgCloM-sh9BDUZawkY8GZMwchq9UUXajC9jLRVXTftVAZvCEdt71OxOBBoCAH0QAvD_BwE</t>
  </si>
  <si>
    <t>Microsoft 365 Business Standard</t>
  </si>
  <si>
    <t>Blitzhandel24 está a su disposición como socio oficial de Microsoft y le apoya en sus proyectos. Para consultas personalizadas, aproveche ofertas exclusivas diseñadas especialmente para usted.</t>
  </si>
  <si>
    <t>https://www.exito.com/microsoft-365-empresa-estandar-microsoft-klq-00771-3077673/p?idsku=3234505&amp;srsltid=AfmBOoqNMPk4cnHH8MvwRd6jZB-63FPr9YFl3g_gE4NtC742zcXvXEKmbG0</t>
  </si>
  <si>
    <t>Microsoft 365 Empresa Estandar MICROSOFT KLQ00771</t>
  </si>
  <si>
    <t>Referencia
KLQ-00771</t>
  </si>
  <si>
    <t>Carulla</t>
  </si>
  <si>
    <t>https://www.carulla.com/offi-premium-para-empresas-office-offic019d-771875/p?idsku=1737606&amp;srsltid=AfmBOooedfo0pfki_20jxlV2F1R_l_UDC2SshS5i3eMCj4T3hM8Flj2WmcA</t>
  </si>
  <si>
    <t>Pin Virtual MICROSOFT 365 Empresa 2021</t>
  </si>
  <si>
    <t>Para instalar:
Con el código del pin ve a microsoft365.com/setupbusiness y especifica la calve de producto de 25 caracterés. Sigue las instrucciones en la pantall para configurar tu cuenta e instalar.
Para instalar:
microsoft365.com/support
La disponibilidad de las aplicaciones varía según los dispositivos y el idioma. Las características varían en función de la plataforma. Obtén más información en microsoft365.com/information
Debes aceptar el Contrato de licencia en microsoft.com/useterms. Se requiera activación. La clave de producto no podrá ser reemplazada si ha sido manipulada o activada y no podrá ser canjeada por dinero, salvo que lo requiera la legislación aplicable. Para uso no comercial. Sin expiraciónResumen de los requisitos: Cuenta de Microsoft. Acceso a internet. Windows 10/Mac OS. Procesador : 1,6 GHz 2 núcleos (PC) / Intel (Mac). RAM: 4GB, 2GB (32bits). Espacio en disco: 4GB (PC) / 10GB (Mac OS Extended o APFS). La fecha de expedición de este pin consta en la tirilla de compra. Este pin no tiene vencimiento. Este pin es expedido al portador. Este pin es comercializado en Colombia por InComm Colombia S.A.S. Atención al cliente www.posa.com.co o a través del correo electrónico cuentascorporativas@moviired.co. POSA® es una marca registrada por InComm Colombia S.A.S.</t>
  </si>
  <si>
    <t>https://www.pcware.com.co/windows-server-standard-2022-esd?srsltid=AfmBOooZ18lCUYVhWGA3_hJfQVmMp88dZ9BcJv5rsFcd4pW2P9rXQBcWKBk</t>
  </si>
  <si>
    <t>Windows Server Standard 2022</t>
  </si>
  <si>
    <t>Pcware</t>
  </si>
  <si>
    <t>Descripción
Innovación y Eficiencia al Alcance de tu Empresa
Protege tu Negocio con la Última Tecnología en Seguridad Con Windows Server Standard 2022, la seguridad de tu infraestructura informática está garantizada. Las mejoras en la protección contra amenazas y la administración avanzada del hardware te brindan la tranquilidad necesaria para enfocarte en lo que realmente importa: hacer crecer tu negocio.
Aprovecha el Poder de la Nube Híbrida La integración con Azure no solo facilita la gestión de tus recursos, sino que también te permite expandir y optimizar tu infraestructura sin complicaciones. Con Windows Server Standard 2022, la transición hacia una estrategia de nube híbrida nunca ha sido tan sencilla y eficiente.
Optimiza el Desempeño de tus Aplicaciones Críticas Gracias a sus avanzadas capacidades de rendimiento y soporte para contenedores, Windows Server Standard 2022 se convierte en la plataforma ideal para ejecutar aplicaciones de misión crítica. La compatibilidad con Kubernetes y la flexibilidad en el despliegue de contenedores aseguran que tus aplicaciones funcionen de manera óptima en todo momento.
Características de Windows Server Standard 2022
Seguridad Avanzada: Windows Server Standard 2022 incorpora mejoras significativas en seguridad, incluyendo tecnologías de protección avanzadas contra amenazas y la capacidad de gestionar la seguridad del hardware y del firmware de manera integral. Estas características aseguran que tus datos y aplicaciones estén siempre protegidos contra amenazas modernas.
Rendimiento Excepcional: Diseñado para maximizar la eficiencia y el rendimiento de tus sistemas, Windows Server Standard 2022 ofrece una plataforma robusta para aplicaciones críticas. Con soporte para hardware de última generación y optimizaciones para cargas de trabajo intensivas, obtendrás un rendimiento superior en todas tus operaciones.
Flexibilidad y Escalabilidad: Ideal para empresas de todos los tamaños, este sistema operativo permite una escalabilidad sin precedentes. Ya sea que necesites gestionar un solo servidor o una red compleja de múltiples servidores, Windows Server Standard 2022 se adapta a tus necesidades, ofreciendo herramientas de administración simplificadas.
Innovación en la Nube Híbrida: La integración con Azure proporciona una experiencia híbrida fluida, permitiendo una gestión unificada y la capacidad de extender tus entornos locales a la nube sin complicaciones. Esto facilita la implementación de soluciones de backup, recuperación y expansión de infraestructura con gran eficiencia.
Soporte para Contenedores y Kubernetes: Windows Server Standard 2022 facilita la implementación y gestión de aplicaciones basadas en contenedores, mejorando la portabilidad y la agilidad del desarrollo. Además, la compatibilidad con Kubernetes permite una orquestación avanzada de contenedores, optimizando la entrega de aplicaciones.
Licenciamiento ESD (Electronic Software Delivery): Olvídate de esperar por envíos físicos. Con el licenciamiento ESD, recibirás tu software de manera inmediata a través de un correo electrónico seguro, permitiéndote instalar y activar Windows Server Standard 2022 de forma rápida y eficiente.
Caracteristicas Tecnicas:
Marca:
Microsoft
Producto:
Windows Server Standard 2022
Tipo de Licencia:
ESD (Electronic Software Delivery)
Segmento:
Empresarial
Versión:
Standard
Soporte de Hardware:
Compatible con servidores y hardware moderno de última generación, incluyendo procesadores multinúcleo y configuraciones de alta memoria.
Integración en la Nube:
Totalmente integrado con Azure para capacidades híbridas, incluyendo Azure Arc, Azure Backup, y Azure Site Recovery.
Requisitos del Sistema:
Procesador: Procesador de 64 bits compatible con conjunto de instrucciones x64.
Memoria: Mínimo 2 GB de RAM (se recomiendan 16 GB para un rendimiento óptimo).
Espacio en Disco: Mínimo 32 GB de espacio disponible en el disco duro (se recomiendan 100 GB para servidores con GUI).
Red: Tarjeta de red compatible con gigabit Ethernet.
Unidades: Unidad óptica de DVD (si se instala desde un medio físico) o capacidad de arranque desde USB.
Monitor: Monitor compatible con Super VGA (1024 x 768) o de mayor resolución.
Otros: Acceso a Internet para descarga y activación del software.
Capacidades de Virtualización:
Máquinas Virtuales: Soporte para ejecutar hasta dos instancias de máquina virtual en una única licencia.
Hyper-V: Incluye soporte para Hyper-V, proporcionando una plataforma de virtualización robusta y escalable.
Compatibilidad de Software:
Sistemas Operativos Anteriores: Capacidad para integrarse y operar junto a versiones anteriores de Windows Server.
Aplicaciones Empresariales: Totalmente compatible con una amplia gama de aplicaciones empresariales, desde bases de datos hasta aplicaciones web.
Seguridad:
Protección contra Amenazas: Incluye herramientas avanzadas como Windows Defender Advanced Threat Protection (ATP) y capacidades de protección del hardware y firmware.
Autenticación: Soporte para autenticación multifactor (MFA) y políticas de acceso condicional.
Cifrado: Incluye BitLocker para el cifrado de discos y datos.
Administración y Gestión:
Windows Admin Center: Herramienta de administración unificada para gestionar servidores, clústeres y recursos en la nube desde una interfaz web.
PowerShell: Soporte completo para PowerShell 7, proporcionando una plataforma de automatización y scripting poderosa.
Actualizaciones y Soporte:
Actualizaciones de Seguridad: Acceso a las últimas actualizaciones de seguridad y parches de Microsoft.
Soporte Técnico: 90 días de soporte gratuito post-instalación y opciones de soporte adicional a través de contratos de servicio de Microsoft.
Garantía: Garantía estándar del fabricante con opción de extensión a través de programas de soporte Microsoft.
Otras Características Destacadas:
Contenedores: Soporte nativo para contenedores Docker y Kubernetes, permitiendo la implementación y gestión eficiente de aplicaciones en contenedores.
Storage Spaces Direct: Tecnología avanzada para la creación de soluciones de almacenamiento definidas por software, mejorando la eficiencia y la redundancia.
Redes Definidas por Software (SDN): Herramientas avanzadas para la creación y gestión de redes virtuales y segmentación de redes.</t>
  </si>
  <si>
    <t>Colombia Keys: Licencias seguras</t>
  </si>
  <si>
    <t>https://colombiakeys.com/producto/windows-server-2022-standard/</t>
  </si>
  <si>
    <t>Windows Server 2022 Standard</t>
  </si>
  <si>
    <t>Activación permanente luego de validar serial.
Key original de 25 caracteres para 1 PC.
Si desinstalas / reinstalas, es posible que tengas que comprar una key nueva.
Windows Server es la plataforma para desarrollar una infraestructura de aplicaciones conectadas, redes y servicios web, que abarca desde el grupo de trabajo hasta el centro de datos. Une los entornos locales con Azure, y agrega capas de seguridad adicionales a la vez que te ayuda a modernizar tus aplicaciones e infraestructura.
El código es válido para la instalación de 1 PC.
Activación:
Página oficial Microsoft Instalación/descarga de la ISO:
Descargar Windows Server 2022
Revisa las notas de la versión y los requisitos del sistema de Windows Server 2022.
Ejecute este comando desde un símbolo del sistema con privilegios elevados:
DISM /online /Set-Edition:&lt; ID de edición&gt; /ProductKey:XXXXX-XXXXX-XXXXX-XXXXX-XXXXX /AcceptEula
(Reemplazar xxxxx-xxxxx-xxxxx-xxxxx-xxxxx con su serial de activación)
El ID de edición será ServerStandard a continuación, insertará la clave de producto. El servidor se ejecutará a través del proceso de conversión de imágenes y luego se reiniciará dos veces.
Una vez que el servidor se haya reiniciado, deberá reactivarlo. Vaya a configuración &gt; activación &gt; cambiar clave de producto e ingrese el código que nos compró.
Nota: Es posible que el comando tarde algún tiempo en completarse.
NOTA: Código válido para la instalación de 1 PC. Si desinstala / reinstala, es posible que deba comprar un nuevo código. Políticas Microsoft antipiratería.
No nos hacemos responsables por la instalación de las versiones de Windows Server.
Producto requiere conocimientos técnicos especializados.</t>
  </si>
  <si>
    <t>https://lasus.com.co/es/windows-server-2022-2019-user-cals-std-or-dc-cus-kit</t>
  </si>
  <si>
    <t>Licencia Windows Server 2022 Standard </t>
  </si>
  <si>
    <t>¡Obtén la Licencia Windows Server 2022 Standard ROK 16CORE para potenciar tu servidor con la última tecnología de Microsoft! Ideal para distribuidores que buscan la mejor calidad y rendimiento. Aprovecha esta oportunidad y adquiere tu licencia hoy mismo.</t>
  </si>
  <si>
    <t>Movistar</t>
  </si>
  <si>
    <t>ETB</t>
  </si>
  <si>
    <t>Tigo</t>
  </si>
  <si>
    <t>https://ofertas.movistarempresas.com/co-planes-internet?utm_source=GOOGLE-SEM&amp;utm_medium=SEM_SEM_CPL&amp;utm_campaign=CO_FIJO_COL-GENERAL-B2B_23-07-03_SEM_LDS-WEB_AON_ABT_BRAND&amp;utm_term=FIJO-EMPRESAS-CATEGORY&amp;utm_content=ABT_LDS-WEB&amp;gad_source=1&amp;gclid=CjwKCAjwoJa2BhBPEiwA0l0ImPuJmTRim2r3osP6JleDgFfL_7VE1AKsVxFzPVsgxlBXj1BidpjzIBoCyosQAvD_BwE</t>
  </si>
  <si>
    <t>Internet Fibra Empresarial
500 Megas</t>
  </si>
  <si>
    <t>00 megas adicionales por ser postpago Movistar Empresas
Bono: 100 Megas
Misma velocidad de subida y de bajada
Seguridad total McAfee
Priorización de red
Atención y soporte VIP</t>
  </si>
  <si>
    <t>https://ofertasetb.com.co/index.php?tsource_url=005_g+m_negocios_etb_fr%20CPA%20OBJETIVO_empresas%20(CON%20PRECAUCION)_6017940423_&amp;zona=bogota&amp;gad_source=1&amp;gclid=CjwKCAjwoJa2BhBPEiwA0l0ImFKZCRQrv2i8958wI5j5v_1eRdC06c_TBO8P_lPBSmsAFKtaC0NnbhoCcyIQAvD_BwE</t>
  </si>
  <si>
    <t>500
Mb
de Internet
Telefonía Local Ilimitada</t>
  </si>
  <si>
    <t xml:space="preserve">500 mb de internet </t>
  </si>
  <si>
    <t>https://www.tigo.com.co/emprendedores/internet-conectividad/internet</t>
  </si>
  <si>
    <t>Internet Business Seguro</t>
  </si>
  <si>
    <t>Internet
Icono de Check, Tigo
500 Megas
Icono de Check, Tigo
Tecnología FTTx
ic-internet-categoria
Pack de Ciberseguridad
Icono de Check, Tigo
10 licencias de protección para seguridad endpoint
Icono de Check, Tigo
5 licencias para equipos fijos
Icono de Check, Tigo
Incluye un reporte mensual y monitoreo de endpoints fijos
Icono de Check, Tigo
5 licencias para equipos móviles
Icono de Check, Tigo
Protección Web
Icono de Check, Tigo
Antiphising
Icono de Check, Tigo
Antiransomware
Icono de Check, Tigo
Detección de Intrusos
Icono de Check, Tigo
Filtrado de contenido</t>
  </si>
  <si>
    <t>https://blitzhandel24.com/co/microsoft-visual-studio-2022-professional?sPartner=g_s_CO&amp;number=241821873&amp;gad_source=4&amp;gclid=CjwKCAjwoJa2BhBPEiwA0l0ImIvMG1YechGPchKX3IirsZyhx5gRW2zLqpGbCRB5A7K-WCsGUhIS6hoCZJ0QAvD_BwE</t>
  </si>
  <si>
    <t>Microsoft Visual Studio 2022 Professional</t>
  </si>
  <si>
    <r>
      <t xml:space="preserve">Importe Total
</t>
    </r>
    <r>
      <rPr>
        <i/>
        <sz val="8"/>
        <color theme="1"/>
        <rFont val="Arial"/>
      </rPr>
      <t>(moneda extranjera)</t>
    </r>
  </si>
  <si>
    <t>Desarrollos modernos y preparados para el futuro con Visual Studio 2022 Professional
El manejo correcto del código es uno de los requisitos centrales en el campo de la programación. Por lo tanto, con Visual Studio 2022 Professional, puede esperar una solución excelente para trabajar de forma productiva y moderna, así como para abordar proyectos complejos. La nueva versión será un verdadero alivio para vigilar los problemas y proporcionar la escalabilidad necesaria. Aquí en Blitzhandel24 te ayudaremos de la mejor manera posible.
Microsoft Visual Studio 2022 Professional
Cómo ha evolucionado Visual Studio 2022 Professional
La simplificación de los proyectos es una de las mejores características de Visual Studio 2022 Professional. Sobre todo, la idoneidad para los dispositivos de 64 bits se convierte aquí en una ventaja decisiva para hacer más productivas sus propias aplicaciones y minimizar activamente el esfuerzo asociado. Gracias a la mejora real en todas las áreas, Visual Studio ofrece una nueva comodidad.
No sólo para Windows, sino también para dispositivos MAC, Visual Studio 2022 Professional ofrece exactamente la base adecuada gracias a la siempre flexible interfaz de usuario. Esto le facilita hacer ajustes directamente en las herramientas y estar tecnológicamente al día. La integración de muchos temas de productos mejorados y actualizados permite simplificar el desarrollo paso a paso. Entonces, ¿por qué no utilizar Visual Studio 2022 Professional por ti mismo?
Moderno, productivo y fácilmente escalable para cada proyecto
En comparación directa con la versión anterior, ahora es mucho más fácil trabajar con una interfaz de usuario de nuevo diseño y moderna. Esto garantiza la accesibilidad, crea la comodidad necesaria y le permite completar sus códigos en cualquier momento. La búsqueda de errores molestos también es mucho más fácil con la ayuda de las nuevas funciones y contenidos. Sobre todo, la colaboración asociada con otros miembros de tu equipo hace que Visual Studio 2022 Professional sea una buena opción para llevar rápidamente la programación a un nuevo nivel.
Herramientas de desarrollo para todos los ámbitos de aplicación habituales
La disponibilidad constante de herramientas centrales de desarrollo hace que la herramienta de Microsoft sea una buena opción. Funciones como la depuración de código le permiten beneficiarse de una verdadera versión empresarial que puede utilizarse para avanzar en su desarrollo. El soporte de todas las áreas de aplicación comunes también proporciona una comodidad notablemente mayor, proporcionándole los siguientes beneficios:
.NET
Cuando se trata de crear aplicaciones para ordenadores de sobremesa, sitios web, dispositivos móviles o nuevos juegos, la vinculación a .NET se convierte en la mejor opción. Esto le facilita añadir todo el contenido y las nuevas funciones que desee a las aplicaciones recién creadas.
Python
Para Python, Visual Studio 2022 Professional ofrece exactamente el IDE adecuado para estar seguro a largo plazo. Dado que Python es básicamente fácil de aprender, Visual Studio se convierte rápidamente en un verdadero alivio en este punto. Las instituciones educativas también están recurriendo a ella.
Node.js
Las herramientas integradas para Node.js hacen que las creaciones importantes sean mucho más fáciles y, sobre todo, más claras. En particular, el escalado de las aplicaciones del lado del servidor se convierte en una estrategia importante para aumentar el rendimiento de sus códigos con Visual Studio 2022 Professional.
JavaScript
JavaScript es probablemente la base más conocida para los desarrollos funcionales y modernos. También para esta área Visual Studio 2022 Professional ofrece exactamente la base adecuada para crear aplicaciones web adecuadas y para mejorar siempre significativamente el soporte.
C++
Desde la simple consola hasta la compleja aplicación de escritorio de Windows, las herramientas para C++ ofrecen exactamente la base adecuada. Visual Studio 2022 Professional convence en este punto con la simplicidad necesaria para poder trabajar en todas las plataformas y de forma estructurada.
Integración perfecta de la nube como característica central
Una de las ventajas decisivas es la conexión directa con la nube. Incluso en comparación con la versión anterior, esto crea mucha más estructura para compartir conocimientos sobre su código y trabajar en nuevos proyectos como equipo. Ciertamente, no faltan aquí pistas importantes para que puedan formarse valoraciones bien fundadas sin mucho esfuerzo en las operaciones diarias.
Logotipo de Microsoft Visual Studio 2022
Gracias a la amplia integración, Visual Studio 2022 Professional ahora también convence con las sesiones Live Share. Estos permiten la colaboración en tiempo real, independientemente de la plataforma o el idioma del sistema. Los ajustes personalizados del editor le permiten planificar con precisión para mejorar notablemente sus códigos. De este modo, no tienes que dedicarte a nuevos proyectos en el equipo, sino que mantienes la visión de conjunto en todo momento.
Cómo ha cambiado Visual Studio 2022 Professional
En comparación directa con la versión anterior, hay mucho más en Visual Studio 2022 Professional que antes. Esto no sólo es evidente en las mejoras de la nube, sino también en muchos otros detalles para una mejor visualización. Por lo tanto, cuando se trata de una aplicación personalizada y siempre moderna, vale la pena echar un vistazo a las diferencias entre las respectivas versiones de la herramienta:
VS 2019 Profesional
VS 2022 Profesional
Visibilidad de las noticias en el editor
Sí
Sí
Función de búsqueda mejorada para sus proyectos
Sí
Sí
Suministro de carpetas de proyectos aún más grandes
Sí
Sí
Live Share para una visión constantemente precisa
Sí
Sí
IntelliCode AI avanzado para mayor precisión
No
Sí
Idoneidad de Visual Studio para dispositivos de 64 bits
No
Sí
Compatibilidad fluida con .NET 6
No
Sí
Pruebas a distancia como anticipo experimental
No
Sí
Técnicamente bien posicionado y siempre actualizado
Nuestra exhaustiva comparación para Visual Studio 2022 Professional muestra lo importante que es una implementación segura y, sobre todo, estructurada en la codificación. Esto permite encontrar errores en el código antes de que surtan efecto y eliminarlos junto con otros miembros de su equipo. Visual Studio 2022 Professional se convierte aquí en el mejor soporte para reconocer las variables centrales y los contenidos de su herramienta. Entonces, ¿por qué no vigila usted mismo el código existente?
La combinación de la perfecta integración de la nube y el soporte integrado para el control de versiones de GIT hace que Visual Studio 2022 Professional sea una aplicación sin problemas. Así, tanto en proyectos de programación sencillos como en sistemas complejos, estará en todo momento en el lado seguro. Por ello, vale la pena que usted mismo haga uso de la práctica herramienta de MS.
Microsoft Visual Studio 2022 Professional
Compre ahora Visual Studio 2022 Professional y benefíciese
Si ahora quieres comprar Visual Studio 2022 Professional tú mismo, tienes la oportunidad de hacerlo aquí en Blitzhandel24 en cualquier momento. No sólo para el análisis de posibles errores, sino también como compañero moderno para todas las tendencias de la programación, usted está en el lado seguro con Visual Studio. Sobre todo, la nueva versión vuelve a diferenciarse claramente de sus predecesoras y le permite beneficiarse de la máxima diversidad. Por ello, nos complace ofrecerle Visual Studio 2022.
Idiomas admitidos
Visual Studio está ahora disponible en alemán, chino (simplificado), chino (tradicional), checo, español, francés, italiano, japonés, coreano, polaco, portugués (Brasil), ruso y turco. Puede seleccionar el idioma de Visual Studio durante la instalación. El instalador de Visual Studio está disponible en los mismos 14 idiomas y coincide con los idiomas de Windows cuando está disponible.
Sistemas operativos compatibles
Visual Studio 2022 es compatible con los siguientes sistemas operativos de 64 bits:
    Windows 11 versión 21H2 o posterior: Home, Pro, Pro Education, Pro for Workstations, Enterprise y Education
    Windows 10 versión 1909 o superior: Home, Professional, Education y Enterprise.
    Windows Server 2022: Standard y Datacenter
    Windows Server 2019: Standard y Datacenter.
    Windows Server 2016: Standard y Datacenter.
Hardware
Para obtener instrucciones sobre cómo mejorar el rendimiento, consulte Optimizar el rendimiento de Visual Studio.
    Procesador de 64 bits a 1,8 GHz o más rápido, se recomienda el de cuatro núcleos o superior. Los procesadores ARM no son compatibles.
    Al menos 4 GB de RAM. Hay muchos factores que afectan a los recursos utilizados. Recomendamos 16 GB de RAM para las soluciones profesionales típicas.
    Windows 365: Al menos 2 vCPU y 8 GB de RAM. Se recomiendan 4 vCPU y 16 GB de RAM.
    Espacio en el disco duro: Al menos 850 MB hasta 210 GB de espacio disponible en el disco, dependiendo de las características instaladas. Una instalación normal requiere de 20 a 50 GB de espacio libre en el disco. Se recomienda instalar Windows y Visual Studio en una unidad de estado sólido (SSD) para aumentar el rendimiento.
    Tarjeta gráfica que soporte una resolución de pantalla mínima de WXGA (1366 x 768); Visual Studio funciona mejor con una resolución de 1920 x 1080 o superior.
Eigenschaften: "Microsoft Visual Studio 2022 Professional"
Sistema Operativo:	
Windows
Windows 10
Windows 11
Windows Server 2016
Windows Server 2019
Windows Server 2022
Aplicaciones de Office:	
Visual Studio</t>
  </si>
  <si>
    <t>BodegaDigital</t>
  </si>
  <si>
    <t>https://bodegadigital.biz/producto/visual-studio-professional-2022/?srsltid=AfmBOoquY4ymdmzksCvKX3GZkbzkZI6Flzg8FD_KPAYBuXL9M6enQo6p-Zg</t>
  </si>
  <si>
    <t>Visual Studio Professional 2022</t>
  </si>
  <si>
    <t>Visual Studio Professional 2022
Visual Studio Professional 2022 es la última edición del entorno de desarrollo integrado (IDE) de Microsoft, diseñado para profesionales del desarrollo de software que buscan una herramienta poderosa y versátil para crear aplicaciones modernas. Este software ofrece soporte completo para programar en varios lenguajes, incluidos C#, Visual Basic, C++, Python, JavaScript y más, permitiendo a los desarrolladores construir soluciones para Windows, Android, iOS y la web.
Visual Studio Professional 2022 introduce mejoras significativas en velocidad y rendimiento, incluyendo tiempos de carga más rápidos y una experiencia de usuario optimizada que facilita la navegación y gestión del código fuente. Además, esta versión está equipada con herramientas avanzadas de diagnóstico y depuración que ayudan a identificar y resolver problemas rápidamente, mejorando la eficiencia del desarrollo.
Una característica destacada de este IDE es su integración mejorada con Git, proporcionando una gestión de versiones más fluida y un soporte ampliado para colaboraciones en equipo, incluso en proyectos grandes. El software también ofrece personalización a través de una extensa galería de extensiones que se pueden adaptar a las necesidades específicas de cada proyecto.
Elige este entorno para llevar tu desarrollo de software al siguiente nivel, aprovechando sus capacidades avanzadas y su soporte integral para desarrollar aplicaciones de alta calidad en una plataforma robusta y confiable.
Condiciones
El Software es compatible con windows 10 y 11, es para 1 activación por lo que no es reutilizable en caso de formateo.</t>
  </si>
  <si>
    <t>Microsoft</t>
  </si>
  <si>
    <t>https://www.microsoft.com/es-co/d/visual-studio-professional-2022/dg7gmgf0d3sj</t>
  </si>
  <si>
    <t>Visual Studio Professional 2022 es un entorno de desarrollo con todas las funciones que los desarrolladores de todo el mundo conocen y adoran. Nuestro primer IDE de 64 bits facilita el trabajo con proyectos aún más grandes y cargas de trabajo más complejas. Mejore su productividad, escriba código de alta calidad y reinvente la colaboración con un conjunto avanzado de herramientas e integraciones integradas para abordar los flujos de trabajo de desarrollo más desafiantes y ofrecer aplicaciones innovadoras.</t>
  </si>
  <si>
    <t>SGDESING AGENCY</t>
  </si>
  <si>
    <t>https://sgdesign.com.co/product/servicio-de-hosting-compartido/</t>
  </si>
  <si>
    <t>Servicio de Hosting Compartido</t>
  </si>
  <si>
    <t>Servicio de Hosting Compartido
Ofrecemos Servicio de hosting de alojamiento para tu página web:
Hosting SDD.
3 correos gratuitos durante el primer año.
hasta 200GB de almacenamiento.
CMS WordPress.
Te asesoramos sobre el manejo de tu migración de dominio en caso de ya lo tengas.
Beneficios de tener un servicio de hosting compartido
Tener un servicio de hosting compartido para un sitio web ofrece numerosos beneficios, que son esenciales para cualquier persona o empresa que quiera establecer una presencia en línea sólida. Aquí algunos de los beneficios más destacados:
Accesibilidad y Disponibilidad:
24/7 Online: Un buen servicio de hosting asegura que tu sitio web esté disponible las 24 horas del día, los 7 días de la semana, permitiendo a los usuarios acceder a tu contenido en cualquier momento.
Soporte Técnico: La mayoría de los proveedores de hosting ofrecen soporte técnico constante, lo que te permite resolver cualquier problema técnico rápidamente.
Rendimiento y Velocidad:
Carga Rápida: Un hosting de calidad garantiza tiempos de carga rápidos, lo que mejora la experiencia del usuario y puede beneficiar el posicionamiento en motores de búsqueda (SEO).
Recursos Escalables: Permiten aumentar o disminuir los recursos (como el ancho de banda y el espacio de almacenamiento) según las necesidades de tu sitio web.
Seguridad:
Protección de Datos: Los proveedores de hosting suelen ofrecer medidas de seguridad avanzadas como firewalls, certificados SSL, y copias de seguridad automáticas para proteger tu sitio web contra ataques y pérdida de datos.
Actualizaciones y Parches: Mantener el software y el hardware actualizado para proteger contra vulnerabilidades.
Gestión Profesional:
Panel de Control: Herramientas como cPanel o Plesk facilitan la gestión de tu sitio web, permitiéndote manejar cuentas de correo electrónico, bases de datos, dominios y otros aspectos importantes de manera intuitiva.
Instalaciones con Un Clic: Muchos proveedores ofrecen la instalación fácil de aplicaciones populares como WordPress, Joomla, y otros CMS.
Optimización para Motores de Búsqueda (SEO):
Estabilidad y Uptime: Un sitio web estable y con un buen tiempo de actividad mejora tu ranking en los motores de búsqueda.
Velocidad de Carga: La velocidad del sitio web es un factor clave para SEO, y un buen hosting contribuye significativamente a mejorar esta métrica.
Escalabilidad y Flexibilidad:
Crecimiento Sin Interrupciones: A medida que tu sitio web crece, puedes fácilmente actualizar tu plan de hosting para satisfacer mayores demandas de tráfico y contenido.
Adaptabilidad: Puedes ajustar los recursos y características del hosting según la evolución de tus necesidades.
Profesionalismo y Credibilidad:
Email Profesional: Permite tener direcciones de correo electrónico personalizadas con tu propio dominio, lo cual da una imagen más profesional y confiable.
Nombre de Dominio Propio: Tener un dominio personalizado mejora la percepción y la recordación de tu marca.
Almacenamiento y Gestión de Datos:
Base de Datos: Espacio adecuado para almacenar datos de usuarios, contenido y archivos multimedia.
Copias de Seguridad: Las soluciones de hosting generalmente incluyen opciones de backup para proteger tus datos contra pérdidas accidentales.
Mejora de la Experiencia del Usuario:
Menos Tiempo de Inactividad: La alta disponibilidad y confiabilidad del servicio de hosting compartido minimiza los tiempos de inactividad, mejorando la experiencia del visitante.
Soporte para Diversos Dispositivos: Asegura que tu sitio web se vea y funcione correctamente en diferentes dispositivos y navegadores.
En resumen, tener un servicio de hosting compartido robusto y confiable es fundamental para asegurar que tu sitio web funcione de manera eficiente, sea seguro, y proporcione una experiencia positiva a tus visitantes. Además, ofrece una base sólida para crecer y adaptarse a las necesidades cambiantes de tu proyecto en línea.</t>
  </si>
  <si>
    <t>RJC WEB</t>
  </si>
  <si>
    <t>https://rjcweb.cl/producto/hosting-web-ilimitado/</t>
  </si>
  <si>
    <t>Hosting Web ilimitado</t>
  </si>
  <si>
    <t>Hosting Ilimitado para un sitio web
Servicio de pago único anual incluye lo sigiente:
Para 1 sitio web
Ancho de banda ilimitado
Correos electrónicos ilimitados
Certificado SSL incluido
Aceleración WordPress (Sitio seguro y rápido)
Cpanel ferozo
Aplicaciones Gratis en panel
Soporte por Whatsapp</t>
  </si>
  <si>
    <t>Mercado Libre</t>
  </si>
  <si>
    <t>https://articulo.mercadolibre.com.co/MCO-600477090-plan-hosting-2-gb-dominio-com-ssl-tema-premium-correos-_JM?matt_tool=19390127&amp;utm_source=google_shopping&amp;utm_medium=organic</t>
  </si>
  <si>
    <t>Plan Hosting 2 Gb +dominio .com +ssl +tema Premium +correos</t>
  </si>
  <si>
    <t>Descripción
plan Hosting 2 gigas Transferencia Ilimitada + Dominio .com + Certificado SSL + Tema Premium DIVI + Correos Ilimitados x 12 Meses
Producto 100% digital
Proveedor de hosting
Fundada en 1998 ¡Más de 20 años en la industria del hosting!
Mantenimiento de la red con una garantía de tiempo de actividad del 99,9999%
Monitoreo y administración de red 24/7/365
Copias De Seguridad Diarias Del Sitio Web 24/7
Themes y plugin 100% originales los descargamos directamente de nuestra cuenta en Elegant Themes.
Están publicados bajo licencia GPL. Pueden distribuirse libremente, de manera legal.
¿QUE INCLUYE MI COMPRA?
Todo el material se entrega vía correo electrónico
Su nuevo Dominio .com
Acceso al hosting por medio del cpanel
Acceso a la administración Worpress
plan Hosting 2 gigas
Transferencia Ilimitada
Bases de datos Mysql Ilimitadas
Correo electrónicos Ilimitados
El hosting se entrega con su correspondiente certificado SSL
TEMA DIVI en formato zip
Creador de páginas visuales y tema de WordPress todo en uno
COMPLEMENTO DIVI BUILDER en formato zip
Creador de páginas visual
EXTRA en formato zip
Tema de la revista
FLORECER en formato zip
Complemento de suscripción de correo electrónico
MONARCA en formato zip
Funciona con cualquier tema
Complemento Social Share &amp; Follow en formato zip
Funciona con cualquier tema
Video tutorial de como instalar la plantilla Divi y los correos corporativos pasó a paso
Certificado API Key para usarla en sitios web ilimitados
Y recibir las actualizaciones automáticas del theme Divi durante 12 meses
DIVI es un tema de WordPress más popular del mundo y el mejor creador de páginas de WordPress
desarrollado por Elegant Themes, que permite al usuario crear sitios web de manera visual sin necesidad de usar ningún código o programación.
Divi es para todos Calificación 5 de 5
Todo un editor visual muy superior. Tanto los profesionales del diseño como los recién llegados pueden disfrutarlo, lo que le brinda el poder de crear diseños espectaculares con una facilidad y eficiencia sorprendentes.
características
Constructor visual de arrastrar y soltar en tiempo real.
Control CSS personalizado.
Edición receptiva control total sobre el aspecto de su sitio web en
dispositivos móviles.
Opciones de diseño en abundancia.
Edición de texto en línea Simplemente haga clic y comience a escribir.
Guarde y administre sus diseños.
Elementos y estilos globales.
Cuenta con mas más de 1283 diseños pre diseñados con imágenes incluidas.
Y mucho mas
CONOCE TODOS NUESTROS PRODUCTOS EN:
https://eshops.mercadolibre.com.co/sitioventascom
Compra garantizada
Gracias por su compra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</si>
</sst>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quot;$&quot;\ * #,##0.00_-;_-&quot;$&quot;\ * &quot;-&quot;??_-;_-@_-"/>
    <numFmt numFmtId="165" formatCode="_-&quot;$&quot;\ * #,##0_-;\-&quot;$&quot;\ * #,##0_-;_-&quot;$&quot;\ * &quot;-&quot;??_-;_-@_-"/>
  </numFmts>
  <fonts count="39" x14ac:knownFonts="1">
    <font>
      <sz val="10"/>
      <color rgb="FF000000"/>
      <name val="Arial"/>
      <scheme val="minor"/>
    </font>
    <font>
      <b/>
      <sz val="12"/>
      <color theme="1"/>
      <name val="Arial"/>
    </font>
    <font>
      <sz val="10"/>
      <name val="Arial"/>
    </font>
    <font>
      <b/>
      <sz val="10"/>
      <color theme="1"/>
      <name val="Arial"/>
    </font>
    <font>
      <b/>
      <sz val="10"/>
      <color theme="1"/>
      <name val="Trebuchet MS"/>
    </font>
    <font>
      <b/>
      <u/>
      <sz val="10"/>
      <color theme="1"/>
      <name val="Trebuchet MS"/>
    </font>
    <font>
      <sz val="10"/>
      <color theme="1"/>
      <name val="Trebuchet MS"/>
    </font>
    <font>
      <sz val="10"/>
      <color theme="1"/>
      <name val="Arial"/>
    </font>
    <font>
      <i/>
      <sz val="10"/>
      <color theme="1"/>
      <name val="Arial"/>
    </font>
    <font>
      <sz val="10"/>
      <color theme="1"/>
      <name val="Arial Narrow"/>
    </font>
    <font>
      <u/>
      <sz val="10"/>
      <color rgb="FF0000FF"/>
      <name val="Trebuchet MS"/>
    </font>
    <font>
      <i/>
      <sz val="8"/>
      <color theme="1"/>
      <name val="Trebuchet MS"/>
    </font>
    <font>
      <i/>
      <sz val="10"/>
      <color theme="1"/>
      <name val="Trebuchet MS"/>
    </font>
    <font>
      <i/>
      <u/>
      <sz val="8"/>
      <color theme="1"/>
      <name val="Trebuchet MS"/>
    </font>
    <font>
      <i/>
      <sz val="8"/>
      <color theme="1"/>
      <name val="Arial"/>
    </font>
    <font>
      <u/>
      <sz val="10"/>
      <color theme="10"/>
      <name val="Arial"/>
      <scheme val="minor"/>
    </font>
    <font>
      <b/>
      <sz val="10"/>
      <color rgb="FF232323"/>
      <name val="Arial"/>
      <family val="2"/>
      <scheme val="minor"/>
    </font>
    <font>
      <sz val="10"/>
      <color theme="1"/>
      <name val="Trebuchet MS"/>
      <family val="2"/>
    </font>
    <font>
      <b/>
      <sz val="10"/>
      <color rgb="FF000000"/>
      <name val="Arial"/>
      <family val="2"/>
      <scheme val="minor"/>
    </font>
    <font>
      <b/>
      <sz val="10"/>
      <color rgb="FF444444"/>
      <name val="Arial"/>
      <family val="2"/>
      <scheme val="minor"/>
    </font>
    <font>
      <sz val="10"/>
      <color rgb="FF333333"/>
      <name val="Lato"/>
      <family val="2"/>
    </font>
    <font>
      <sz val="10"/>
      <color rgb="FF000000"/>
      <name val="Roboto"/>
    </font>
    <font>
      <sz val="10"/>
      <color rgb="FF000000"/>
      <name val="Roboto"/>
    </font>
    <font>
      <b/>
      <sz val="10"/>
      <color theme="1"/>
      <name val="Arial"/>
      <family val="2"/>
    </font>
    <font>
      <b/>
      <sz val="10"/>
      <color rgb="FF333333"/>
      <name val="Roboto"/>
    </font>
    <font>
      <sz val="10"/>
      <color rgb="FF333333"/>
      <name val="Roboto"/>
    </font>
    <font>
      <b/>
      <sz val="10"/>
      <color rgb="FF231F20"/>
      <name val="Arial"/>
      <family val="2"/>
      <scheme val="minor"/>
    </font>
    <font>
      <b/>
      <sz val="10"/>
      <color rgb="FF2D3335"/>
      <name val="Arial"/>
      <family val="2"/>
      <scheme val="minor"/>
    </font>
    <font>
      <sz val="10"/>
      <color rgb="FF1F1F1F"/>
      <name val="Arial"/>
      <family val="2"/>
      <scheme val="minor"/>
    </font>
    <font>
      <b/>
      <sz val="10"/>
      <color rgb="FF081430"/>
      <name val="Times New Roman"/>
      <family val="1"/>
    </font>
    <font>
      <sz val="10"/>
      <color rgb="FF000000"/>
      <name val="Cabin"/>
    </font>
    <font>
      <sz val="10"/>
      <color rgb="FF3C4B71"/>
      <name val="Arial"/>
      <family val="2"/>
      <scheme val="minor"/>
    </font>
    <font>
      <b/>
      <sz val="10"/>
      <color rgb="FF373737"/>
      <name val="Arial"/>
      <family val="2"/>
      <scheme val="minor"/>
    </font>
    <font>
      <sz val="10"/>
      <name val="Telefonica-Regular"/>
    </font>
    <font>
      <b/>
      <sz val="10"/>
      <color rgb="FF555555"/>
      <name val="Arial"/>
      <family val="2"/>
      <scheme val="minor"/>
    </font>
    <font>
      <sz val="10"/>
      <color rgb="FF000000"/>
      <name val="Arial"/>
      <scheme val="minor"/>
    </font>
    <font>
      <b/>
      <sz val="10"/>
      <color rgb="FF000000"/>
      <name val="Segoe UI"/>
      <family val="2"/>
    </font>
    <font>
      <b/>
      <sz val="10"/>
      <color rgb="FF000000"/>
      <name val="Var(--wd-entities-title-font)"/>
    </font>
    <font>
      <sz val="10"/>
      <color rgb="FF000000"/>
      <name val="Roboto"/>
    </font>
  </fonts>
  <fills count="6">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0" fontId="15" fillId="0" borderId="0" applyNumberFormat="0" applyFill="0" applyBorder="0" applyAlignment="0" applyProtection="0"/>
    <xf numFmtId="164" fontId="35" fillId="0" borderId="0" applyFont="0" applyFill="0" applyBorder="0" applyAlignment="0" applyProtection="0"/>
  </cellStyleXfs>
  <cellXfs count="62">
    <xf numFmtId="0" fontId="0" fillId="0" borderId="0" xfId="0" applyFont="1" applyAlignment="1"/>
    <xf numFmtId="0" fontId="3" fillId="3"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4"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3" borderId="4" xfId="0" applyFont="1" applyFill="1" applyBorder="1" applyAlignment="1">
      <alignment horizontal="center" vertical="center"/>
    </xf>
    <xf numFmtId="0" fontId="6" fillId="0" borderId="4" xfId="0" applyFont="1" applyBorder="1" applyAlignment="1">
      <alignment horizontal="center" vertical="top" wrapText="1"/>
    </xf>
    <xf numFmtId="0" fontId="6" fillId="0" borderId="4" xfId="0" applyFont="1" applyBorder="1" applyAlignment="1">
      <alignment horizontal="left" vertical="top" wrapText="1"/>
    </xf>
    <xf numFmtId="0" fontId="7" fillId="0" borderId="4" xfId="0" applyFont="1" applyBorder="1" applyAlignment="1"/>
    <xf numFmtId="0" fontId="8" fillId="0" borderId="0" xfId="0" applyFont="1" applyAlignment="1">
      <alignment horizontal="center" vertical="center"/>
    </xf>
    <xf numFmtId="0" fontId="9" fillId="0" borderId="0" xfId="0" applyFont="1" applyAlignment="1">
      <alignment horizontal="center" vertical="center" wrapText="1"/>
    </xf>
    <xf numFmtId="0" fontId="7" fillId="0" borderId="0" xfId="0" applyFont="1" applyAlignment="1"/>
    <xf numFmtId="0" fontId="10" fillId="0" borderId="4" xfId="0" applyFont="1" applyBorder="1" applyAlignment="1">
      <alignment horizontal="center" vertical="top" wrapText="1"/>
    </xf>
    <xf numFmtId="0" fontId="6" fillId="0" borderId="4" xfId="0" applyFont="1" applyBorder="1" applyAlignment="1">
      <alignment horizontal="left" vertical="top" wrapText="1"/>
    </xf>
    <xf numFmtId="2" fontId="6" fillId="0" borderId="4" xfId="0" applyNumberFormat="1" applyFont="1" applyBorder="1" applyAlignment="1">
      <alignment horizontal="center" vertical="top" wrapText="1"/>
    </xf>
    <xf numFmtId="0" fontId="4" fillId="0" borderId="4" xfId="0" applyFont="1" applyBorder="1" applyAlignment="1">
      <alignment horizontal="center" vertical="center" wrapText="1"/>
    </xf>
    <xf numFmtId="0" fontId="0" fillId="0" borderId="0" xfId="0" applyFont="1" applyAlignment="1"/>
    <xf numFmtId="0" fontId="16" fillId="0" borderId="0" xfId="0" applyFont="1" applyAlignment="1">
      <alignment vertical="center" wrapText="1"/>
    </xf>
    <xf numFmtId="0" fontId="17" fillId="0" borderId="4" xfId="0" applyFont="1" applyBorder="1" applyAlignment="1">
      <alignment horizontal="center" vertical="top" wrapText="1"/>
    </xf>
    <xf numFmtId="0" fontId="15" fillId="0" borderId="4" xfId="1" applyBorder="1" applyAlignment="1">
      <alignment horizontal="center" vertical="top" wrapText="1"/>
    </xf>
    <xf numFmtId="0" fontId="18" fillId="0" borderId="0" xfId="0" applyFont="1" applyAlignment="1">
      <alignment vertical="center" wrapText="1"/>
    </xf>
    <xf numFmtId="0" fontId="15" fillId="0" borderId="4" xfId="1" applyBorder="1" applyAlignment="1">
      <alignment horizontal="left" vertical="top" wrapText="1"/>
    </xf>
    <xf numFmtId="0" fontId="17" fillId="0" borderId="4" xfId="0" applyFont="1" applyBorder="1" applyAlignment="1">
      <alignment horizontal="left" vertical="top" wrapText="1"/>
    </xf>
    <xf numFmtId="0" fontId="19"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5" fillId="0" borderId="0" xfId="1" applyAlignment="1">
      <alignment vertical="center" wrapText="1"/>
    </xf>
    <xf numFmtId="0" fontId="0" fillId="0" borderId="0" xfId="0" applyFont="1" applyAlignment="1"/>
    <xf numFmtId="0" fontId="23" fillId="3" borderId="4" xfId="0" applyFont="1" applyFill="1" applyBorder="1" applyAlignment="1">
      <alignment horizontal="center" vertical="center"/>
    </xf>
    <xf numFmtId="0" fontId="22" fillId="0" borderId="0" xfId="0" applyFont="1" applyAlignment="1">
      <alignment vertical="center" wrapText="1"/>
    </xf>
    <xf numFmtId="0" fontId="24" fillId="0" borderId="0" xfId="0" applyFont="1" applyAlignment="1">
      <alignment horizontal="left" vertical="center" wrapText="1"/>
    </xf>
    <xf numFmtId="0" fontId="25" fillId="0" borderId="0" xfId="0" applyFont="1" applyAlignment="1">
      <alignment vertical="center" wrapText="1"/>
    </xf>
    <xf numFmtId="0" fontId="0" fillId="0" borderId="0" xfId="0" applyFont="1" applyAlignment="1"/>
    <xf numFmtId="0" fontId="0" fillId="0" borderId="0" xfId="0" applyFont="1" applyAlignment="1"/>
    <xf numFmtId="0" fontId="26" fillId="0" borderId="0" xfId="0" applyFont="1" applyAlignment="1">
      <alignment horizontal="left" vertical="center" wrapText="1"/>
    </xf>
    <xf numFmtId="0" fontId="27" fillId="0" borderId="0" xfId="0" applyFont="1" applyAlignment="1">
      <alignment horizontal="center" vertical="center" wrapText="1"/>
    </xf>
    <xf numFmtId="0" fontId="28" fillId="0" borderId="0" xfId="0" applyFont="1" applyAlignment="1">
      <alignment wrapText="1"/>
    </xf>
    <xf numFmtId="0" fontId="29" fillId="0" borderId="0" xfId="0" applyFont="1" applyAlignment="1">
      <alignment vertical="center" wrapText="1"/>
    </xf>
    <xf numFmtId="0" fontId="30" fillId="0" borderId="0" xfId="0" applyFont="1" applyAlignment="1">
      <alignment vertical="center" wrapText="1"/>
    </xf>
    <xf numFmtId="0" fontId="0" fillId="0" borderId="0" xfId="0" applyFont="1" applyAlignment="1"/>
    <xf numFmtId="0" fontId="31" fillId="0" borderId="0" xfId="0" applyFont="1" applyAlignment="1">
      <alignment vertical="center" wrapText="1"/>
    </xf>
    <xf numFmtId="0" fontId="32" fillId="0" borderId="0" xfId="0" applyFont="1" applyAlignment="1">
      <alignment vertical="center" wrapText="1"/>
    </xf>
    <xf numFmtId="0" fontId="33" fillId="0" borderId="0" xfId="0" applyFont="1" applyAlignment="1">
      <alignment wrapText="1"/>
    </xf>
    <xf numFmtId="0" fontId="15" fillId="0" borderId="0" xfId="1" applyAlignment="1">
      <alignment wrapText="1"/>
    </xf>
    <xf numFmtId="0" fontId="23" fillId="5" borderId="5" xfId="0" applyFont="1" applyFill="1" applyBorder="1" applyAlignment="1">
      <alignment horizontal="center" vertical="center" wrapText="1"/>
    </xf>
    <xf numFmtId="0" fontId="34" fillId="0" borderId="0" xfId="0" applyFont="1" applyAlignment="1">
      <alignment vertical="center" wrapText="1"/>
    </xf>
    <xf numFmtId="0" fontId="0" fillId="0" borderId="0" xfId="0" applyFont="1" applyAlignment="1"/>
    <xf numFmtId="0" fontId="36" fillId="0" borderId="0" xfId="0" applyFont="1" applyAlignment="1">
      <alignment vertical="center" wrapText="1"/>
    </xf>
    <xf numFmtId="0" fontId="37" fillId="0" borderId="0" xfId="0" applyFont="1" applyAlignment="1">
      <alignment horizontal="left" vertical="center" wrapText="1"/>
    </xf>
    <xf numFmtId="0" fontId="38" fillId="0" borderId="0" xfId="0" applyFont="1" applyAlignment="1">
      <alignment vertical="center" wrapText="1"/>
    </xf>
    <xf numFmtId="165" fontId="6" fillId="0" borderId="4" xfId="2" applyNumberFormat="1" applyFont="1" applyBorder="1" applyAlignment="1">
      <alignment horizontal="center" vertical="top" wrapText="1"/>
    </xf>
    <xf numFmtId="165" fontId="17" fillId="0" borderId="4" xfId="2" applyNumberFormat="1" applyFont="1" applyBorder="1" applyAlignment="1">
      <alignment horizontal="center" vertical="top" wrapText="1"/>
    </xf>
    <xf numFmtId="165" fontId="17" fillId="0" borderId="4" xfId="2" applyNumberFormat="1" applyFont="1" applyBorder="1" applyAlignment="1">
      <alignment horizontal="left" vertical="top" wrapText="1"/>
    </xf>
    <xf numFmtId="165" fontId="33" fillId="0" borderId="0" xfId="2" applyNumberFormat="1" applyFont="1" applyAlignment="1"/>
    <xf numFmtId="165" fontId="6" fillId="0" borderId="4" xfId="2" applyNumberFormat="1" applyFont="1" applyBorder="1" applyAlignment="1">
      <alignment horizontal="left" vertical="top" wrapText="1"/>
    </xf>
    <xf numFmtId="0" fontId="1" fillId="0" borderId="0" xfId="0" applyFont="1" applyAlignment="1">
      <alignment horizontal="center" vertical="center"/>
    </xf>
    <xf numFmtId="0" fontId="0" fillId="0" borderId="0" xfId="0" applyFont="1" applyAlignment="1"/>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1" xfId="0" applyFont="1" applyBorder="1" applyAlignment="1">
      <alignment horizontal="left" vertical="center" wrapText="1"/>
    </xf>
  </cellXfs>
  <cellStyles count="3">
    <cellStyle name="Hipervínculo" xfId="1" builtinId="8"/>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theme" Target="theme/theme1.xml" /><Relationship Id="rId3" Type="http://schemas.openxmlformats.org/officeDocument/2006/relationships/worksheet" Target="worksheets/sheet3.xml" /><Relationship Id="rId21" Type="http://schemas.openxmlformats.org/officeDocument/2006/relationships/calcChain" Target="calcChain.xml" /><Relationship Id="rId7" Type="http://schemas.openxmlformats.org/officeDocument/2006/relationships/worksheet" Target="worksheets/sheet7.xml" /><Relationship Id="rId12" Type="http://schemas.openxmlformats.org/officeDocument/2006/relationships/worksheet" Target="worksheets/sheet12.xml" /><Relationship Id="rId17" Type="http://customschemas.google.com/relationships/workbookmetadata" Target="metadata"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sharedStrings" Target="sharedStrings.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worksheet" Target="worksheets/sheet15.xml" /><Relationship Id="rId10" Type="http://schemas.openxmlformats.org/officeDocument/2006/relationships/worksheet" Target="worksheets/sheet10.xml" /><Relationship Id="rId19"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asus.com.co/es/servidor-de-torre-dell-poweredge-t350-con-procesador-intel-xeon-e-2378" TargetMode="External" /><Relationship Id="rId2" Type="http://schemas.openxmlformats.org/officeDocument/2006/relationships/hyperlink" Target="https://systorecolombia.com/torre/902-servidor-dell-t350-intel-xeon-2378-16gb-2tb-72k-t350anh1y23v1.html" TargetMode="External" /><Relationship Id="rId1" Type="http://schemas.openxmlformats.org/officeDocument/2006/relationships/hyperlink" Target="https://rtisas.com/servidor-dell-poweredge-t350-intel-xeon-e-2378-2-60ghz-16gb-ddr4-2tb-3-5-sata-iii-tower/" TargetMode="External" /></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 /><Relationship Id="rId1" Type="http://schemas.openxmlformats.org/officeDocument/2006/relationships/hyperlink" Target="https://www.alkosto.com/pin-antivirus-mcafee-total-protection-1-dispositivo-1-ano/p/7700149170123" TargetMode="External" /></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 /></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 /></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 /><Relationship Id="rId1" Type="http://schemas.openxmlformats.org/officeDocument/2006/relationships/hyperlink" Target="https://www.tigo.com.co/emprendedores/internet-conectividad/internet" TargetMode="External" /></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 /></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 /></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 /><Relationship Id="rId2" Type="http://schemas.openxmlformats.org/officeDocument/2006/relationships/hyperlink" Target="https://www.mercadolibre.com.co/monitor-samsung-odyssey-g3-24-full-hd-va-165hz-hdmi-negro/p/MCO23619525" TargetMode="External" /><Relationship Id="rId1" Type="http://schemas.openxmlformats.org/officeDocument/2006/relationships/hyperlink" Target="https://www.falabella.com.co/falabella-co/product/127709984/Monitor-samsung-gamer-24-pulgadas-g320nl-plano-negro/127709985" TargetMode="External"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 /><Relationship Id="rId1" Type="http://schemas.openxmlformats.org/officeDocument/2006/relationships/hyperlink" Target="https://www.alkosto.com/computador-portatil-gamer-acer-nitro-156-pulgadas-r7z8-amd-ryzen-7-ram-16gb-disco-ssd-1tb-negro/p/4711121440151" TargetMode="External"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8.xml.rels><?xml version="1.0" encoding="UTF-8" standalone="yes"?>
<Relationships xmlns="http://schemas.openxmlformats.org/package/2006/relationships"><Relationship Id="rId3" Type="http://schemas.openxmlformats.org/officeDocument/2006/relationships/hyperlink" Target="https://articulo.mercadolibre.com.co/MCO-2463078896-teclado-gamer-primus-ballista-90t-ed-star-wars-darth-vader-_JM" TargetMode="External" /><Relationship Id="rId2" Type="http://schemas.openxmlformats.org/officeDocument/2006/relationships/hyperlink" Target="https://www.falabella.com.co/falabella-co/product/132444388/Teclado-Gamer-Primus-Ballista-90T-ED-Star-Wars-Darth-Vader/132444389" TargetMode="External" /><Relationship Id="rId1" Type="http://schemas.openxmlformats.org/officeDocument/2006/relationships/hyperlink" Target="https://www.alkosto.com/teclado-primus-alambrico-mecanico-gaming-coleccion-star-wars-darth-vader-negro/p/798302222021" TargetMode="External" /><Relationship Id="rId4" Type="http://schemas.openxmlformats.org/officeDocument/2006/relationships/printerSettings" Target="../printerSettings/printerSettings7.bin" /></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9" sqref="G9"/>
    </sheetView>
  </sheetViews>
  <sheetFormatPr defaultColWidth="12.67578125" defaultRowHeight="15" customHeight="1" x14ac:dyDescent="0.15"/>
  <cols>
    <col min="1" max="3" width="19.1484375" customWidth="1"/>
    <col min="4" max="4" width="21.84375" customWidth="1"/>
    <col min="5" max="6" width="16.98828125" customWidth="1"/>
    <col min="7" max="7" width="17.93359375" customWidth="1"/>
    <col min="8" max="8" width="16.98828125" customWidth="1"/>
    <col min="9" max="10" width="19.1484375" customWidth="1"/>
    <col min="11" max="26" width="9.9765625" customWidth="1"/>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2" t="s">
        <v>3</v>
      </c>
      <c r="C7" s="2" t="s">
        <v>4</v>
      </c>
      <c r="D7" s="2" t="s">
        <v>5</v>
      </c>
      <c r="E7" s="2" t="s">
        <v>6</v>
      </c>
      <c r="F7" s="3" t="s">
        <v>7</v>
      </c>
      <c r="G7" s="4" t="s">
        <v>8</v>
      </c>
      <c r="H7" s="5" t="s">
        <v>9</v>
      </c>
      <c r="I7" s="2" t="s">
        <v>10</v>
      </c>
      <c r="J7" s="2" t="s">
        <v>11</v>
      </c>
      <c r="K7" s="10"/>
      <c r="L7" s="10"/>
      <c r="M7" s="10"/>
      <c r="N7" s="10"/>
      <c r="O7" s="10"/>
      <c r="P7" s="10"/>
      <c r="Q7" s="10"/>
      <c r="R7" s="10"/>
      <c r="S7" s="10"/>
      <c r="T7" s="10"/>
      <c r="U7" s="10"/>
      <c r="V7" s="10"/>
      <c r="W7" s="10"/>
      <c r="X7" s="10"/>
      <c r="Y7" s="10"/>
      <c r="Z7" s="10"/>
    </row>
    <row r="8" spans="1:26" ht="50.25" customHeight="1" x14ac:dyDescent="0.15">
      <c r="A8" s="6" t="s">
        <v>12</v>
      </c>
      <c r="B8" s="19" t="s">
        <v>18</v>
      </c>
      <c r="C8" s="20" t="s">
        <v>19</v>
      </c>
      <c r="D8" s="18" t="s">
        <v>20</v>
      </c>
      <c r="E8" s="51">
        <f>12145721/1.19</f>
        <v>10206488.235294119</v>
      </c>
      <c r="F8" s="51">
        <f>E8*19%</f>
        <v>1939232.7647058826</v>
      </c>
      <c r="G8" s="51">
        <f>E8+F8</f>
        <v>12145721.000000002</v>
      </c>
      <c r="H8" s="51">
        <f>G8</f>
        <v>12145721.000000002</v>
      </c>
      <c r="I8" s="19" t="s">
        <v>21</v>
      </c>
      <c r="J8" s="19" t="s">
        <v>22</v>
      </c>
    </row>
    <row r="9" spans="1:26" ht="50.25" customHeight="1" x14ac:dyDescent="0.15">
      <c r="A9" s="6" t="s">
        <v>14</v>
      </c>
      <c r="B9" s="19" t="s">
        <v>25</v>
      </c>
      <c r="C9" s="22" t="s">
        <v>24</v>
      </c>
      <c r="D9" s="21" t="s">
        <v>23</v>
      </c>
      <c r="E9" s="55">
        <f>12180000/1.19</f>
        <v>10235294.117647059</v>
      </c>
      <c r="F9" s="51">
        <f>E9*19%</f>
        <v>1944705.8823529412</v>
      </c>
      <c r="G9" s="51">
        <f>E9+F9</f>
        <v>12180000</v>
      </c>
      <c r="H9" s="51">
        <f>G9</f>
        <v>12180000</v>
      </c>
      <c r="I9" s="19" t="s">
        <v>21</v>
      </c>
      <c r="J9" s="23" t="s">
        <v>26</v>
      </c>
    </row>
    <row r="10" spans="1:26" ht="50.25" customHeight="1" x14ac:dyDescent="0.15">
      <c r="A10" s="6" t="s">
        <v>15</v>
      </c>
      <c r="B10" s="19" t="s">
        <v>29</v>
      </c>
      <c r="C10" s="22" t="s">
        <v>28</v>
      </c>
      <c r="D10" s="23" t="s">
        <v>27</v>
      </c>
      <c r="E10" s="51">
        <f>10682811</f>
        <v>10682811</v>
      </c>
      <c r="F10" s="51">
        <f>E10*19%</f>
        <v>2029734.09</v>
      </c>
      <c r="G10" s="51">
        <f>E10+F10</f>
        <v>12712545.09</v>
      </c>
      <c r="H10" s="51">
        <f>G10</f>
        <v>12712545.09</v>
      </c>
      <c r="I10" s="19" t="s">
        <v>21</v>
      </c>
      <c r="J10" s="23" t="s">
        <v>30</v>
      </c>
    </row>
    <row r="11" spans="1:26" ht="15" hidden="1" customHeight="1" x14ac:dyDescent="0.15">
      <c r="A11" s="9"/>
      <c r="B11" s="8"/>
      <c r="C11" s="8"/>
      <c r="D11" s="8"/>
      <c r="E11" s="8"/>
      <c r="F11" s="8"/>
      <c r="G11" s="8"/>
      <c r="H11" s="8"/>
      <c r="I11" s="8"/>
      <c r="J11" s="8"/>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hyperlinks>
    <hyperlink ref="C8" r:id="rId1" xr:uid="{683B7D62-07D9-4B4E-89BF-2A74D9C25809}"/>
    <hyperlink ref="C9" r:id="rId2" xr:uid="{F8CD7F3F-5B12-4EE8-9331-B93B0E011513}"/>
    <hyperlink ref="C10" r:id="rId3" xr:uid="{C79CFCA7-2878-4EA5-82D1-C34653DC079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5068-7E95-43ED-A8C4-10689B10012B}">
  <dimension ref="A1:Z1000"/>
  <sheetViews>
    <sheetView topLeftCell="A4" workbookViewId="0">
      <selection activeCell="E8" sqref="E8:H10"/>
    </sheetView>
  </sheetViews>
  <sheetFormatPr defaultColWidth="12.67578125" defaultRowHeight="15" customHeight="1" x14ac:dyDescent="0.15"/>
  <cols>
    <col min="1" max="3" width="19.1484375" style="17" customWidth="1"/>
    <col min="4" max="4" width="21.84375" style="17" customWidth="1"/>
    <col min="5" max="6" width="16.98828125" style="17" customWidth="1"/>
    <col min="7" max="7" width="17.93359375" style="17" customWidth="1"/>
    <col min="8" max="8" width="16.98828125" style="17" customWidth="1"/>
    <col min="9" max="10" width="19.1484375" style="17" customWidth="1"/>
    <col min="11" max="26" width="9.9765625" style="17" customWidth="1"/>
    <col min="27" max="16384" width="12.67578125" style="17"/>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15">
      <c r="A8" s="29" t="s">
        <v>12</v>
      </c>
      <c r="B8" s="19" t="s">
        <v>32</v>
      </c>
      <c r="C8" s="20" t="s">
        <v>78</v>
      </c>
      <c r="D8" s="24" t="s">
        <v>77</v>
      </c>
      <c r="E8" s="51">
        <f>44900/1.19</f>
        <v>37731.092436974788</v>
      </c>
      <c r="F8" s="51">
        <f>E8*19%</f>
        <v>7168.90756302521</v>
      </c>
      <c r="G8" s="51">
        <f>E8+F8</f>
        <v>44900</v>
      </c>
      <c r="H8" s="51">
        <f>G8</f>
        <v>44900</v>
      </c>
      <c r="I8" s="19" t="s">
        <v>21</v>
      </c>
      <c r="J8" s="19" t="s">
        <v>79</v>
      </c>
    </row>
    <row r="9" spans="1:26" ht="50.25" customHeight="1" x14ac:dyDescent="0.2">
      <c r="A9" s="6" t="s">
        <v>14</v>
      </c>
      <c r="B9" s="19" t="s">
        <v>13</v>
      </c>
      <c r="C9" s="22" t="s">
        <v>80</v>
      </c>
      <c r="D9" s="25" t="s">
        <v>81</v>
      </c>
      <c r="E9" s="51">
        <f>39900/1.19</f>
        <v>33529.411764705881</v>
      </c>
      <c r="F9" s="51">
        <f>E9*19%</f>
        <v>6370.5882352941171</v>
      </c>
      <c r="G9" s="51">
        <f>E9+F9</f>
        <v>39900</v>
      </c>
      <c r="H9" s="51">
        <f>G9</f>
        <v>39900</v>
      </c>
      <c r="I9" s="19" t="s">
        <v>21</v>
      </c>
      <c r="J9" s="19" t="s">
        <v>82</v>
      </c>
    </row>
    <row r="10" spans="1:26" ht="50.25" customHeight="1" x14ac:dyDescent="0.2">
      <c r="A10" s="6" t="s">
        <v>15</v>
      </c>
      <c r="B10" s="19" t="s">
        <v>38</v>
      </c>
      <c r="C10" s="22" t="s">
        <v>83</v>
      </c>
      <c r="D10" s="30" t="s">
        <v>84</v>
      </c>
      <c r="E10" s="51">
        <f>30097/1.19</f>
        <v>25291.596638655465</v>
      </c>
      <c r="F10" s="51">
        <f>E10*19%</f>
        <v>4805.4033613445381</v>
      </c>
      <c r="G10" s="51">
        <f>E10+F10</f>
        <v>30097.000000000004</v>
      </c>
      <c r="H10" s="51">
        <f>G10</f>
        <v>30097.000000000004</v>
      </c>
      <c r="I10" s="19" t="s">
        <v>21</v>
      </c>
      <c r="J10" s="23" t="s">
        <v>85</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hyperlinks>
    <hyperlink ref="C8" r:id="rId1" xr:uid="{DFCB61F1-F4DF-4A1D-84F9-E864642CC46E}"/>
  </hyperlinks>
  <pageMargins left="0.7" right="0.7" top="0.75" bottom="0.75" header="0" footer="0"/>
  <pageSetup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AE06E-7D08-4CDE-8367-42F43D597CAF}">
  <dimension ref="A1:Z1000"/>
  <sheetViews>
    <sheetView topLeftCell="A4" workbookViewId="0">
      <selection activeCell="E8" sqref="E8:H10"/>
    </sheetView>
  </sheetViews>
  <sheetFormatPr defaultColWidth="12.67578125" defaultRowHeight="15" customHeight="1" x14ac:dyDescent="0.15"/>
  <cols>
    <col min="1" max="3" width="19.1484375" style="28" customWidth="1"/>
    <col min="4" max="4" width="21.84375" style="28" customWidth="1"/>
    <col min="5" max="6" width="16.98828125" style="28" customWidth="1"/>
    <col min="7" max="7" width="17.93359375" style="28" customWidth="1"/>
    <col min="8" max="8" width="16.98828125" style="28" customWidth="1"/>
    <col min="9" max="10" width="19.1484375" style="28" customWidth="1"/>
    <col min="11" max="26" width="9.9765625" style="28" customWidth="1"/>
    <col min="27" max="16384" width="12.67578125" style="28"/>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2">
      <c r="A8" s="29" t="s">
        <v>12</v>
      </c>
      <c r="B8" s="19" t="s">
        <v>29</v>
      </c>
      <c r="C8" s="20" t="s">
        <v>86</v>
      </c>
      <c r="D8" s="31" t="s">
        <v>87</v>
      </c>
      <c r="E8" s="51">
        <f>1094931</f>
        <v>1094931</v>
      </c>
      <c r="F8" s="51">
        <f>E8*19%</f>
        <v>208036.89</v>
      </c>
      <c r="G8" s="51">
        <f>E8+F8</f>
        <v>1302967.8900000001</v>
      </c>
      <c r="H8" s="51">
        <f>G8</f>
        <v>1302967.8900000001</v>
      </c>
      <c r="I8" s="19" t="s">
        <v>21</v>
      </c>
      <c r="J8" s="19" t="s">
        <v>88</v>
      </c>
    </row>
    <row r="9" spans="1:26" ht="50.25" customHeight="1" x14ac:dyDescent="0.2">
      <c r="A9" s="6" t="s">
        <v>14</v>
      </c>
      <c r="B9" s="19" t="s">
        <v>89</v>
      </c>
      <c r="C9" s="22" t="s">
        <v>90</v>
      </c>
      <c r="D9" s="25" t="s">
        <v>91</v>
      </c>
      <c r="E9" s="51">
        <f>2809899.16/1.19</f>
        <v>2361259.7983193281</v>
      </c>
      <c r="F9" s="51">
        <f>E9*19%</f>
        <v>448639.36168067233</v>
      </c>
      <c r="G9" s="51">
        <f>E9+F9</f>
        <v>2809899.1600000006</v>
      </c>
      <c r="H9" s="51">
        <f>G9</f>
        <v>2809899.1600000006</v>
      </c>
      <c r="I9" s="19" t="s">
        <v>21</v>
      </c>
      <c r="J9" s="19" t="s">
        <v>92</v>
      </c>
    </row>
    <row r="10" spans="1:26" ht="50.25" customHeight="1" x14ac:dyDescent="0.2">
      <c r="A10" s="6" t="s">
        <v>15</v>
      </c>
      <c r="B10" s="19" t="s">
        <v>93</v>
      </c>
      <c r="C10" s="22" t="s">
        <v>94</v>
      </c>
      <c r="D10" s="32" t="s">
        <v>95</v>
      </c>
      <c r="E10" s="51">
        <f>1990000/1.19</f>
        <v>1672268.9075630254</v>
      </c>
      <c r="F10" s="51">
        <f>E10*19%</f>
        <v>317731.09243697481</v>
      </c>
      <c r="G10" s="51">
        <f>E10+F10</f>
        <v>1990000.0000000002</v>
      </c>
      <c r="H10" s="51">
        <f>G10</f>
        <v>1990000.0000000002</v>
      </c>
      <c r="I10" s="19" t="s">
        <v>21</v>
      </c>
      <c r="J10" s="23" t="s">
        <v>96</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D9B73-BC95-42A1-B379-86F254AC31EA}">
  <dimension ref="A1:Z1000"/>
  <sheetViews>
    <sheetView workbookViewId="0">
      <selection activeCell="E8" sqref="E8:H10"/>
    </sheetView>
  </sheetViews>
  <sheetFormatPr defaultColWidth="12.67578125" defaultRowHeight="15" customHeight="1" x14ac:dyDescent="0.15"/>
  <cols>
    <col min="1" max="3" width="19.1484375" style="33" customWidth="1"/>
    <col min="4" max="4" width="21.84375" style="33" customWidth="1"/>
    <col min="5" max="6" width="16.98828125" style="33" customWidth="1"/>
    <col min="7" max="7" width="17.93359375" style="33" customWidth="1"/>
    <col min="8" max="8" width="16.98828125" style="33" customWidth="1"/>
    <col min="9" max="10" width="19.1484375" style="33" customWidth="1"/>
    <col min="11" max="26" width="9.9765625" style="33" customWidth="1"/>
    <col min="27" max="16384" width="12.67578125" style="33"/>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15">
      <c r="A8" s="6" t="s">
        <v>12</v>
      </c>
      <c r="B8" s="19" t="s">
        <v>108</v>
      </c>
      <c r="C8" s="20" t="s">
        <v>110</v>
      </c>
      <c r="D8" s="36" t="s">
        <v>109</v>
      </c>
      <c r="E8" s="51">
        <f>34900/1.19</f>
        <v>29327.731092436978</v>
      </c>
      <c r="F8" s="51">
        <f>E8*19%</f>
        <v>5572.268907563026</v>
      </c>
      <c r="G8" s="51">
        <f>E8+F8</f>
        <v>34900</v>
      </c>
      <c r="H8" s="51">
        <f>G8</f>
        <v>34900</v>
      </c>
      <c r="I8" s="19" t="s">
        <v>21</v>
      </c>
      <c r="J8" s="19" t="s">
        <v>111</v>
      </c>
    </row>
    <row r="9" spans="1:26" ht="50.25" customHeight="1" x14ac:dyDescent="0.15">
      <c r="A9" s="6" t="s">
        <v>14</v>
      </c>
      <c r="B9" s="19" t="s">
        <v>112</v>
      </c>
      <c r="C9" s="22" t="s">
        <v>113</v>
      </c>
      <c r="D9" s="21" t="s">
        <v>114</v>
      </c>
      <c r="E9" s="55">
        <f>39071/1.19</f>
        <v>32832.773109243702</v>
      </c>
      <c r="F9" s="51">
        <f>E9*19%</f>
        <v>6238.2268907563039</v>
      </c>
      <c r="G9" s="51">
        <f>E9+F9</f>
        <v>39071.000000000007</v>
      </c>
      <c r="H9" s="51">
        <f>G9</f>
        <v>39071.000000000007</v>
      </c>
      <c r="I9" s="19" t="s">
        <v>21</v>
      </c>
      <c r="J9" s="23" t="s">
        <v>115</v>
      </c>
    </row>
    <row r="10" spans="1:26" ht="50.25" customHeight="1" x14ac:dyDescent="0.15">
      <c r="A10" s="6" t="s">
        <v>15</v>
      </c>
      <c r="B10" s="19" t="s">
        <v>116</v>
      </c>
      <c r="C10" s="22" t="s">
        <v>117</v>
      </c>
      <c r="D10" s="37" t="s">
        <v>118</v>
      </c>
      <c r="E10" s="51">
        <f>42872.75/1.19</f>
        <v>36027.521008403361</v>
      </c>
      <c r="F10" s="51">
        <f>E10*19%</f>
        <v>6845.2289915966385</v>
      </c>
      <c r="G10" s="51">
        <f>E10+F10</f>
        <v>42872.75</v>
      </c>
      <c r="H10" s="51">
        <f>G10</f>
        <v>42872.75</v>
      </c>
      <c r="I10" s="19" t="s">
        <v>21</v>
      </c>
      <c r="J10" s="23" t="s">
        <v>119</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73198-7AC1-4367-95CE-5CB05EF4FAE4}">
  <dimension ref="A1:Z1000"/>
  <sheetViews>
    <sheetView workbookViewId="0">
      <selection activeCell="E8" sqref="E8:H10"/>
    </sheetView>
  </sheetViews>
  <sheetFormatPr defaultColWidth="12.67578125" defaultRowHeight="15" customHeight="1" x14ac:dyDescent="0.15"/>
  <cols>
    <col min="1" max="3" width="19.1484375" style="34" customWidth="1"/>
    <col min="4" max="4" width="21.84375" style="34" customWidth="1"/>
    <col min="5" max="6" width="16.98828125" style="34" customWidth="1"/>
    <col min="7" max="7" width="17.93359375" style="34" customWidth="1"/>
    <col min="8" max="8" width="16.98828125" style="34" customWidth="1"/>
    <col min="9" max="10" width="19.1484375" style="34" customWidth="1"/>
    <col min="11" max="26" width="9.9765625" style="34" customWidth="1"/>
    <col min="27" max="16384" width="12.67578125" style="34"/>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15">
      <c r="A8" s="6" t="s">
        <v>12</v>
      </c>
      <c r="B8" s="19" t="s">
        <v>133</v>
      </c>
      <c r="C8" s="20" t="s">
        <v>131</v>
      </c>
      <c r="D8" s="41" t="s">
        <v>132</v>
      </c>
      <c r="E8" s="51">
        <f>2290000/1.19</f>
        <v>1924369.7478991598</v>
      </c>
      <c r="F8" s="51">
        <f>E8*19%</f>
        <v>365630.25210084039</v>
      </c>
      <c r="G8" s="51">
        <f>E8+F8</f>
        <v>2290000</v>
      </c>
      <c r="H8" s="51">
        <f>G8</f>
        <v>2290000</v>
      </c>
      <c r="I8" s="19" t="s">
        <v>21</v>
      </c>
      <c r="J8" s="19" t="s">
        <v>134</v>
      </c>
    </row>
    <row r="9" spans="1:26" ht="50.25" customHeight="1" x14ac:dyDescent="0.15">
      <c r="A9" s="6" t="s">
        <v>14</v>
      </c>
      <c r="B9" s="19" t="s">
        <v>135</v>
      </c>
      <c r="C9" s="22" t="s">
        <v>136</v>
      </c>
      <c r="D9" s="42" t="s">
        <v>137</v>
      </c>
      <c r="E9" s="55">
        <f>140000/1.19</f>
        <v>117647.05882352941</v>
      </c>
      <c r="F9" s="51">
        <f>E9*19%</f>
        <v>22352.941176470587</v>
      </c>
      <c r="G9" s="51">
        <f>E9+F9</f>
        <v>140000</v>
      </c>
      <c r="H9" s="51">
        <f>G9</f>
        <v>140000</v>
      </c>
      <c r="I9" s="19" t="s">
        <v>21</v>
      </c>
      <c r="J9" s="23" t="s">
        <v>138</v>
      </c>
    </row>
    <row r="10" spans="1:26" ht="50.25" customHeight="1" x14ac:dyDescent="0.2">
      <c r="A10" s="6" t="s">
        <v>15</v>
      </c>
      <c r="B10" s="19" t="s">
        <v>29</v>
      </c>
      <c r="C10" s="22" t="s">
        <v>139</v>
      </c>
      <c r="D10" s="31" t="s">
        <v>140</v>
      </c>
      <c r="E10" s="51">
        <f>4457198</f>
        <v>4457198</v>
      </c>
      <c r="F10" s="51">
        <f>E10*19%</f>
        <v>846867.62</v>
      </c>
      <c r="G10" s="51">
        <f>E10+F10</f>
        <v>5304065.62</v>
      </c>
      <c r="H10" s="51">
        <f>G10</f>
        <v>5304065.62</v>
      </c>
      <c r="I10" s="19" t="s">
        <v>21</v>
      </c>
      <c r="J10" s="23" t="s">
        <v>141</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62966-760E-4EDD-A65E-5F7B03C9CAEF}">
  <dimension ref="A1:Z1000"/>
  <sheetViews>
    <sheetView topLeftCell="A7" workbookViewId="0">
      <selection activeCell="D8" sqref="D8"/>
    </sheetView>
  </sheetViews>
  <sheetFormatPr defaultColWidth="12.67578125" defaultRowHeight="15" customHeight="1" x14ac:dyDescent="0.15"/>
  <cols>
    <col min="1" max="3" width="19.1484375" style="40" customWidth="1"/>
    <col min="4" max="4" width="21.84375" style="40" customWidth="1"/>
    <col min="5" max="6" width="16.98828125" style="40" customWidth="1"/>
    <col min="7" max="7" width="17.93359375" style="40" customWidth="1"/>
    <col min="8" max="8" width="16.98828125" style="40" customWidth="1"/>
    <col min="9" max="10" width="19.1484375" style="40" customWidth="1"/>
    <col min="11" max="26" width="9.9765625" style="40" customWidth="1"/>
    <col min="27" max="16384" width="12.67578125" style="40"/>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2">
      <c r="A8" s="6" t="s">
        <v>12</v>
      </c>
      <c r="B8" s="19" t="s">
        <v>142</v>
      </c>
      <c r="C8" s="20" t="s">
        <v>145</v>
      </c>
      <c r="D8" s="43" t="s">
        <v>146</v>
      </c>
      <c r="E8" s="51">
        <f>105990/1.19</f>
        <v>89067.226890756312</v>
      </c>
      <c r="F8" s="52">
        <f>E8*19%</f>
        <v>16922.773109243699</v>
      </c>
      <c r="G8" s="51">
        <f>E8+F8</f>
        <v>105990.00000000001</v>
      </c>
      <c r="H8" s="51">
        <f>G8</f>
        <v>105990.00000000001</v>
      </c>
      <c r="I8" s="19" t="s">
        <v>21</v>
      </c>
      <c r="J8" s="19" t="s">
        <v>147</v>
      </c>
    </row>
    <row r="9" spans="1:26" ht="50.25" customHeight="1" x14ac:dyDescent="0.2">
      <c r="A9" s="6" t="s">
        <v>14</v>
      </c>
      <c r="B9" s="19" t="s">
        <v>143</v>
      </c>
      <c r="C9" s="22" t="s">
        <v>148</v>
      </c>
      <c r="D9" s="43" t="s">
        <v>149</v>
      </c>
      <c r="E9" s="55">
        <f>87900/1.19</f>
        <v>73865.546218487405</v>
      </c>
      <c r="F9" s="51">
        <f>E9*19%</f>
        <v>14034.453781512608</v>
      </c>
      <c r="G9" s="51">
        <f>E9+F9</f>
        <v>87900.000000000015</v>
      </c>
      <c r="H9" s="51">
        <f>G9</f>
        <v>87900.000000000015</v>
      </c>
      <c r="I9" s="19" t="s">
        <v>21</v>
      </c>
      <c r="J9" s="23" t="s">
        <v>150</v>
      </c>
    </row>
    <row r="10" spans="1:26" ht="50.25" customHeight="1" x14ac:dyDescent="0.2">
      <c r="A10" s="6" t="s">
        <v>15</v>
      </c>
      <c r="B10" s="19" t="s">
        <v>144</v>
      </c>
      <c r="C10" s="44" t="s">
        <v>151</v>
      </c>
      <c r="D10" s="31" t="s">
        <v>152</v>
      </c>
      <c r="E10" s="54">
        <f>129000/1.19</f>
        <v>108403.36134453781</v>
      </c>
      <c r="F10" s="51">
        <f>E10*19%</f>
        <v>20596.638655462186</v>
      </c>
      <c r="G10" s="51">
        <f>E10+F10</f>
        <v>129000</v>
      </c>
      <c r="H10" s="51">
        <f>G10</f>
        <v>129000</v>
      </c>
      <c r="I10" s="19" t="s">
        <v>21</v>
      </c>
      <c r="J10" s="23" t="s">
        <v>153</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hyperlinks>
    <hyperlink ref="C10" r:id="rId1" xr:uid="{1C3DDF3D-0D37-4A10-A8F4-5DB2B9E36FD9}"/>
  </hyperlinks>
  <pageMargins left="0.7" right="0.7" top="0.75" bottom="0.75" header="0" footer="0"/>
  <pageSetup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F69BC-156A-42CD-8062-8D4226E9B3DE}">
  <dimension ref="A1:Z1000"/>
  <sheetViews>
    <sheetView topLeftCell="A4" workbookViewId="0">
      <selection activeCell="E8" sqref="E8:H10"/>
    </sheetView>
  </sheetViews>
  <sheetFormatPr defaultColWidth="12.67578125" defaultRowHeight="15" customHeight="1" x14ac:dyDescent="0.15"/>
  <cols>
    <col min="1" max="3" width="19.1484375" style="40" customWidth="1"/>
    <col min="4" max="4" width="21.84375" style="40" customWidth="1"/>
    <col min="5" max="6" width="16.98828125" style="40" customWidth="1"/>
    <col min="7" max="7" width="17.93359375" style="40" customWidth="1"/>
    <col min="8" max="8" width="16.98828125" style="40" customWidth="1"/>
    <col min="9" max="10" width="19.1484375" style="40" customWidth="1"/>
    <col min="11" max="26" width="9.9765625" style="40" customWidth="1"/>
    <col min="27" max="16384" width="12.67578125" style="40"/>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5" t="s">
        <v>156</v>
      </c>
      <c r="H7" s="5" t="s">
        <v>9</v>
      </c>
      <c r="I7" s="16" t="s">
        <v>10</v>
      </c>
      <c r="J7" s="16" t="s">
        <v>11</v>
      </c>
      <c r="K7" s="10"/>
      <c r="L7" s="10"/>
      <c r="M7" s="10"/>
      <c r="N7" s="10"/>
      <c r="O7" s="10"/>
      <c r="P7" s="10"/>
      <c r="Q7" s="10"/>
      <c r="R7" s="10"/>
      <c r="S7" s="10"/>
      <c r="T7" s="10"/>
      <c r="U7" s="10"/>
      <c r="V7" s="10"/>
      <c r="W7" s="10"/>
      <c r="X7" s="10"/>
      <c r="Y7" s="10"/>
      <c r="Z7" s="10"/>
    </row>
    <row r="8" spans="1:26" ht="50.25" customHeight="1" x14ac:dyDescent="0.15">
      <c r="A8" s="6" t="s">
        <v>12</v>
      </c>
      <c r="B8" s="19" t="s">
        <v>89</v>
      </c>
      <c r="C8" s="20" t="s">
        <v>154</v>
      </c>
      <c r="D8" s="38" t="s">
        <v>155</v>
      </c>
      <c r="E8" s="51">
        <f>1589731.09/1.19</f>
        <v>1335908.4789915967</v>
      </c>
      <c r="F8" s="52">
        <f>E8*19%</f>
        <v>253822.61100840339</v>
      </c>
      <c r="G8" s="51">
        <f>E8+F8</f>
        <v>1589731.09</v>
      </c>
      <c r="H8" s="51">
        <f>G8</f>
        <v>1589731.09</v>
      </c>
      <c r="I8" s="19" t="s">
        <v>21</v>
      </c>
      <c r="J8" s="19" t="s">
        <v>157</v>
      </c>
    </row>
    <row r="9" spans="1:26" ht="50.25" customHeight="1" x14ac:dyDescent="0.15">
      <c r="A9" s="6" t="s">
        <v>14</v>
      </c>
      <c r="B9" s="19" t="s">
        <v>158</v>
      </c>
      <c r="C9" s="22" t="s">
        <v>159</v>
      </c>
      <c r="D9" s="46" t="s">
        <v>160</v>
      </c>
      <c r="E9" s="55">
        <f>90685/1.19</f>
        <v>76205.882352941175</v>
      </c>
      <c r="F9" s="51">
        <f>E9*19%</f>
        <v>14479.117647058823</v>
      </c>
      <c r="G9" s="51">
        <f>E9+F9</f>
        <v>90685</v>
      </c>
      <c r="H9" s="51">
        <f>G9</f>
        <v>90685</v>
      </c>
      <c r="I9" s="19" t="s">
        <v>21</v>
      </c>
      <c r="J9" s="23" t="s">
        <v>161</v>
      </c>
    </row>
    <row r="10" spans="1:26" ht="50.25" customHeight="1" x14ac:dyDescent="0.2">
      <c r="A10" s="6" t="s">
        <v>15</v>
      </c>
      <c r="B10" s="19" t="s">
        <v>162</v>
      </c>
      <c r="C10" s="44" t="s">
        <v>163</v>
      </c>
      <c r="D10" s="31" t="s">
        <v>160</v>
      </c>
      <c r="E10" s="54">
        <f>2099099/1.19</f>
        <v>1763948.7394957985</v>
      </c>
      <c r="F10" s="51">
        <f>E10*19%</f>
        <v>335150.26050420169</v>
      </c>
      <c r="G10" s="51">
        <f>E10+F10</f>
        <v>2099099</v>
      </c>
      <c r="H10" s="51">
        <f>G10</f>
        <v>2099099</v>
      </c>
      <c r="I10" s="19" t="s">
        <v>21</v>
      </c>
      <c r="J10" s="23" t="s">
        <v>164</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10DDD-EC6C-457D-BA5D-CBD75E87C83A}">
  <dimension ref="A1:Z1000"/>
  <sheetViews>
    <sheetView topLeftCell="A4" workbookViewId="0">
      <selection activeCell="K7" sqref="K7"/>
    </sheetView>
  </sheetViews>
  <sheetFormatPr defaultColWidth="12.67578125" defaultRowHeight="15" customHeight="1" x14ac:dyDescent="0.15"/>
  <cols>
    <col min="1" max="3" width="19.1484375" style="47" customWidth="1"/>
    <col min="4" max="4" width="21.84375" style="47" customWidth="1"/>
    <col min="5" max="6" width="16.98828125" style="47" customWidth="1"/>
    <col min="7" max="7" width="17.93359375" style="47" customWidth="1"/>
    <col min="8" max="8" width="16.98828125" style="47" customWidth="1"/>
    <col min="9" max="10" width="19.1484375" style="47" customWidth="1"/>
    <col min="11" max="26" width="9.9765625" style="47" customWidth="1"/>
    <col min="27" max="16384" width="12.67578125" style="47"/>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5" t="s">
        <v>156</v>
      </c>
      <c r="H7" s="5" t="s">
        <v>9</v>
      </c>
      <c r="I7" s="16" t="s">
        <v>10</v>
      </c>
      <c r="J7" s="16" t="s">
        <v>11</v>
      </c>
      <c r="K7" s="10"/>
      <c r="L7" s="10"/>
      <c r="M7" s="10"/>
      <c r="N7" s="10"/>
      <c r="O7" s="10"/>
      <c r="P7" s="10"/>
      <c r="Q7" s="10"/>
      <c r="R7" s="10"/>
      <c r="S7" s="10"/>
      <c r="T7" s="10"/>
      <c r="U7" s="10"/>
      <c r="V7" s="10"/>
      <c r="W7" s="10"/>
      <c r="X7" s="10"/>
      <c r="Y7" s="10"/>
      <c r="Z7" s="10"/>
    </row>
    <row r="8" spans="1:26" ht="50.25" customHeight="1" x14ac:dyDescent="0.2">
      <c r="A8" s="6" t="s">
        <v>12</v>
      </c>
      <c r="B8" s="19" t="s">
        <v>165</v>
      </c>
      <c r="C8" s="20" t="s">
        <v>166</v>
      </c>
      <c r="D8" s="48" t="s">
        <v>167</v>
      </c>
      <c r="E8" s="51">
        <f>300000/1.19</f>
        <v>252100.84033613445</v>
      </c>
      <c r="F8" s="52">
        <f>E8*19%</f>
        <v>47899.159663865546</v>
      </c>
      <c r="G8" s="51">
        <f>E8+F8</f>
        <v>300000</v>
      </c>
      <c r="H8" s="51">
        <f>G8</f>
        <v>300000</v>
      </c>
      <c r="I8" s="19" t="s">
        <v>21</v>
      </c>
      <c r="J8" s="19" t="s">
        <v>168</v>
      </c>
    </row>
    <row r="9" spans="1:26" ht="50.25" customHeight="1" x14ac:dyDescent="0.15">
      <c r="A9" s="6" t="s">
        <v>14</v>
      </c>
      <c r="B9" s="19" t="s">
        <v>169</v>
      </c>
      <c r="C9" s="22" t="s">
        <v>170</v>
      </c>
      <c r="D9" s="49" t="s">
        <v>171</v>
      </c>
      <c r="E9" s="53">
        <f>24990/1.19</f>
        <v>21000</v>
      </c>
      <c r="F9" s="51">
        <f>E9*19%</f>
        <v>3990</v>
      </c>
      <c r="G9" s="51">
        <f>E9+F9</f>
        <v>24990</v>
      </c>
      <c r="H9" s="51">
        <f>G9</f>
        <v>24990</v>
      </c>
      <c r="I9" s="19" t="s">
        <v>21</v>
      </c>
      <c r="J9" s="23" t="s">
        <v>172</v>
      </c>
    </row>
    <row r="10" spans="1:26" ht="50.25" customHeight="1" x14ac:dyDescent="0.2">
      <c r="A10" s="6" t="s">
        <v>15</v>
      </c>
      <c r="B10" s="19" t="s">
        <v>173</v>
      </c>
      <c r="C10" s="44" t="s">
        <v>174</v>
      </c>
      <c r="D10" s="50" t="s">
        <v>175</v>
      </c>
      <c r="E10" s="54">
        <f>99500/1.19</f>
        <v>83613.445378151271</v>
      </c>
      <c r="F10" s="51">
        <f>E10*19%</f>
        <v>15886.554621848742</v>
      </c>
      <c r="G10" s="51">
        <f>E10+F10</f>
        <v>99500.000000000015</v>
      </c>
      <c r="H10" s="51">
        <f>G10</f>
        <v>99500.000000000015</v>
      </c>
      <c r="I10" s="19" t="s">
        <v>21</v>
      </c>
      <c r="J10" s="23" t="s">
        <v>176</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4" workbookViewId="0">
      <selection activeCell="A13" sqref="A13:J13"/>
    </sheetView>
  </sheetViews>
  <sheetFormatPr defaultColWidth="12.67578125" defaultRowHeight="15" customHeight="1" x14ac:dyDescent="0.15"/>
  <cols>
    <col min="1" max="3" width="19.1484375" customWidth="1"/>
    <col min="4" max="4" width="21.84375" customWidth="1"/>
    <col min="5" max="6" width="16.98828125" customWidth="1"/>
    <col min="7" max="7" width="17.93359375" customWidth="1"/>
    <col min="8" max="8" width="16.98828125" customWidth="1"/>
    <col min="9" max="10" width="19.1484375" customWidth="1"/>
    <col min="11" max="26" width="9.9765625" customWidth="1"/>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2" t="s">
        <v>3</v>
      </c>
      <c r="C7" s="2" t="s">
        <v>4</v>
      </c>
      <c r="D7" s="2" t="s">
        <v>5</v>
      </c>
      <c r="E7" s="2" t="s">
        <v>6</v>
      </c>
      <c r="F7" s="3" t="s">
        <v>7</v>
      </c>
      <c r="G7" s="4" t="s">
        <v>8</v>
      </c>
      <c r="H7" s="5" t="s">
        <v>9</v>
      </c>
      <c r="I7" s="2" t="s">
        <v>10</v>
      </c>
      <c r="J7" s="2" t="s">
        <v>11</v>
      </c>
      <c r="K7" s="10"/>
      <c r="L7" s="10"/>
      <c r="M7" s="10"/>
      <c r="N7" s="10"/>
      <c r="O7" s="10"/>
      <c r="P7" s="10"/>
      <c r="Q7" s="10"/>
      <c r="R7" s="10"/>
      <c r="S7" s="10"/>
      <c r="T7" s="10"/>
      <c r="U7" s="10"/>
      <c r="V7" s="10"/>
      <c r="W7" s="10"/>
      <c r="X7" s="10"/>
      <c r="Y7" s="10"/>
      <c r="Z7" s="10"/>
    </row>
    <row r="8" spans="1:26" ht="50.25" customHeight="1" x14ac:dyDescent="0.15">
      <c r="A8" s="6" t="s">
        <v>12</v>
      </c>
      <c r="B8" s="7" t="s">
        <v>32</v>
      </c>
      <c r="C8" s="13" t="s">
        <v>31</v>
      </c>
      <c r="D8" s="24" t="s">
        <v>33</v>
      </c>
      <c r="E8" s="51">
        <f>679900/1.19</f>
        <v>571344.53781512612</v>
      </c>
      <c r="F8" s="51">
        <f>E8*19%</f>
        <v>108555.46218487396</v>
      </c>
      <c r="G8" s="51">
        <f>E8+F8</f>
        <v>679900.00000000012</v>
      </c>
      <c r="H8" s="51">
        <f>G8</f>
        <v>679900.00000000012</v>
      </c>
      <c r="I8" s="19" t="s">
        <v>21</v>
      </c>
      <c r="J8" s="19" t="s">
        <v>34</v>
      </c>
    </row>
    <row r="9" spans="1:26" ht="50.25" customHeight="1" x14ac:dyDescent="0.2">
      <c r="A9" s="6" t="s">
        <v>14</v>
      </c>
      <c r="B9" s="19" t="s">
        <v>13</v>
      </c>
      <c r="C9" s="22" t="s">
        <v>35</v>
      </c>
      <c r="D9" s="25" t="s">
        <v>36</v>
      </c>
      <c r="E9" s="55">
        <f>701900/1.19</f>
        <v>589831.93277310929</v>
      </c>
      <c r="F9" s="51">
        <f>E9*19%</f>
        <v>112068.06722689077</v>
      </c>
      <c r="G9" s="51">
        <f>E9+F9</f>
        <v>701900</v>
      </c>
      <c r="H9" s="51">
        <f>G9</f>
        <v>701900</v>
      </c>
      <c r="I9" s="19" t="s">
        <v>21</v>
      </c>
      <c r="J9" s="23" t="s">
        <v>37</v>
      </c>
    </row>
    <row r="10" spans="1:26" ht="50.25" customHeight="1" x14ac:dyDescent="0.15">
      <c r="A10" s="6" t="s">
        <v>15</v>
      </c>
      <c r="B10" s="19" t="s">
        <v>38</v>
      </c>
      <c r="C10" s="22" t="s">
        <v>39</v>
      </c>
      <c r="D10" s="19" t="s">
        <v>40</v>
      </c>
      <c r="E10" s="51">
        <f>684000/1.19</f>
        <v>574789.91596638656</v>
      </c>
      <c r="F10" s="51">
        <f>E10*19%</f>
        <v>109210.08403361344</v>
      </c>
      <c r="G10" s="51">
        <f>E10+F10</f>
        <v>684000</v>
      </c>
      <c r="H10" s="51">
        <f>G10</f>
        <v>684000</v>
      </c>
      <c r="I10" s="19" t="s">
        <v>21</v>
      </c>
      <c r="J10" s="23" t="s">
        <v>41</v>
      </c>
    </row>
    <row r="11" spans="1:26" ht="15" hidden="1" customHeight="1" x14ac:dyDescent="0.15">
      <c r="A11" s="9"/>
      <c r="B11" s="8"/>
      <c r="C11" s="8"/>
      <c r="D11" s="8"/>
      <c r="E11" s="8"/>
      <c r="F11" s="8"/>
      <c r="G11" s="8"/>
      <c r="H11" s="8"/>
      <c r="I11" s="8"/>
      <c r="J11" s="8"/>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hyperlinks>
    <hyperlink ref="C9" r:id="rId1" xr:uid="{DC9C36FB-884A-49D1-88FD-4743285FB674}"/>
    <hyperlink ref="C10" r:id="rId2" location="polycard_client=search-nordic&amp;searchVariation=MCO23619525&amp;position=11&amp;search_layout=stack&amp;type=product&amp;tracking_id=cd9fabd4-1eac-48e0-bdec-5ced6c48429f&amp;wid=MCO1416552941&amp;sid=search" display="https://www.mercadolibre.com.co/monitor-samsung-odyssey-g3-24-full-hd-va-165hz-hdmi-negro/p/MCO23619525#polycard_client=search-nordic&amp;searchVariation=MCO23619525&amp;position=11&amp;search_layout=stack&amp;type=product&amp;tracking_id=cd9fabd4-1eac-48e0-bdec-5ced6c48429f&amp;wid=MCO1416552941&amp;sid=search" xr:uid="{FF3149DB-45E9-41A7-A518-C99022673D77}"/>
  </hyperlinks>
  <pageMargins left="0.7" right="0.7" top="0.75" bottom="0.75" header="0" footer="0"/>
  <pageSetup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AE941-C4F5-4FEB-B234-580CC2471248}">
  <dimension ref="A1:Z1000"/>
  <sheetViews>
    <sheetView topLeftCell="A6" workbookViewId="0">
      <selection activeCell="H8" sqref="H8"/>
    </sheetView>
  </sheetViews>
  <sheetFormatPr defaultColWidth="12.67578125" defaultRowHeight="15" customHeight="1" x14ac:dyDescent="0.15"/>
  <cols>
    <col min="1" max="3" width="19.1484375" customWidth="1"/>
    <col min="4" max="4" width="21.84375" customWidth="1"/>
    <col min="5" max="6" width="16.98828125" customWidth="1"/>
    <col min="7" max="7" width="17.93359375" customWidth="1"/>
    <col min="8" max="8" width="16.98828125" customWidth="1"/>
    <col min="9" max="10" width="19.1484375" customWidth="1"/>
    <col min="11" max="26" width="9.9765625" customWidth="1"/>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15">
      <c r="A8" s="6" t="s">
        <v>12</v>
      </c>
      <c r="B8" s="19" t="s">
        <v>32</v>
      </c>
      <c r="C8" s="20" t="s">
        <v>60</v>
      </c>
      <c r="D8" s="24" t="s">
        <v>61</v>
      </c>
      <c r="E8" s="51">
        <f>3449000/1.19</f>
        <v>2898319.3277310925</v>
      </c>
      <c r="F8" s="51">
        <f>E8*19%</f>
        <v>550680.67226890754</v>
      </c>
      <c r="G8" s="51">
        <f>E8+F8</f>
        <v>3449000</v>
      </c>
      <c r="H8" s="51">
        <f>G8</f>
        <v>3449000</v>
      </c>
      <c r="I8" s="19" t="s">
        <v>97</v>
      </c>
      <c r="J8" s="19" t="s">
        <v>62</v>
      </c>
    </row>
    <row r="9" spans="1:26" ht="50.25" customHeight="1" x14ac:dyDescent="0.15">
      <c r="A9" s="6" t="s">
        <v>14</v>
      </c>
      <c r="B9" s="19" t="s">
        <v>13</v>
      </c>
      <c r="C9" s="22" t="s">
        <v>63</v>
      </c>
      <c r="D9" s="21" t="s">
        <v>64</v>
      </c>
      <c r="E9" s="51">
        <f>2998000/1.19</f>
        <v>2519327.7310924372</v>
      </c>
      <c r="F9" s="51">
        <f>E9*19%</f>
        <v>478672.26890756306</v>
      </c>
      <c r="G9" s="51">
        <f>E9+F9</f>
        <v>2998000</v>
      </c>
      <c r="H9" s="51">
        <f>G9</f>
        <v>2998000</v>
      </c>
      <c r="I9" s="19" t="s">
        <v>97</v>
      </c>
      <c r="J9" s="23" t="s">
        <v>65</v>
      </c>
    </row>
    <row r="10" spans="1:26" ht="50.25" customHeight="1" x14ac:dyDescent="0.15">
      <c r="A10" s="6" t="s">
        <v>15</v>
      </c>
      <c r="B10" s="19" t="s">
        <v>38</v>
      </c>
      <c r="C10" s="22" t="s">
        <v>66</v>
      </c>
      <c r="D10" s="23" t="s">
        <v>67</v>
      </c>
      <c r="E10" s="51">
        <f>2457900/1.19</f>
        <v>2065462.1848739497</v>
      </c>
      <c r="F10" s="51">
        <f>E10*19%</f>
        <v>392437.81512605044</v>
      </c>
      <c r="G10" s="51">
        <f>E10+F10</f>
        <v>2457900</v>
      </c>
      <c r="H10" s="51">
        <f>G10</f>
        <v>2457900</v>
      </c>
      <c r="I10" s="19" t="s">
        <v>97</v>
      </c>
      <c r="J10" s="23" t="s">
        <v>68</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3AEE6-8A45-42A3-8599-63526976B16D}">
  <dimension ref="A1:Z1000"/>
  <sheetViews>
    <sheetView topLeftCell="A7" workbookViewId="0">
      <selection activeCell="E8" sqref="E8:G10"/>
    </sheetView>
  </sheetViews>
  <sheetFormatPr defaultColWidth="12.67578125" defaultRowHeight="15" customHeight="1" x14ac:dyDescent="0.15"/>
  <cols>
    <col min="1" max="3" width="19.1484375" style="17" customWidth="1"/>
    <col min="4" max="4" width="21.84375" style="17" customWidth="1"/>
    <col min="5" max="6" width="16.98828125" style="17" customWidth="1"/>
    <col min="7" max="7" width="17.93359375" style="17" customWidth="1"/>
    <col min="8" max="8" width="16.98828125" style="17" customWidth="1"/>
    <col min="9" max="10" width="19.1484375" style="17" customWidth="1"/>
    <col min="11" max="26" width="9.9765625" style="17" customWidth="1"/>
    <col min="27" max="16384" width="12.67578125" style="17"/>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15">
      <c r="A8" s="29" t="s">
        <v>12</v>
      </c>
      <c r="B8" s="19" t="s">
        <v>32</v>
      </c>
      <c r="C8" s="13" t="s">
        <v>70</v>
      </c>
      <c r="D8" s="24" t="s">
        <v>69</v>
      </c>
      <c r="E8" s="51">
        <f>56900/1.19</f>
        <v>47815.126050420171</v>
      </c>
      <c r="F8" s="51">
        <f>E8*19%</f>
        <v>9084.8739495798327</v>
      </c>
      <c r="G8" s="51">
        <f>E8+F8</f>
        <v>56900</v>
      </c>
      <c r="H8" s="15">
        <f>G8</f>
        <v>56900</v>
      </c>
      <c r="I8" s="19" t="s">
        <v>21</v>
      </c>
      <c r="J8" s="19" t="s">
        <v>71</v>
      </c>
    </row>
    <row r="9" spans="1:26" ht="50.25" customHeight="1" x14ac:dyDescent="0.2">
      <c r="A9" s="6" t="s">
        <v>14</v>
      </c>
      <c r="B9" s="19" t="s">
        <v>13</v>
      </c>
      <c r="C9" s="22" t="s">
        <v>72</v>
      </c>
      <c r="D9" s="25" t="s">
        <v>73</v>
      </c>
      <c r="E9" s="51">
        <f>56900/1.19</f>
        <v>47815.126050420171</v>
      </c>
      <c r="F9" s="51">
        <f>E9*19%</f>
        <v>9084.8739495798327</v>
      </c>
      <c r="G9" s="51">
        <f>E9+F9</f>
        <v>56900</v>
      </c>
      <c r="H9" s="15">
        <f>G9</f>
        <v>56900</v>
      </c>
      <c r="I9" s="19" t="s">
        <v>21</v>
      </c>
      <c r="J9" s="19" t="s">
        <v>71</v>
      </c>
    </row>
    <row r="10" spans="1:26" ht="50.25" customHeight="1" x14ac:dyDescent="0.2">
      <c r="A10" s="6" t="s">
        <v>15</v>
      </c>
      <c r="B10" s="19" t="s">
        <v>38</v>
      </c>
      <c r="C10" s="22" t="s">
        <v>74</v>
      </c>
      <c r="D10" s="30" t="s">
        <v>75</v>
      </c>
      <c r="E10" s="51">
        <f>26900/1.19</f>
        <v>22605.042016806725</v>
      </c>
      <c r="F10" s="51">
        <f>E10*19%</f>
        <v>4294.9579831932779</v>
      </c>
      <c r="G10" s="51">
        <f>E10+F10</f>
        <v>26900.000000000004</v>
      </c>
      <c r="H10" s="15">
        <f>G10</f>
        <v>26900.000000000004</v>
      </c>
      <c r="I10" s="19" t="s">
        <v>21</v>
      </c>
      <c r="J10" s="23" t="s">
        <v>76</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5AB77-8ADB-46B9-9AC5-320AD57E38CB}">
  <dimension ref="A1:Z1000"/>
  <sheetViews>
    <sheetView topLeftCell="A4" workbookViewId="0">
      <selection activeCell="E8" sqref="E8:H10"/>
    </sheetView>
  </sheetViews>
  <sheetFormatPr defaultColWidth="12.67578125" defaultRowHeight="15" customHeight="1" x14ac:dyDescent="0.15"/>
  <cols>
    <col min="1" max="3" width="19.1484375" style="17" customWidth="1"/>
    <col min="4" max="4" width="21.84375" style="17" customWidth="1"/>
    <col min="5" max="6" width="16.98828125" style="17" customWidth="1"/>
    <col min="7" max="7" width="17.93359375" style="17" customWidth="1"/>
    <col min="8" max="8" width="16.98828125" style="17" customWidth="1"/>
    <col min="9" max="10" width="19.1484375" style="17" customWidth="1"/>
    <col min="11" max="26" width="9.9765625" style="17" customWidth="1"/>
    <col min="27" max="16384" width="12.67578125" style="17"/>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15">
      <c r="A8" s="29" t="s">
        <v>12</v>
      </c>
      <c r="B8" s="19" t="s">
        <v>32</v>
      </c>
      <c r="C8" s="20" t="s">
        <v>99</v>
      </c>
      <c r="D8" s="24" t="s">
        <v>100</v>
      </c>
      <c r="E8" s="51">
        <f>4999000/1.19</f>
        <v>4200840.3361344542</v>
      </c>
      <c r="F8" s="51">
        <f>E8*19%</f>
        <v>798159.66386554635</v>
      </c>
      <c r="G8" s="51">
        <f>E8+F8</f>
        <v>4999000.0000000009</v>
      </c>
      <c r="H8" s="51">
        <f>G8</f>
        <v>4999000.0000000009</v>
      </c>
      <c r="I8" s="19" t="s">
        <v>98</v>
      </c>
      <c r="J8" s="19" t="s">
        <v>101</v>
      </c>
    </row>
    <row r="9" spans="1:26" ht="50.25" customHeight="1" x14ac:dyDescent="0.2">
      <c r="A9" s="6" t="s">
        <v>14</v>
      </c>
      <c r="B9" s="19" t="s">
        <v>13</v>
      </c>
      <c r="C9" s="22" t="s">
        <v>103</v>
      </c>
      <c r="D9" s="25" t="s">
        <v>104</v>
      </c>
      <c r="E9" s="51">
        <f>9999000/1.19</f>
        <v>8402521.0084033608</v>
      </c>
      <c r="F9" s="51">
        <f>E9*19%</f>
        <v>1596478.9915966387</v>
      </c>
      <c r="G9" s="51">
        <f>E9+F9</f>
        <v>9999000</v>
      </c>
      <c r="H9" s="51">
        <f>G9</f>
        <v>9999000</v>
      </c>
      <c r="I9" s="19" t="s">
        <v>98</v>
      </c>
      <c r="J9" s="19" t="s">
        <v>105</v>
      </c>
    </row>
    <row r="10" spans="1:26" ht="50.25" customHeight="1" x14ac:dyDescent="0.15">
      <c r="A10" s="6" t="s">
        <v>15</v>
      </c>
      <c r="B10" s="19" t="s">
        <v>102</v>
      </c>
      <c r="C10" s="22" t="s">
        <v>106</v>
      </c>
      <c r="D10" s="35" t="s">
        <v>107</v>
      </c>
      <c r="E10" s="51">
        <f>5389510/1.19</f>
        <v>4529000</v>
      </c>
      <c r="F10" s="51">
        <f>E10*19%</f>
        <v>860510</v>
      </c>
      <c r="G10" s="51">
        <f>E10+F10</f>
        <v>5389510</v>
      </c>
      <c r="H10" s="51">
        <f>G10</f>
        <v>5389510</v>
      </c>
      <c r="I10" s="19" t="s">
        <v>98</v>
      </c>
      <c r="J10" s="23"/>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hyperlinks>
    <hyperlink ref="C8" r:id="rId1" xr:uid="{29FC07A9-966D-4482-8E90-E87A9D0A2CFD}"/>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F9FE-F7C2-4B0E-BECF-F625FB28B2C1}">
  <dimension ref="A1:Z1000"/>
  <sheetViews>
    <sheetView topLeftCell="A7" workbookViewId="0">
      <selection activeCell="E8" sqref="E8:H10"/>
    </sheetView>
  </sheetViews>
  <sheetFormatPr defaultColWidth="12.67578125" defaultRowHeight="15" customHeight="1" x14ac:dyDescent="0.15"/>
  <cols>
    <col min="1" max="3" width="19.1484375" style="17" customWidth="1"/>
    <col min="4" max="4" width="21.84375" style="17" customWidth="1"/>
    <col min="5" max="6" width="16.98828125" style="17" customWidth="1"/>
    <col min="7" max="7" width="17.93359375" style="17" customWidth="1"/>
    <col min="8" max="8" width="16.98828125" style="17" customWidth="1"/>
    <col min="9" max="10" width="19.1484375" style="17" customWidth="1"/>
    <col min="11" max="26" width="9.9765625" style="17" customWidth="1"/>
    <col min="27" max="16384" width="12.67578125" style="17"/>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15">
      <c r="A8" s="29" t="s">
        <v>12</v>
      </c>
      <c r="B8" s="19" t="s">
        <v>32</v>
      </c>
      <c r="C8" s="13" t="s">
        <v>70</v>
      </c>
      <c r="D8" s="24" t="s">
        <v>69</v>
      </c>
      <c r="E8" s="51">
        <f>56900/1.19</f>
        <v>47815.126050420171</v>
      </c>
      <c r="F8" s="51">
        <f>E8*19%</f>
        <v>9084.8739495798327</v>
      </c>
      <c r="G8" s="51">
        <f>E8+F8</f>
        <v>56900</v>
      </c>
      <c r="H8" s="51">
        <f>G8</f>
        <v>56900</v>
      </c>
      <c r="I8" s="19" t="s">
        <v>21</v>
      </c>
      <c r="J8" s="19" t="s">
        <v>71</v>
      </c>
    </row>
    <row r="9" spans="1:26" ht="50.25" customHeight="1" x14ac:dyDescent="0.2">
      <c r="A9" s="6" t="s">
        <v>14</v>
      </c>
      <c r="B9" s="19" t="s">
        <v>13</v>
      </c>
      <c r="C9" s="22" t="s">
        <v>72</v>
      </c>
      <c r="D9" s="25" t="s">
        <v>73</v>
      </c>
      <c r="E9" s="51">
        <f>56900/1.19</f>
        <v>47815.126050420171</v>
      </c>
      <c r="F9" s="51">
        <f>E9*19%</f>
        <v>9084.8739495798327</v>
      </c>
      <c r="G9" s="51">
        <f>E9+F9</f>
        <v>56900</v>
      </c>
      <c r="H9" s="51">
        <f>G9</f>
        <v>56900</v>
      </c>
      <c r="I9" s="19" t="s">
        <v>21</v>
      </c>
      <c r="J9" s="19" t="s">
        <v>71</v>
      </c>
    </row>
    <row r="10" spans="1:26" ht="50.25" customHeight="1" x14ac:dyDescent="0.2">
      <c r="A10" s="6" t="s">
        <v>15</v>
      </c>
      <c r="B10" s="19" t="s">
        <v>38</v>
      </c>
      <c r="C10" s="22" t="s">
        <v>74</v>
      </c>
      <c r="D10" s="30" t="s">
        <v>75</v>
      </c>
      <c r="E10" s="51">
        <f>26900/1.19</f>
        <v>22605.042016806725</v>
      </c>
      <c r="F10" s="51">
        <f>E10*19%</f>
        <v>4294.9579831932779</v>
      </c>
      <c r="G10" s="51">
        <f>E10+F10</f>
        <v>26900.000000000004</v>
      </c>
      <c r="H10" s="51">
        <f>G10</f>
        <v>26900.000000000004</v>
      </c>
      <c r="I10" s="19" t="s">
        <v>21</v>
      </c>
      <c r="J10" s="23" t="s">
        <v>76</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CA09-0206-41D5-9C0F-B848F31EFA15}">
  <dimension ref="A1:Z1000"/>
  <sheetViews>
    <sheetView topLeftCell="A7" workbookViewId="0">
      <selection activeCell="E8" sqref="E8:H10"/>
    </sheetView>
  </sheetViews>
  <sheetFormatPr defaultColWidth="12.67578125" defaultRowHeight="15" customHeight="1" x14ac:dyDescent="0.15"/>
  <cols>
    <col min="1" max="3" width="19.1484375" style="33" customWidth="1"/>
    <col min="4" max="4" width="21.84375" style="33" customWidth="1"/>
    <col min="5" max="6" width="16.98828125" style="33" customWidth="1"/>
    <col min="7" max="7" width="17.93359375" style="33" customWidth="1"/>
    <col min="8" max="8" width="16.98828125" style="33" customWidth="1"/>
    <col min="9" max="10" width="19.1484375" style="33" customWidth="1"/>
    <col min="11" max="26" width="9.9765625" style="33" customWidth="1"/>
    <col min="27" max="16384" width="12.67578125" style="33"/>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15">
      <c r="A8" s="6" t="s">
        <v>12</v>
      </c>
      <c r="B8" s="19" t="s">
        <v>32</v>
      </c>
      <c r="C8" s="13" t="s">
        <v>52</v>
      </c>
      <c r="D8" s="24" t="s">
        <v>51</v>
      </c>
      <c r="E8" s="51">
        <f>89900/1.19</f>
        <v>75546.218487394959</v>
      </c>
      <c r="F8" s="51">
        <f>E8*19%</f>
        <v>14353.781512605043</v>
      </c>
      <c r="G8" s="51">
        <f>E8+F8</f>
        <v>89900</v>
      </c>
      <c r="H8" s="51">
        <f>G8</f>
        <v>89900</v>
      </c>
      <c r="I8" s="19" t="s">
        <v>21</v>
      </c>
      <c r="J8" s="19" t="s">
        <v>53</v>
      </c>
    </row>
    <row r="9" spans="1:26" ht="50.25" customHeight="1" x14ac:dyDescent="0.2">
      <c r="A9" s="6" t="s">
        <v>14</v>
      </c>
      <c r="B9" s="19" t="s">
        <v>13</v>
      </c>
      <c r="C9" s="22" t="s">
        <v>55</v>
      </c>
      <c r="D9" s="25" t="s">
        <v>54</v>
      </c>
      <c r="E9" s="55">
        <f>89900/1.19</f>
        <v>75546.218487394959</v>
      </c>
      <c r="F9" s="51">
        <f>E9*19%</f>
        <v>14353.781512605043</v>
      </c>
      <c r="G9" s="51">
        <f>E9+F9</f>
        <v>89900</v>
      </c>
      <c r="H9" s="51">
        <f>G9</f>
        <v>89900</v>
      </c>
      <c r="I9" s="19" t="s">
        <v>21</v>
      </c>
      <c r="J9" s="23" t="s">
        <v>56</v>
      </c>
    </row>
    <row r="10" spans="1:26" ht="50.25" customHeight="1" x14ac:dyDescent="0.15">
      <c r="A10" s="6" t="s">
        <v>15</v>
      </c>
      <c r="B10" s="19" t="s">
        <v>38</v>
      </c>
      <c r="C10" s="22" t="s">
        <v>58</v>
      </c>
      <c r="D10" s="19" t="s">
        <v>57</v>
      </c>
      <c r="E10" s="51">
        <f>89999/1.19</f>
        <v>75629.411764705888</v>
      </c>
      <c r="F10" s="51">
        <f>E10*19%</f>
        <v>14369.588235294119</v>
      </c>
      <c r="G10" s="51">
        <f>E10+F10</f>
        <v>89999</v>
      </c>
      <c r="H10" s="51">
        <f>G10</f>
        <v>89999</v>
      </c>
      <c r="I10" s="19" t="s">
        <v>21</v>
      </c>
      <c r="J10" s="23" t="s">
        <v>59</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CE4DC-4247-498C-AE89-8A7A53A9EA8D}">
  <dimension ref="A1:Z1000"/>
  <sheetViews>
    <sheetView topLeftCell="B4" workbookViewId="0">
      <selection activeCell="H9" sqref="H9"/>
    </sheetView>
  </sheetViews>
  <sheetFormatPr defaultColWidth="12.67578125" defaultRowHeight="15" customHeight="1" x14ac:dyDescent="0.15"/>
  <cols>
    <col min="1" max="3" width="19.1484375" style="33" customWidth="1"/>
    <col min="4" max="4" width="21.84375" style="33" customWidth="1"/>
    <col min="5" max="6" width="16.98828125" style="33" customWidth="1"/>
    <col min="7" max="7" width="17.93359375" style="33" customWidth="1"/>
    <col min="8" max="8" width="16.98828125" style="33" customWidth="1"/>
    <col min="9" max="10" width="19.1484375" style="33" customWidth="1"/>
    <col min="11" max="26" width="9.9765625" style="33" customWidth="1"/>
    <col min="27" max="16384" width="12.67578125" style="33"/>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15">
      <c r="A8" s="6" t="s">
        <v>12</v>
      </c>
      <c r="B8" s="7" t="s">
        <v>32</v>
      </c>
      <c r="C8" s="20" t="s">
        <v>43</v>
      </c>
      <c r="D8" s="24" t="s">
        <v>42</v>
      </c>
      <c r="E8" s="51">
        <f>289900/1.19</f>
        <v>243613.44537815129</v>
      </c>
      <c r="F8" s="51">
        <f>E8*19%</f>
        <v>46286.554621848743</v>
      </c>
      <c r="G8" s="51">
        <f>E8+F8</f>
        <v>289900</v>
      </c>
      <c r="H8" s="51">
        <f>G8</f>
        <v>289900</v>
      </c>
      <c r="I8" s="19" t="s">
        <v>21</v>
      </c>
      <c r="J8" s="19" t="s">
        <v>44</v>
      </c>
    </row>
    <row r="9" spans="1:26" ht="50.25" customHeight="1" x14ac:dyDescent="0.2">
      <c r="A9" s="6" t="s">
        <v>14</v>
      </c>
      <c r="B9" s="7" t="s">
        <v>13</v>
      </c>
      <c r="C9" s="22" t="s">
        <v>46</v>
      </c>
      <c r="D9" s="25" t="s">
        <v>45</v>
      </c>
      <c r="E9" s="51">
        <f>219900/1.19</f>
        <v>184789.91596638656</v>
      </c>
      <c r="F9" s="51">
        <f>E9*19%</f>
        <v>35110.08403361345</v>
      </c>
      <c r="G9" s="51">
        <f>E9+F9</f>
        <v>219900</v>
      </c>
      <c r="H9" s="51">
        <f>G9</f>
        <v>219900</v>
      </c>
      <c r="I9" s="19" t="s">
        <v>21</v>
      </c>
      <c r="J9" s="23" t="s">
        <v>47</v>
      </c>
    </row>
    <row r="10" spans="1:26" ht="50.25" customHeight="1" x14ac:dyDescent="0.2">
      <c r="A10" s="6" t="s">
        <v>15</v>
      </c>
      <c r="B10" s="7" t="s">
        <v>38</v>
      </c>
      <c r="C10" s="27" t="s">
        <v>49</v>
      </c>
      <c r="D10" s="26" t="s">
        <v>48</v>
      </c>
      <c r="E10" s="51">
        <f>219900/1.19</f>
        <v>184789.91596638656</v>
      </c>
      <c r="F10" s="51">
        <f>E10*19%</f>
        <v>35110.08403361345</v>
      </c>
      <c r="G10" s="51">
        <f>E10+F10</f>
        <v>219900</v>
      </c>
      <c r="H10" s="51">
        <f>G10</f>
        <v>219900</v>
      </c>
      <c r="I10" s="19" t="s">
        <v>21</v>
      </c>
      <c r="J10" s="23" t="s">
        <v>50</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hyperlinks>
    <hyperlink ref="C8" r:id="rId1" xr:uid="{B9DD3F18-2852-499F-BAB5-A6372E9630A6}"/>
    <hyperlink ref="C9" r:id="rId2" xr:uid="{61C7DD7A-5C0A-4D4D-9F77-BA55F56260A2}"/>
    <hyperlink ref="C10" r:id="rId3" location="polycard_client=search-nordic&amp;position=6&amp;search_layout=stack&amp;type=item&amp;tracking_id=db3345cf-a43a-4f8a-835f-6ef29e0f8fee" xr:uid="{14D89018-E223-49C3-999F-F498C07596A6}"/>
  </hyperlinks>
  <pageMargins left="0.7" right="0.7" top="0.75" bottom="0.75" header="0" footer="0"/>
  <pageSetup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F1709-2EAE-4110-9CCB-15E86B5BEE53}">
  <dimension ref="A1:Z1000"/>
  <sheetViews>
    <sheetView tabSelected="1" topLeftCell="A3" workbookViewId="0">
      <selection activeCell="D8" sqref="D8"/>
    </sheetView>
  </sheetViews>
  <sheetFormatPr defaultColWidth="12.67578125" defaultRowHeight="15" customHeight="1" x14ac:dyDescent="0.15"/>
  <cols>
    <col min="1" max="3" width="19.1484375" style="17" customWidth="1"/>
    <col min="4" max="4" width="21.84375" style="17" customWidth="1"/>
    <col min="5" max="6" width="16.98828125" style="17" customWidth="1"/>
    <col min="7" max="7" width="17.93359375" style="17" customWidth="1"/>
    <col min="8" max="8" width="16.98828125" style="17" customWidth="1"/>
    <col min="9" max="10" width="19.1484375" style="17" customWidth="1"/>
    <col min="11" max="26" width="9.9765625" style="17" customWidth="1"/>
    <col min="27" max="16384" width="12.67578125" style="17"/>
  </cols>
  <sheetData>
    <row r="1" spans="1:26" ht="12.75" customHeight="1" x14ac:dyDescent="0.15"/>
    <row r="2" spans="1:26" ht="27.75" customHeight="1" x14ac:dyDescent="0.15">
      <c r="D2" s="56" t="s">
        <v>0</v>
      </c>
      <c r="E2" s="57"/>
      <c r="F2" s="57"/>
      <c r="G2" s="57"/>
      <c r="H2" s="57"/>
    </row>
    <row r="3" spans="1:26" ht="12.75" customHeight="1" x14ac:dyDescent="0.15"/>
    <row r="4" spans="1:26" ht="12.75" customHeight="1" x14ac:dyDescent="0.15"/>
    <row r="5" spans="1:26" ht="43.5" customHeight="1" x14ac:dyDescent="0.15">
      <c r="A5" s="58" t="s">
        <v>1</v>
      </c>
      <c r="B5" s="59"/>
      <c r="C5" s="59"/>
      <c r="D5" s="59"/>
      <c r="E5" s="59"/>
      <c r="F5" s="59"/>
      <c r="G5" s="59"/>
      <c r="H5" s="59"/>
      <c r="I5" s="59"/>
      <c r="J5" s="60"/>
    </row>
    <row r="6" spans="1:26" ht="15.75" customHeight="1" x14ac:dyDescent="0.15"/>
    <row r="7" spans="1:26" ht="75.75" customHeight="1" x14ac:dyDescent="0.15">
      <c r="A7" s="1" t="s">
        <v>2</v>
      </c>
      <c r="B7" s="16" t="s">
        <v>3</v>
      </c>
      <c r="C7" s="16" t="s">
        <v>4</v>
      </c>
      <c r="D7" s="16" t="s">
        <v>5</v>
      </c>
      <c r="E7" s="16" t="s">
        <v>6</v>
      </c>
      <c r="F7" s="3" t="s">
        <v>7</v>
      </c>
      <c r="G7" s="4" t="s">
        <v>8</v>
      </c>
      <c r="H7" s="5" t="s">
        <v>9</v>
      </c>
      <c r="I7" s="16" t="s">
        <v>10</v>
      </c>
      <c r="J7" s="16" t="s">
        <v>11</v>
      </c>
      <c r="K7" s="10"/>
      <c r="L7" s="10"/>
      <c r="M7" s="10"/>
      <c r="N7" s="10"/>
      <c r="O7" s="10"/>
      <c r="P7" s="10"/>
      <c r="Q7" s="10"/>
      <c r="R7" s="10"/>
      <c r="S7" s="10"/>
      <c r="T7" s="10"/>
      <c r="U7" s="10"/>
      <c r="V7" s="10"/>
      <c r="W7" s="10"/>
      <c r="X7" s="10"/>
      <c r="Y7" s="10"/>
      <c r="Z7" s="10"/>
    </row>
    <row r="8" spans="1:26" ht="50.25" customHeight="1" x14ac:dyDescent="0.15">
      <c r="A8" s="29" t="s">
        <v>12</v>
      </c>
      <c r="B8" s="19" t="s">
        <v>120</v>
      </c>
      <c r="C8" s="13" t="s">
        <v>121</v>
      </c>
      <c r="D8" s="38" t="s">
        <v>122</v>
      </c>
      <c r="E8" s="51">
        <f>535949.58/1.19</f>
        <v>450377.7983193277</v>
      </c>
      <c r="F8" s="51">
        <f>E8*19%</f>
        <v>85571.781680672269</v>
      </c>
      <c r="G8" s="51">
        <f>E8+F8</f>
        <v>535949.57999999996</v>
      </c>
      <c r="H8" s="51">
        <f>G8</f>
        <v>535949.57999999996</v>
      </c>
      <c r="I8" s="19" t="s">
        <v>21</v>
      </c>
      <c r="J8" s="19" t="s">
        <v>123</v>
      </c>
    </row>
    <row r="9" spans="1:26" ht="50.25" customHeight="1" x14ac:dyDescent="0.15">
      <c r="A9" s="6" t="s">
        <v>14</v>
      </c>
      <c r="B9" s="19" t="s">
        <v>102</v>
      </c>
      <c r="C9" s="22" t="s">
        <v>124</v>
      </c>
      <c r="D9" s="35" t="s">
        <v>125</v>
      </c>
      <c r="E9" s="51">
        <f>749900/1.19</f>
        <v>630168.06722689082</v>
      </c>
      <c r="F9" s="51">
        <f>E9*19%</f>
        <v>119731.93277310926</v>
      </c>
      <c r="G9" s="51">
        <f>E9+F9</f>
        <v>749900.00000000012</v>
      </c>
      <c r="H9" s="51">
        <f>G9</f>
        <v>749900.00000000012</v>
      </c>
      <c r="I9" s="19" t="s">
        <v>21</v>
      </c>
      <c r="J9" s="19" t="s">
        <v>126</v>
      </c>
    </row>
    <row r="10" spans="1:26" ht="50.25" customHeight="1" x14ac:dyDescent="0.2">
      <c r="A10" s="6" t="s">
        <v>15</v>
      </c>
      <c r="B10" s="19" t="s">
        <v>127</v>
      </c>
      <c r="C10" s="22" t="s">
        <v>128</v>
      </c>
      <c r="D10" s="39" t="s">
        <v>129</v>
      </c>
      <c r="E10" s="51">
        <f>749900/1.19</f>
        <v>630168.06722689082</v>
      </c>
      <c r="F10" s="51">
        <f>E10*19%</f>
        <v>119731.93277310926</v>
      </c>
      <c r="G10" s="51">
        <f>E10+F10</f>
        <v>749900.00000000012</v>
      </c>
      <c r="H10" s="51">
        <f>G10</f>
        <v>749900.00000000012</v>
      </c>
      <c r="I10" s="19" t="s">
        <v>21</v>
      </c>
      <c r="J10" s="23" t="s">
        <v>130</v>
      </c>
    </row>
    <row r="11" spans="1:26" ht="15" hidden="1" customHeight="1" x14ac:dyDescent="0.15">
      <c r="A11" s="9"/>
      <c r="B11" s="14"/>
      <c r="C11" s="14"/>
      <c r="D11" s="14"/>
      <c r="E11" s="14"/>
      <c r="F11" s="14"/>
      <c r="G11" s="14"/>
      <c r="H11" s="14"/>
      <c r="I11" s="14"/>
      <c r="J11" s="14"/>
    </row>
    <row r="12" spans="1:26" ht="12.75" customHeight="1" x14ac:dyDescent="0.15"/>
    <row r="13" spans="1:26" ht="138.75" customHeight="1" x14ac:dyDescent="0.15">
      <c r="A13" s="61" t="s">
        <v>16</v>
      </c>
      <c r="B13" s="59"/>
      <c r="C13" s="59"/>
      <c r="D13" s="59"/>
      <c r="E13" s="59"/>
      <c r="F13" s="59"/>
      <c r="G13" s="59"/>
      <c r="H13" s="59"/>
      <c r="I13" s="59"/>
      <c r="J13" s="60"/>
    </row>
    <row r="14" spans="1:26" ht="12.75" customHeight="1" x14ac:dyDescent="0.15"/>
    <row r="15" spans="1:26" ht="75" customHeight="1" x14ac:dyDescent="0.15">
      <c r="A15" s="61" t="s">
        <v>17</v>
      </c>
      <c r="B15" s="59"/>
      <c r="C15" s="59"/>
      <c r="D15" s="59"/>
      <c r="E15" s="59"/>
      <c r="F15" s="59"/>
      <c r="G15" s="59"/>
      <c r="H15" s="59"/>
      <c r="I15" s="59"/>
      <c r="J15" s="60"/>
    </row>
    <row r="16" spans="1:26" ht="12.75" customHeight="1" x14ac:dyDescent="0.15"/>
    <row r="17" spans="4:7" ht="12.75" customHeight="1" x14ac:dyDescent="0.15"/>
    <row r="18" spans="4:7" ht="12.75" customHeight="1" x14ac:dyDescent="0.15"/>
    <row r="19" spans="4:7" ht="12.75" customHeight="1" x14ac:dyDescent="0.15"/>
    <row r="20" spans="4:7" ht="12.75" customHeight="1" x14ac:dyDescent="0.15"/>
    <row r="21" spans="4:7" ht="12.75" customHeight="1" x14ac:dyDescent="0.15"/>
    <row r="22" spans="4:7" ht="12.75" customHeight="1" x14ac:dyDescent="0.15"/>
    <row r="23" spans="4:7" ht="12.75" customHeight="1" x14ac:dyDescent="0.15"/>
    <row r="24" spans="4:7" ht="12.75" customHeight="1" x14ac:dyDescent="0.15"/>
    <row r="25" spans="4:7" ht="12.75" customHeight="1" x14ac:dyDescent="0.15"/>
    <row r="26" spans="4:7" ht="12.75" customHeight="1" x14ac:dyDescent="0.15">
      <c r="D26" s="11"/>
      <c r="E26" s="11"/>
      <c r="F26" s="12"/>
      <c r="G26" s="12"/>
    </row>
    <row r="27" spans="4:7" ht="12.75" customHeight="1" x14ac:dyDescent="0.15"/>
    <row r="28" spans="4:7" ht="12.75" customHeight="1" x14ac:dyDescent="0.15"/>
    <row r="29" spans="4:7" ht="12.75" customHeight="1" x14ac:dyDescent="0.15"/>
    <row r="30" spans="4:7" ht="12.75" customHeight="1" x14ac:dyDescent="0.15"/>
    <row r="31" spans="4:7" ht="12.75" customHeight="1" x14ac:dyDescent="0.15"/>
    <row r="32" spans="4: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D2:H2"/>
    <mergeCell ref="A5:J5"/>
    <mergeCell ref="A13:J13"/>
    <mergeCell ref="A15:J15"/>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Hojas de cálculo</vt:lpstr>
      </vt:variant>
      <vt:variant>
        <vt:i4>16</vt:i4>
      </vt:variant>
    </vt:vector>
  </HeadingPairs>
  <TitlesOfParts>
    <vt:vector size="16" baseType="lpstr">
      <vt:lpstr>Servidor-Administrador</vt:lpstr>
      <vt:lpstr>Monitor-Administrador</vt:lpstr>
      <vt:lpstr>Portatil-Supervisor</vt:lpstr>
      <vt:lpstr>Base-Supervisor</vt:lpstr>
      <vt:lpstr>Portatil-Personal</vt:lpstr>
      <vt:lpstr>Base-Personal</vt:lpstr>
      <vt:lpstr>Mouse</vt:lpstr>
      <vt:lpstr>Teclados</vt:lpstr>
      <vt:lpstr>Licencias Microsoft</vt:lpstr>
      <vt:lpstr>Antivirus</vt:lpstr>
      <vt:lpstr>Licencias SQL</vt:lpstr>
      <vt:lpstr>Licencias de windows 11 pro</vt:lpstr>
      <vt:lpstr>Licencia de server</vt:lpstr>
      <vt:lpstr>Plan internet empresarial</vt:lpstr>
      <vt:lpstr>Licencia Visual Studio Code</vt:lpstr>
      <vt:lpstr>Licencia de Hosting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ASUS</cp:lastModifiedBy>
  <dcterms:created xsi:type="dcterms:W3CDTF">2010-11-08T17:12:41Z</dcterms:created>
  <dcterms:modified xsi:type="dcterms:W3CDTF">2024-08-25T20:54:19Z</dcterms:modified>
</cp:coreProperties>
</file>