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checkCompatibility="1"/>
  <mc:AlternateContent xmlns:mc="http://schemas.openxmlformats.org/markup-compatibility/2006">
    <mc:Choice Requires="x15">
      <x15ac:absPath xmlns:x15ac="http://schemas.microsoft.com/office/spreadsheetml/2010/11/ac" url="C:\Users\User\Documents\TIC-RENE-2023B\Resultados\"/>
    </mc:Choice>
  </mc:AlternateContent>
  <xr:revisionPtr revIDLastSave="0" documentId="13_ncr:1_{FA214FDF-C0C9-4BC4-B565-2999A43AAA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delo-Base-Modelizacion" sheetId="33" r:id="rId1"/>
    <sheet name="Modelo-Base-Validacion" sheetId="35" r:id="rId2"/>
    <sheet name="IPS" sheetId="36" r:id="rId3"/>
    <sheet name="Gains Chart_Total" sheetId="32" r:id="rId4"/>
    <sheet name="Performance_Total" sheetId="30" r:id="rId5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12" i="30" l="1"/>
  <c r="G12" i="30"/>
  <c r="F12" i="30"/>
  <c r="E12" i="30"/>
  <c r="D12" i="30"/>
  <c r="A12" i="30"/>
  <c r="G11" i="30"/>
  <c r="F11" i="30"/>
  <c r="E11" i="30"/>
  <c r="D11" i="30"/>
  <c r="A11" i="30"/>
  <c r="G10" i="30"/>
  <c r="F10" i="30"/>
  <c r="E10" i="30"/>
  <c r="D10" i="30"/>
  <c r="C10" i="30" s="1"/>
  <c r="B10" i="30"/>
  <c r="G9" i="30"/>
  <c r="F9" i="30"/>
  <c r="E9" i="30"/>
  <c r="Z9" i="30" s="1"/>
  <c r="D9" i="30"/>
  <c r="C9" i="30"/>
  <c r="R8" i="30"/>
  <c r="G8" i="30"/>
  <c r="F8" i="30"/>
  <c r="E8" i="30"/>
  <c r="D8" i="30"/>
  <c r="Z7" i="30"/>
  <c r="R7" i="30"/>
  <c r="G7" i="30"/>
  <c r="F7" i="30"/>
  <c r="E7" i="30"/>
  <c r="D7" i="30"/>
  <c r="B7" i="30"/>
  <c r="A7" i="30"/>
  <c r="G6" i="30"/>
  <c r="F6" i="30"/>
  <c r="E6" i="30"/>
  <c r="D6" i="30"/>
  <c r="B6" i="30"/>
  <c r="A6" i="30"/>
  <c r="AC5" i="30"/>
  <c r="G5" i="30"/>
  <c r="F5" i="30"/>
  <c r="E5" i="30"/>
  <c r="D5" i="30"/>
  <c r="C5" i="30" s="1"/>
  <c r="AC4" i="30"/>
  <c r="G4" i="30"/>
  <c r="F4" i="30"/>
  <c r="E4" i="30"/>
  <c r="C4" i="30" s="1"/>
  <c r="C11" i="32" s="1"/>
  <c r="D4" i="30"/>
  <c r="A4" i="30"/>
  <c r="AC3" i="30"/>
  <c r="G3" i="30"/>
  <c r="F3" i="30"/>
  <c r="E3" i="30"/>
  <c r="D3" i="30"/>
  <c r="C3" i="30"/>
  <c r="B3" i="30"/>
  <c r="A3" i="30"/>
  <c r="A10" i="32" s="1"/>
  <c r="C35" i="32"/>
  <c r="B12" i="30" s="1"/>
  <c r="B19" i="32" s="1"/>
  <c r="C34" i="32"/>
  <c r="B11" i="30" s="1"/>
  <c r="B18" i="32" s="1"/>
  <c r="B34" i="32"/>
  <c r="C33" i="32"/>
  <c r="B33" i="32"/>
  <c r="A10" i="30" s="1"/>
  <c r="A17" i="32" s="1"/>
  <c r="C32" i="32"/>
  <c r="B9" i="30" s="1"/>
  <c r="B16" i="32" s="1"/>
  <c r="B32" i="32"/>
  <c r="A9" i="30" s="1"/>
  <c r="A16" i="32" s="1"/>
  <c r="C31" i="32"/>
  <c r="B8" i="30" s="1"/>
  <c r="B15" i="32" s="1"/>
  <c r="B31" i="32"/>
  <c r="A8" i="30" s="1"/>
  <c r="A15" i="32" s="1"/>
  <c r="C30" i="32"/>
  <c r="B30" i="32"/>
  <c r="C29" i="32"/>
  <c r="B29" i="32"/>
  <c r="C28" i="32"/>
  <c r="B5" i="30" s="1"/>
  <c r="B12" i="32" s="1"/>
  <c r="B28" i="32"/>
  <c r="A5" i="30" s="1"/>
  <c r="A12" i="32" s="1"/>
  <c r="C27" i="32"/>
  <c r="B4" i="30" s="1"/>
  <c r="B11" i="32" s="1"/>
  <c r="B27" i="32"/>
  <c r="B26" i="32"/>
  <c r="A18" i="32"/>
  <c r="B17" i="32"/>
  <c r="B14" i="32"/>
  <c r="A14" i="32"/>
  <c r="B13" i="32"/>
  <c r="A13" i="32"/>
  <c r="A11" i="32"/>
  <c r="I8" i="32"/>
  <c r="F8" i="32"/>
  <c r="B27" i="35"/>
  <c r="B25" i="35"/>
  <c r="B24" i="35"/>
  <c r="B23" i="35"/>
  <c r="B22" i="35"/>
  <c r="B20" i="35" a="1"/>
  <c r="B29" i="35" s="1"/>
  <c r="B20" i="35"/>
  <c r="A22" i="35"/>
  <c r="A20" i="35" a="1"/>
  <c r="A20" i="35"/>
  <c r="I18" i="35"/>
  <c r="AH13" i="35"/>
  <c r="G13" i="35"/>
  <c r="F13" i="35"/>
  <c r="AE12" i="35" s="1"/>
  <c r="E13" i="35"/>
  <c r="W12" i="35" s="1"/>
  <c r="D13" i="35"/>
  <c r="AN12" i="35"/>
  <c r="AT12" i="35" s="1"/>
  <c r="AH12" i="35"/>
  <c r="AG12" i="35"/>
  <c r="AD12" i="35"/>
  <c r="Z12" i="35"/>
  <c r="Y12" i="35"/>
  <c r="V12" i="35"/>
  <c r="AB12" i="35" s="1"/>
  <c r="R12" i="35"/>
  <c r="Q12" i="35"/>
  <c r="O12" i="35"/>
  <c r="N12" i="35"/>
  <c r="T12" i="35" s="1"/>
  <c r="I12" i="35"/>
  <c r="C12" i="35"/>
  <c r="AT11" i="35"/>
  <c r="AH11" i="35"/>
  <c r="AE11" i="35"/>
  <c r="AD11" i="35"/>
  <c r="Z11" i="35"/>
  <c r="AN11" i="35" s="1"/>
  <c r="Y11" i="35"/>
  <c r="W11" i="35"/>
  <c r="V11" i="35"/>
  <c r="R11" i="35"/>
  <c r="Q11" i="35"/>
  <c r="O11" i="35"/>
  <c r="N11" i="35"/>
  <c r="N10" i="35" s="1"/>
  <c r="I11" i="35"/>
  <c r="C11" i="35"/>
  <c r="AN10" i="35"/>
  <c r="AT10" i="35" s="1"/>
  <c r="AE10" i="35"/>
  <c r="Z10" i="35"/>
  <c r="W10" i="35"/>
  <c r="V10" i="35"/>
  <c r="R10" i="35"/>
  <c r="AH10" i="35" s="1"/>
  <c r="O10" i="35"/>
  <c r="C10" i="35"/>
  <c r="AE9" i="35"/>
  <c r="Z9" i="35"/>
  <c r="AN9" i="35" s="1"/>
  <c r="W9" i="35"/>
  <c r="R9" i="35"/>
  <c r="AH9" i="35" s="1"/>
  <c r="O9" i="35"/>
  <c r="C9" i="35"/>
  <c r="AN8" i="35"/>
  <c r="AE8" i="35"/>
  <c r="Z8" i="35"/>
  <c r="W8" i="35"/>
  <c r="R8" i="35"/>
  <c r="AH8" i="35" s="1"/>
  <c r="O8" i="35"/>
  <c r="C8" i="35"/>
  <c r="AH7" i="35"/>
  <c r="AE7" i="35"/>
  <c r="Z7" i="35"/>
  <c r="AN7" i="35" s="1"/>
  <c r="W7" i="35"/>
  <c r="R7" i="35"/>
  <c r="O7" i="35"/>
  <c r="C7" i="35"/>
  <c r="AN6" i="35"/>
  <c r="AE6" i="35"/>
  <c r="Z6" i="35"/>
  <c r="W6" i="35"/>
  <c r="R6" i="35"/>
  <c r="AH6" i="35" s="1"/>
  <c r="O6" i="35"/>
  <c r="C6" i="35"/>
  <c r="AH5" i="35"/>
  <c r="AK5" i="35" s="1"/>
  <c r="AE5" i="35"/>
  <c r="Z5" i="35"/>
  <c r="AN5" i="35" s="1"/>
  <c r="W5" i="35"/>
  <c r="R5" i="35"/>
  <c r="O5" i="35"/>
  <c r="C5" i="35"/>
  <c r="AN4" i="35"/>
  <c r="AF4" i="35"/>
  <c r="AE4" i="35"/>
  <c r="AC4" i="35"/>
  <c r="AC5" i="35" s="1"/>
  <c r="Z4" i="35"/>
  <c r="X4" i="35"/>
  <c r="W4" i="35"/>
  <c r="U4" i="35"/>
  <c r="U5" i="35" s="1"/>
  <c r="R4" i="35"/>
  <c r="AH4" i="35" s="1"/>
  <c r="AI4" i="35" s="1"/>
  <c r="O4" i="35"/>
  <c r="C4" i="35"/>
  <c r="AH3" i="35"/>
  <c r="AI3" i="35" s="1"/>
  <c r="AE3" i="35"/>
  <c r="AC3" i="35"/>
  <c r="AF3" i="35" s="1"/>
  <c r="Z3" i="35"/>
  <c r="AN3" i="35" s="1"/>
  <c r="AO3" i="35" s="1"/>
  <c r="X3" i="35"/>
  <c r="W3" i="35"/>
  <c r="U3" i="35"/>
  <c r="R3" i="35"/>
  <c r="O3" i="35"/>
  <c r="O14" i="35" s="1"/>
  <c r="M3" i="35"/>
  <c r="S3" i="35" s="1"/>
  <c r="C3" i="35"/>
  <c r="B29" i="33"/>
  <c r="B26" i="33"/>
  <c r="B21" i="33"/>
  <c r="B20" i="33" a="1"/>
  <c r="A28" i="33"/>
  <c r="A25" i="33"/>
  <c r="A23" i="33"/>
  <c r="A21" i="33"/>
  <c r="A20" i="33" a="1"/>
  <c r="A22" i="33" s="1"/>
  <c r="A20" i="33"/>
  <c r="I18" i="33"/>
  <c r="G13" i="33"/>
  <c r="F13" i="33"/>
  <c r="AE11" i="33" s="1"/>
  <c r="E13" i="33"/>
  <c r="D13" i="33"/>
  <c r="O11" i="33" s="1"/>
  <c r="AN12" i="33"/>
  <c r="AH12" i="33"/>
  <c r="AG12" i="33"/>
  <c r="AE12" i="33"/>
  <c r="AD12" i="33"/>
  <c r="AD11" i="33" s="1"/>
  <c r="Z12" i="33"/>
  <c r="Y12" i="33"/>
  <c r="W12" i="33"/>
  <c r="V12" i="33"/>
  <c r="R12" i="33"/>
  <c r="O12" i="33"/>
  <c r="N12" i="33"/>
  <c r="C12" i="33"/>
  <c r="AN11" i="33"/>
  <c r="Z11" i="33"/>
  <c r="W11" i="33"/>
  <c r="R11" i="33"/>
  <c r="AH11" i="33" s="1"/>
  <c r="C11" i="33"/>
  <c r="AE10" i="33"/>
  <c r="Z10" i="33"/>
  <c r="AN10" i="33" s="1"/>
  <c r="W10" i="33"/>
  <c r="R10" i="33"/>
  <c r="AH10" i="33" s="1"/>
  <c r="C10" i="33"/>
  <c r="AE9" i="33"/>
  <c r="Z9" i="33"/>
  <c r="AN9" i="33" s="1"/>
  <c r="W9" i="33"/>
  <c r="R9" i="33"/>
  <c r="AH9" i="33" s="1"/>
  <c r="O9" i="33"/>
  <c r="C9" i="33"/>
  <c r="AE8" i="33"/>
  <c r="Z8" i="33"/>
  <c r="AN8" i="33" s="1"/>
  <c r="W8" i="33"/>
  <c r="R8" i="33"/>
  <c r="AH8" i="33" s="1"/>
  <c r="O8" i="33"/>
  <c r="C8" i="33"/>
  <c r="AE7" i="33"/>
  <c r="Z7" i="33"/>
  <c r="AN7" i="33" s="1"/>
  <c r="W7" i="33"/>
  <c r="R7" i="33"/>
  <c r="AH7" i="33" s="1"/>
  <c r="C7" i="33"/>
  <c r="AE6" i="33"/>
  <c r="Z6" i="33"/>
  <c r="AN6" i="33" s="1"/>
  <c r="W6" i="33"/>
  <c r="R6" i="33"/>
  <c r="AH6" i="33" s="1"/>
  <c r="O6" i="33"/>
  <c r="C6" i="33"/>
  <c r="AN5" i="33"/>
  <c r="AE5" i="33"/>
  <c r="Z5" i="33"/>
  <c r="W5" i="33"/>
  <c r="R5" i="33"/>
  <c r="AH5" i="33" s="1"/>
  <c r="C5" i="33"/>
  <c r="AE4" i="33"/>
  <c r="AC4" i="33"/>
  <c r="AC5" i="33" s="1"/>
  <c r="AC6" i="33" s="1"/>
  <c r="Z4" i="33"/>
  <c r="AN4" i="33" s="1"/>
  <c r="W4" i="33"/>
  <c r="U4" i="33"/>
  <c r="AA4" i="33" s="1"/>
  <c r="R4" i="33"/>
  <c r="AH4" i="33" s="1"/>
  <c r="O4" i="33"/>
  <c r="M4" i="33"/>
  <c r="S4" i="33" s="1"/>
  <c r="C4" i="33"/>
  <c r="AN3" i="33"/>
  <c r="AF3" i="33"/>
  <c r="AE3" i="33"/>
  <c r="AC3" i="33"/>
  <c r="AA3" i="33"/>
  <c r="Z3" i="33"/>
  <c r="X3" i="33"/>
  <c r="W3" i="33"/>
  <c r="U3" i="33"/>
  <c r="S3" i="33"/>
  <c r="R3" i="33"/>
  <c r="AH3" i="33" s="1"/>
  <c r="P3" i="33"/>
  <c r="M3" i="33"/>
  <c r="H3" i="33"/>
  <c r="C3" i="33"/>
  <c r="AI4" i="33" l="1"/>
  <c r="AL4" i="33" s="1"/>
  <c r="AT11" i="33"/>
  <c r="AQ11" i="33"/>
  <c r="AK6" i="33"/>
  <c r="AO4" i="33"/>
  <c r="AT4" i="33"/>
  <c r="AF5" i="33"/>
  <c r="J8" i="33"/>
  <c r="D25" i="33" s="1"/>
  <c r="I11" i="33"/>
  <c r="L11" i="33" s="1"/>
  <c r="AF5" i="35"/>
  <c r="AC6" i="35"/>
  <c r="AH13" i="33"/>
  <c r="AK8" i="33" s="1"/>
  <c r="AI3" i="33"/>
  <c r="AL3" i="33" s="1"/>
  <c r="AT9" i="33"/>
  <c r="AT5" i="33"/>
  <c r="AQ5" i="33"/>
  <c r="AO5" i="33"/>
  <c r="AK7" i="33"/>
  <c r="AK11" i="33"/>
  <c r="F20" i="33" a="1"/>
  <c r="AN13" i="33"/>
  <c r="AQ3" i="33"/>
  <c r="AO3" i="33"/>
  <c r="AK5" i="33"/>
  <c r="AK9" i="33"/>
  <c r="C13" i="33"/>
  <c r="AU3" i="35"/>
  <c r="AG11" i="33"/>
  <c r="AD10" i="33"/>
  <c r="AC7" i="33"/>
  <c r="AF6" i="33"/>
  <c r="AQ6" i="33"/>
  <c r="AO6" i="33"/>
  <c r="AT6" i="33"/>
  <c r="J10" i="33"/>
  <c r="D27" i="33" s="1"/>
  <c r="AT6" i="35"/>
  <c r="AQ6" i="35"/>
  <c r="K3" i="33"/>
  <c r="AT3" i="33"/>
  <c r="AT7" i="33"/>
  <c r="AQ7" i="33"/>
  <c r="AT7" i="35"/>
  <c r="AQ7" i="35"/>
  <c r="AK8" i="35"/>
  <c r="AK6" i="35"/>
  <c r="AK4" i="35"/>
  <c r="AL4" i="35"/>
  <c r="AK9" i="35"/>
  <c r="AQ10" i="33"/>
  <c r="AB12" i="33"/>
  <c r="V11" i="33"/>
  <c r="AG11" i="35"/>
  <c r="T11" i="35"/>
  <c r="AD10" i="35"/>
  <c r="H4" i="33"/>
  <c r="P4" i="33"/>
  <c r="X4" i="33"/>
  <c r="AF4" i="33"/>
  <c r="O10" i="33"/>
  <c r="AT12" i="33"/>
  <c r="C13" i="35"/>
  <c r="J4" i="35" s="1"/>
  <c r="D21" i="35" s="1"/>
  <c r="C20" i="35" a="1"/>
  <c r="H3" i="35"/>
  <c r="AT4" i="35"/>
  <c r="AO4" i="35"/>
  <c r="AK7" i="35"/>
  <c r="AT8" i="35"/>
  <c r="J8" i="35"/>
  <c r="D25" i="35" s="1"/>
  <c r="V9" i="35"/>
  <c r="Y10" i="35"/>
  <c r="AJ12" i="33"/>
  <c r="AM12" i="33" s="1"/>
  <c r="X5" i="35"/>
  <c r="U6" i="35"/>
  <c r="N9" i="35"/>
  <c r="Q10" i="35"/>
  <c r="M5" i="33"/>
  <c r="U5" i="33"/>
  <c r="AT10" i="33"/>
  <c r="I12" i="33"/>
  <c r="L12" i="33" s="1"/>
  <c r="J12" i="33"/>
  <c r="D29" i="33" s="1"/>
  <c r="AP12" i="33"/>
  <c r="AP11" i="33" s="1"/>
  <c r="AT5" i="35"/>
  <c r="AQ5" i="35"/>
  <c r="C12" i="32"/>
  <c r="AK10" i="33"/>
  <c r="F20" i="35" a="1"/>
  <c r="AT3" i="35"/>
  <c r="I20" i="35" s="1" a="1"/>
  <c r="AQ3" i="35"/>
  <c r="AN13" i="35"/>
  <c r="AQ4" i="35" s="1"/>
  <c r="I9" i="35"/>
  <c r="AT9" i="35"/>
  <c r="AQ9" i="35"/>
  <c r="AN12" i="30"/>
  <c r="C20" i="33" a="1"/>
  <c r="O3" i="33"/>
  <c r="O5" i="33"/>
  <c r="O7" i="33"/>
  <c r="AT8" i="33"/>
  <c r="Q12" i="33"/>
  <c r="B27" i="33"/>
  <c r="B20" i="33"/>
  <c r="B23" i="33"/>
  <c r="B22" i="33"/>
  <c r="B28" i="33"/>
  <c r="B25" i="33"/>
  <c r="B24" i="33"/>
  <c r="AK10" i="35"/>
  <c r="AH7" i="30"/>
  <c r="AN7" i="30"/>
  <c r="N11" i="33"/>
  <c r="A26" i="33"/>
  <c r="C17" i="32"/>
  <c r="C12" i="30"/>
  <c r="V12" i="30"/>
  <c r="R12" i="30"/>
  <c r="AH12" i="30" s="1"/>
  <c r="T12" i="33"/>
  <c r="A27" i="33"/>
  <c r="P3" i="35"/>
  <c r="AK3" i="35"/>
  <c r="M4" i="35"/>
  <c r="AB11" i="35"/>
  <c r="O5" i="30"/>
  <c r="AD12" i="30"/>
  <c r="A29" i="33"/>
  <c r="C16" i="32"/>
  <c r="R5" i="30"/>
  <c r="Z12" i="30"/>
  <c r="AA3" i="35"/>
  <c r="AJ11" i="35"/>
  <c r="AM11" i="35" s="1"/>
  <c r="AE6" i="30"/>
  <c r="AC6" i="30"/>
  <c r="Z6" i="30"/>
  <c r="R6" i="30"/>
  <c r="AH6" i="30" s="1"/>
  <c r="A24" i="33"/>
  <c r="J10" i="35"/>
  <c r="D27" i="35" s="1"/>
  <c r="AJ10" i="35"/>
  <c r="I10" i="35"/>
  <c r="L10" i="35" s="1"/>
  <c r="AK11" i="35"/>
  <c r="A24" i="35"/>
  <c r="A23" i="35"/>
  <c r="A29" i="35"/>
  <c r="A21" i="35"/>
  <c r="A28" i="35"/>
  <c r="A27" i="35"/>
  <c r="A26" i="35"/>
  <c r="A25" i="35"/>
  <c r="AN6" i="30"/>
  <c r="AD11" i="30"/>
  <c r="AL3" i="35"/>
  <c r="AI5" i="35"/>
  <c r="AL5" i="35" s="1"/>
  <c r="AJ12" i="35"/>
  <c r="AM12" i="35" s="1"/>
  <c r="AK12" i="35"/>
  <c r="C7" i="30"/>
  <c r="AN4" i="30"/>
  <c r="Z5" i="30"/>
  <c r="AN5" i="30" s="1"/>
  <c r="AH8" i="30"/>
  <c r="H3" i="30"/>
  <c r="AF5" i="30"/>
  <c r="AD9" i="30"/>
  <c r="R10" i="30"/>
  <c r="AH10" i="30" s="1"/>
  <c r="Z10" i="30"/>
  <c r="AN10" i="30" s="1"/>
  <c r="N11" i="30"/>
  <c r="C11" i="30"/>
  <c r="R11" i="30"/>
  <c r="AH11" i="30" s="1"/>
  <c r="AP12" i="35"/>
  <c r="AP11" i="35" s="1"/>
  <c r="C10" i="32"/>
  <c r="C6" i="30"/>
  <c r="C13" i="30" s="1"/>
  <c r="Z11" i="30"/>
  <c r="AN11" i="30" s="1"/>
  <c r="B26" i="35"/>
  <c r="D13" i="30"/>
  <c r="M3" i="30"/>
  <c r="R9" i="30"/>
  <c r="AH9" i="30" s="1"/>
  <c r="AH5" i="30"/>
  <c r="E13" i="30"/>
  <c r="B28" i="35"/>
  <c r="Z3" i="30"/>
  <c r="AN3" i="30" s="1"/>
  <c r="Z4" i="30"/>
  <c r="F13" i="30"/>
  <c r="AE5" i="30" s="1"/>
  <c r="B21" i="35"/>
  <c r="G13" i="30"/>
  <c r="C8" i="30"/>
  <c r="AD10" i="30"/>
  <c r="R3" i="30"/>
  <c r="AH3" i="30" s="1"/>
  <c r="H4" i="30"/>
  <c r="R4" i="30"/>
  <c r="AH4" i="30" s="1"/>
  <c r="O6" i="30"/>
  <c r="O7" i="30"/>
  <c r="Z8" i="30"/>
  <c r="AN8" i="30" s="1"/>
  <c r="AN9" i="30"/>
  <c r="T12" i="30"/>
  <c r="U3" i="30"/>
  <c r="AJ12" i="30" l="1"/>
  <c r="J4" i="30"/>
  <c r="D11" i="32" s="1"/>
  <c r="J3" i="30"/>
  <c r="D10" i="32" s="1"/>
  <c r="J10" i="30"/>
  <c r="D17" i="32" s="1"/>
  <c r="J5" i="30"/>
  <c r="D12" i="32" s="1"/>
  <c r="J9" i="30"/>
  <c r="D16" i="32" s="1"/>
  <c r="AV11" i="35"/>
  <c r="AS11" i="35"/>
  <c r="AW11" i="35" s="1"/>
  <c r="AP10" i="35"/>
  <c r="F12" i="32"/>
  <c r="AT5" i="30"/>
  <c r="I12" i="32" s="1"/>
  <c r="AT10" i="30"/>
  <c r="I17" i="32" s="1"/>
  <c r="F17" i="32"/>
  <c r="AS11" i="33"/>
  <c r="AV11" i="33"/>
  <c r="AP10" i="33"/>
  <c r="Q11" i="30"/>
  <c r="N10" i="30"/>
  <c r="AB9" i="35"/>
  <c r="Y9" i="35"/>
  <c r="V8" i="35"/>
  <c r="AT9" i="30"/>
  <c r="I16" i="32" s="1"/>
  <c r="F16" i="32"/>
  <c r="U7" i="35"/>
  <c r="X6" i="35"/>
  <c r="AD9" i="35"/>
  <c r="AG10" i="35"/>
  <c r="W11" i="30"/>
  <c r="W7" i="30"/>
  <c r="W8" i="30"/>
  <c r="W3" i="30"/>
  <c r="W9" i="30"/>
  <c r="W4" i="30"/>
  <c r="W5" i="30"/>
  <c r="AT7" i="30"/>
  <c r="I14" i="32" s="1"/>
  <c r="F14" i="32"/>
  <c r="AQ7" i="30"/>
  <c r="G14" i="32" s="1"/>
  <c r="O14" i="33"/>
  <c r="F22" i="35"/>
  <c r="F29" i="35"/>
  <c r="F28" i="35"/>
  <c r="F20" i="35"/>
  <c r="F26" i="35"/>
  <c r="F23" i="35"/>
  <c r="F21" i="35"/>
  <c r="F24" i="35"/>
  <c r="F27" i="35"/>
  <c r="F25" i="35"/>
  <c r="AR3" i="35"/>
  <c r="O8" i="30"/>
  <c r="O9" i="30"/>
  <c r="O4" i="30"/>
  <c r="O3" i="30"/>
  <c r="Q12" i="30"/>
  <c r="O12" i="30"/>
  <c r="O11" i="30"/>
  <c r="W10" i="30"/>
  <c r="K3" i="30"/>
  <c r="E10" i="32" s="1"/>
  <c r="J7" i="30"/>
  <c r="D14" i="32" s="1"/>
  <c r="C14" i="32"/>
  <c r="AG11" i="30"/>
  <c r="M5" i="35"/>
  <c r="AA4" i="35"/>
  <c r="S4" i="35"/>
  <c r="P4" i="35"/>
  <c r="W12" i="30"/>
  <c r="C24" i="33"/>
  <c r="C21" i="33"/>
  <c r="C29" i="33"/>
  <c r="C28" i="33"/>
  <c r="C26" i="33"/>
  <c r="C23" i="33"/>
  <c r="C22" i="33"/>
  <c r="C27" i="33"/>
  <c r="C25" i="33"/>
  <c r="C20" i="33"/>
  <c r="AA5" i="33"/>
  <c r="U6" i="33"/>
  <c r="X5" i="33"/>
  <c r="K3" i="35"/>
  <c r="H4" i="35"/>
  <c r="AU4" i="35" s="1"/>
  <c r="AB11" i="33"/>
  <c r="Y11" i="33"/>
  <c r="V10" i="33"/>
  <c r="J7" i="35"/>
  <c r="D24" i="35" s="1"/>
  <c r="J6" i="33"/>
  <c r="D23" i="33" s="1"/>
  <c r="J11" i="33"/>
  <c r="D28" i="33" s="1"/>
  <c r="J7" i="33"/>
  <c r="D24" i="33" s="1"/>
  <c r="J5" i="33"/>
  <c r="D22" i="33" s="1"/>
  <c r="J3" i="33"/>
  <c r="D20" i="33" s="1"/>
  <c r="J4" i="33"/>
  <c r="D21" i="33" s="1"/>
  <c r="AU3" i="33"/>
  <c r="AR3" i="33"/>
  <c r="AJ11" i="33"/>
  <c r="AK3" i="33"/>
  <c r="K4" i="30"/>
  <c r="E11" i="32" s="1"/>
  <c r="AG9" i="30"/>
  <c r="AD8" i="30"/>
  <c r="AR4" i="35"/>
  <c r="AO5" i="35"/>
  <c r="AH13" i="30"/>
  <c r="AK3" i="30" s="1"/>
  <c r="AI3" i="30"/>
  <c r="AG10" i="30"/>
  <c r="W6" i="30"/>
  <c r="AB12" i="30"/>
  <c r="Y12" i="30"/>
  <c r="I8" i="35"/>
  <c r="L9" i="35"/>
  <c r="AK5" i="30"/>
  <c r="AV12" i="35"/>
  <c r="AS12" i="35"/>
  <c r="AW12" i="35" s="1"/>
  <c r="F13" i="32"/>
  <c r="AQ6" i="30"/>
  <c r="G13" i="32" s="1"/>
  <c r="AT6" i="30"/>
  <c r="I13" i="32" s="1"/>
  <c r="C19" i="32"/>
  <c r="J12" i="30"/>
  <c r="D19" i="32" s="1"/>
  <c r="I12" i="30"/>
  <c r="L12" i="30" s="1"/>
  <c r="AQ11" i="35"/>
  <c r="AT12" i="30"/>
  <c r="I19" i="32" s="1"/>
  <c r="AP12" i="30"/>
  <c r="AP11" i="30" s="1"/>
  <c r="F19" i="32"/>
  <c r="J5" i="35"/>
  <c r="D22" i="35" s="1"/>
  <c r="S5" i="33"/>
  <c r="M6" i="33"/>
  <c r="P5" i="33"/>
  <c r="J3" i="35"/>
  <c r="D20" i="35" s="1"/>
  <c r="C15" i="32"/>
  <c r="J8" i="30"/>
  <c r="D15" i="32" s="1"/>
  <c r="AT11" i="30"/>
  <c r="I18" i="32" s="1"/>
  <c r="F18" i="32"/>
  <c r="AJ11" i="30"/>
  <c r="AM11" i="30" s="1"/>
  <c r="L12" i="35"/>
  <c r="AK8" i="30"/>
  <c r="AX11" i="35"/>
  <c r="AG12" i="30"/>
  <c r="T10" i="35"/>
  <c r="AK12" i="33"/>
  <c r="AX12" i="33" s="1"/>
  <c r="C26" i="35"/>
  <c r="C25" i="35"/>
  <c r="C23" i="35"/>
  <c r="C20" i="35"/>
  <c r="C29" i="35"/>
  <c r="C28" i="35"/>
  <c r="C27" i="35"/>
  <c r="C22" i="35"/>
  <c r="C21" i="35"/>
  <c r="C24" i="35"/>
  <c r="I10" i="33"/>
  <c r="AC8" i="33"/>
  <c r="AF7" i="33"/>
  <c r="AQ12" i="33"/>
  <c r="AQ8" i="33"/>
  <c r="J9" i="33"/>
  <c r="D26" i="33" s="1"/>
  <c r="AQ9" i="33"/>
  <c r="AI6" i="35"/>
  <c r="H6" i="30"/>
  <c r="K6" i="30" s="1"/>
  <c r="E13" i="32" s="1"/>
  <c r="J6" i="30"/>
  <c r="D13" i="32" s="1"/>
  <c r="C13" i="32"/>
  <c r="C20" i="32" s="1"/>
  <c r="AM10" i="35"/>
  <c r="AJ9" i="35"/>
  <c r="I29" i="35"/>
  <c r="I21" i="35"/>
  <c r="I24" i="35"/>
  <c r="I23" i="35"/>
  <c r="I22" i="35"/>
  <c r="I20" i="35"/>
  <c r="I25" i="35"/>
  <c r="I27" i="35"/>
  <c r="I26" i="35"/>
  <c r="I28" i="35"/>
  <c r="AE11" i="30"/>
  <c r="AE7" i="30"/>
  <c r="AE9" i="30"/>
  <c r="AF4" i="30"/>
  <c r="AE8" i="30"/>
  <c r="AE4" i="30"/>
  <c r="AF3" i="30"/>
  <c r="AE3" i="30"/>
  <c r="V11" i="30"/>
  <c r="C18" i="32"/>
  <c r="J11" i="30"/>
  <c r="D18" i="32" s="1"/>
  <c r="I11" i="30"/>
  <c r="AB10" i="35"/>
  <c r="P3" i="30"/>
  <c r="M4" i="30"/>
  <c r="S3" i="30"/>
  <c r="F11" i="32"/>
  <c r="AT4" i="30"/>
  <c r="I11" i="32" s="1"/>
  <c r="T11" i="33"/>
  <c r="Q11" i="33"/>
  <c r="N10" i="33"/>
  <c r="AR6" i="33"/>
  <c r="AO7" i="33"/>
  <c r="AR5" i="33"/>
  <c r="AQ8" i="30"/>
  <c r="G15" i="32" s="1"/>
  <c r="AT8" i="30"/>
  <c r="I15" i="32" s="1"/>
  <c r="F15" i="32"/>
  <c r="AE10" i="30"/>
  <c r="AJ10" i="30"/>
  <c r="AM10" i="30" s="1"/>
  <c r="AF6" i="30"/>
  <c r="AC7" i="30"/>
  <c r="AE12" i="30"/>
  <c r="AQ8" i="35"/>
  <c r="G20" i="35" s="1" a="1"/>
  <c r="AQ12" i="35"/>
  <c r="H5" i="30"/>
  <c r="K5" i="30" s="1"/>
  <c r="E12" i="32" s="1"/>
  <c r="AS12" i="33"/>
  <c r="AW12" i="33" s="1"/>
  <c r="AV12" i="33"/>
  <c r="J12" i="35"/>
  <c r="D29" i="35" s="1"/>
  <c r="J11" i="35"/>
  <c r="D28" i="35" s="1"/>
  <c r="J9" i="35"/>
  <c r="D26" i="35" s="1"/>
  <c r="AD9" i="33"/>
  <c r="AG10" i="33"/>
  <c r="F28" i="33"/>
  <c r="F25" i="33"/>
  <c r="F27" i="33"/>
  <c r="F26" i="33"/>
  <c r="F24" i="33"/>
  <c r="F22" i="33"/>
  <c r="F20" i="33"/>
  <c r="F29" i="33"/>
  <c r="F23" i="33"/>
  <c r="F21" i="33"/>
  <c r="AC7" i="35"/>
  <c r="AF6" i="35"/>
  <c r="AU4" i="33"/>
  <c r="AR4" i="33"/>
  <c r="AA3" i="30"/>
  <c r="X3" i="30"/>
  <c r="U4" i="30"/>
  <c r="AI4" i="30"/>
  <c r="AL4" i="30" s="1"/>
  <c r="AK4" i="30"/>
  <c r="AT3" i="30"/>
  <c r="I10" i="32" s="1"/>
  <c r="AN13" i="30"/>
  <c r="AQ5" i="30" s="1"/>
  <c r="G12" i="32" s="1"/>
  <c r="AQ3" i="30"/>
  <c r="G10" i="32" s="1"/>
  <c r="F10" i="32"/>
  <c r="AO3" i="30"/>
  <c r="AO4" i="30" s="1"/>
  <c r="O10" i="30"/>
  <c r="AQ10" i="35"/>
  <c r="L11" i="35"/>
  <c r="Q9" i="35"/>
  <c r="T9" i="35"/>
  <c r="N8" i="35"/>
  <c r="J6" i="35"/>
  <c r="D23" i="35" s="1"/>
  <c r="K4" i="33"/>
  <c r="H5" i="33"/>
  <c r="AU5" i="33" s="1"/>
  <c r="I20" i="33" a="1"/>
  <c r="AI5" i="33"/>
  <c r="AQ4" i="33"/>
  <c r="G20" i="33" s="1" a="1"/>
  <c r="AK4" i="33"/>
  <c r="G25" i="33" l="1"/>
  <c r="G22" i="33"/>
  <c r="G27" i="33"/>
  <c r="G26" i="33"/>
  <c r="G24" i="33"/>
  <c r="G21" i="33"/>
  <c r="G29" i="33"/>
  <c r="G20" i="33"/>
  <c r="G28" i="33"/>
  <c r="G23" i="33"/>
  <c r="AS11" i="30"/>
  <c r="AW11" i="30" s="1"/>
  <c r="AV11" i="30"/>
  <c r="AP10" i="30"/>
  <c r="G27" i="35"/>
  <c r="G20" i="35"/>
  <c r="G28" i="35"/>
  <c r="G26" i="35"/>
  <c r="G24" i="35"/>
  <c r="G25" i="35"/>
  <c r="G23" i="35"/>
  <c r="G22" i="35"/>
  <c r="G21" i="35"/>
  <c r="G29" i="35"/>
  <c r="AR4" i="30"/>
  <c r="H11" i="32" s="1"/>
  <c r="AU4" i="30"/>
  <c r="J11" i="32" s="1"/>
  <c r="AO5" i="30"/>
  <c r="AA4" i="30"/>
  <c r="X4" i="30"/>
  <c r="U5" i="30"/>
  <c r="N9" i="33"/>
  <c r="T10" i="33"/>
  <c r="Q10" i="33"/>
  <c r="AR5" i="35"/>
  <c r="AO6" i="35"/>
  <c r="AM11" i="33"/>
  <c r="AW11" i="33" s="1"/>
  <c r="AJ10" i="33"/>
  <c r="N7" i="35"/>
  <c r="Q8" i="35"/>
  <c r="L10" i="33"/>
  <c r="I9" i="33"/>
  <c r="V9" i="33"/>
  <c r="AB10" i="33"/>
  <c r="Y10" i="33"/>
  <c r="C30" i="33"/>
  <c r="F30" i="35"/>
  <c r="T10" i="30"/>
  <c r="Q10" i="30"/>
  <c r="N9" i="30"/>
  <c r="AQ9" i="30"/>
  <c r="G16" i="32" s="1"/>
  <c r="AJ9" i="30"/>
  <c r="AB11" i="30"/>
  <c r="Y11" i="30"/>
  <c r="V10" i="30"/>
  <c r="AF8" i="33"/>
  <c r="AC9" i="33"/>
  <c r="AA6" i="33"/>
  <c r="U7" i="33"/>
  <c r="X6" i="33"/>
  <c r="F20" i="32"/>
  <c r="S4" i="30"/>
  <c r="P4" i="30"/>
  <c r="M5" i="30"/>
  <c r="AL6" i="35"/>
  <c r="AI7" i="35"/>
  <c r="AX11" i="33"/>
  <c r="AL5" i="33"/>
  <c r="AI6" i="33"/>
  <c r="F30" i="33"/>
  <c r="AG9" i="33"/>
  <c r="AD8" i="33"/>
  <c r="AK10" i="30"/>
  <c r="AQ11" i="30"/>
  <c r="G18" i="32" s="1"/>
  <c r="AI5" i="30"/>
  <c r="S5" i="35"/>
  <c r="M6" i="35"/>
  <c r="P5" i="35"/>
  <c r="AA5" i="35"/>
  <c r="I27" i="33"/>
  <c r="I20" i="33"/>
  <c r="I24" i="33"/>
  <c r="I26" i="33"/>
  <c r="I25" i="33"/>
  <c r="I23" i="33"/>
  <c r="I21" i="33"/>
  <c r="I29" i="33"/>
  <c r="I28" i="33"/>
  <c r="I22" i="33"/>
  <c r="AR7" i="33"/>
  <c r="AO8" i="33"/>
  <c r="AJ8" i="35"/>
  <c r="AM9" i="35"/>
  <c r="AL3" i="30"/>
  <c r="AG8" i="30"/>
  <c r="AD7" i="30"/>
  <c r="T11" i="30"/>
  <c r="AQ10" i="30"/>
  <c r="G17" i="32" s="1"/>
  <c r="AK9" i="30"/>
  <c r="K5" i="33"/>
  <c r="H6" i="33"/>
  <c r="AF7" i="35"/>
  <c r="AC8" i="35"/>
  <c r="X7" i="35"/>
  <c r="U8" i="35"/>
  <c r="C30" i="35"/>
  <c r="L11" i="30"/>
  <c r="I10" i="30"/>
  <c r="D3" i="36" a="1"/>
  <c r="AS12" i="30"/>
  <c r="AV12" i="30"/>
  <c r="K4" i="35"/>
  <c r="H5" i="35"/>
  <c r="AU5" i="35" s="1"/>
  <c r="H7" i="30"/>
  <c r="AV10" i="33"/>
  <c r="AS10" i="33"/>
  <c r="AP9" i="33"/>
  <c r="AS10" i="35"/>
  <c r="AV10" i="35"/>
  <c r="AP9" i="35"/>
  <c r="AK12" i="30"/>
  <c r="AX12" i="30" s="1"/>
  <c r="AK7" i="30"/>
  <c r="AD8" i="35"/>
  <c r="T8" i="35" s="1"/>
  <c r="AG9" i="35"/>
  <c r="L8" i="35"/>
  <c r="I7" i="35"/>
  <c r="AU3" i="30"/>
  <c r="J10" i="32" s="1"/>
  <c r="AR3" i="30"/>
  <c r="H10" i="32" s="1"/>
  <c r="AF7" i="30"/>
  <c r="AC8" i="30"/>
  <c r="AQ4" i="30"/>
  <c r="G11" i="32" s="1"/>
  <c r="AK11" i="30"/>
  <c r="AX11" i="30" s="1"/>
  <c r="S6" i="33"/>
  <c r="M7" i="33"/>
  <c r="P6" i="33"/>
  <c r="AQ12" i="30"/>
  <c r="G19" i="32" s="1"/>
  <c r="AK6" i="30"/>
  <c r="AX12" i="35"/>
  <c r="O14" i="30"/>
  <c r="V7" i="35"/>
  <c r="Y8" i="35"/>
  <c r="AM12" i="30"/>
  <c r="AX10" i="33" l="1"/>
  <c r="AL7" i="35"/>
  <c r="AI8" i="35"/>
  <c r="L9" i="33"/>
  <c r="I8" i="33"/>
  <c r="L10" i="30"/>
  <c r="I9" i="30"/>
  <c r="AM9" i="30"/>
  <c r="AJ8" i="30"/>
  <c r="AA5" i="30"/>
  <c r="X5" i="30"/>
  <c r="U6" i="30"/>
  <c r="AD7" i="33"/>
  <c r="AG8" i="33"/>
  <c r="AB9" i="33"/>
  <c r="V8" i="33"/>
  <c r="Y9" i="33"/>
  <c r="AV10" i="30"/>
  <c r="AS10" i="30"/>
  <c r="AW10" i="30" s="1"/>
  <c r="AP9" i="30"/>
  <c r="K7" i="30"/>
  <c r="E14" i="32" s="1"/>
  <c r="H8" i="30"/>
  <c r="K5" i="35"/>
  <c r="H6" i="35"/>
  <c r="AL6" i="33"/>
  <c r="AI7" i="33"/>
  <c r="AR5" i="30"/>
  <c r="H12" i="32" s="1"/>
  <c r="AU5" i="30"/>
  <c r="J12" i="32" s="1"/>
  <c r="AO6" i="30"/>
  <c r="U8" i="33"/>
  <c r="AA7" i="33"/>
  <c r="X7" i="33"/>
  <c r="K6" i="33"/>
  <c r="H7" i="33"/>
  <c r="AU6" i="33"/>
  <c r="AR6" i="35"/>
  <c r="AO7" i="35"/>
  <c r="AB8" i="35"/>
  <c r="AS9" i="35"/>
  <c r="AV9" i="35"/>
  <c r="AP8" i="35"/>
  <c r="M7" i="35"/>
  <c r="S6" i="35"/>
  <c r="P6" i="35"/>
  <c r="AA6" i="35"/>
  <c r="S5" i="30"/>
  <c r="P5" i="30"/>
  <c r="M6" i="30"/>
  <c r="S7" i="33"/>
  <c r="M8" i="33"/>
  <c r="P7" i="33"/>
  <c r="L7" i="35"/>
  <c r="I6" i="35"/>
  <c r="U9" i="35"/>
  <c r="X8" i="35"/>
  <c r="AR8" i="33"/>
  <c r="AO9" i="33"/>
  <c r="AB10" i="30"/>
  <c r="Y10" i="30"/>
  <c r="V9" i="30"/>
  <c r="AD7" i="35"/>
  <c r="AG8" i="35"/>
  <c r="AC9" i="35"/>
  <c r="AF8" i="35"/>
  <c r="AM10" i="33"/>
  <c r="AW10" i="33" s="1"/>
  <c r="AJ9" i="33"/>
  <c r="AF8" i="30"/>
  <c r="AC9" i="30"/>
  <c r="Q9" i="30"/>
  <c r="T9" i="30"/>
  <c r="N8" i="30"/>
  <c r="AM8" i="35"/>
  <c r="AJ7" i="35"/>
  <c r="AC10" i="33"/>
  <c r="AF9" i="33"/>
  <c r="Y7" i="35"/>
  <c r="AB7" i="35"/>
  <c r="V6" i="35"/>
  <c r="AW10" i="35"/>
  <c r="AX10" i="35"/>
  <c r="AW12" i="30"/>
  <c r="AL5" i="30"/>
  <c r="AI6" i="30"/>
  <c r="AV9" i="33"/>
  <c r="AS9" i="33"/>
  <c r="AP8" i="33"/>
  <c r="D8" i="36"/>
  <c r="D9" i="36"/>
  <c r="D7" i="36"/>
  <c r="D6" i="36"/>
  <c r="D5" i="36"/>
  <c r="D12" i="36"/>
  <c r="D11" i="36"/>
  <c r="D10" i="36"/>
  <c r="D3" i="36"/>
  <c r="D4" i="36"/>
  <c r="AG7" i="30"/>
  <c r="AD6" i="30"/>
  <c r="C3" i="36" a="1"/>
  <c r="T7" i="35"/>
  <c r="Q7" i="35"/>
  <c r="N6" i="35"/>
  <c r="T9" i="33"/>
  <c r="N8" i="33"/>
  <c r="Q9" i="33"/>
  <c r="AL7" i="33" l="1"/>
  <c r="AI8" i="33"/>
  <c r="AV8" i="33"/>
  <c r="AS8" i="33"/>
  <c r="AP7" i="33"/>
  <c r="S7" i="35"/>
  <c r="M8" i="35"/>
  <c r="P7" i="35"/>
  <c r="AA7" i="35"/>
  <c r="AV9" i="30"/>
  <c r="AS9" i="30"/>
  <c r="AP8" i="30"/>
  <c r="K7" i="33"/>
  <c r="H8" i="33"/>
  <c r="AU7" i="33"/>
  <c r="V5" i="35"/>
  <c r="Y6" i="35"/>
  <c r="AL8" i="35"/>
  <c r="AI9" i="35"/>
  <c r="AM8" i="30"/>
  <c r="AJ7" i="30"/>
  <c r="AG6" i="30"/>
  <c r="AD5" i="30"/>
  <c r="AX10" i="30"/>
  <c r="AF9" i="30"/>
  <c r="AC10" i="30"/>
  <c r="Y9" i="30"/>
  <c r="AB9" i="30"/>
  <c r="V8" i="30"/>
  <c r="U10" i="35"/>
  <c r="X9" i="35"/>
  <c r="K6" i="35"/>
  <c r="H7" i="35"/>
  <c r="AU7" i="35" s="1"/>
  <c r="Y8" i="33"/>
  <c r="V7" i="33"/>
  <c r="AB8" i="33"/>
  <c r="X6" i="30"/>
  <c r="AA6" i="30"/>
  <c r="U7" i="30"/>
  <c r="Q8" i="30"/>
  <c r="N7" i="30"/>
  <c r="L6" i="35"/>
  <c r="I5" i="35"/>
  <c r="AR7" i="35"/>
  <c r="AO8" i="35"/>
  <c r="X8" i="33"/>
  <c r="U9" i="33"/>
  <c r="AA8" i="33"/>
  <c r="L9" i="30"/>
  <c r="I8" i="30"/>
  <c r="P8" i="33"/>
  <c r="M9" i="33"/>
  <c r="S8" i="33"/>
  <c r="C11" i="36"/>
  <c r="E11" i="36" s="1"/>
  <c r="C10" i="36"/>
  <c r="E10" i="36" s="1"/>
  <c r="C9" i="36"/>
  <c r="E9" i="36" s="1"/>
  <c r="C8" i="36"/>
  <c r="E8" i="36" s="1"/>
  <c r="C7" i="36"/>
  <c r="E7" i="36" s="1"/>
  <c r="C6" i="36"/>
  <c r="E6" i="36" s="1"/>
  <c r="C5" i="36"/>
  <c r="E5" i="36" s="1"/>
  <c r="C4" i="36"/>
  <c r="E4" i="36" s="1"/>
  <c r="C3" i="36"/>
  <c r="E3" i="36" s="1"/>
  <c r="C12" i="36"/>
  <c r="E12" i="36" s="1"/>
  <c r="AG7" i="35"/>
  <c r="AD6" i="35"/>
  <c r="AB6" i="35" s="1"/>
  <c r="AW9" i="35"/>
  <c r="AX9" i="35"/>
  <c r="AL6" i="30"/>
  <c r="AI7" i="30"/>
  <c r="Q8" i="33"/>
  <c r="N7" i="33"/>
  <c r="T8" i="33"/>
  <c r="AC11" i="33"/>
  <c r="AF10" i="33"/>
  <c r="AM9" i="33"/>
  <c r="AJ8" i="33"/>
  <c r="AU6" i="30"/>
  <c r="J13" i="32" s="1"/>
  <c r="AR6" i="30"/>
  <c r="H13" i="32" s="1"/>
  <c r="AO7" i="30"/>
  <c r="K8" i="30"/>
  <c r="E15" i="32" s="1"/>
  <c r="H9" i="30"/>
  <c r="N5" i="35"/>
  <c r="Q6" i="35"/>
  <c r="AW9" i="33"/>
  <c r="AX9" i="33"/>
  <c r="AF9" i="35"/>
  <c r="AC10" i="35"/>
  <c r="AS8" i="35"/>
  <c r="AV8" i="35"/>
  <c r="AP7" i="35"/>
  <c r="P6" i="30"/>
  <c r="S6" i="30"/>
  <c r="M7" i="30"/>
  <c r="AJ6" i="35"/>
  <c r="AM7" i="35"/>
  <c r="AR9" i="33"/>
  <c r="AO10" i="33"/>
  <c r="AU6" i="35"/>
  <c r="AD6" i="33"/>
  <c r="AG7" i="33"/>
  <c r="L8" i="33"/>
  <c r="I7" i="33"/>
  <c r="AC12" i="33" l="1"/>
  <c r="AF12" i="33" s="1"/>
  <c r="AF11" i="33"/>
  <c r="AB8" i="30"/>
  <c r="Y8" i="30"/>
  <c r="V7" i="30"/>
  <c r="AL9" i="35"/>
  <c r="AI10" i="35"/>
  <c r="AV8" i="30"/>
  <c r="AS8" i="30"/>
  <c r="AP7" i="30"/>
  <c r="AX8" i="33"/>
  <c r="AM7" i="30"/>
  <c r="AJ6" i="30"/>
  <c r="T7" i="33"/>
  <c r="N6" i="33"/>
  <c r="Q7" i="33"/>
  <c r="AB7" i="33"/>
  <c r="V6" i="33"/>
  <c r="Y7" i="33"/>
  <c r="E13" i="36"/>
  <c r="T6" i="35"/>
  <c r="AL7" i="30"/>
  <c r="AI8" i="30"/>
  <c r="AF10" i="30"/>
  <c r="AC11" i="30"/>
  <c r="AR8" i="35"/>
  <c r="AO9" i="35"/>
  <c r="AL8" i="33"/>
  <c r="AI9" i="33"/>
  <c r="AD5" i="35"/>
  <c r="AG6" i="35"/>
  <c r="L5" i="35"/>
  <c r="I4" i="35"/>
  <c r="M9" i="35"/>
  <c r="S8" i="35"/>
  <c r="P8" i="35"/>
  <c r="AA8" i="35"/>
  <c r="AM6" i="35"/>
  <c r="AJ5" i="35"/>
  <c r="AU7" i="30"/>
  <c r="J14" i="32" s="1"/>
  <c r="AR7" i="30"/>
  <c r="H14" i="32" s="1"/>
  <c r="AO8" i="30"/>
  <c r="M8" i="30"/>
  <c r="S7" i="30"/>
  <c r="P7" i="30"/>
  <c r="Q7" i="30"/>
  <c r="N6" i="30"/>
  <c r="AV7" i="33"/>
  <c r="AS7" i="33"/>
  <c r="AP6" i="33"/>
  <c r="T8" i="30"/>
  <c r="AW9" i="30"/>
  <c r="AX9" i="30"/>
  <c r="AS7" i="35"/>
  <c r="AV7" i="35"/>
  <c r="AP6" i="35"/>
  <c r="AM8" i="33"/>
  <c r="AW8" i="33" s="1"/>
  <c r="AJ7" i="33"/>
  <c r="M10" i="33"/>
  <c r="S9" i="33"/>
  <c r="P9" i="33"/>
  <c r="X7" i="30"/>
  <c r="U8" i="30"/>
  <c r="AA7" i="30"/>
  <c r="N4" i="35"/>
  <c r="T5" i="35"/>
  <c r="Q5" i="35"/>
  <c r="L7" i="33"/>
  <c r="I6" i="33"/>
  <c r="AC11" i="35"/>
  <c r="AF10" i="35"/>
  <c r="H9" i="33"/>
  <c r="K8" i="33"/>
  <c r="AU8" i="33"/>
  <c r="AD5" i="33"/>
  <c r="AG6" i="33"/>
  <c r="U10" i="33"/>
  <c r="X9" i="33"/>
  <c r="AA9" i="33"/>
  <c r="K7" i="35"/>
  <c r="H8" i="35"/>
  <c r="AR10" i="33"/>
  <c r="AO11" i="33"/>
  <c r="AW8" i="35"/>
  <c r="AX8" i="35"/>
  <c r="K9" i="30"/>
  <c r="E16" i="32" s="1"/>
  <c r="H10" i="30"/>
  <c r="L8" i="30"/>
  <c r="I7" i="30"/>
  <c r="U11" i="35"/>
  <c r="X10" i="35"/>
  <c r="AG5" i="30"/>
  <c r="AD4" i="30"/>
  <c r="Y5" i="35"/>
  <c r="AB5" i="35"/>
  <c r="V4" i="35"/>
  <c r="AL9" i="33" l="1"/>
  <c r="AI10" i="33"/>
  <c r="AL10" i="35"/>
  <c r="AI11" i="35"/>
  <c r="X11" i="35"/>
  <c r="U12" i="35"/>
  <c r="AD4" i="33"/>
  <c r="AG5" i="33"/>
  <c r="P10" i="33"/>
  <c r="S10" i="33"/>
  <c r="M11" i="33"/>
  <c r="AM6" i="30"/>
  <c r="AJ5" i="30"/>
  <c r="AF11" i="35"/>
  <c r="AC12" i="35"/>
  <c r="AF12" i="35" s="1"/>
  <c r="AR11" i="33"/>
  <c r="AO12" i="33"/>
  <c r="V3" i="35"/>
  <c r="Y4" i="35"/>
  <c r="L7" i="30"/>
  <c r="I6" i="30"/>
  <c r="AV6" i="33"/>
  <c r="AS6" i="33"/>
  <c r="AP5" i="33"/>
  <c r="S8" i="30"/>
  <c r="P8" i="30"/>
  <c r="M9" i="30"/>
  <c r="AR9" i="35"/>
  <c r="AU9" i="35"/>
  <c r="AO10" i="35"/>
  <c r="K8" i="35"/>
  <c r="H9" i="35"/>
  <c r="AX7" i="33"/>
  <c r="AR8" i="30"/>
  <c r="H15" i="32" s="1"/>
  <c r="AU8" i="30"/>
  <c r="J15" i="32" s="1"/>
  <c r="AO9" i="30"/>
  <c r="S9" i="35"/>
  <c r="P9" i="35"/>
  <c r="M10" i="35"/>
  <c r="AA9" i="35"/>
  <c r="K10" i="30"/>
  <c r="E17" i="32" s="1"/>
  <c r="H11" i="30"/>
  <c r="K9" i="33"/>
  <c r="H10" i="33"/>
  <c r="AU9" i="33"/>
  <c r="L4" i="35"/>
  <c r="I3" i="35"/>
  <c r="L3" i="35" s="1"/>
  <c r="AU8" i="35"/>
  <c r="V5" i="33"/>
  <c r="Y6" i="33"/>
  <c r="AB6" i="33"/>
  <c r="AM7" i="33"/>
  <c r="AW7" i="33" s="1"/>
  <c r="AJ6" i="33"/>
  <c r="Y7" i="30"/>
  <c r="AB7" i="30"/>
  <c r="V6" i="30"/>
  <c r="N3" i="35"/>
  <c r="Q4" i="35"/>
  <c r="AS6" i="35"/>
  <c r="AV6" i="35"/>
  <c r="AP5" i="35"/>
  <c r="AG4" i="30"/>
  <c r="AD3" i="30"/>
  <c r="AG3" i="30" s="1"/>
  <c r="AA8" i="30"/>
  <c r="X8" i="30"/>
  <c r="U9" i="30"/>
  <c r="Q6" i="30"/>
  <c r="N5" i="30"/>
  <c r="AF11" i="30"/>
  <c r="AC12" i="30"/>
  <c r="AF12" i="30" s="1"/>
  <c r="AS7" i="30"/>
  <c r="AV7" i="30"/>
  <c r="AP6" i="30"/>
  <c r="AW7" i="35"/>
  <c r="AX7" i="35"/>
  <c r="AJ4" i="35"/>
  <c r="AM5" i="35"/>
  <c r="AW8" i="30"/>
  <c r="AX8" i="30"/>
  <c r="X10" i="33"/>
  <c r="AA10" i="33"/>
  <c r="U11" i="33"/>
  <c r="I5" i="33"/>
  <c r="L6" i="33"/>
  <c r="T7" i="30"/>
  <c r="AG5" i="35"/>
  <c r="AD4" i="35"/>
  <c r="AL8" i="30"/>
  <c r="AI9" i="30"/>
  <c r="N5" i="33"/>
  <c r="Q6" i="33"/>
  <c r="T6" i="33"/>
  <c r="AA9" i="30" l="1"/>
  <c r="X9" i="30"/>
  <c r="U10" i="30"/>
  <c r="AR10" i="35"/>
  <c r="AO11" i="35"/>
  <c r="AD3" i="35"/>
  <c r="AG3" i="35" s="1"/>
  <c r="AG4" i="35"/>
  <c r="AW7" i="30"/>
  <c r="AX7" i="30"/>
  <c r="T4" i="35"/>
  <c r="K10" i="33"/>
  <c r="H11" i="33"/>
  <c r="AU10" i="33"/>
  <c r="AU9" i="30"/>
  <c r="J16" i="32" s="1"/>
  <c r="AR9" i="30"/>
  <c r="H16" i="32" s="1"/>
  <c r="AO10" i="30"/>
  <c r="L6" i="30"/>
  <c r="I5" i="30"/>
  <c r="AG4" i="33"/>
  <c r="AD3" i="33"/>
  <c r="AG3" i="33" s="1"/>
  <c r="Q3" i="35"/>
  <c r="AB4" i="35"/>
  <c r="AM4" i="35"/>
  <c r="AJ3" i="35"/>
  <c r="AM3" i="35" s="1"/>
  <c r="AS5" i="35"/>
  <c r="AV5" i="35"/>
  <c r="AP4" i="35"/>
  <c r="AB5" i="33"/>
  <c r="V4" i="33"/>
  <c r="Y5" i="33"/>
  <c r="Y3" i="35"/>
  <c r="AB3" i="35"/>
  <c r="M12" i="33"/>
  <c r="S11" i="33"/>
  <c r="P11" i="33"/>
  <c r="AL11" i="35"/>
  <c r="AI12" i="35"/>
  <c r="AL12" i="35" s="1"/>
  <c r="AL9" i="30"/>
  <c r="AI10" i="30"/>
  <c r="AV6" i="30"/>
  <c r="AS6" i="30"/>
  <c r="AP5" i="30"/>
  <c r="AM6" i="33"/>
  <c r="AJ5" i="33"/>
  <c r="AW6" i="33"/>
  <c r="AX6" i="33"/>
  <c r="AL10" i="33"/>
  <c r="AI11" i="33"/>
  <c r="X12" i="35"/>
  <c r="K11" i="30"/>
  <c r="E18" i="32" s="1"/>
  <c r="H12" i="30"/>
  <c r="K12" i="30" s="1"/>
  <c r="E19" i="32" s="1"/>
  <c r="S9" i="30"/>
  <c r="P9" i="30"/>
  <c r="M10" i="30"/>
  <c r="AM5" i="30"/>
  <c r="AJ4" i="30"/>
  <c r="Q5" i="30"/>
  <c r="N4" i="30"/>
  <c r="Y6" i="30"/>
  <c r="AB6" i="30"/>
  <c r="V5" i="30"/>
  <c r="L5" i="33"/>
  <c r="I4" i="33"/>
  <c r="Q5" i="33"/>
  <c r="T5" i="33"/>
  <c r="N4" i="33"/>
  <c r="U12" i="33"/>
  <c r="AA11" i="33"/>
  <c r="X11" i="33"/>
  <c r="T6" i="30"/>
  <c r="AW6" i="35"/>
  <c r="AX6" i="35"/>
  <c r="M11" i="35"/>
  <c r="S10" i="35"/>
  <c r="P10" i="35"/>
  <c r="AA10" i="35"/>
  <c r="K9" i="35"/>
  <c r="H10" i="35"/>
  <c r="AS5" i="33"/>
  <c r="AV5" i="33"/>
  <c r="AP4" i="33"/>
  <c r="AR12" i="33"/>
  <c r="H20" i="33" s="1" a="1"/>
  <c r="K10" i="35" l="1"/>
  <c r="H11" i="35"/>
  <c r="P10" i="30"/>
  <c r="S10" i="30"/>
  <c r="M11" i="30"/>
  <c r="AL10" i="30"/>
  <c r="AI11" i="30"/>
  <c r="AA12" i="33"/>
  <c r="X12" i="33"/>
  <c r="Y4" i="33"/>
  <c r="V3" i="33"/>
  <c r="AB4" i="33"/>
  <c r="T3" i="35"/>
  <c r="AR11" i="35"/>
  <c r="AU11" i="35"/>
  <c r="AO12" i="35"/>
  <c r="S11" i="35"/>
  <c r="P11" i="35"/>
  <c r="M12" i="35"/>
  <c r="AA11" i="35"/>
  <c r="AS4" i="35"/>
  <c r="AV4" i="35"/>
  <c r="AP3" i="35"/>
  <c r="AL11" i="33"/>
  <c r="AI12" i="33"/>
  <c r="AL12" i="33" s="1"/>
  <c r="Y5" i="30"/>
  <c r="AB5" i="30"/>
  <c r="V4" i="30"/>
  <c r="AU10" i="30"/>
  <c r="J17" i="32" s="1"/>
  <c r="AR10" i="30"/>
  <c r="H17" i="32" s="1"/>
  <c r="AO11" i="30"/>
  <c r="H22" i="33"/>
  <c r="H27" i="33"/>
  <c r="H20" i="33"/>
  <c r="H26" i="33"/>
  <c r="H25" i="33"/>
  <c r="H24" i="33"/>
  <c r="H21" i="33"/>
  <c r="H29" i="33"/>
  <c r="H28" i="33"/>
  <c r="H23" i="33"/>
  <c r="Q4" i="33"/>
  <c r="T4" i="33"/>
  <c r="N3" i="33"/>
  <c r="T4" i="30"/>
  <c r="Q4" i="30"/>
  <c r="N3" i="30"/>
  <c r="AM5" i="33"/>
  <c r="AW5" i="33" s="1"/>
  <c r="AJ4" i="33"/>
  <c r="AV4" i="33"/>
  <c r="AS4" i="33"/>
  <c r="AP3" i="33"/>
  <c r="T5" i="30"/>
  <c r="K11" i="33"/>
  <c r="H12" i="33"/>
  <c r="AU11" i="33"/>
  <c r="AV5" i="30"/>
  <c r="AS5" i="30"/>
  <c r="AP4" i="30"/>
  <c r="AU10" i="35"/>
  <c r="AX5" i="33"/>
  <c r="I3" i="33"/>
  <c r="L3" i="33" s="1"/>
  <c r="L4" i="33"/>
  <c r="AM4" i="30"/>
  <c r="AJ3" i="30"/>
  <c r="AM3" i="30" s="1"/>
  <c r="AW6" i="30"/>
  <c r="AX6" i="30"/>
  <c r="S12" i="33"/>
  <c r="P12" i="33"/>
  <c r="AW5" i="35"/>
  <c r="AX5" i="35"/>
  <c r="L5" i="30"/>
  <c r="I4" i="30"/>
  <c r="X10" i="30"/>
  <c r="AA10" i="30"/>
  <c r="U11" i="30"/>
  <c r="AL11" i="30" l="1"/>
  <c r="AI12" i="30"/>
  <c r="AL12" i="30" s="1"/>
  <c r="AA11" i="30"/>
  <c r="X11" i="30"/>
  <c r="U12" i="30"/>
  <c r="AU12" i="35"/>
  <c r="J20" i="35" s="1" a="1"/>
  <c r="AR12" i="35"/>
  <c r="H20" i="35" s="1" a="1"/>
  <c r="K12" i="33"/>
  <c r="E20" i="33" s="1" a="1"/>
  <c r="AU12" i="33"/>
  <c r="J20" i="33" s="1" a="1"/>
  <c r="AU11" i="30"/>
  <c r="J18" i="32" s="1"/>
  <c r="AR11" i="30"/>
  <c r="H18" i="32" s="1"/>
  <c r="AO12" i="30"/>
  <c r="T3" i="33"/>
  <c r="Q3" i="33"/>
  <c r="AB4" i="30"/>
  <c r="Y4" i="30"/>
  <c r="V3" i="30"/>
  <c r="AV4" i="30"/>
  <c r="AS4" i="30"/>
  <c r="AP3" i="30"/>
  <c r="AX4" i="33"/>
  <c r="S12" i="35"/>
  <c r="P12" i="35"/>
  <c r="AA12" i="35"/>
  <c r="AB3" i="33"/>
  <c r="Y3" i="33"/>
  <c r="Q3" i="30"/>
  <c r="T3" i="30"/>
  <c r="AS3" i="35"/>
  <c r="AV3" i="35"/>
  <c r="AW4" i="35"/>
  <c r="AX4" i="35"/>
  <c r="M12" i="30"/>
  <c r="S11" i="30"/>
  <c r="P11" i="30"/>
  <c r="AS3" i="33"/>
  <c r="AV3" i="33"/>
  <c r="L4" i="30"/>
  <c r="I3" i="30"/>
  <c r="L3" i="30" s="1"/>
  <c r="AW5" i="30"/>
  <c r="AX5" i="30"/>
  <c r="K11" i="35"/>
  <c r="H12" i="35"/>
  <c r="K12" i="35" s="1"/>
  <c r="E20" i="35" s="1" a="1"/>
  <c r="AM4" i="33"/>
  <c r="AW4" i="33" s="1"/>
  <c r="AJ3" i="33"/>
  <c r="AM3" i="33" s="1"/>
  <c r="E28" i="33" l="1"/>
  <c r="E27" i="33"/>
  <c r="E26" i="33"/>
  <c r="E25" i="33"/>
  <c r="E23" i="33"/>
  <c r="E21" i="33"/>
  <c r="E29" i="33"/>
  <c r="E20" i="33"/>
  <c r="E24" i="33"/>
  <c r="E22" i="33"/>
  <c r="AW3" i="35"/>
  <c r="AW13" i="35" s="1"/>
  <c r="A17" i="35" s="1"/>
  <c r="AX3" i="35"/>
  <c r="AX13" i="35" s="1"/>
  <c r="AA12" i="30"/>
  <c r="X12" i="30"/>
  <c r="AS3" i="30"/>
  <c r="AV3" i="30"/>
  <c r="AR12" i="30"/>
  <c r="H19" i="32" s="1"/>
  <c r="AU12" i="30"/>
  <c r="J19" i="32" s="1"/>
  <c r="AW4" i="30"/>
  <c r="AX4" i="30"/>
  <c r="H24" i="35"/>
  <c r="H26" i="35"/>
  <c r="H25" i="35"/>
  <c r="H23" i="35"/>
  <c r="H22" i="35"/>
  <c r="H29" i="35"/>
  <c r="H28" i="35"/>
  <c r="H27" i="35"/>
  <c r="H21" i="35"/>
  <c r="H20" i="35"/>
  <c r="E25" i="35"/>
  <c r="E22" i="35"/>
  <c r="E21" i="35"/>
  <c r="E28" i="35"/>
  <c r="E20" i="35"/>
  <c r="E29" i="35"/>
  <c r="E27" i="35"/>
  <c r="E26" i="35"/>
  <c r="E24" i="35"/>
  <c r="E23" i="35"/>
  <c r="S12" i="30"/>
  <c r="P12" i="30"/>
  <c r="J26" i="35"/>
  <c r="J22" i="35"/>
  <c r="J21" i="35"/>
  <c r="J29" i="35"/>
  <c r="J28" i="35"/>
  <c r="J20" i="35"/>
  <c r="J27" i="35"/>
  <c r="J25" i="35"/>
  <c r="J24" i="35"/>
  <c r="J23" i="35"/>
  <c r="AW3" i="33"/>
  <c r="AW13" i="33" s="1"/>
  <c r="A17" i="33" s="1"/>
  <c r="AX3" i="33"/>
  <c r="AX13" i="33" s="1"/>
  <c r="AB3" i="30"/>
  <c r="Y3" i="30"/>
  <c r="J24" i="33"/>
  <c r="J29" i="33"/>
  <c r="J21" i="33"/>
  <c r="J26" i="33"/>
  <c r="J25" i="33"/>
  <c r="J23" i="33"/>
  <c r="J28" i="33"/>
  <c r="J27" i="33"/>
  <c r="J22" i="33"/>
  <c r="J20" i="33"/>
  <c r="B17" i="35" l="1"/>
  <c r="AY13" i="35"/>
  <c r="C17" i="35" s="1"/>
  <c r="AW3" i="30"/>
  <c r="AW13" i="30" s="1"/>
  <c r="A7" i="32" s="1"/>
  <c r="AX3" i="30"/>
  <c r="AX13" i="30" s="1"/>
  <c r="B17" i="33"/>
  <c r="AY13" i="33"/>
  <c r="C17" i="33" s="1"/>
  <c r="AY13" i="30" l="1"/>
  <c r="C7" i="32" s="1"/>
  <c r="B7" i="32"/>
</calcChain>
</file>

<file path=xl/sharedStrings.xml><?xml version="1.0" encoding="utf-8"?>
<sst xmlns="http://schemas.openxmlformats.org/spreadsheetml/2006/main" count="248" uniqueCount="31">
  <si>
    <t>Score</t>
  </si>
  <si>
    <t>Total</t>
  </si>
  <si>
    <t>Good</t>
  </si>
  <si>
    <t>Bad</t>
  </si>
  <si>
    <t>Indet</t>
  </si>
  <si>
    <t>Other*</t>
  </si>
  <si>
    <t>Good Rate</t>
  </si>
  <si>
    <t>Bad Rate</t>
  </si>
  <si>
    <t>KS</t>
  </si>
  <si>
    <t>ROC</t>
  </si>
  <si>
    <t>GINI</t>
  </si>
  <si>
    <t>Min</t>
  </si>
  <si>
    <t>Max</t>
  </si>
  <si>
    <t>Int#</t>
  </si>
  <si>
    <t>#Int</t>
  </si>
  <si>
    <t>Cum</t>
  </si>
  <si>
    <t>Decum</t>
  </si>
  <si>
    <t>Int%</t>
  </si>
  <si>
    <t>Cum%</t>
  </si>
  <si>
    <t>Decum%</t>
  </si>
  <si>
    <t>Int</t>
  </si>
  <si>
    <t>Malo</t>
  </si>
  <si>
    <t>Bueno</t>
  </si>
  <si>
    <t>Gini</t>
  </si>
  <si>
    <t>Rango</t>
  </si>
  <si>
    <t>Decil</t>
  </si>
  <si>
    <t>Modelación</t>
  </si>
  <si>
    <t>Validación</t>
  </si>
  <si>
    <t>IPS [w-x]*ln[w/x]</t>
  </si>
  <si>
    <t>Malo Int%</t>
  </si>
  <si>
    <t>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</si>
</sst>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%"/>
    <numFmt numFmtId="165" formatCode="0.000"/>
    <numFmt numFmtId="166" formatCode="###0"/>
    <numFmt numFmtId="167" formatCode="0.0"/>
    <numFmt numFmtId="168" formatCode="#,##0.0_);\(#,##0.0\)"/>
  </numFmts>
  <fonts count="14" x14ac:knownFonts="1">
    <font>
      <sz val="11"/>
      <color theme="1"/>
      <name val="Calibri"/>
      <family val="2"/>
      <scheme val="minor"/>
    </font>
    <font>
      <b/>
      <i/>
      <sz val="9"/>
      <color theme="1"/>
      <name val="Century Gothic"/>
      <family val="1"/>
    </font>
    <font>
      <b/>
      <sz val="8"/>
      <color indexed="9"/>
      <name val="Century Gothic"/>
      <family val="1"/>
    </font>
    <font>
      <sz val="9"/>
      <color theme="1"/>
      <name val="Century Gothic"/>
      <family val="1"/>
    </font>
    <font>
      <sz val="9"/>
      <color indexed="8"/>
      <name val="Century Gothic"/>
      <family val="1"/>
    </font>
    <font>
      <b/>
      <sz val="11"/>
      <color rgb="FFFFFFFF"/>
      <name val="Century Gothic"/>
      <family val="1"/>
    </font>
    <font>
      <b/>
      <sz val="10"/>
      <color theme="1"/>
      <name val="Century Gothic"/>
      <family val="1"/>
    </font>
    <font>
      <b/>
      <sz val="10"/>
      <color indexed="9"/>
      <name val="Century Gothic"/>
      <family val="1"/>
    </font>
    <font>
      <b/>
      <sz val="9"/>
      <color theme="1"/>
      <name val="Century Gothic"/>
      <family val="1"/>
    </font>
    <font>
      <b/>
      <sz val="8"/>
      <color theme="0"/>
      <name val="Century Gothic"/>
      <family val="1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0"/>
      <color theme="1"/>
      <name val="Century Gothic"/>
      <family val="1"/>
    </font>
    <font>
      <b/>
      <i/>
      <sz val="10"/>
      <color theme="1"/>
      <name val="Century Gothic"/>
      <family val="1"/>
    </font>
  </fonts>
  <fills count="7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FDADEE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9">
    <xf numFmtId="0" fontId="0" fillId="0" borderId="0" xfId="0"/>
    <xf numFmtId="164" fontId="1" fillId="0" borderId="1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3" fontId="2" fillId="2" borderId="2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164" fontId="1" fillId="0" borderId="1" xfId="0" applyNumberFormat="1" applyFont="1" applyBorder="1" applyAlignment="1">
      <alignment vertical="center" wrapText="1"/>
    </xf>
    <xf numFmtId="165" fontId="1" fillId="0" borderId="1" xfId="0" applyNumberFormat="1" applyFont="1" applyBorder="1" applyAlignment="1">
      <alignment vertical="center" wrapText="1"/>
    </xf>
    <xf numFmtId="166" fontId="4" fillId="0" borderId="1" xfId="0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wrapText="1"/>
    </xf>
    <xf numFmtId="167" fontId="6" fillId="0" borderId="1" xfId="0" applyNumberFormat="1" applyFont="1" applyBorder="1" applyAlignment="1">
      <alignment horizontal="center" wrapText="1"/>
    </xf>
    <xf numFmtId="3" fontId="3" fillId="0" borderId="1" xfId="0" applyNumberFormat="1" applyFont="1" applyBorder="1" applyAlignment="1">
      <alignment horizontal="center" vertical="center" wrapText="1"/>
    </xf>
    <xf numFmtId="9" fontId="3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5" fontId="3" fillId="0" borderId="1" xfId="0" applyNumberFormat="1" applyFont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/>
    </xf>
    <xf numFmtId="3" fontId="2" fillId="2" borderId="3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9" fontId="3" fillId="0" borderId="0" xfId="0" applyNumberFormat="1" applyFont="1" applyAlignment="1">
      <alignment horizontal="center" vertical="center" wrapText="1"/>
    </xf>
    <xf numFmtId="10" fontId="3" fillId="0" borderId="1" xfId="0" applyNumberFormat="1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3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center" vertical="center" wrapText="1"/>
    </xf>
    <xf numFmtId="166" fontId="8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9" fontId="3" fillId="0" borderId="4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9" fontId="1" fillId="0" borderId="1" xfId="0" applyNumberFormat="1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10" fontId="11" fillId="0" borderId="1" xfId="0" applyNumberFormat="1" applyFont="1" applyBorder="1" applyAlignment="1">
      <alignment horizontal="center" vertical="center"/>
    </xf>
    <xf numFmtId="0" fontId="11" fillId="0" borderId="0" xfId="0" applyFont="1"/>
    <xf numFmtId="0" fontId="10" fillId="4" borderId="1" xfId="0" applyFont="1" applyFill="1" applyBorder="1" applyAlignment="1">
      <alignment horizontal="center" vertical="center"/>
    </xf>
    <xf numFmtId="10" fontId="10" fillId="4" borderId="1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wrapText="1"/>
    </xf>
    <xf numFmtId="0" fontId="12" fillId="0" borderId="0" xfId="0" applyFont="1" applyAlignment="1">
      <alignment wrapText="1"/>
    </xf>
    <xf numFmtId="0" fontId="6" fillId="5" borderId="0" xfId="0" applyFont="1" applyFill="1" applyAlignment="1">
      <alignment wrapText="1"/>
    </xf>
    <xf numFmtId="0" fontId="12" fillId="5" borderId="0" xfId="0" applyFont="1" applyFill="1" applyAlignment="1">
      <alignment horizontal="center" wrapText="1"/>
    </xf>
    <xf numFmtId="3" fontId="12" fillId="5" borderId="0" xfId="0" applyNumberFormat="1" applyFont="1" applyFill="1" applyAlignment="1">
      <alignment horizontal="center" wrapText="1"/>
    </xf>
    <xf numFmtId="164" fontId="12" fillId="5" borderId="0" xfId="0" applyNumberFormat="1" applyFont="1" applyFill="1" applyAlignment="1">
      <alignment horizontal="center" wrapText="1"/>
    </xf>
    <xf numFmtId="168" fontId="13" fillId="5" borderId="0" xfId="0" applyNumberFormat="1" applyFont="1" applyFill="1" applyAlignment="1">
      <alignment wrapText="1"/>
    </xf>
    <xf numFmtId="0" fontId="7" fillId="2" borderId="1" xfId="0" applyFont="1" applyFill="1" applyBorder="1" applyAlignment="1">
      <alignment horizontal="center" wrapText="1"/>
    </xf>
    <xf numFmtId="3" fontId="7" fillId="2" borderId="1" xfId="0" applyNumberFormat="1" applyFont="1" applyFill="1" applyBorder="1" applyAlignment="1">
      <alignment horizontal="center" wrapText="1"/>
    </xf>
    <xf numFmtId="164" fontId="7" fillId="2" borderId="1" xfId="0" applyNumberFormat="1" applyFont="1" applyFill="1" applyBorder="1" applyAlignment="1">
      <alignment horizontal="center" wrapText="1"/>
    </xf>
    <xf numFmtId="165" fontId="12" fillId="0" borderId="0" xfId="0" applyNumberFormat="1" applyFont="1" applyAlignment="1">
      <alignment wrapText="1"/>
    </xf>
    <xf numFmtId="0" fontId="6" fillId="0" borderId="1" xfId="0" applyFont="1" applyBorder="1" applyAlignment="1">
      <alignment horizontal="center" wrapText="1"/>
    </xf>
    <xf numFmtId="3" fontId="12" fillId="0" borderId="1" xfId="0" applyNumberFormat="1" applyFont="1" applyBorder="1" applyAlignment="1">
      <alignment horizontal="center" wrapText="1"/>
    </xf>
    <xf numFmtId="9" fontId="12" fillId="0" borderId="1" xfId="0" applyNumberFormat="1" applyFont="1" applyBorder="1" applyAlignment="1">
      <alignment horizontal="center" wrapText="1"/>
    </xf>
    <xf numFmtId="10" fontId="12" fillId="0" borderId="1" xfId="0" applyNumberFormat="1" applyFont="1" applyBorder="1" applyAlignment="1">
      <alignment horizontal="center" wrapText="1"/>
    </xf>
    <xf numFmtId="164" fontId="12" fillId="0" borderId="1" xfId="0" applyNumberFormat="1" applyFont="1" applyBorder="1" applyAlignment="1">
      <alignment horizontal="center" wrapText="1"/>
    </xf>
    <xf numFmtId="164" fontId="12" fillId="0" borderId="0" xfId="0" applyNumberFormat="1" applyFont="1" applyAlignment="1">
      <alignment wrapText="1"/>
    </xf>
    <xf numFmtId="3" fontId="13" fillId="0" borderId="1" xfId="0" applyNumberFormat="1" applyFont="1" applyBorder="1" applyAlignment="1">
      <alignment horizontal="center" wrapText="1"/>
    </xf>
    <xf numFmtId="9" fontId="13" fillId="0" borderId="1" xfId="0" applyNumberFormat="1" applyFont="1" applyBorder="1" applyAlignment="1">
      <alignment horizontal="center" wrapText="1"/>
    </xf>
    <xf numFmtId="164" fontId="13" fillId="0" borderId="1" xfId="0" applyNumberFormat="1" applyFont="1" applyBorder="1" applyAlignment="1">
      <alignment horizontal="center" wrapText="1"/>
    </xf>
    <xf numFmtId="164" fontId="13" fillId="0" borderId="0" xfId="0" applyNumberFormat="1" applyFont="1" applyAlignment="1">
      <alignment wrapText="1"/>
    </xf>
    <xf numFmtId="165" fontId="13" fillId="0" borderId="0" xfId="0" applyNumberFormat="1" applyFont="1" applyAlignment="1">
      <alignment wrapText="1"/>
    </xf>
    <xf numFmtId="0" fontId="12" fillId="0" borderId="1" xfId="0" applyFont="1" applyBorder="1" applyAlignment="1">
      <alignment horizontal="center" wrapText="1"/>
    </xf>
    <xf numFmtId="0" fontId="6" fillId="6" borderId="1" xfId="0" applyFont="1" applyFill="1" applyBorder="1" applyAlignment="1">
      <alignment horizontal="center" wrapText="1"/>
    </xf>
    <xf numFmtId="3" fontId="6" fillId="0" borderId="1" xfId="0" applyNumberFormat="1" applyFont="1" applyBorder="1" applyAlignment="1">
      <alignment horizontal="center" wrapText="1"/>
    </xf>
    <xf numFmtId="20" fontId="6" fillId="0" borderId="0" xfId="0" applyNumberFormat="1" applyFont="1" applyAlignment="1">
      <alignment horizontal="center" wrapText="1"/>
    </xf>
    <xf numFmtId="20" fontId="6" fillId="0" borderId="1" xfId="0" applyNumberFormat="1" applyFont="1" applyBorder="1" applyAlignment="1">
      <alignment horizontal="center" wrapText="1"/>
    </xf>
    <xf numFmtId="0" fontId="8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3" fontId="2" fillId="2" borderId="3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4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 wrapText="1"/>
    </xf>
    <xf numFmtId="165" fontId="9" fillId="2" borderId="2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3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0" fillId="3" borderId="9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166" fontId="11" fillId="0" borderId="3" xfId="0" applyNumberFormat="1" applyFont="1" applyBorder="1" applyAlignment="1">
      <alignment horizontal="center" vertical="center"/>
    </xf>
    <xf numFmtId="166" fontId="11" fillId="0" borderId="4" xfId="0" applyNumberFormat="1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wrapText="1"/>
    </xf>
    <xf numFmtId="3" fontId="7" fillId="2" borderId="1" xfId="0" applyNumberFormat="1" applyFont="1" applyFill="1" applyBorder="1" applyAlignment="1">
      <alignment horizontal="center" wrapText="1"/>
    </xf>
    <xf numFmtId="164" fontId="7" fillId="2" borderId="1" xfId="0" applyNumberFormat="1" applyFont="1" applyFill="1" applyBorder="1" applyAlignment="1">
      <alignment horizontal="center" wrapText="1"/>
    </xf>
    <xf numFmtId="0" fontId="13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0"/>
  <sheetViews>
    <sheetView tabSelected="1" zoomScale="83" zoomScaleNormal="83" workbookViewId="0">
      <selection activeCell="L37" sqref="L37"/>
    </sheetView>
  </sheetViews>
  <sheetFormatPr baseColWidth="10" defaultRowHeight="14.4" x14ac:dyDescent="0.3"/>
  <cols>
    <col min="1" max="1" width="4.88671875" customWidth="1"/>
    <col min="2" max="2" width="5.44140625" customWidth="1"/>
    <col min="3" max="4" width="5.5546875" customWidth="1"/>
    <col min="5" max="5" width="7" customWidth="1"/>
    <col min="6" max="6" width="5.33203125" customWidth="1"/>
    <col min="7" max="7" width="6.5546875" customWidth="1"/>
    <col min="8" max="8" width="5.33203125" customWidth="1"/>
    <col min="9" max="9" width="6.33203125" customWidth="1"/>
    <col min="10" max="10" width="7.88671875" customWidth="1"/>
    <col min="11" max="11" width="6.44140625" customWidth="1"/>
    <col min="12" max="12" width="7.44140625" customWidth="1"/>
    <col min="13" max="14" width="6.33203125" customWidth="1"/>
    <col min="15" max="16" width="6.44140625" customWidth="1"/>
    <col min="17" max="17" width="7.44140625" customWidth="1"/>
    <col min="18" max="20" width="6.44140625" customWidth="1"/>
    <col min="21" max="21" width="5.33203125" customWidth="1"/>
    <col min="22" max="22" width="6.33203125" customWidth="1"/>
    <col min="23" max="24" width="6.44140625" customWidth="1"/>
    <col min="25" max="25" width="7.44140625" customWidth="1"/>
    <col min="26" max="28" width="6.44140625" customWidth="1"/>
    <col min="29" max="29" width="6" customWidth="1"/>
    <col min="30" max="30" width="6.33203125" customWidth="1"/>
    <col min="31" max="32" width="6.44140625" customWidth="1"/>
    <col min="33" max="33" width="7.44140625" customWidth="1"/>
    <col min="34" max="34" width="7.109375" customWidth="1"/>
    <col min="35" max="38" width="6.44140625" customWidth="1"/>
    <col min="39" max="39" width="7.44140625" customWidth="1"/>
    <col min="40" max="40" width="7.109375" customWidth="1"/>
    <col min="41" max="44" width="6.44140625" customWidth="1"/>
    <col min="45" max="45" width="7.44140625" customWidth="1"/>
    <col min="46" max="47" width="6.44140625" customWidth="1"/>
    <col min="48" max="48" width="7.44140625" customWidth="1"/>
    <col min="49" max="51" width="7.109375" customWidth="1"/>
  </cols>
  <sheetData>
    <row r="1" spans="1:51" ht="14.25" customHeight="1" x14ac:dyDescent="0.3">
      <c r="A1" s="72" t="s">
        <v>0</v>
      </c>
      <c r="B1" s="72"/>
      <c r="C1" s="17" t="s">
        <v>1</v>
      </c>
      <c r="D1" s="17" t="s">
        <v>2</v>
      </c>
      <c r="E1" s="17" t="s">
        <v>3</v>
      </c>
      <c r="F1" s="17" t="s">
        <v>4</v>
      </c>
      <c r="G1" s="3" t="s">
        <v>5</v>
      </c>
      <c r="H1" s="64" t="s">
        <v>1</v>
      </c>
      <c r="I1" s="65"/>
      <c r="J1" s="65"/>
      <c r="K1" s="65"/>
      <c r="L1" s="66"/>
      <c r="M1" s="64" t="s">
        <v>2</v>
      </c>
      <c r="N1" s="65"/>
      <c r="O1" s="65"/>
      <c r="P1" s="65"/>
      <c r="Q1" s="66"/>
      <c r="R1" s="68" t="s">
        <v>6</v>
      </c>
      <c r="S1" s="68"/>
      <c r="T1" s="68"/>
      <c r="U1" s="64" t="s">
        <v>3</v>
      </c>
      <c r="V1" s="65"/>
      <c r="W1" s="65"/>
      <c r="X1" s="65"/>
      <c r="Y1" s="66"/>
      <c r="Z1" s="68" t="s">
        <v>7</v>
      </c>
      <c r="AA1" s="68"/>
      <c r="AB1" s="68"/>
      <c r="AC1" s="64" t="s">
        <v>4</v>
      </c>
      <c r="AD1" s="65"/>
      <c r="AE1" s="65"/>
      <c r="AF1" s="65"/>
      <c r="AG1" s="66"/>
      <c r="AH1" s="67" t="s">
        <v>2</v>
      </c>
      <c r="AI1" s="67"/>
      <c r="AJ1" s="67"/>
      <c r="AK1" s="67"/>
      <c r="AL1" s="67"/>
      <c r="AM1" s="67"/>
      <c r="AN1" s="67" t="s">
        <v>3</v>
      </c>
      <c r="AO1" s="67"/>
      <c r="AP1" s="67"/>
      <c r="AQ1" s="67"/>
      <c r="AR1" s="67"/>
      <c r="AS1" s="67"/>
      <c r="AT1" s="68" t="s">
        <v>7</v>
      </c>
      <c r="AU1" s="68"/>
      <c r="AV1" s="68"/>
      <c r="AW1" s="62" t="s">
        <v>8</v>
      </c>
      <c r="AX1" s="70" t="s">
        <v>9</v>
      </c>
      <c r="AY1" s="62" t="s">
        <v>10</v>
      </c>
    </row>
    <row r="2" spans="1:51" ht="15" customHeight="1" x14ac:dyDescent="0.3">
      <c r="A2" s="3" t="s">
        <v>11</v>
      </c>
      <c r="B2" s="3" t="s">
        <v>12</v>
      </c>
      <c r="C2" s="4" t="s">
        <v>13</v>
      </c>
      <c r="D2" s="4" t="s">
        <v>13</v>
      </c>
      <c r="E2" s="4" t="s">
        <v>13</v>
      </c>
      <c r="F2" s="4" t="s">
        <v>14</v>
      </c>
      <c r="G2" s="3" t="s">
        <v>13</v>
      </c>
      <c r="H2" s="4" t="s">
        <v>15</v>
      </c>
      <c r="I2" s="4" t="s">
        <v>16</v>
      </c>
      <c r="J2" s="3" t="s">
        <v>17</v>
      </c>
      <c r="K2" s="3" t="s">
        <v>18</v>
      </c>
      <c r="L2" s="3" t="s">
        <v>19</v>
      </c>
      <c r="M2" s="4" t="s">
        <v>15</v>
      </c>
      <c r="N2" s="4" t="s">
        <v>16</v>
      </c>
      <c r="O2" s="3" t="s">
        <v>17</v>
      </c>
      <c r="P2" s="3" t="s">
        <v>18</v>
      </c>
      <c r="Q2" s="3" t="s">
        <v>19</v>
      </c>
      <c r="R2" s="15"/>
      <c r="S2" s="3"/>
      <c r="T2" s="3"/>
      <c r="U2" s="4" t="s">
        <v>15</v>
      </c>
      <c r="V2" s="4" t="s">
        <v>16</v>
      </c>
      <c r="W2" s="3" t="s">
        <v>17</v>
      </c>
      <c r="X2" s="3" t="s">
        <v>18</v>
      </c>
      <c r="Y2" s="3" t="s">
        <v>19</v>
      </c>
      <c r="Z2" s="15"/>
      <c r="AA2" s="3"/>
      <c r="AB2" s="3"/>
      <c r="AC2" s="4" t="s">
        <v>15</v>
      </c>
      <c r="AD2" s="4" t="s">
        <v>16</v>
      </c>
      <c r="AE2" s="3" t="s">
        <v>17</v>
      </c>
      <c r="AF2" s="3" t="s">
        <v>18</v>
      </c>
      <c r="AG2" s="3" t="s">
        <v>19</v>
      </c>
      <c r="AH2" s="4" t="s">
        <v>20</v>
      </c>
      <c r="AI2" s="4" t="s">
        <v>15</v>
      </c>
      <c r="AJ2" s="4" t="s">
        <v>16</v>
      </c>
      <c r="AK2" s="3" t="s">
        <v>17</v>
      </c>
      <c r="AL2" s="3" t="s">
        <v>18</v>
      </c>
      <c r="AM2" s="3" t="s">
        <v>19</v>
      </c>
      <c r="AN2" s="4" t="s">
        <v>20</v>
      </c>
      <c r="AO2" s="4" t="s">
        <v>15</v>
      </c>
      <c r="AP2" s="4" t="s">
        <v>16</v>
      </c>
      <c r="AQ2" s="3" t="s">
        <v>17</v>
      </c>
      <c r="AR2" s="3" t="s">
        <v>18</v>
      </c>
      <c r="AS2" s="3" t="s">
        <v>19</v>
      </c>
      <c r="AT2" s="15" t="s">
        <v>20</v>
      </c>
      <c r="AU2" s="3" t="s">
        <v>18</v>
      </c>
      <c r="AV2" s="3" t="s">
        <v>19</v>
      </c>
      <c r="AW2" s="69"/>
      <c r="AX2" s="71"/>
      <c r="AY2" s="62"/>
    </row>
    <row r="3" spans="1:51" x14ac:dyDescent="0.3">
      <c r="A3" s="8">
        <v>968</v>
      </c>
      <c r="B3" s="8">
        <v>995</v>
      </c>
      <c r="C3" s="8">
        <f>+D3+E3+F3+G3</f>
        <v>1215</v>
      </c>
      <c r="D3" s="16">
        <v>742</v>
      </c>
      <c r="E3" s="16">
        <v>2</v>
      </c>
      <c r="F3" s="16">
        <v>144</v>
      </c>
      <c r="G3" s="16">
        <v>327</v>
      </c>
      <c r="H3" s="11">
        <f>C3</f>
        <v>1215</v>
      </c>
      <c r="I3" s="11">
        <f>C3+I4</f>
        <v>12146</v>
      </c>
      <c r="J3" s="12">
        <f>C3/C$13</f>
        <v>0.10003293265272517</v>
      </c>
      <c r="K3" s="12">
        <f>H3/C$13</f>
        <v>0.10003293265272517</v>
      </c>
      <c r="L3" s="12">
        <f t="shared" ref="L3:L12" si="0">I3/C$13</f>
        <v>1</v>
      </c>
      <c r="M3" s="11">
        <f>D3</f>
        <v>742</v>
      </c>
      <c r="N3" s="11">
        <f>D3+N4</f>
        <v>5148</v>
      </c>
      <c r="O3" s="12">
        <f>D3/D$13</f>
        <v>0.14413364413364413</v>
      </c>
      <c r="P3" s="12">
        <f>M3/D$13</f>
        <v>0.14413364413364413</v>
      </c>
      <c r="Q3" s="12">
        <f t="shared" ref="Q3:Q12" si="1">N3/D$13</f>
        <v>1</v>
      </c>
      <c r="R3" s="13">
        <f>D3/(D3+E3+F3)</f>
        <v>0.8355855855855856</v>
      </c>
      <c r="S3" s="13">
        <f>M3/(M3+U3+AC3)</f>
        <v>0.8355855855855856</v>
      </c>
      <c r="T3" s="13">
        <f t="shared" ref="S3:T12" si="2">N3/(N3+V3+AD3)</f>
        <v>0.61439312567132121</v>
      </c>
      <c r="U3" s="11">
        <f>E3</f>
        <v>2</v>
      </c>
      <c r="V3" s="11">
        <f t="shared" ref="V3:V11" si="3">E3+V4</f>
        <v>623</v>
      </c>
      <c r="W3" s="12">
        <f>E3/E$13</f>
        <v>3.2102728731942215E-3</v>
      </c>
      <c r="X3" s="12">
        <f>U3/E$13</f>
        <v>3.2102728731942215E-3</v>
      </c>
      <c r="Y3" s="12">
        <f t="shared" ref="Y3:Y12" si="4">V3/E$13</f>
        <v>1</v>
      </c>
      <c r="Z3" s="13">
        <f>E3/(D3+E3+F3)</f>
        <v>2.2522522522522522E-3</v>
      </c>
      <c r="AA3" s="13">
        <f>U3/(M3+U3+AC3)</f>
        <v>2.2522522522522522E-3</v>
      </c>
      <c r="AB3" s="13">
        <f t="shared" ref="AA3:AB12" si="5">V3/(N3+V3+AD3)</f>
        <v>7.4352548036758559E-2</v>
      </c>
      <c r="AC3" s="11">
        <f>F3</f>
        <v>144</v>
      </c>
      <c r="AD3" s="11">
        <f t="shared" ref="AD3:AD11" si="6">F3+AD4</f>
        <v>2608</v>
      </c>
      <c r="AE3" s="12">
        <f t="shared" ref="AE3:AE12" si="7">F3/F$13</f>
        <v>5.5214723926380369E-2</v>
      </c>
      <c r="AF3" s="12">
        <f t="shared" ref="AF3:AF12" si="8">AC3/F$13</f>
        <v>5.5214723926380369E-2</v>
      </c>
      <c r="AG3" s="12">
        <f>AD3/F$13</f>
        <v>1</v>
      </c>
      <c r="AH3" s="11">
        <f>ROUND($G3*R3+D3,0)</f>
        <v>1015</v>
      </c>
      <c r="AI3" s="11">
        <f>AH3</f>
        <v>1015</v>
      </c>
      <c r="AJ3" s="11">
        <f t="shared" ref="AJ3:AJ11" si="9">AH3+AJ4</f>
        <v>7429</v>
      </c>
      <c r="AK3" s="12">
        <f t="shared" ref="AK3:AK12" si="10">AH3/AH$13</f>
        <v>0.13662673307309195</v>
      </c>
      <c r="AL3" s="12">
        <f t="shared" ref="AL3:AL11" si="11">AI3/AH$13</f>
        <v>0.13662673307309195</v>
      </c>
      <c r="AM3" s="12">
        <f t="shared" ref="AM3:AM9" si="12">AJ3/AH$13</f>
        <v>1</v>
      </c>
      <c r="AN3" s="11">
        <f>ROUND($G3*Z3+E3,0)</f>
        <v>3</v>
      </c>
      <c r="AO3" s="11">
        <f>AN3</f>
        <v>3</v>
      </c>
      <c r="AP3" s="11">
        <f>AN3+AP4</f>
        <v>912</v>
      </c>
      <c r="AQ3" s="12">
        <f>AN3/AN$13</f>
        <v>3.2894736842105261E-3</v>
      </c>
      <c r="AR3" s="12">
        <f t="shared" ref="AR3:AR12" si="13">AO3/AN$13</f>
        <v>3.2894736842105261E-3</v>
      </c>
      <c r="AS3" s="12">
        <f t="shared" ref="AS3:AS12" si="14">AP3/AN$13</f>
        <v>1</v>
      </c>
      <c r="AT3" s="13">
        <f t="shared" ref="AT3:AT12" si="15">AN3/C3</f>
        <v>2.4691358024691358E-3</v>
      </c>
      <c r="AU3" s="13">
        <f t="shared" ref="AU3:AV12" si="16">AO3/H3</f>
        <v>2.4691358024691358E-3</v>
      </c>
      <c r="AV3" s="13">
        <f>AP3/I3</f>
        <v>7.5086448213403587E-2</v>
      </c>
      <c r="AW3" s="13">
        <f>ABS(AS3-AM3)</f>
        <v>0</v>
      </c>
      <c r="AX3" s="14">
        <f>AK3*((AS3+AS4)/2)</f>
        <v>0.13640201805159013</v>
      </c>
      <c r="AY3" s="5"/>
    </row>
    <row r="4" spans="1:51" x14ac:dyDescent="0.3">
      <c r="A4" s="8">
        <v>937</v>
      </c>
      <c r="B4" s="8">
        <v>968</v>
      </c>
      <c r="C4" s="8">
        <f t="shared" ref="C4:C12" si="17">+D4+E4+F4+G4</f>
        <v>1214</v>
      </c>
      <c r="D4" s="16">
        <v>676</v>
      </c>
      <c r="E4" s="16">
        <v>4</v>
      </c>
      <c r="F4" s="16">
        <v>186</v>
      </c>
      <c r="G4" s="16">
        <v>348</v>
      </c>
      <c r="H4" s="11">
        <f>C4+H3</f>
        <v>2429</v>
      </c>
      <c r="I4" s="11">
        <f t="shared" ref="I4:I9" si="18">C4+I5</f>
        <v>10931</v>
      </c>
      <c r="J4" s="12">
        <f t="shared" ref="J4:J12" si="19">C4/C$13</f>
        <v>9.995060102091223E-2</v>
      </c>
      <c r="K4" s="12">
        <f>H4/C$13</f>
        <v>0.19998353367363741</v>
      </c>
      <c r="L4" s="12">
        <f t="shared" si="0"/>
        <v>0.89996706734727483</v>
      </c>
      <c r="M4" s="11">
        <f>D4+M3</f>
        <v>1418</v>
      </c>
      <c r="N4" s="11">
        <f t="shared" ref="N4:N11" si="20">D4+N5</f>
        <v>4406</v>
      </c>
      <c r="O4" s="12">
        <f>D4/D$13</f>
        <v>0.13131313131313133</v>
      </c>
      <c r="P4" s="12">
        <f>M4/D$13</f>
        <v>0.27544677544677543</v>
      </c>
      <c r="Q4" s="12">
        <f t="shared" si="1"/>
        <v>0.85586635586635584</v>
      </c>
      <c r="R4" s="13">
        <f>D4/(D4+E4+F4)</f>
        <v>0.78060046189376442</v>
      </c>
      <c r="S4" s="13">
        <f t="shared" si="2"/>
        <v>0.80843785632839227</v>
      </c>
      <c r="T4" s="13">
        <f t="shared" si="2"/>
        <v>0.58817247363502867</v>
      </c>
      <c r="U4" s="11">
        <f t="shared" ref="U4:U12" si="21">E4+U3</f>
        <v>6</v>
      </c>
      <c r="V4" s="11">
        <f t="shared" si="3"/>
        <v>621</v>
      </c>
      <c r="W4" s="12">
        <f>E4/E$13</f>
        <v>6.420545746388443E-3</v>
      </c>
      <c r="X4" s="12">
        <f>U4/E$13</f>
        <v>9.630818619582664E-3</v>
      </c>
      <c r="Y4" s="12">
        <f t="shared" si="4"/>
        <v>0.9967897271268058</v>
      </c>
      <c r="Z4" s="13">
        <f t="shared" ref="Z4:Z12" si="22">E4/(D4+E4+F4)</f>
        <v>4.6189376443418013E-3</v>
      </c>
      <c r="AA4" s="13">
        <f t="shared" si="5"/>
        <v>3.4207525655644243E-3</v>
      </c>
      <c r="AB4" s="13">
        <f t="shared" si="5"/>
        <v>8.2899479375250301E-2</v>
      </c>
      <c r="AC4" s="11">
        <f t="shared" ref="AC4:AC12" si="23">F4+AC3</f>
        <v>330</v>
      </c>
      <c r="AD4" s="11">
        <f t="shared" si="6"/>
        <v>2464</v>
      </c>
      <c r="AE4" s="12">
        <f t="shared" si="7"/>
        <v>7.131901840490798E-2</v>
      </c>
      <c r="AF4" s="12">
        <f t="shared" si="8"/>
        <v>0.12653374233128833</v>
      </c>
      <c r="AG4" s="12">
        <f t="shared" ref="AG4:AG12" si="24">AD4/F$13</f>
        <v>0.94478527607361962</v>
      </c>
      <c r="AH4" s="11">
        <f>ROUND($G4*R4+D4,0)</f>
        <v>948</v>
      </c>
      <c r="AI4" s="11">
        <f t="shared" ref="AI4:AI12" si="25">AH4+AI3</f>
        <v>1963</v>
      </c>
      <c r="AJ4" s="11">
        <f t="shared" si="9"/>
        <v>6414</v>
      </c>
      <c r="AK4" s="12">
        <f t="shared" si="10"/>
        <v>0.12760802261407997</v>
      </c>
      <c r="AL4" s="12">
        <f t="shared" si="11"/>
        <v>0.26423475568717192</v>
      </c>
      <c r="AM4" s="12">
        <f t="shared" si="12"/>
        <v>0.86337326692690808</v>
      </c>
      <c r="AN4" s="11">
        <f>ROUND($G4*Z4+E4,0)</f>
        <v>6</v>
      </c>
      <c r="AO4" s="11">
        <f>AN4+AO3</f>
        <v>9</v>
      </c>
      <c r="AP4" s="11">
        <f t="shared" ref="AP4:AP11" si="26">AN4+AP5</f>
        <v>909</v>
      </c>
      <c r="AQ4" s="12">
        <f>AN4/AN$13</f>
        <v>6.5789473684210523E-3</v>
      </c>
      <c r="AR4" s="12">
        <f t="shared" si="13"/>
        <v>9.8684210526315784E-3</v>
      </c>
      <c r="AS4" s="12">
        <f t="shared" si="14"/>
        <v>0.99671052631578949</v>
      </c>
      <c r="AT4" s="13">
        <f t="shared" si="15"/>
        <v>4.9423393739703456E-3</v>
      </c>
      <c r="AU4" s="13">
        <f t="shared" si="16"/>
        <v>3.7052284890901604E-3</v>
      </c>
      <c r="AV4" s="13">
        <f t="shared" si="16"/>
        <v>8.315799103467203E-2</v>
      </c>
      <c r="AW4" s="13">
        <f>ABS(AS4-AM4)</f>
        <v>0.13333725938888141</v>
      </c>
      <c r="AX4" s="14">
        <f>AK4*((AS4+AS5)/2)</f>
        <v>0.12676849614951366</v>
      </c>
      <c r="AY4" s="5"/>
    </row>
    <row r="5" spans="1:51" x14ac:dyDescent="0.3">
      <c r="A5" s="8">
        <v>910</v>
      </c>
      <c r="B5" s="8">
        <v>937</v>
      </c>
      <c r="C5" s="8">
        <f t="shared" si="17"/>
        <v>1215</v>
      </c>
      <c r="D5" s="16">
        <v>654</v>
      </c>
      <c r="E5" s="16">
        <v>15</v>
      </c>
      <c r="F5" s="16">
        <v>177</v>
      </c>
      <c r="G5" s="16">
        <v>369</v>
      </c>
      <c r="H5" s="11">
        <f t="shared" ref="H5:H11" si="27">C5+H4</f>
        <v>3644</v>
      </c>
      <c r="I5" s="11">
        <f t="shared" si="18"/>
        <v>9717</v>
      </c>
      <c r="J5" s="12">
        <f t="shared" si="19"/>
        <v>0.10003293265272517</v>
      </c>
      <c r="K5" s="12">
        <f>H5/C$13</f>
        <v>0.30001646632636259</v>
      </c>
      <c r="L5" s="12">
        <f t="shared" si="0"/>
        <v>0.80001646632636259</v>
      </c>
      <c r="M5" s="11">
        <f t="shared" ref="M5:M11" si="28">D5+M4</f>
        <v>2072</v>
      </c>
      <c r="N5" s="11">
        <f t="shared" si="20"/>
        <v>3730</v>
      </c>
      <c r="O5" s="12">
        <f t="shared" ref="O5:O12" si="29">D5/D$13</f>
        <v>0.12703962703962704</v>
      </c>
      <c r="P5" s="12">
        <f t="shared" ref="P5:P12" si="30">M5/D$13</f>
        <v>0.40248640248640249</v>
      </c>
      <c r="Q5" s="12">
        <f t="shared" si="1"/>
        <v>0.72455322455322457</v>
      </c>
      <c r="R5" s="13">
        <f t="shared" ref="R5:R11" si="31">D5/(D5+E5+F5)</f>
        <v>0.77304964539007093</v>
      </c>
      <c r="S5" s="13">
        <f t="shared" si="2"/>
        <v>0.79692307692307696</v>
      </c>
      <c r="T5" s="13">
        <f t="shared" si="2"/>
        <v>0.56301886792452827</v>
      </c>
      <c r="U5" s="11">
        <f t="shared" si="21"/>
        <v>21</v>
      </c>
      <c r="V5" s="11">
        <f t="shared" si="3"/>
        <v>617</v>
      </c>
      <c r="W5" s="12">
        <f>E5/E$13</f>
        <v>2.4077046548956663E-2</v>
      </c>
      <c r="X5" s="12">
        <f t="shared" ref="X5:X12" si="32">U5/E$13</f>
        <v>3.3707865168539325E-2</v>
      </c>
      <c r="Y5" s="12">
        <f t="shared" si="4"/>
        <v>0.9903691813804173</v>
      </c>
      <c r="Z5" s="13">
        <f t="shared" si="22"/>
        <v>1.7730496453900711E-2</v>
      </c>
      <c r="AA5" s="13">
        <f t="shared" si="5"/>
        <v>8.076923076923077E-3</v>
      </c>
      <c r="AB5" s="13">
        <f t="shared" si="5"/>
        <v>9.313207547169812E-2</v>
      </c>
      <c r="AC5" s="11">
        <f t="shared" si="23"/>
        <v>507</v>
      </c>
      <c r="AD5" s="11">
        <f t="shared" si="6"/>
        <v>2278</v>
      </c>
      <c r="AE5" s="12">
        <f t="shared" si="7"/>
        <v>6.7868098159509199E-2</v>
      </c>
      <c r="AF5" s="12">
        <f t="shared" si="8"/>
        <v>0.19440184049079753</v>
      </c>
      <c r="AG5" s="12">
        <f t="shared" si="24"/>
        <v>0.87346625766871167</v>
      </c>
      <c r="AH5" s="11">
        <f t="shared" ref="AH5:AH10" si="33">ROUND($G5*R5+D5,0)</f>
        <v>939</v>
      </c>
      <c r="AI5" s="11">
        <f t="shared" si="25"/>
        <v>2902</v>
      </c>
      <c r="AJ5" s="11">
        <f t="shared" si="9"/>
        <v>5466</v>
      </c>
      <c r="AK5" s="12">
        <f t="shared" si="10"/>
        <v>0.12639655404495895</v>
      </c>
      <c r="AL5" s="12">
        <f t="shared" si="11"/>
        <v>0.39063130973213084</v>
      </c>
      <c r="AM5" s="12">
        <f t="shared" si="12"/>
        <v>0.73576524431282808</v>
      </c>
      <c r="AN5" s="11">
        <f t="shared" ref="AN5:AN12" si="34">ROUND($G5*Z5+E5,0)</f>
        <v>22</v>
      </c>
      <c r="AO5" s="11">
        <f t="shared" ref="AO5:AO12" si="35">AN5+AO4</f>
        <v>31</v>
      </c>
      <c r="AP5" s="11">
        <f t="shared" si="26"/>
        <v>903</v>
      </c>
      <c r="AQ5" s="12">
        <f t="shared" ref="AQ5:AQ12" si="36">AN5/AN$13</f>
        <v>2.4122807017543858E-2</v>
      </c>
      <c r="AR5" s="12">
        <f t="shared" si="13"/>
        <v>3.399122807017544E-2</v>
      </c>
      <c r="AS5" s="12">
        <f t="shared" si="14"/>
        <v>0.99013157894736847</v>
      </c>
      <c r="AT5" s="13">
        <f t="shared" si="15"/>
        <v>1.8106995884773661E-2</v>
      </c>
      <c r="AU5" s="13">
        <f t="shared" si="16"/>
        <v>8.5071350164654218E-3</v>
      </c>
      <c r="AV5" s="13">
        <f t="shared" si="16"/>
        <v>9.2929916640938567E-2</v>
      </c>
      <c r="AW5" s="13">
        <f t="shared" ref="AW5:AW11" si="37">ABS(AS5-AM5)</f>
        <v>0.25436633463454039</v>
      </c>
      <c r="AX5" s="14">
        <f t="shared" ref="AX5:AX12" si="38">AK5*((AS5+AS6)/2)</f>
        <v>0.12362469978958705</v>
      </c>
      <c r="AY5" s="5"/>
    </row>
    <row r="6" spans="1:51" x14ac:dyDescent="0.3">
      <c r="A6" s="8">
        <v>881</v>
      </c>
      <c r="B6" s="8">
        <v>910</v>
      </c>
      <c r="C6" s="8">
        <f t="shared" si="17"/>
        <v>1214</v>
      </c>
      <c r="D6" s="16">
        <v>619</v>
      </c>
      <c r="E6" s="16">
        <v>21</v>
      </c>
      <c r="F6" s="16">
        <v>221</v>
      </c>
      <c r="G6" s="16">
        <v>353</v>
      </c>
      <c r="H6" s="11">
        <f t="shared" si="27"/>
        <v>4858</v>
      </c>
      <c r="I6" s="11">
        <f t="shared" si="18"/>
        <v>8502</v>
      </c>
      <c r="J6" s="12">
        <f t="shared" si="19"/>
        <v>9.995060102091223E-2</v>
      </c>
      <c r="K6" s="12">
        <f>H6/C$13</f>
        <v>0.39996706734727483</v>
      </c>
      <c r="L6" s="12">
        <f t="shared" si="0"/>
        <v>0.69998353367363741</v>
      </c>
      <c r="M6" s="11">
        <f t="shared" si="28"/>
        <v>2691</v>
      </c>
      <c r="N6" s="11">
        <f t="shared" si="20"/>
        <v>3076</v>
      </c>
      <c r="O6" s="12">
        <f t="shared" si="29"/>
        <v>0.12024087024087024</v>
      </c>
      <c r="P6" s="12">
        <f t="shared" si="30"/>
        <v>0.52272727272727271</v>
      </c>
      <c r="Q6" s="12">
        <f t="shared" si="1"/>
        <v>0.59751359751359756</v>
      </c>
      <c r="R6" s="13">
        <f t="shared" si="31"/>
        <v>0.71893147502903598</v>
      </c>
      <c r="S6" s="13">
        <f t="shared" si="2"/>
        <v>0.77752094770297597</v>
      </c>
      <c r="T6" s="13">
        <f t="shared" si="2"/>
        <v>0.53227201938051572</v>
      </c>
      <c r="U6" s="11">
        <f t="shared" si="21"/>
        <v>42</v>
      </c>
      <c r="V6" s="11">
        <f t="shared" si="3"/>
        <v>602</v>
      </c>
      <c r="W6" s="12">
        <f t="shared" ref="W6:W11" si="39">E6/E$13</f>
        <v>3.3707865168539325E-2</v>
      </c>
      <c r="X6" s="12">
        <f t="shared" si="32"/>
        <v>6.741573033707865E-2</v>
      </c>
      <c r="Y6" s="12">
        <f t="shared" si="4"/>
        <v>0.9662921348314607</v>
      </c>
      <c r="Z6" s="13">
        <f t="shared" si="22"/>
        <v>2.4390243902439025E-2</v>
      </c>
      <c r="AA6" s="13">
        <f t="shared" si="5"/>
        <v>1.2135221034383126E-2</v>
      </c>
      <c r="AB6" s="13">
        <f t="shared" si="5"/>
        <v>0.10417027167329988</v>
      </c>
      <c r="AC6" s="11">
        <f t="shared" si="23"/>
        <v>728</v>
      </c>
      <c r="AD6" s="11">
        <f t="shared" si="6"/>
        <v>2101</v>
      </c>
      <c r="AE6" s="12">
        <f t="shared" si="7"/>
        <v>8.4739263803680978E-2</v>
      </c>
      <c r="AF6" s="12">
        <f t="shared" si="8"/>
        <v>0.27914110429447853</v>
      </c>
      <c r="AG6" s="12">
        <f t="shared" si="24"/>
        <v>0.80559815950920244</v>
      </c>
      <c r="AH6" s="11">
        <f t="shared" si="33"/>
        <v>873</v>
      </c>
      <c r="AI6" s="11">
        <f t="shared" si="25"/>
        <v>3775</v>
      </c>
      <c r="AJ6" s="11">
        <f t="shared" si="9"/>
        <v>4527</v>
      </c>
      <c r="AK6" s="12">
        <f t="shared" si="10"/>
        <v>0.11751245120473819</v>
      </c>
      <c r="AL6" s="12">
        <f t="shared" si="11"/>
        <v>0.50814376093686908</v>
      </c>
      <c r="AM6" s="12">
        <f t="shared" si="12"/>
        <v>0.60936869026786911</v>
      </c>
      <c r="AN6" s="11">
        <f t="shared" si="34"/>
        <v>30</v>
      </c>
      <c r="AO6" s="11">
        <f t="shared" si="35"/>
        <v>61</v>
      </c>
      <c r="AP6" s="11">
        <f t="shared" si="26"/>
        <v>881</v>
      </c>
      <c r="AQ6" s="12">
        <f>AN6/AN$13</f>
        <v>3.2894736842105261E-2</v>
      </c>
      <c r="AR6" s="12">
        <f t="shared" si="13"/>
        <v>6.6885964912280702E-2</v>
      </c>
      <c r="AS6" s="12">
        <f t="shared" si="14"/>
        <v>0.96600877192982459</v>
      </c>
      <c r="AT6" s="13">
        <f t="shared" si="15"/>
        <v>2.4711696869851731E-2</v>
      </c>
      <c r="AU6" s="13">
        <f t="shared" si="16"/>
        <v>1.2556607657472211E-2</v>
      </c>
      <c r="AV6" s="13">
        <f t="shared" si="16"/>
        <v>0.10362267701717243</v>
      </c>
      <c r="AW6" s="13">
        <f t="shared" si="37"/>
        <v>0.35664008166195549</v>
      </c>
      <c r="AX6" s="14">
        <f t="shared" si="38"/>
        <v>0.11158528809572728</v>
      </c>
      <c r="AY6" s="5"/>
    </row>
    <row r="7" spans="1:51" x14ac:dyDescent="0.3">
      <c r="A7" s="8">
        <v>854</v>
      </c>
      <c r="B7" s="8">
        <v>881</v>
      </c>
      <c r="C7" s="8">
        <f t="shared" si="17"/>
        <v>1215</v>
      </c>
      <c r="D7" s="16">
        <v>564</v>
      </c>
      <c r="E7" s="16">
        <v>26</v>
      </c>
      <c r="F7" s="16">
        <v>229</v>
      </c>
      <c r="G7" s="16">
        <v>396</v>
      </c>
      <c r="H7" s="11">
        <f t="shared" si="27"/>
        <v>6073</v>
      </c>
      <c r="I7" s="11">
        <f t="shared" si="18"/>
        <v>7288</v>
      </c>
      <c r="J7" s="12">
        <f t="shared" si="19"/>
        <v>0.10003293265272517</v>
      </c>
      <c r="K7" s="12">
        <f t="shared" ref="K7:K12" si="40">H7/C$13</f>
        <v>0.5</v>
      </c>
      <c r="L7" s="12">
        <f t="shared" si="0"/>
        <v>0.60003293265272517</v>
      </c>
      <c r="M7" s="11">
        <f t="shared" si="28"/>
        <v>3255</v>
      </c>
      <c r="N7" s="11">
        <f t="shared" si="20"/>
        <v>2457</v>
      </c>
      <c r="O7" s="12">
        <f t="shared" si="29"/>
        <v>0.10955710955710955</v>
      </c>
      <c r="P7" s="12">
        <f t="shared" si="30"/>
        <v>0.63228438228438233</v>
      </c>
      <c r="Q7" s="12">
        <f t="shared" si="1"/>
        <v>0.47727272727272729</v>
      </c>
      <c r="R7" s="13">
        <f t="shared" si="31"/>
        <v>0.68864468864468864</v>
      </c>
      <c r="S7" s="13">
        <f t="shared" si="2"/>
        <v>0.76051401869158874</v>
      </c>
      <c r="T7" s="13">
        <f t="shared" si="2"/>
        <v>0.49959333062220412</v>
      </c>
      <c r="U7" s="11">
        <f t="shared" si="21"/>
        <v>68</v>
      </c>
      <c r="V7" s="11">
        <f t="shared" si="3"/>
        <v>581</v>
      </c>
      <c r="W7" s="12">
        <f t="shared" si="39"/>
        <v>4.1733547351524881E-2</v>
      </c>
      <c r="X7" s="12">
        <f t="shared" si="32"/>
        <v>0.10914927768860354</v>
      </c>
      <c r="Y7" s="12">
        <f t="shared" si="4"/>
        <v>0.93258426966292129</v>
      </c>
      <c r="Z7" s="13">
        <f t="shared" si="22"/>
        <v>3.1746031746031744E-2</v>
      </c>
      <c r="AA7" s="13">
        <f t="shared" si="5"/>
        <v>1.5887850467289719E-2</v>
      </c>
      <c r="AB7" s="13">
        <f t="shared" si="5"/>
        <v>0.118137454249695</v>
      </c>
      <c r="AC7" s="11">
        <f t="shared" si="23"/>
        <v>957</v>
      </c>
      <c r="AD7" s="11">
        <f t="shared" si="6"/>
        <v>1880</v>
      </c>
      <c r="AE7" s="12">
        <f t="shared" si="7"/>
        <v>8.7806748466257675E-2</v>
      </c>
      <c r="AF7" s="12">
        <f t="shared" si="8"/>
        <v>0.36694785276073622</v>
      </c>
      <c r="AG7" s="12">
        <f t="shared" si="24"/>
        <v>0.72085889570552142</v>
      </c>
      <c r="AH7" s="11">
        <f t="shared" si="33"/>
        <v>837</v>
      </c>
      <c r="AI7" s="11">
        <f t="shared" si="25"/>
        <v>4612</v>
      </c>
      <c r="AJ7" s="11">
        <f t="shared" si="9"/>
        <v>3654</v>
      </c>
      <c r="AK7" s="12">
        <f t="shared" si="10"/>
        <v>0.11266657692825414</v>
      </c>
      <c r="AL7" s="12">
        <f t="shared" si="11"/>
        <v>0.62081033786512319</v>
      </c>
      <c r="AM7" s="12">
        <f t="shared" si="12"/>
        <v>0.49185623906313097</v>
      </c>
      <c r="AN7" s="11">
        <f t="shared" si="34"/>
        <v>39</v>
      </c>
      <c r="AO7" s="11">
        <f t="shared" si="35"/>
        <v>100</v>
      </c>
      <c r="AP7" s="11">
        <f t="shared" si="26"/>
        <v>851</v>
      </c>
      <c r="AQ7" s="12">
        <f t="shared" si="36"/>
        <v>4.2763157894736843E-2</v>
      </c>
      <c r="AR7" s="12">
        <f t="shared" si="13"/>
        <v>0.10964912280701754</v>
      </c>
      <c r="AS7" s="12">
        <f t="shared" si="14"/>
        <v>0.93311403508771928</v>
      </c>
      <c r="AT7" s="13">
        <f t="shared" si="15"/>
        <v>3.2098765432098768E-2</v>
      </c>
      <c r="AU7" s="13">
        <f t="shared" si="16"/>
        <v>1.6466326362588508E-2</v>
      </c>
      <c r="AV7" s="13">
        <f t="shared" si="16"/>
        <v>0.11676728869374314</v>
      </c>
      <c r="AW7" s="13">
        <f t="shared" si="37"/>
        <v>0.44125779602458831</v>
      </c>
      <c r="AX7" s="14">
        <f t="shared" si="38"/>
        <v>0.10272177490772293</v>
      </c>
      <c r="AY7" s="5"/>
    </row>
    <row r="8" spans="1:51" x14ac:dyDescent="0.3">
      <c r="A8" s="8">
        <v>810</v>
      </c>
      <c r="B8" s="8">
        <v>854</v>
      </c>
      <c r="C8" s="8">
        <f t="shared" si="17"/>
        <v>1215</v>
      </c>
      <c r="D8" s="16">
        <v>522</v>
      </c>
      <c r="E8" s="16">
        <v>40</v>
      </c>
      <c r="F8" s="16">
        <v>248</v>
      </c>
      <c r="G8" s="16">
        <v>405</v>
      </c>
      <c r="H8" s="11">
        <f t="shared" si="27"/>
        <v>7288</v>
      </c>
      <c r="I8" s="11">
        <f t="shared" si="18"/>
        <v>6073</v>
      </c>
      <c r="J8" s="12">
        <f t="shared" si="19"/>
        <v>0.10003293265272517</v>
      </c>
      <c r="K8" s="12">
        <f t="shared" si="40"/>
        <v>0.60003293265272517</v>
      </c>
      <c r="L8" s="12">
        <f t="shared" si="0"/>
        <v>0.5</v>
      </c>
      <c r="M8" s="11">
        <f t="shared" si="28"/>
        <v>3777</v>
      </c>
      <c r="N8" s="11">
        <f t="shared" si="20"/>
        <v>1893</v>
      </c>
      <c r="O8" s="12">
        <f t="shared" si="29"/>
        <v>0.10139860139860139</v>
      </c>
      <c r="P8" s="12">
        <f t="shared" si="30"/>
        <v>0.73368298368298368</v>
      </c>
      <c r="Q8" s="12">
        <f t="shared" si="1"/>
        <v>0.36771561771561773</v>
      </c>
      <c r="R8" s="13">
        <f t="shared" si="31"/>
        <v>0.64444444444444449</v>
      </c>
      <c r="S8" s="13">
        <f t="shared" si="2"/>
        <v>0.74204322200392925</v>
      </c>
      <c r="T8" s="13">
        <f t="shared" si="2"/>
        <v>0.46181995608685045</v>
      </c>
      <c r="U8" s="11">
        <f t="shared" si="21"/>
        <v>108</v>
      </c>
      <c r="V8" s="11">
        <f t="shared" si="3"/>
        <v>555</v>
      </c>
      <c r="W8" s="12">
        <f t="shared" si="39"/>
        <v>6.4205457463884424E-2</v>
      </c>
      <c r="X8" s="12">
        <f t="shared" si="32"/>
        <v>0.17335473515248795</v>
      </c>
      <c r="Y8" s="12">
        <f t="shared" si="4"/>
        <v>0.8908507223113965</v>
      </c>
      <c r="Z8" s="13">
        <f t="shared" si="22"/>
        <v>4.9382716049382713E-2</v>
      </c>
      <c r="AA8" s="13">
        <f t="shared" si="5"/>
        <v>2.1218074656188603E-2</v>
      </c>
      <c r="AB8" s="13">
        <f t="shared" si="5"/>
        <v>0.13539887777506709</v>
      </c>
      <c r="AC8" s="11">
        <f t="shared" si="23"/>
        <v>1205</v>
      </c>
      <c r="AD8" s="11">
        <f t="shared" si="6"/>
        <v>1651</v>
      </c>
      <c r="AE8" s="12">
        <f t="shared" si="7"/>
        <v>9.5092024539877307E-2</v>
      </c>
      <c r="AF8" s="12">
        <f t="shared" si="8"/>
        <v>0.46203987730061352</v>
      </c>
      <c r="AG8" s="12">
        <f t="shared" si="24"/>
        <v>0.63305214723926384</v>
      </c>
      <c r="AH8" s="11">
        <f t="shared" si="33"/>
        <v>783</v>
      </c>
      <c r="AI8" s="11">
        <f t="shared" si="25"/>
        <v>5395</v>
      </c>
      <c r="AJ8" s="11">
        <f t="shared" si="9"/>
        <v>2817</v>
      </c>
      <c r="AK8" s="12">
        <f t="shared" si="10"/>
        <v>0.10539776551352807</v>
      </c>
      <c r="AL8" s="12">
        <f t="shared" si="11"/>
        <v>0.72620810337865127</v>
      </c>
      <c r="AM8" s="12">
        <f t="shared" si="12"/>
        <v>0.37918966213487681</v>
      </c>
      <c r="AN8" s="11">
        <f t="shared" si="34"/>
        <v>60</v>
      </c>
      <c r="AO8" s="11">
        <f t="shared" si="35"/>
        <v>160</v>
      </c>
      <c r="AP8" s="11">
        <f t="shared" si="26"/>
        <v>812</v>
      </c>
      <c r="AQ8" s="12">
        <f t="shared" si="36"/>
        <v>6.5789473684210523E-2</v>
      </c>
      <c r="AR8" s="12">
        <f t="shared" si="13"/>
        <v>0.17543859649122806</v>
      </c>
      <c r="AS8" s="12">
        <f t="shared" si="14"/>
        <v>0.89035087719298245</v>
      </c>
      <c r="AT8" s="13">
        <f t="shared" si="15"/>
        <v>4.9382716049382713E-2</v>
      </c>
      <c r="AU8" s="13">
        <f t="shared" si="16"/>
        <v>2.1953896816684963E-2</v>
      </c>
      <c r="AV8" s="13">
        <f t="shared" si="16"/>
        <v>0.13370657006421868</v>
      </c>
      <c r="AW8" s="13">
        <f t="shared" si="37"/>
        <v>0.51116121505810563</v>
      </c>
      <c r="AX8" s="14">
        <f t="shared" si="38"/>
        <v>9.0373961218836563E-2</v>
      </c>
      <c r="AY8" s="5"/>
    </row>
    <row r="9" spans="1:51" x14ac:dyDescent="0.3">
      <c r="A9" s="8">
        <v>759</v>
      </c>
      <c r="B9" s="8">
        <v>810</v>
      </c>
      <c r="C9" s="8">
        <f t="shared" si="17"/>
        <v>1214</v>
      </c>
      <c r="D9" s="16">
        <v>462</v>
      </c>
      <c r="E9" s="16">
        <v>50</v>
      </c>
      <c r="F9" s="16">
        <v>329</v>
      </c>
      <c r="G9" s="16">
        <v>373</v>
      </c>
      <c r="H9" s="11">
        <f t="shared" si="27"/>
        <v>8502</v>
      </c>
      <c r="I9" s="11">
        <f t="shared" si="18"/>
        <v>4858</v>
      </c>
      <c r="J9" s="12">
        <f t="shared" si="19"/>
        <v>9.995060102091223E-2</v>
      </c>
      <c r="K9" s="12">
        <f t="shared" si="40"/>
        <v>0.69998353367363741</v>
      </c>
      <c r="L9" s="12">
        <f t="shared" si="0"/>
        <v>0.39996706734727483</v>
      </c>
      <c r="M9" s="11">
        <f t="shared" si="28"/>
        <v>4239</v>
      </c>
      <c r="N9" s="11">
        <f t="shared" si="20"/>
        <v>1371</v>
      </c>
      <c r="O9" s="12">
        <f t="shared" si="29"/>
        <v>8.9743589743589744E-2</v>
      </c>
      <c r="P9" s="12">
        <f t="shared" si="30"/>
        <v>0.82342657342657344</v>
      </c>
      <c r="Q9" s="12">
        <f t="shared" si="1"/>
        <v>0.26631701631701632</v>
      </c>
      <c r="R9" s="13">
        <f t="shared" si="31"/>
        <v>0.54934601664684901</v>
      </c>
      <c r="S9" s="13">
        <f t="shared" si="2"/>
        <v>0.71471927162367221</v>
      </c>
      <c r="T9" s="13">
        <f t="shared" si="2"/>
        <v>0.4168440255396777</v>
      </c>
      <c r="U9" s="11">
        <f t="shared" si="21"/>
        <v>158</v>
      </c>
      <c r="V9" s="11">
        <f t="shared" si="3"/>
        <v>515</v>
      </c>
      <c r="W9" s="12">
        <f t="shared" si="39"/>
        <v>8.0256821829855537E-2</v>
      </c>
      <c r="X9" s="12">
        <f t="shared" si="32"/>
        <v>0.2536115569823435</v>
      </c>
      <c r="Y9" s="12">
        <f t="shared" si="4"/>
        <v>0.826645264847512</v>
      </c>
      <c r="Z9" s="13">
        <f t="shared" si="22"/>
        <v>5.9453032104637336E-2</v>
      </c>
      <c r="AA9" s="13">
        <f t="shared" si="5"/>
        <v>2.6639689765638172E-2</v>
      </c>
      <c r="AB9" s="13">
        <f t="shared" si="5"/>
        <v>0.15658254788689571</v>
      </c>
      <c r="AC9" s="11">
        <f t="shared" si="23"/>
        <v>1534</v>
      </c>
      <c r="AD9" s="11">
        <f t="shared" si="6"/>
        <v>1403</v>
      </c>
      <c r="AE9" s="12">
        <f t="shared" si="7"/>
        <v>0.12615030674846625</v>
      </c>
      <c r="AF9" s="12">
        <f t="shared" si="8"/>
        <v>0.58819018404907975</v>
      </c>
      <c r="AG9" s="12">
        <f t="shared" si="24"/>
        <v>0.53796012269938653</v>
      </c>
      <c r="AH9" s="11">
        <f t="shared" si="33"/>
        <v>667</v>
      </c>
      <c r="AI9" s="11">
        <f t="shared" si="25"/>
        <v>6062</v>
      </c>
      <c r="AJ9" s="11">
        <f t="shared" si="9"/>
        <v>2034</v>
      </c>
      <c r="AK9" s="12">
        <f t="shared" si="10"/>
        <v>8.9783281733746126E-2</v>
      </c>
      <c r="AL9" s="12">
        <f t="shared" si="11"/>
        <v>0.81599138511239733</v>
      </c>
      <c r="AM9" s="12">
        <f t="shared" si="12"/>
        <v>0.27379189662134878</v>
      </c>
      <c r="AN9" s="11">
        <f t="shared" si="34"/>
        <v>72</v>
      </c>
      <c r="AO9" s="11">
        <f t="shared" si="35"/>
        <v>232</v>
      </c>
      <c r="AP9" s="11">
        <f t="shared" si="26"/>
        <v>752</v>
      </c>
      <c r="AQ9" s="12">
        <f t="shared" si="36"/>
        <v>7.8947368421052627E-2</v>
      </c>
      <c r="AR9" s="12">
        <f t="shared" si="13"/>
        <v>0.25438596491228072</v>
      </c>
      <c r="AS9" s="12">
        <f t="shared" si="14"/>
        <v>0.82456140350877194</v>
      </c>
      <c r="AT9" s="13">
        <f t="shared" si="15"/>
        <v>5.9308072487644151E-2</v>
      </c>
      <c r="AU9" s="13">
        <f t="shared" si="16"/>
        <v>2.7287697012467655E-2</v>
      </c>
      <c r="AV9" s="13">
        <f t="shared" si="16"/>
        <v>0.15479621243310004</v>
      </c>
      <c r="AW9" s="13">
        <f t="shared" si="37"/>
        <v>0.55076950688742321</v>
      </c>
      <c r="AX9" s="14">
        <f t="shared" si="38"/>
        <v>7.048775188745858E-2</v>
      </c>
      <c r="AY9" s="5"/>
    </row>
    <row r="10" spans="1:51" x14ac:dyDescent="0.3">
      <c r="A10" s="8">
        <v>689</v>
      </c>
      <c r="B10" s="8">
        <v>759</v>
      </c>
      <c r="C10" s="8">
        <f t="shared" si="17"/>
        <v>1215</v>
      </c>
      <c r="D10" s="16">
        <v>384</v>
      </c>
      <c r="E10" s="16">
        <v>66</v>
      </c>
      <c r="F10" s="16">
        <v>336</v>
      </c>
      <c r="G10" s="16">
        <v>429</v>
      </c>
      <c r="H10" s="11">
        <f t="shared" si="27"/>
        <v>9717</v>
      </c>
      <c r="I10" s="11">
        <f>C10+I11</f>
        <v>3644</v>
      </c>
      <c r="J10" s="12">
        <f t="shared" si="19"/>
        <v>0.10003293265272517</v>
      </c>
      <c r="K10" s="12">
        <f t="shared" si="40"/>
        <v>0.80001646632636259</v>
      </c>
      <c r="L10" s="12">
        <f t="shared" si="0"/>
        <v>0.30001646632636259</v>
      </c>
      <c r="M10" s="11">
        <f t="shared" si="28"/>
        <v>4623</v>
      </c>
      <c r="N10" s="11">
        <f t="shared" si="20"/>
        <v>909</v>
      </c>
      <c r="O10" s="12">
        <f t="shared" si="29"/>
        <v>7.4592074592074592E-2</v>
      </c>
      <c r="P10" s="12">
        <f t="shared" si="30"/>
        <v>0.89801864801864806</v>
      </c>
      <c r="Q10" s="12">
        <f t="shared" si="1"/>
        <v>0.17657342657342656</v>
      </c>
      <c r="R10" s="13">
        <f t="shared" si="31"/>
        <v>0.48854961832061067</v>
      </c>
      <c r="S10" s="13">
        <f t="shared" si="2"/>
        <v>0.68825368468066106</v>
      </c>
      <c r="T10" s="13">
        <f t="shared" si="2"/>
        <v>0.37132352941176472</v>
      </c>
      <c r="U10" s="11">
        <f t="shared" si="21"/>
        <v>224</v>
      </c>
      <c r="V10" s="11">
        <f t="shared" si="3"/>
        <v>465</v>
      </c>
      <c r="W10" s="12">
        <f t="shared" si="39"/>
        <v>0.10593900481540931</v>
      </c>
      <c r="X10" s="12">
        <f t="shared" si="32"/>
        <v>0.3595505617977528</v>
      </c>
      <c r="Y10" s="12">
        <f t="shared" si="4"/>
        <v>0.7463884430176565</v>
      </c>
      <c r="Z10" s="13">
        <f t="shared" si="22"/>
        <v>8.3969465648854963E-2</v>
      </c>
      <c r="AA10" s="13">
        <f t="shared" si="5"/>
        <v>3.3348220931963678E-2</v>
      </c>
      <c r="AB10" s="13">
        <f t="shared" si="5"/>
        <v>0.18995098039215685</v>
      </c>
      <c r="AC10" s="11">
        <f t="shared" si="23"/>
        <v>1870</v>
      </c>
      <c r="AD10" s="11">
        <f t="shared" si="6"/>
        <v>1074</v>
      </c>
      <c r="AE10" s="12">
        <f t="shared" si="7"/>
        <v>0.12883435582822086</v>
      </c>
      <c r="AF10" s="12">
        <f t="shared" si="8"/>
        <v>0.71702453987730064</v>
      </c>
      <c r="AG10" s="12">
        <f t="shared" si="24"/>
        <v>0.41180981595092025</v>
      </c>
      <c r="AH10" s="11">
        <f t="shared" si="33"/>
        <v>594</v>
      </c>
      <c r="AI10" s="11">
        <f t="shared" si="25"/>
        <v>6656</v>
      </c>
      <c r="AJ10" s="11">
        <f t="shared" si="9"/>
        <v>1367</v>
      </c>
      <c r="AK10" s="12">
        <f t="shared" si="10"/>
        <v>7.9956925561986802E-2</v>
      </c>
      <c r="AL10" s="12">
        <f t="shared" si="11"/>
        <v>0.89594831067438419</v>
      </c>
      <c r="AM10" s="12">
        <f>AJ10/AH$13</f>
        <v>0.18400861488760265</v>
      </c>
      <c r="AN10" s="11">
        <f t="shared" si="34"/>
        <v>102</v>
      </c>
      <c r="AO10" s="11">
        <f t="shared" si="35"/>
        <v>334</v>
      </c>
      <c r="AP10" s="11">
        <f t="shared" si="26"/>
        <v>680</v>
      </c>
      <c r="AQ10" s="12">
        <f t="shared" si="36"/>
        <v>0.1118421052631579</v>
      </c>
      <c r="AR10" s="12">
        <f t="shared" si="13"/>
        <v>0.36622807017543857</v>
      </c>
      <c r="AS10" s="12">
        <f t="shared" si="14"/>
        <v>0.74561403508771928</v>
      </c>
      <c r="AT10" s="13">
        <f t="shared" si="15"/>
        <v>8.3950617283950618E-2</v>
      </c>
      <c r="AU10" s="13">
        <f t="shared" si="16"/>
        <v>3.4372748790779048E-2</v>
      </c>
      <c r="AV10" s="13">
        <f t="shared" si="16"/>
        <v>0.18660812294182216</v>
      </c>
      <c r="AW10" s="13">
        <f t="shared" si="37"/>
        <v>0.56160542020011661</v>
      </c>
      <c r="AX10" s="14">
        <f t="shared" si="38"/>
        <v>5.5145730458870286E-2</v>
      </c>
      <c r="AY10" s="5"/>
    </row>
    <row r="11" spans="1:51" x14ac:dyDescent="0.3">
      <c r="A11" s="8">
        <v>559</v>
      </c>
      <c r="B11" s="8">
        <v>689</v>
      </c>
      <c r="C11" s="8">
        <f t="shared" si="17"/>
        <v>1214</v>
      </c>
      <c r="D11" s="16">
        <v>332</v>
      </c>
      <c r="E11" s="16">
        <v>117</v>
      </c>
      <c r="F11" s="16">
        <v>362</v>
      </c>
      <c r="G11" s="16">
        <v>403</v>
      </c>
      <c r="H11" s="11">
        <f t="shared" si="27"/>
        <v>10931</v>
      </c>
      <c r="I11" s="11">
        <f>C11+I12</f>
        <v>2429</v>
      </c>
      <c r="J11" s="12">
        <f t="shared" si="19"/>
        <v>9.995060102091223E-2</v>
      </c>
      <c r="K11" s="12">
        <f t="shared" si="40"/>
        <v>0.89996706734727483</v>
      </c>
      <c r="L11" s="12">
        <f t="shared" si="0"/>
        <v>0.19998353367363741</v>
      </c>
      <c r="M11" s="11">
        <f t="shared" si="28"/>
        <v>4955</v>
      </c>
      <c r="N11" s="11">
        <f t="shared" si="20"/>
        <v>525</v>
      </c>
      <c r="O11" s="12">
        <f t="shared" si="29"/>
        <v>6.4491064491064495E-2</v>
      </c>
      <c r="P11" s="12">
        <f t="shared" si="30"/>
        <v>0.96250971250971251</v>
      </c>
      <c r="Q11" s="12">
        <f t="shared" si="1"/>
        <v>0.10198135198135198</v>
      </c>
      <c r="R11" s="13">
        <f t="shared" si="31"/>
        <v>0.40937114673242908</v>
      </c>
      <c r="S11" s="13">
        <f t="shared" si="2"/>
        <v>0.65820935175345374</v>
      </c>
      <c r="T11" s="13">
        <f t="shared" si="2"/>
        <v>0.31588447653429602</v>
      </c>
      <c r="U11" s="11">
        <f t="shared" si="21"/>
        <v>341</v>
      </c>
      <c r="V11" s="11">
        <f t="shared" si="3"/>
        <v>399</v>
      </c>
      <c r="W11" s="12">
        <f t="shared" si="39"/>
        <v>0.18780096308186195</v>
      </c>
      <c r="X11" s="12">
        <f t="shared" si="32"/>
        <v>0.5473515248796148</v>
      </c>
      <c r="Y11" s="12">
        <f t="shared" si="4"/>
        <v>0.6404494382022472</v>
      </c>
      <c r="Z11" s="13">
        <f t="shared" si="22"/>
        <v>0.1442663378545006</v>
      </c>
      <c r="AA11" s="13">
        <f t="shared" si="5"/>
        <v>4.5297555791710943E-2</v>
      </c>
      <c r="AB11" s="13">
        <f t="shared" si="5"/>
        <v>0.24007220216606498</v>
      </c>
      <c r="AC11" s="11">
        <f t="shared" si="23"/>
        <v>2232</v>
      </c>
      <c r="AD11" s="11">
        <f t="shared" si="6"/>
        <v>738</v>
      </c>
      <c r="AE11" s="12">
        <f t="shared" si="7"/>
        <v>0.1388036809815951</v>
      </c>
      <c r="AF11" s="12">
        <f t="shared" si="8"/>
        <v>0.85582822085889576</v>
      </c>
      <c r="AG11" s="12">
        <f t="shared" si="24"/>
        <v>0.28297546012269936</v>
      </c>
      <c r="AH11" s="11">
        <f>ROUND($G11*R11+D11,0)</f>
        <v>497</v>
      </c>
      <c r="AI11" s="11">
        <f t="shared" si="25"/>
        <v>7153</v>
      </c>
      <c r="AJ11" s="11">
        <f t="shared" si="9"/>
        <v>773</v>
      </c>
      <c r="AK11" s="12">
        <f t="shared" si="10"/>
        <v>6.6899986539238121E-2</v>
      </c>
      <c r="AL11" s="12">
        <f t="shared" si="11"/>
        <v>0.96284829721362231</v>
      </c>
      <c r="AM11" s="12">
        <f>AJ11/AH$13</f>
        <v>0.10405168932561583</v>
      </c>
      <c r="AN11" s="11">
        <f t="shared" si="34"/>
        <v>175</v>
      </c>
      <c r="AO11" s="11">
        <f t="shared" si="35"/>
        <v>509</v>
      </c>
      <c r="AP11" s="11">
        <f t="shared" si="26"/>
        <v>578</v>
      </c>
      <c r="AQ11" s="12">
        <f t="shared" si="36"/>
        <v>0.19188596491228072</v>
      </c>
      <c r="AR11" s="12">
        <f t="shared" si="13"/>
        <v>0.55811403508771928</v>
      </c>
      <c r="AS11" s="12">
        <f t="shared" si="14"/>
        <v>0.63377192982456143</v>
      </c>
      <c r="AT11" s="13">
        <f t="shared" si="15"/>
        <v>0.1441515650741351</v>
      </c>
      <c r="AU11" s="13">
        <f t="shared" si="16"/>
        <v>4.6564815661879061E-2</v>
      </c>
      <c r="AV11" s="13">
        <f t="shared" si="16"/>
        <v>0.23795800741045697</v>
      </c>
      <c r="AW11" s="13">
        <f t="shared" si="37"/>
        <v>0.52972024049894562</v>
      </c>
      <c r="AX11" s="14">
        <f t="shared" si="38"/>
        <v>3.5980749339359977E-2</v>
      </c>
      <c r="AY11" s="5"/>
    </row>
    <row r="12" spans="1:51" x14ac:dyDescent="0.3">
      <c r="A12" s="8">
        <v>209</v>
      </c>
      <c r="B12" s="8">
        <v>559</v>
      </c>
      <c r="C12" s="8">
        <f t="shared" si="17"/>
        <v>1215</v>
      </c>
      <c r="D12" s="16">
        <v>193</v>
      </c>
      <c r="E12" s="16">
        <v>282</v>
      </c>
      <c r="F12" s="16">
        <v>376</v>
      </c>
      <c r="G12" s="16">
        <v>364</v>
      </c>
      <c r="H12" s="11">
        <f>C12+H11</f>
        <v>12146</v>
      </c>
      <c r="I12" s="11">
        <f>C12</f>
        <v>1215</v>
      </c>
      <c r="J12" s="12">
        <f t="shared" si="19"/>
        <v>0.10003293265272517</v>
      </c>
      <c r="K12" s="12">
        <f t="shared" si="40"/>
        <v>1</v>
      </c>
      <c r="L12" s="12">
        <f t="shared" si="0"/>
        <v>0.10003293265272517</v>
      </c>
      <c r="M12" s="11">
        <f>D12+M11</f>
        <v>5148</v>
      </c>
      <c r="N12" s="11">
        <f>D12</f>
        <v>193</v>
      </c>
      <c r="O12" s="12">
        <f t="shared" si="29"/>
        <v>3.7490287490287488E-2</v>
      </c>
      <c r="P12" s="12">
        <f t="shared" si="30"/>
        <v>1</v>
      </c>
      <c r="Q12" s="12">
        <f t="shared" si="1"/>
        <v>3.7490287490287488E-2</v>
      </c>
      <c r="R12" s="13">
        <f>D12/(D12+E12+F12)</f>
        <v>0.22679200940070504</v>
      </c>
      <c r="S12" s="13">
        <f t="shared" si="2"/>
        <v>0.61439312567132121</v>
      </c>
      <c r="T12" s="13">
        <f t="shared" si="2"/>
        <v>0.22679200940070504</v>
      </c>
      <c r="U12" s="11">
        <f t="shared" si="21"/>
        <v>623</v>
      </c>
      <c r="V12" s="11">
        <f>E12</f>
        <v>282</v>
      </c>
      <c r="W12" s="12">
        <f>E12/E$13</f>
        <v>0.45264847512038525</v>
      </c>
      <c r="X12" s="12">
        <f t="shared" si="32"/>
        <v>1</v>
      </c>
      <c r="Y12" s="12">
        <f t="shared" si="4"/>
        <v>0.45264847512038525</v>
      </c>
      <c r="Z12" s="13">
        <f t="shared" si="22"/>
        <v>0.33137485311398357</v>
      </c>
      <c r="AA12" s="13">
        <f t="shared" si="5"/>
        <v>7.4352548036758559E-2</v>
      </c>
      <c r="AB12" s="13">
        <f t="shared" si="5"/>
        <v>0.33137485311398357</v>
      </c>
      <c r="AC12" s="11">
        <f t="shared" si="23"/>
        <v>2608</v>
      </c>
      <c r="AD12" s="11">
        <f>F12</f>
        <v>376</v>
      </c>
      <c r="AE12" s="12">
        <f t="shared" si="7"/>
        <v>0.14417177914110429</v>
      </c>
      <c r="AF12" s="12">
        <f t="shared" si="8"/>
        <v>1</v>
      </c>
      <c r="AG12" s="12">
        <f t="shared" si="24"/>
        <v>0.14417177914110429</v>
      </c>
      <c r="AH12" s="11">
        <f>ROUND($G12*R12+D12,0)</f>
        <v>276</v>
      </c>
      <c r="AI12" s="11">
        <f t="shared" si="25"/>
        <v>7429</v>
      </c>
      <c r="AJ12" s="11">
        <f>AH12</f>
        <v>276</v>
      </c>
      <c r="AK12" s="12">
        <f t="shared" si="10"/>
        <v>3.7151702786377708E-2</v>
      </c>
      <c r="AL12" s="12">
        <f>AI12/AH$13</f>
        <v>1</v>
      </c>
      <c r="AM12" s="12">
        <f>AJ12/AH$13</f>
        <v>3.7151702786377708E-2</v>
      </c>
      <c r="AN12" s="11">
        <f t="shared" si="34"/>
        <v>403</v>
      </c>
      <c r="AO12" s="11">
        <f t="shared" si="35"/>
        <v>912</v>
      </c>
      <c r="AP12" s="11">
        <f>AN12</f>
        <v>403</v>
      </c>
      <c r="AQ12" s="12">
        <f t="shared" si="36"/>
        <v>0.44188596491228072</v>
      </c>
      <c r="AR12" s="12">
        <f t="shared" si="13"/>
        <v>1</v>
      </c>
      <c r="AS12" s="12">
        <f t="shared" si="14"/>
        <v>0.44188596491228072</v>
      </c>
      <c r="AT12" s="13">
        <f t="shared" si="15"/>
        <v>0.33168724279835393</v>
      </c>
      <c r="AU12" s="13">
        <f t="shared" si="16"/>
        <v>7.5086448213403587E-2</v>
      </c>
      <c r="AV12" s="13">
        <f t="shared" si="16"/>
        <v>0.33168724279835393</v>
      </c>
      <c r="AW12" s="13">
        <f>ABS(AS12-AM12)</f>
        <v>0.40473426212590302</v>
      </c>
      <c r="AX12" s="14">
        <f t="shared" si="38"/>
        <v>8.2084080169463908E-3</v>
      </c>
      <c r="AY12" s="5"/>
    </row>
    <row r="13" spans="1:51" ht="12" customHeight="1" x14ac:dyDescent="0.3">
      <c r="A13" s="63" t="s">
        <v>1</v>
      </c>
      <c r="B13" s="63"/>
      <c r="C13" s="27">
        <f>SUM(C3:C12)</f>
        <v>12146</v>
      </c>
      <c r="D13" s="27">
        <f>SUM(D3:D12)</f>
        <v>5148</v>
      </c>
      <c r="E13" s="27">
        <f>SUM(E3:E12)</f>
        <v>623</v>
      </c>
      <c r="F13" s="27">
        <f>SUM(F3:F12)</f>
        <v>2608</v>
      </c>
      <c r="G13" s="27">
        <f>SUM(G3:G12)</f>
        <v>3767</v>
      </c>
      <c r="H13" s="27"/>
      <c r="I13" s="27"/>
      <c r="J13" s="28"/>
      <c r="K13" s="28"/>
      <c r="L13" s="28"/>
      <c r="M13" s="27"/>
      <c r="N13" s="27"/>
      <c r="O13" s="28"/>
      <c r="P13" s="28"/>
      <c r="Q13" s="28"/>
      <c r="R13" s="1"/>
      <c r="S13" s="18"/>
      <c r="T13" s="18"/>
      <c r="U13" s="27"/>
      <c r="V13" s="27"/>
      <c r="W13" s="28"/>
      <c r="X13" s="28"/>
      <c r="Y13" s="28"/>
      <c r="Z13" s="1"/>
      <c r="AA13" s="18"/>
      <c r="AB13" s="18"/>
      <c r="AC13" s="27"/>
      <c r="AD13" s="27"/>
      <c r="AE13" s="28"/>
      <c r="AF13" s="28"/>
      <c r="AG13" s="28"/>
      <c r="AH13" s="2">
        <f>SUM(AH3:AH12)</f>
        <v>7429</v>
      </c>
      <c r="AI13" s="2"/>
      <c r="AJ13" s="2"/>
      <c r="AK13" s="28"/>
      <c r="AL13" s="28"/>
      <c r="AM13" s="28"/>
      <c r="AN13" s="2">
        <f>SUM(AN3:AN12)</f>
        <v>912</v>
      </c>
      <c r="AO13" s="2"/>
      <c r="AP13" s="2"/>
      <c r="AQ13" s="28"/>
      <c r="AR13" s="28"/>
      <c r="AS13" s="28"/>
      <c r="AT13" s="1"/>
      <c r="AU13" s="1"/>
      <c r="AV13" s="1"/>
      <c r="AW13" s="6">
        <f>MAX(AW3:AW12)</f>
        <v>0.56160542020011661</v>
      </c>
      <c r="AX13" s="7">
        <f>SUM(AX3:AX12)</f>
        <v>0.86129887791561299</v>
      </c>
      <c r="AY13" s="7">
        <f>2*AX13-1</f>
        <v>0.72259775583122599</v>
      </c>
    </row>
    <row r="14" spans="1:51" x14ac:dyDescent="0.3">
      <c r="O14" s="19">
        <f>SUM(O3:O12)</f>
        <v>0.99999999999999989</v>
      </c>
    </row>
    <row r="16" spans="1:51" ht="13.8" customHeight="1" x14ac:dyDescent="0.3">
      <c r="A16" s="9" t="s">
        <v>8</v>
      </c>
      <c r="B16" s="9" t="s">
        <v>9</v>
      </c>
      <c r="C16" s="9" t="s">
        <v>23</v>
      </c>
    </row>
    <row r="17" spans="1:10" x14ac:dyDescent="0.3">
      <c r="A17" s="10">
        <f>AW13*100</f>
        <v>56.160542020011661</v>
      </c>
      <c r="B17" s="10">
        <f>AX13*100</f>
        <v>86.129887791561302</v>
      </c>
      <c r="C17" s="10">
        <f>AY13*100</f>
        <v>72.259775583122604</v>
      </c>
    </row>
    <row r="18" spans="1:10" x14ac:dyDescent="0.3">
      <c r="A18" s="73" t="s">
        <v>0</v>
      </c>
      <c r="B18" s="73"/>
      <c r="C18" s="74" t="s">
        <v>1</v>
      </c>
      <c r="D18" s="74"/>
      <c r="E18" s="74"/>
      <c r="F18" s="74" t="s">
        <v>21</v>
      </c>
      <c r="G18" s="74"/>
      <c r="H18" s="74"/>
      <c r="I18" s="75" t="str">
        <f>CONCATENATE("Razón de ",F18)</f>
        <v>Razón de Malo</v>
      </c>
      <c r="J18" s="75"/>
    </row>
    <row r="19" spans="1:10" ht="25.2" customHeight="1" x14ac:dyDescent="0.3">
      <c r="A19" s="21" t="s">
        <v>11</v>
      </c>
      <c r="B19" s="21" t="s">
        <v>12</v>
      </c>
      <c r="C19" s="22" t="s">
        <v>13</v>
      </c>
      <c r="D19" s="21" t="s">
        <v>17</v>
      </c>
      <c r="E19" s="21" t="s">
        <v>18</v>
      </c>
      <c r="F19" s="22" t="s">
        <v>13</v>
      </c>
      <c r="G19" s="21" t="s">
        <v>17</v>
      </c>
      <c r="H19" s="21" t="s">
        <v>18</v>
      </c>
      <c r="I19" s="23" t="s">
        <v>20</v>
      </c>
      <c r="J19" s="21" t="s">
        <v>15</v>
      </c>
    </row>
    <row r="20" spans="1:10" x14ac:dyDescent="0.3">
      <c r="A20" s="24">
        <f t="array" ref="A20:A29">A3:A12</f>
        <v>968</v>
      </c>
      <c r="B20" s="24">
        <f t="array" ref="B20:B29">B3:B12</f>
        <v>995</v>
      </c>
      <c r="C20" s="11">
        <f t="array" ref="C20:C29">C3:C12</f>
        <v>1215</v>
      </c>
      <c r="D20" s="12">
        <f>J3</f>
        <v>0.10003293265272517</v>
      </c>
      <c r="E20" s="12">
        <f t="array" ref="E20:E29">K3:K12</f>
        <v>0.10003293265272517</v>
      </c>
      <c r="F20" s="11">
        <f t="array" ref="F20:F29">AN3:AN12</f>
        <v>3</v>
      </c>
      <c r="G20" s="12">
        <f t="array" ref="G20:G29">AQ3:AQ12</f>
        <v>3.2894736842105261E-3</v>
      </c>
      <c r="H20" s="12">
        <f t="array" ref="H20:H29">AR3:AR12</f>
        <v>3.2894736842105261E-3</v>
      </c>
      <c r="I20" s="20">
        <f t="array" ref="I20:I29">AT3:AT12</f>
        <v>2.4691358024691358E-3</v>
      </c>
      <c r="J20" s="20">
        <f t="array" ref="J20:J29">AU3:AU12</f>
        <v>2.4691358024691358E-3</v>
      </c>
    </row>
    <row r="21" spans="1:10" x14ac:dyDescent="0.3">
      <c r="A21" s="25">
        <v>937</v>
      </c>
      <c r="B21" s="25">
        <v>968</v>
      </c>
      <c r="C21" s="11">
        <v>1214</v>
      </c>
      <c r="D21" s="12">
        <f t="shared" ref="D21:D29" si="41">J4</f>
        <v>9.995060102091223E-2</v>
      </c>
      <c r="E21" s="12">
        <v>0.19998353367363741</v>
      </c>
      <c r="F21" s="11">
        <v>6</v>
      </c>
      <c r="G21" s="12">
        <v>6.5789473684210523E-3</v>
      </c>
      <c r="H21" s="12">
        <v>9.8684210526315784E-3</v>
      </c>
      <c r="I21" s="20">
        <v>4.9423393739703456E-3</v>
      </c>
      <c r="J21" s="20">
        <v>3.7052284890901604E-3</v>
      </c>
    </row>
    <row r="22" spans="1:10" x14ac:dyDescent="0.3">
      <c r="A22" s="25">
        <v>910</v>
      </c>
      <c r="B22" s="25">
        <v>937</v>
      </c>
      <c r="C22" s="11">
        <v>1215</v>
      </c>
      <c r="D22" s="12">
        <f t="shared" si="41"/>
        <v>0.10003293265272517</v>
      </c>
      <c r="E22" s="12">
        <v>0.30001646632636259</v>
      </c>
      <c r="F22" s="11">
        <v>22</v>
      </c>
      <c r="G22" s="12">
        <v>2.4122807017543858E-2</v>
      </c>
      <c r="H22" s="12">
        <v>3.399122807017544E-2</v>
      </c>
      <c r="I22" s="20">
        <v>1.8106995884773661E-2</v>
      </c>
      <c r="J22" s="20">
        <v>8.5071350164654218E-3</v>
      </c>
    </row>
    <row r="23" spans="1:10" x14ac:dyDescent="0.3">
      <c r="A23" s="25">
        <v>881</v>
      </c>
      <c r="B23" s="25">
        <v>910</v>
      </c>
      <c r="C23" s="11">
        <v>1214</v>
      </c>
      <c r="D23" s="12">
        <f t="shared" si="41"/>
        <v>9.995060102091223E-2</v>
      </c>
      <c r="E23" s="12">
        <v>0.39996706734727483</v>
      </c>
      <c r="F23" s="11">
        <v>30</v>
      </c>
      <c r="G23" s="12">
        <v>3.2894736842105261E-2</v>
      </c>
      <c r="H23" s="12">
        <v>6.6885964912280702E-2</v>
      </c>
      <c r="I23" s="20">
        <v>2.4711696869851731E-2</v>
      </c>
      <c r="J23" s="20">
        <v>1.2556607657472211E-2</v>
      </c>
    </row>
    <row r="24" spans="1:10" x14ac:dyDescent="0.3">
      <c r="A24" s="25">
        <v>854</v>
      </c>
      <c r="B24" s="25">
        <v>881</v>
      </c>
      <c r="C24" s="11">
        <v>1215</v>
      </c>
      <c r="D24" s="12">
        <f t="shared" si="41"/>
        <v>0.10003293265272517</v>
      </c>
      <c r="E24" s="12">
        <v>0.5</v>
      </c>
      <c r="F24" s="11">
        <v>39</v>
      </c>
      <c r="G24" s="12">
        <v>4.2763157894736843E-2</v>
      </c>
      <c r="H24" s="12">
        <v>0.10964912280701754</v>
      </c>
      <c r="I24" s="20">
        <v>3.2098765432098768E-2</v>
      </c>
      <c r="J24" s="20">
        <v>1.6466326362588508E-2</v>
      </c>
    </row>
    <row r="25" spans="1:10" x14ac:dyDescent="0.3">
      <c r="A25" s="25">
        <v>810</v>
      </c>
      <c r="B25" s="25">
        <v>854</v>
      </c>
      <c r="C25" s="11">
        <v>1215</v>
      </c>
      <c r="D25" s="12">
        <f t="shared" si="41"/>
        <v>0.10003293265272517</v>
      </c>
      <c r="E25" s="12">
        <v>0.60003293265272517</v>
      </c>
      <c r="F25" s="11">
        <v>60</v>
      </c>
      <c r="G25" s="12">
        <v>6.5789473684210523E-2</v>
      </c>
      <c r="H25" s="12">
        <v>0.17543859649122806</v>
      </c>
      <c r="I25" s="20">
        <v>4.9382716049382713E-2</v>
      </c>
      <c r="J25" s="20">
        <v>2.1953896816684963E-2</v>
      </c>
    </row>
    <row r="26" spans="1:10" x14ac:dyDescent="0.3">
      <c r="A26" s="25">
        <v>759</v>
      </c>
      <c r="B26" s="25">
        <v>810</v>
      </c>
      <c r="C26" s="11">
        <v>1214</v>
      </c>
      <c r="D26" s="12">
        <f t="shared" si="41"/>
        <v>9.995060102091223E-2</v>
      </c>
      <c r="E26" s="12">
        <v>0.69998353367363741</v>
      </c>
      <c r="F26" s="11">
        <v>72</v>
      </c>
      <c r="G26" s="12">
        <v>7.8947368421052627E-2</v>
      </c>
      <c r="H26" s="12">
        <v>0.25438596491228072</v>
      </c>
      <c r="I26" s="20">
        <v>5.9308072487644151E-2</v>
      </c>
      <c r="J26" s="20">
        <v>2.7287697012467655E-2</v>
      </c>
    </row>
    <row r="27" spans="1:10" x14ac:dyDescent="0.3">
      <c r="A27" s="25">
        <v>689</v>
      </c>
      <c r="B27" s="25">
        <v>759</v>
      </c>
      <c r="C27" s="11">
        <v>1215</v>
      </c>
      <c r="D27" s="12">
        <f t="shared" si="41"/>
        <v>0.10003293265272517</v>
      </c>
      <c r="E27" s="12">
        <v>0.80001646632636259</v>
      </c>
      <c r="F27" s="11">
        <v>102</v>
      </c>
      <c r="G27" s="12">
        <v>0.1118421052631579</v>
      </c>
      <c r="H27" s="12">
        <v>0.36622807017543857</v>
      </c>
      <c r="I27" s="20">
        <v>8.3950617283950618E-2</v>
      </c>
      <c r="J27" s="20">
        <v>3.4372748790779048E-2</v>
      </c>
    </row>
    <row r="28" spans="1:10" x14ac:dyDescent="0.3">
      <c r="A28" s="25">
        <v>559</v>
      </c>
      <c r="B28" s="25">
        <v>689</v>
      </c>
      <c r="C28" s="11">
        <v>1214</v>
      </c>
      <c r="D28" s="12">
        <f t="shared" si="41"/>
        <v>9.995060102091223E-2</v>
      </c>
      <c r="E28" s="12">
        <v>0.89996706734727483</v>
      </c>
      <c r="F28" s="11">
        <v>175</v>
      </c>
      <c r="G28" s="12">
        <v>0.19188596491228072</v>
      </c>
      <c r="H28" s="12">
        <v>0.55811403508771928</v>
      </c>
      <c r="I28" s="20">
        <v>0.1441515650741351</v>
      </c>
      <c r="J28" s="20">
        <v>4.6564815661879061E-2</v>
      </c>
    </row>
    <row r="29" spans="1:10" x14ac:dyDescent="0.3">
      <c r="A29" s="25">
        <v>209</v>
      </c>
      <c r="B29" s="25">
        <v>559</v>
      </c>
      <c r="C29" s="11">
        <v>1215</v>
      </c>
      <c r="D29" s="26">
        <f t="shared" si="41"/>
        <v>0.10003293265272517</v>
      </c>
      <c r="E29" s="12">
        <v>1</v>
      </c>
      <c r="F29" s="11">
        <v>403</v>
      </c>
      <c r="G29" s="12">
        <v>0.44188596491228072</v>
      </c>
      <c r="H29" s="12">
        <v>1</v>
      </c>
      <c r="I29" s="20">
        <v>0.33168724279835393</v>
      </c>
      <c r="J29" s="20">
        <v>7.5086448213403587E-2</v>
      </c>
    </row>
    <row r="30" spans="1:10" x14ac:dyDescent="0.3">
      <c r="A30" s="61" t="s">
        <v>1</v>
      </c>
      <c r="B30" s="61"/>
      <c r="C30" s="11">
        <f>SUM(_xlfn.ANCHORARRAY(C20))</f>
        <v>12146</v>
      </c>
      <c r="F30" s="11">
        <f>SUM(_xlfn.ANCHORARRAY(F20))</f>
        <v>912</v>
      </c>
    </row>
  </sheetData>
  <mergeCells count="19">
    <mergeCell ref="C18:E18"/>
    <mergeCell ref="F18:H18"/>
    <mergeCell ref="I18:J18"/>
    <mergeCell ref="A30:B30"/>
    <mergeCell ref="AY1:AY2"/>
    <mergeCell ref="A13:B13"/>
    <mergeCell ref="AC1:AG1"/>
    <mergeCell ref="AH1:AM1"/>
    <mergeCell ref="AN1:AS1"/>
    <mergeCell ref="AT1:AV1"/>
    <mergeCell ref="AW1:AW2"/>
    <mergeCell ref="AX1:AX2"/>
    <mergeCell ref="A1:B1"/>
    <mergeCell ref="H1:L1"/>
    <mergeCell ref="M1:Q1"/>
    <mergeCell ref="R1:T1"/>
    <mergeCell ref="U1:Y1"/>
    <mergeCell ref="Z1:AB1"/>
    <mergeCell ref="A18:B18"/>
  </mergeCells>
  <conditionalFormatting sqref="AT3:AT1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0:I2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30"/>
  <sheetViews>
    <sheetView zoomScale="83" zoomScaleNormal="83" workbookViewId="0">
      <selection activeCell="G36" sqref="G36"/>
    </sheetView>
  </sheetViews>
  <sheetFormatPr baseColWidth="10" defaultRowHeight="14.4" x14ac:dyDescent="0.3"/>
  <cols>
    <col min="1" max="1" width="4.88671875" customWidth="1"/>
    <col min="2" max="2" width="5.44140625" customWidth="1"/>
    <col min="3" max="4" width="5.5546875" customWidth="1"/>
    <col min="5" max="5" width="7" customWidth="1"/>
    <col min="6" max="6" width="5.33203125" customWidth="1"/>
    <col min="7" max="7" width="6.5546875" customWidth="1"/>
    <col min="8" max="8" width="5.33203125" customWidth="1"/>
    <col min="9" max="9" width="6.33203125" customWidth="1"/>
    <col min="10" max="10" width="9.33203125" customWidth="1"/>
    <col min="11" max="11" width="6.44140625" customWidth="1"/>
    <col min="12" max="12" width="7.44140625" customWidth="1"/>
    <col min="13" max="14" width="6.33203125" customWidth="1"/>
    <col min="15" max="16" width="6.44140625" customWidth="1"/>
    <col min="17" max="17" width="7.44140625" customWidth="1"/>
    <col min="18" max="20" width="6.44140625" customWidth="1"/>
    <col min="21" max="21" width="5.33203125" customWidth="1"/>
    <col min="22" max="22" width="6.33203125" customWidth="1"/>
    <col min="23" max="24" width="6.44140625" customWidth="1"/>
    <col min="25" max="25" width="7.44140625" customWidth="1"/>
    <col min="26" max="28" width="6.44140625" customWidth="1"/>
    <col min="29" max="29" width="6" customWidth="1"/>
    <col min="30" max="30" width="6.33203125" customWidth="1"/>
    <col min="31" max="32" width="6.44140625" customWidth="1"/>
    <col min="33" max="33" width="7.44140625" customWidth="1"/>
    <col min="34" max="34" width="7.109375" customWidth="1"/>
    <col min="35" max="38" width="6.44140625" customWidth="1"/>
    <col min="39" max="39" width="7.44140625" customWidth="1"/>
    <col min="40" max="40" width="7.109375" customWidth="1"/>
    <col min="41" max="44" width="6.44140625" customWidth="1"/>
    <col min="45" max="45" width="7.44140625" customWidth="1"/>
    <col min="46" max="47" width="6.44140625" customWidth="1"/>
    <col min="48" max="48" width="7.44140625" customWidth="1"/>
    <col min="49" max="51" width="7.109375" customWidth="1"/>
  </cols>
  <sheetData>
    <row r="1" spans="1:51" ht="14.25" customHeight="1" x14ac:dyDescent="0.3">
      <c r="A1" s="72" t="s">
        <v>0</v>
      </c>
      <c r="B1" s="72"/>
      <c r="C1" s="17" t="s">
        <v>1</v>
      </c>
      <c r="D1" s="17" t="s">
        <v>2</v>
      </c>
      <c r="E1" s="17" t="s">
        <v>3</v>
      </c>
      <c r="F1" s="17" t="s">
        <v>4</v>
      </c>
      <c r="G1" s="3" t="s">
        <v>5</v>
      </c>
      <c r="H1" s="64" t="s">
        <v>1</v>
      </c>
      <c r="I1" s="65"/>
      <c r="J1" s="65"/>
      <c r="K1" s="65"/>
      <c r="L1" s="66"/>
      <c r="M1" s="64" t="s">
        <v>2</v>
      </c>
      <c r="N1" s="65"/>
      <c r="O1" s="65"/>
      <c r="P1" s="65"/>
      <c r="Q1" s="66"/>
      <c r="R1" s="68" t="s">
        <v>6</v>
      </c>
      <c r="S1" s="68"/>
      <c r="T1" s="68"/>
      <c r="U1" s="64" t="s">
        <v>3</v>
      </c>
      <c r="V1" s="65"/>
      <c r="W1" s="65"/>
      <c r="X1" s="65"/>
      <c r="Y1" s="66"/>
      <c r="Z1" s="68" t="s">
        <v>7</v>
      </c>
      <c r="AA1" s="68"/>
      <c r="AB1" s="68"/>
      <c r="AC1" s="64" t="s">
        <v>4</v>
      </c>
      <c r="AD1" s="65"/>
      <c r="AE1" s="65"/>
      <c r="AF1" s="65"/>
      <c r="AG1" s="66"/>
      <c r="AH1" s="67" t="s">
        <v>2</v>
      </c>
      <c r="AI1" s="67"/>
      <c r="AJ1" s="67"/>
      <c r="AK1" s="67"/>
      <c r="AL1" s="67"/>
      <c r="AM1" s="67"/>
      <c r="AN1" s="67" t="s">
        <v>3</v>
      </c>
      <c r="AO1" s="67"/>
      <c r="AP1" s="67"/>
      <c r="AQ1" s="67"/>
      <c r="AR1" s="67"/>
      <c r="AS1" s="67"/>
      <c r="AT1" s="68" t="s">
        <v>7</v>
      </c>
      <c r="AU1" s="68"/>
      <c r="AV1" s="68"/>
      <c r="AW1" s="62" t="s">
        <v>8</v>
      </c>
      <c r="AX1" s="70" t="s">
        <v>9</v>
      </c>
      <c r="AY1" s="62" t="s">
        <v>10</v>
      </c>
    </row>
    <row r="2" spans="1:51" ht="15" customHeight="1" x14ac:dyDescent="0.3">
      <c r="A2" s="3" t="s">
        <v>11</v>
      </c>
      <c r="B2" s="3" t="s">
        <v>12</v>
      </c>
      <c r="C2" s="4" t="s">
        <v>13</v>
      </c>
      <c r="D2" s="4" t="s">
        <v>13</v>
      </c>
      <c r="E2" s="4" t="s">
        <v>13</v>
      </c>
      <c r="F2" s="4" t="s">
        <v>14</v>
      </c>
      <c r="G2" s="3" t="s">
        <v>13</v>
      </c>
      <c r="H2" s="4" t="s">
        <v>15</v>
      </c>
      <c r="I2" s="4" t="s">
        <v>16</v>
      </c>
      <c r="J2" s="3" t="s">
        <v>17</v>
      </c>
      <c r="K2" s="3" t="s">
        <v>18</v>
      </c>
      <c r="L2" s="3" t="s">
        <v>19</v>
      </c>
      <c r="M2" s="4" t="s">
        <v>15</v>
      </c>
      <c r="N2" s="4" t="s">
        <v>16</v>
      </c>
      <c r="O2" s="3" t="s">
        <v>17</v>
      </c>
      <c r="P2" s="3" t="s">
        <v>18</v>
      </c>
      <c r="Q2" s="3" t="s">
        <v>19</v>
      </c>
      <c r="R2" s="15"/>
      <c r="S2" s="3"/>
      <c r="T2" s="3"/>
      <c r="U2" s="4" t="s">
        <v>15</v>
      </c>
      <c r="V2" s="4" t="s">
        <v>16</v>
      </c>
      <c r="W2" s="3" t="s">
        <v>17</v>
      </c>
      <c r="X2" s="3" t="s">
        <v>18</v>
      </c>
      <c r="Y2" s="3" t="s">
        <v>19</v>
      </c>
      <c r="Z2" s="15"/>
      <c r="AA2" s="3"/>
      <c r="AB2" s="3"/>
      <c r="AC2" s="4" t="s">
        <v>15</v>
      </c>
      <c r="AD2" s="4" t="s">
        <v>16</v>
      </c>
      <c r="AE2" s="3" t="s">
        <v>17</v>
      </c>
      <c r="AF2" s="3" t="s">
        <v>18</v>
      </c>
      <c r="AG2" s="3" t="s">
        <v>19</v>
      </c>
      <c r="AH2" s="4" t="s">
        <v>20</v>
      </c>
      <c r="AI2" s="4" t="s">
        <v>15</v>
      </c>
      <c r="AJ2" s="4" t="s">
        <v>16</v>
      </c>
      <c r="AK2" s="3" t="s">
        <v>17</v>
      </c>
      <c r="AL2" s="3" t="s">
        <v>18</v>
      </c>
      <c r="AM2" s="3" t="s">
        <v>19</v>
      </c>
      <c r="AN2" s="4" t="s">
        <v>20</v>
      </c>
      <c r="AO2" s="4" t="s">
        <v>15</v>
      </c>
      <c r="AP2" s="4" t="s">
        <v>16</v>
      </c>
      <c r="AQ2" s="3" t="s">
        <v>17</v>
      </c>
      <c r="AR2" s="3" t="s">
        <v>18</v>
      </c>
      <c r="AS2" s="3" t="s">
        <v>19</v>
      </c>
      <c r="AT2" s="15" t="s">
        <v>20</v>
      </c>
      <c r="AU2" s="3" t="s">
        <v>18</v>
      </c>
      <c r="AV2" s="3" t="s">
        <v>19</v>
      </c>
      <c r="AW2" s="69"/>
      <c r="AX2" s="71"/>
      <c r="AY2" s="62"/>
    </row>
    <row r="3" spans="1:51" x14ac:dyDescent="0.3">
      <c r="A3" s="8">
        <v>968</v>
      </c>
      <c r="B3" s="8">
        <v>995</v>
      </c>
      <c r="C3" s="8">
        <f>+D3+E3+F3+G3</f>
        <v>1215</v>
      </c>
      <c r="D3" s="16">
        <v>759</v>
      </c>
      <c r="E3" s="16">
        <v>5</v>
      </c>
      <c r="F3" s="16">
        <v>174</v>
      </c>
      <c r="G3" s="16">
        <v>277</v>
      </c>
      <c r="H3" s="11">
        <f>C3</f>
        <v>1215</v>
      </c>
      <c r="I3" s="11">
        <f>C3+I4</f>
        <v>12146</v>
      </c>
      <c r="J3" s="12">
        <f>C3/C$13</f>
        <v>0.10003293265272517</v>
      </c>
      <c r="K3" s="12">
        <f>H3/C$13</f>
        <v>0.10003293265272517</v>
      </c>
      <c r="L3" s="12">
        <f t="shared" ref="L3:L12" si="0">I3/C$13</f>
        <v>1</v>
      </c>
      <c r="M3" s="11">
        <f>D3</f>
        <v>759</v>
      </c>
      <c r="N3" s="11">
        <f>D3+N4</f>
        <v>5160</v>
      </c>
      <c r="O3" s="12">
        <f>D3/D$13</f>
        <v>0.14709302325581394</v>
      </c>
      <c r="P3" s="12">
        <f>M3/D$13</f>
        <v>0.14709302325581394</v>
      </c>
      <c r="Q3" s="12">
        <f t="shared" ref="Q3:Q12" si="1">N3/D$13</f>
        <v>1</v>
      </c>
      <c r="R3" s="13">
        <f>D3/(D3+E3+F3)</f>
        <v>0.80916844349680173</v>
      </c>
      <c r="S3" s="13">
        <f>M3/(M3+U3+AC3)</f>
        <v>0.80916844349680173</v>
      </c>
      <c r="T3" s="13">
        <f t="shared" ref="S3:T12" si="2">N3/(N3+V3+AD3)</f>
        <v>0.61538461538461542</v>
      </c>
      <c r="U3" s="11">
        <f>E3</f>
        <v>5</v>
      </c>
      <c r="V3" s="11">
        <f t="shared" ref="V3:V11" si="3">E3+V4</f>
        <v>651</v>
      </c>
      <c r="W3" s="12">
        <f>E3/E$13</f>
        <v>7.6804915514592934E-3</v>
      </c>
      <c r="X3" s="12">
        <f>U3/E$13</f>
        <v>7.6804915514592934E-3</v>
      </c>
      <c r="Y3" s="12">
        <f t="shared" ref="Y3:Y12" si="4">V3/E$13</f>
        <v>1</v>
      </c>
      <c r="Z3" s="13">
        <f>E3/(D3+E3+F3)</f>
        <v>5.3304904051172707E-3</v>
      </c>
      <c r="AA3" s="13">
        <f>U3/(M3+U3+AC3)</f>
        <v>5.3304904051172707E-3</v>
      </c>
      <c r="AB3" s="13">
        <f t="shared" ref="AA3:AB12" si="5">V3/(N3+V3+AD3)</f>
        <v>7.7638640429338102E-2</v>
      </c>
      <c r="AC3" s="11">
        <f>F3</f>
        <v>174</v>
      </c>
      <c r="AD3" s="11">
        <f t="shared" ref="AD3:AD11" si="6">F3+AD4</f>
        <v>2574</v>
      </c>
      <c r="AE3" s="12">
        <f t="shared" ref="AE3:AE12" si="7">F3/F$13</f>
        <v>6.75990675990676E-2</v>
      </c>
      <c r="AF3" s="12">
        <f t="shared" ref="AF3:AF12" si="8">AC3/F$13</f>
        <v>6.75990675990676E-2</v>
      </c>
      <c r="AG3" s="12">
        <f>AD3/F$13</f>
        <v>1</v>
      </c>
      <c r="AH3" s="11">
        <f>ROUND($G3*R3+D3,0)</f>
        <v>983</v>
      </c>
      <c r="AI3" s="11">
        <f>AH3</f>
        <v>983</v>
      </c>
      <c r="AJ3" s="11">
        <f t="shared" ref="AJ3:AJ11" si="9">AH3+AJ4</f>
        <v>7413</v>
      </c>
      <c r="AK3" s="12">
        <f t="shared" ref="AK3:AK12" si="10">AH3/AH$13</f>
        <v>0.13260488331309861</v>
      </c>
      <c r="AL3" s="12">
        <f t="shared" ref="AL3:AL11" si="11">AI3/AH$13</f>
        <v>0.13260488331309861</v>
      </c>
      <c r="AM3" s="12">
        <f t="shared" ref="AM3:AM9" si="12">AJ3/AH$13</f>
        <v>1</v>
      </c>
      <c r="AN3" s="11">
        <f>ROUND($G3*Z3+E3,0)</f>
        <v>6</v>
      </c>
      <c r="AO3" s="11">
        <f>AN3</f>
        <v>6</v>
      </c>
      <c r="AP3" s="11">
        <f>AN3+AP4</f>
        <v>965</v>
      </c>
      <c r="AQ3" s="12">
        <f>AN3/AN$13</f>
        <v>6.2176165803108805E-3</v>
      </c>
      <c r="AR3" s="12">
        <f t="shared" ref="AR3:AR12" si="13">AO3/AN$13</f>
        <v>6.2176165803108805E-3</v>
      </c>
      <c r="AS3" s="12">
        <f t="shared" ref="AS3:AS12" si="14">AP3/AN$13</f>
        <v>1</v>
      </c>
      <c r="AT3" s="13">
        <f>AN3/C3</f>
        <v>4.9382716049382715E-3</v>
      </c>
      <c r="AU3" s="13">
        <f t="shared" ref="AU3:AV12" si="15">AO3/H3</f>
        <v>4.9382716049382715E-3</v>
      </c>
      <c r="AV3" s="13">
        <f>AP3/I3</f>
        <v>7.9450024699489544E-2</v>
      </c>
      <c r="AW3" s="13">
        <f>ABS(AS3-AM3)</f>
        <v>0</v>
      </c>
      <c r="AX3" s="14">
        <f>AK3*((AS3+AS4)/2)</f>
        <v>0.13219264015253976</v>
      </c>
      <c r="AY3" s="5"/>
    </row>
    <row r="4" spans="1:51" x14ac:dyDescent="0.3">
      <c r="A4" s="8">
        <v>935</v>
      </c>
      <c r="B4" s="8">
        <v>968</v>
      </c>
      <c r="C4" s="8">
        <f t="shared" ref="C4:C12" si="16">+D4+E4+F4+G4</f>
        <v>1214</v>
      </c>
      <c r="D4" s="16">
        <v>653</v>
      </c>
      <c r="E4" s="16">
        <v>9</v>
      </c>
      <c r="F4" s="16">
        <v>185</v>
      </c>
      <c r="G4" s="16">
        <v>367</v>
      </c>
      <c r="H4" s="11">
        <f>C4+H3</f>
        <v>2429</v>
      </c>
      <c r="I4" s="11">
        <f t="shared" ref="I4:I9" si="17">C4+I5</f>
        <v>10931</v>
      </c>
      <c r="J4" s="12">
        <f t="shared" ref="J4:J12" si="18">C4/C$13</f>
        <v>9.995060102091223E-2</v>
      </c>
      <c r="K4" s="12">
        <f>H4/C$13</f>
        <v>0.19998353367363741</v>
      </c>
      <c r="L4" s="12">
        <f t="shared" si="0"/>
        <v>0.89996706734727483</v>
      </c>
      <c r="M4" s="11">
        <f>D4+M3</f>
        <v>1412</v>
      </c>
      <c r="N4" s="11">
        <f t="shared" ref="N4:N11" si="19">D4+N5</f>
        <v>4401</v>
      </c>
      <c r="O4" s="12">
        <f>D4/D$13</f>
        <v>0.12655038759689924</v>
      </c>
      <c r="P4" s="12">
        <f>M4/D$13</f>
        <v>0.27364341085271315</v>
      </c>
      <c r="Q4" s="12">
        <f t="shared" si="1"/>
        <v>0.85290697674418603</v>
      </c>
      <c r="R4" s="13">
        <f>D4/(D4+E4+F4)</f>
        <v>0.77095631641086182</v>
      </c>
      <c r="S4" s="13">
        <f t="shared" si="2"/>
        <v>0.7910364145658263</v>
      </c>
      <c r="T4" s="13">
        <f t="shared" si="2"/>
        <v>0.59097623203974758</v>
      </c>
      <c r="U4" s="11">
        <f t="shared" ref="U4:U12" si="20">E4+U3</f>
        <v>14</v>
      </c>
      <c r="V4" s="11">
        <f t="shared" si="3"/>
        <v>646</v>
      </c>
      <c r="W4" s="12">
        <f>E4/E$13</f>
        <v>1.3824884792626729E-2</v>
      </c>
      <c r="X4" s="12">
        <f>U4/E$13</f>
        <v>2.1505376344086023E-2</v>
      </c>
      <c r="Y4" s="12">
        <f t="shared" si="4"/>
        <v>0.99231950844854067</v>
      </c>
      <c r="Z4" s="13">
        <f t="shared" ref="Z4:Z12" si="21">E4/(D4+E4+F4)</f>
        <v>1.0625737898465172E-2</v>
      </c>
      <c r="AA4" s="13">
        <f t="shared" si="5"/>
        <v>7.8431372549019607E-3</v>
      </c>
      <c r="AB4" s="13">
        <f t="shared" si="5"/>
        <v>8.6746340808379216E-2</v>
      </c>
      <c r="AC4" s="11">
        <f t="shared" ref="AC4:AC12" si="22">F4+AC3</f>
        <v>359</v>
      </c>
      <c r="AD4" s="11">
        <f t="shared" si="6"/>
        <v>2400</v>
      </c>
      <c r="AE4" s="12">
        <f t="shared" si="7"/>
        <v>7.1872571872571872E-2</v>
      </c>
      <c r="AF4" s="12">
        <f t="shared" si="8"/>
        <v>0.13947163947163946</v>
      </c>
      <c r="AG4" s="12">
        <f t="shared" ref="AG4:AG12" si="23">AD4/F$13</f>
        <v>0.93240093240093236</v>
      </c>
      <c r="AH4" s="11">
        <f>ROUND($G4*R4+D4,0)</f>
        <v>936</v>
      </c>
      <c r="AI4" s="11">
        <f t="shared" ref="AI4:AI12" si="24">AH4+AI3</f>
        <v>1919</v>
      </c>
      <c r="AJ4" s="11">
        <f t="shared" si="9"/>
        <v>6430</v>
      </c>
      <c r="AK4" s="12">
        <f t="shared" si="10"/>
        <v>0.12626467017401863</v>
      </c>
      <c r="AL4" s="12">
        <f t="shared" si="11"/>
        <v>0.25886955348711721</v>
      </c>
      <c r="AM4" s="12">
        <f t="shared" si="12"/>
        <v>0.86739511668690139</v>
      </c>
      <c r="AN4" s="11">
        <f>ROUND($G4*Z4+E4,0)</f>
        <v>13</v>
      </c>
      <c r="AO4" s="11">
        <f>AN4+AO3</f>
        <v>19</v>
      </c>
      <c r="AP4" s="11">
        <f t="shared" ref="AP4:AP11" si="25">AN4+AP5</f>
        <v>959</v>
      </c>
      <c r="AQ4" s="12">
        <f>AN4/AN$13</f>
        <v>1.3471502590673576E-2</v>
      </c>
      <c r="AR4" s="12">
        <f t="shared" si="13"/>
        <v>1.9689119170984457E-2</v>
      </c>
      <c r="AS4" s="12">
        <f t="shared" si="14"/>
        <v>0.99378238341968916</v>
      </c>
      <c r="AT4" s="13">
        <f t="shared" ref="AT4:AT12" si="26">AN4/C4</f>
        <v>1.070840197693575E-2</v>
      </c>
      <c r="AU4" s="13">
        <f t="shared" si="15"/>
        <v>7.8221490325236717E-3</v>
      </c>
      <c r="AV4" s="13">
        <f t="shared" si="15"/>
        <v>8.7732137956271161E-2</v>
      </c>
      <c r="AW4" s="13">
        <f>ABS(AS4-AM4)</f>
        <v>0.12638726673278777</v>
      </c>
      <c r="AX4" s="14">
        <f>AK4*((AS4+AS5)/2)</f>
        <v>0.12462911745155725</v>
      </c>
      <c r="AY4" s="5"/>
    </row>
    <row r="5" spans="1:51" x14ac:dyDescent="0.3">
      <c r="A5" s="8">
        <v>910</v>
      </c>
      <c r="B5" s="8">
        <v>935</v>
      </c>
      <c r="C5" s="8">
        <f t="shared" si="16"/>
        <v>1215</v>
      </c>
      <c r="D5" s="16">
        <v>652</v>
      </c>
      <c r="E5" s="16">
        <v>19</v>
      </c>
      <c r="F5" s="16">
        <v>218</v>
      </c>
      <c r="G5" s="16">
        <v>326</v>
      </c>
      <c r="H5" s="11">
        <f t="shared" ref="H5:H11" si="27">C5+H4</f>
        <v>3644</v>
      </c>
      <c r="I5" s="11">
        <f t="shared" si="17"/>
        <v>9717</v>
      </c>
      <c r="J5" s="12">
        <f t="shared" si="18"/>
        <v>0.10003293265272517</v>
      </c>
      <c r="K5" s="12">
        <f>H5/C$13</f>
        <v>0.30001646632636259</v>
      </c>
      <c r="L5" s="12">
        <f t="shared" si="0"/>
        <v>0.80001646632636259</v>
      </c>
      <c r="M5" s="11">
        <f t="shared" ref="M5:M11" si="28">D5+M4</f>
        <v>2064</v>
      </c>
      <c r="N5" s="11">
        <f t="shared" si="19"/>
        <v>3748</v>
      </c>
      <c r="O5" s="12">
        <f t="shared" ref="O5:O12" si="29">D5/D$13</f>
        <v>0.12635658914728681</v>
      </c>
      <c r="P5" s="12">
        <f t="shared" ref="P5:P12" si="30">M5/D$13</f>
        <v>0.4</v>
      </c>
      <c r="Q5" s="12">
        <f t="shared" si="1"/>
        <v>0.72635658914728685</v>
      </c>
      <c r="R5" s="13">
        <f t="shared" ref="R5:R11" si="31">D5/(D5+E5+F5)</f>
        <v>0.73340832395950506</v>
      </c>
      <c r="S5" s="13">
        <f t="shared" si="2"/>
        <v>0.77187733732236352</v>
      </c>
      <c r="T5" s="13">
        <f t="shared" si="2"/>
        <v>0.56787878787878787</v>
      </c>
      <c r="U5" s="11">
        <f t="shared" si="20"/>
        <v>33</v>
      </c>
      <c r="V5" s="11">
        <f t="shared" si="3"/>
        <v>637</v>
      </c>
      <c r="W5" s="12">
        <f>E5/E$13</f>
        <v>2.9185867895545316E-2</v>
      </c>
      <c r="X5" s="12">
        <f t="shared" ref="X5:X12" si="32">U5/E$13</f>
        <v>5.0691244239631339E-2</v>
      </c>
      <c r="Y5" s="12">
        <f t="shared" si="4"/>
        <v>0.978494623655914</v>
      </c>
      <c r="Z5" s="13">
        <f t="shared" si="21"/>
        <v>2.1372328458942633E-2</v>
      </c>
      <c r="AA5" s="13">
        <f t="shared" si="5"/>
        <v>1.2341062079281975E-2</v>
      </c>
      <c r="AB5" s="13">
        <f t="shared" si="5"/>
        <v>9.6515151515151512E-2</v>
      </c>
      <c r="AC5" s="11">
        <f t="shared" si="22"/>
        <v>577</v>
      </c>
      <c r="AD5" s="11">
        <f t="shared" si="6"/>
        <v>2215</v>
      </c>
      <c r="AE5" s="12">
        <f t="shared" si="7"/>
        <v>8.4693084693084689E-2</v>
      </c>
      <c r="AF5" s="12">
        <f t="shared" si="8"/>
        <v>0.22416472416472416</v>
      </c>
      <c r="AG5" s="12">
        <f t="shared" si="23"/>
        <v>0.86052836052836057</v>
      </c>
      <c r="AH5" s="11">
        <f t="shared" ref="AH5:AH10" si="33">ROUND($G5*R5+D5,0)</f>
        <v>891</v>
      </c>
      <c r="AI5" s="11">
        <f t="shared" si="24"/>
        <v>2810</v>
      </c>
      <c r="AJ5" s="11">
        <f t="shared" si="9"/>
        <v>5494</v>
      </c>
      <c r="AK5" s="12">
        <f t="shared" si="10"/>
        <v>0.12019425333872925</v>
      </c>
      <c r="AL5" s="12">
        <f t="shared" si="11"/>
        <v>0.37906380682584651</v>
      </c>
      <c r="AM5" s="12">
        <f t="shared" si="12"/>
        <v>0.74113044651288273</v>
      </c>
      <c r="AN5" s="11">
        <f t="shared" ref="AN5:AN12" si="34">ROUND($G5*Z5+E5,0)</f>
        <v>26</v>
      </c>
      <c r="AO5" s="11">
        <f t="shared" ref="AO5:AO12" si="35">AN5+AO4</f>
        <v>45</v>
      </c>
      <c r="AP5" s="11">
        <f t="shared" si="25"/>
        <v>946</v>
      </c>
      <c r="AQ5" s="12">
        <f t="shared" ref="AQ5:AQ12" si="36">AN5/AN$13</f>
        <v>2.6943005181347152E-2</v>
      </c>
      <c r="AR5" s="12">
        <f t="shared" si="13"/>
        <v>4.6632124352331605E-2</v>
      </c>
      <c r="AS5" s="12">
        <f t="shared" si="14"/>
        <v>0.98031088082901552</v>
      </c>
      <c r="AT5" s="13">
        <f t="shared" si="26"/>
        <v>2.1399176954732511E-2</v>
      </c>
      <c r="AU5" s="13">
        <f t="shared" si="15"/>
        <v>1.2349066959385291E-2</v>
      </c>
      <c r="AV5" s="13">
        <f t="shared" si="15"/>
        <v>9.735515076669754E-2</v>
      </c>
      <c r="AW5" s="13">
        <f t="shared" ref="AW5:AW11" si="37">ABS(AS5-AM5)</f>
        <v>0.23918043431613278</v>
      </c>
      <c r="AX5" s="14">
        <f t="shared" ref="AX5:AX12" si="38">AK5*((AS5+AS6)/2)</f>
        <v>0.11620853716583875</v>
      </c>
      <c r="AY5" s="5"/>
    </row>
    <row r="6" spans="1:51" x14ac:dyDescent="0.3">
      <c r="A6" s="8">
        <v>881</v>
      </c>
      <c r="B6" s="8">
        <v>910</v>
      </c>
      <c r="C6" s="8">
        <f t="shared" si="16"/>
        <v>1214</v>
      </c>
      <c r="D6" s="16">
        <v>618</v>
      </c>
      <c r="E6" s="16">
        <v>29</v>
      </c>
      <c r="F6" s="16">
        <v>201</v>
      </c>
      <c r="G6" s="16">
        <v>366</v>
      </c>
      <c r="H6" s="11">
        <f t="shared" si="27"/>
        <v>4858</v>
      </c>
      <c r="I6" s="11">
        <f t="shared" si="17"/>
        <v>8502</v>
      </c>
      <c r="J6" s="12">
        <f t="shared" si="18"/>
        <v>9.995060102091223E-2</v>
      </c>
      <c r="K6" s="12">
        <f>H6/C$13</f>
        <v>0.39996706734727483</v>
      </c>
      <c r="L6" s="12">
        <f t="shared" si="0"/>
        <v>0.69998353367363741</v>
      </c>
      <c r="M6" s="11">
        <f t="shared" si="28"/>
        <v>2682</v>
      </c>
      <c r="N6" s="11">
        <f t="shared" si="19"/>
        <v>3096</v>
      </c>
      <c r="O6" s="12">
        <f t="shared" si="29"/>
        <v>0.11976744186046512</v>
      </c>
      <c r="P6" s="12">
        <f t="shared" si="30"/>
        <v>0.51976744186046508</v>
      </c>
      <c r="Q6" s="12">
        <f t="shared" si="1"/>
        <v>0.6</v>
      </c>
      <c r="R6" s="13">
        <f t="shared" si="31"/>
        <v>0.72877358490566035</v>
      </c>
      <c r="S6" s="13">
        <f t="shared" si="2"/>
        <v>0.76149914821124365</v>
      </c>
      <c r="T6" s="13">
        <f t="shared" si="2"/>
        <v>0.54211171423568549</v>
      </c>
      <c r="U6" s="11">
        <f t="shared" si="20"/>
        <v>62</v>
      </c>
      <c r="V6" s="11">
        <f t="shared" si="3"/>
        <v>618</v>
      </c>
      <c r="W6" s="12">
        <f t="shared" ref="W6:W11" si="39">E6/E$13</f>
        <v>4.4546850998463901E-2</v>
      </c>
      <c r="X6" s="12">
        <f t="shared" si="32"/>
        <v>9.5238095238095233E-2</v>
      </c>
      <c r="Y6" s="12">
        <f t="shared" si="4"/>
        <v>0.94930875576036866</v>
      </c>
      <c r="Z6" s="13">
        <f t="shared" si="21"/>
        <v>3.4198113207547169E-2</v>
      </c>
      <c r="AA6" s="13">
        <f t="shared" si="5"/>
        <v>1.7603634298693924E-2</v>
      </c>
      <c r="AB6" s="13">
        <f t="shared" si="5"/>
        <v>0.10821222202766591</v>
      </c>
      <c r="AC6" s="11">
        <f t="shared" si="22"/>
        <v>778</v>
      </c>
      <c r="AD6" s="11">
        <f t="shared" si="6"/>
        <v>1997</v>
      </c>
      <c r="AE6" s="12">
        <f t="shared" si="7"/>
        <v>7.8088578088578095E-2</v>
      </c>
      <c r="AF6" s="12">
        <f t="shared" si="8"/>
        <v>0.30225330225330227</v>
      </c>
      <c r="AG6" s="12">
        <f t="shared" si="23"/>
        <v>0.77583527583527578</v>
      </c>
      <c r="AH6" s="11">
        <f t="shared" si="33"/>
        <v>885</v>
      </c>
      <c r="AI6" s="11">
        <f t="shared" si="24"/>
        <v>3695</v>
      </c>
      <c r="AJ6" s="11">
        <f t="shared" si="9"/>
        <v>4603</v>
      </c>
      <c r="AK6" s="12">
        <f t="shared" si="10"/>
        <v>0.11938486442735735</v>
      </c>
      <c r="AL6" s="12">
        <f t="shared" si="11"/>
        <v>0.49844867125320386</v>
      </c>
      <c r="AM6" s="12">
        <f t="shared" si="12"/>
        <v>0.62093619317415349</v>
      </c>
      <c r="AN6" s="11">
        <f t="shared" si="34"/>
        <v>42</v>
      </c>
      <c r="AO6" s="11">
        <f t="shared" si="35"/>
        <v>87</v>
      </c>
      <c r="AP6" s="11">
        <f t="shared" si="25"/>
        <v>920</v>
      </c>
      <c r="AQ6" s="12">
        <f>AN6/AN$13</f>
        <v>4.3523316062176166E-2</v>
      </c>
      <c r="AR6" s="12">
        <f t="shared" si="13"/>
        <v>9.0155440414507779E-2</v>
      </c>
      <c r="AS6" s="12">
        <f t="shared" si="14"/>
        <v>0.95336787564766834</v>
      </c>
      <c r="AT6" s="13">
        <f t="shared" si="26"/>
        <v>3.459637561779242E-2</v>
      </c>
      <c r="AU6" s="13">
        <f t="shared" si="15"/>
        <v>1.7908604363935775E-2</v>
      </c>
      <c r="AV6" s="13">
        <f t="shared" si="15"/>
        <v>0.10820983298047518</v>
      </c>
      <c r="AW6" s="13">
        <f t="shared" si="37"/>
        <v>0.33243168247351484</v>
      </c>
      <c r="AX6" s="14">
        <f t="shared" si="38"/>
        <v>0.1112196819898386</v>
      </c>
      <c r="AY6" s="5"/>
    </row>
    <row r="7" spans="1:51" x14ac:dyDescent="0.3">
      <c r="A7" s="8">
        <v>852</v>
      </c>
      <c r="B7" s="8">
        <v>881</v>
      </c>
      <c r="C7" s="8">
        <f t="shared" si="16"/>
        <v>1215</v>
      </c>
      <c r="D7" s="16">
        <v>564</v>
      </c>
      <c r="E7" s="16">
        <v>31</v>
      </c>
      <c r="F7" s="16">
        <v>215</v>
      </c>
      <c r="G7" s="16">
        <v>405</v>
      </c>
      <c r="H7" s="11">
        <f t="shared" si="27"/>
        <v>6073</v>
      </c>
      <c r="I7" s="11">
        <f t="shared" si="17"/>
        <v>7288</v>
      </c>
      <c r="J7" s="12">
        <f t="shared" si="18"/>
        <v>0.10003293265272517</v>
      </c>
      <c r="K7" s="12">
        <f t="shared" ref="K7:K12" si="40">H7/C$13</f>
        <v>0.5</v>
      </c>
      <c r="L7" s="12">
        <f t="shared" si="0"/>
        <v>0.60003293265272517</v>
      </c>
      <c r="M7" s="11">
        <f t="shared" si="28"/>
        <v>3246</v>
      </c>
      <c r="N7" s="11">
        <f t="shared" si="19"/>
        <v>2478</v>
      </c>
      <c r="O7" s="12">
        <f t="shared" si="29"/>
        <v>0.10930232558139535</v>
      </c>
      <c r="P7" s="12">
        <f t="shared" si="30"/>
        <v>0.62906976744186049</v>
      </c>
      <c r="Q7" s="12">
        <f t="shared" si="1"/>
        <v>0.48023255813953486</v>
      </c>
      <c r="R7" s="13">
        <f t="shared" si="31"/>
        <v>0.6962962962962963</v>
      </c>
      <c r="S7" s="13">
        <f t="shared" si="2"/>
        <v>0.74930747922437668</v>
      </c>
      <c r="T7" s="13">
        <f t="shared" si="2"/>
        <v>0.50956199876619368</v>
      </c>
      <c r="U7" s="11">
        <f t="shared" si="20"/>
        <v>93</v>
      </c>
      <c r="V7" s="11">
        <f t="shared" si="3"/>
        <v>589</v>
      </c>
      <c r="W7" s="12">
        <f t="shared" si="39"/>
        <v>4.7619047619047616E-2</v>
      </c>
      <c r="X7" s="12">
        <f t="shared" si="32"/>
        <v>0.14285714285714285</v>
      </c>
      <c r="Y7" s="12">
        <f t="shared" si="4"/>
        <v>0.90476190476190477</v>
      </c>
      <c r="Z7" s="13">
        <f t="shared" si="21"/>
        <v>3.8271604938271607E-2</v>
      </c>
      <c r="AA7" s="13">
        <f t="shared" si="5"/>
        <v>2.1468144044321329E-2</v>
      </c>
      <c r="AB7" s="13">
        <f t="shared" si="5"/>
        <v>0.12111865103845362</v>
      </c>
      <c r="AC7" s="11">
        <f t="shared" si="22"/>
        <v>993</v>
      </c>
      <c r="AD7" s="11">
        <f t="shared" si="6"/>
        <v>1796</v>
      </c>
      <c r="AE7" s="12">
        <f t="shared" si="7"/>
        <v>8.3527583527583521E-2</v>
      </c>
      <c r="AF7" s="12">
        <f t="shared" si="8"/>
        <v>0.38578088578088576</v>
      </c>
      <c r="AG7" s="12">
        <f t="shared" si="23"/>
        <v>0.69774669774669773</v>
      </c>
      <c r="AH7" s="11">
        <f t="shared" si="33"/>
        <v>846</v>
      </c>
      <c r="AI7" s="11">
        <f t="shared" si="24"/>
        <v>4541</v>
      </c>
      <c r="AJ7" s="11">
        <f t="shared" si="9"/>
        <v>3718</v>
      </c>
      <c r="AK7" s="12">
        <f t="shared" si="10"/>
        <v>0.11412383650343991</v>
      </c>
      <c r="AL7" s="12">
        <f t="shared" si="11"/>
        <v>0.61257250775664374</v>
      </c>
      <c r="AM7" s="12">
        <f t="shared" si="12"/>
        <v>0.5015513287467962</v>
      </c>
      <c r="AN7" s="11">
        <f t="shared" si="34"/>
        <v>47</v>
      </c>
      <c r="AO7" s="11">
        <f t="shared" si="35"/>
        <v>134</v>
      </c>
      <c r="AP7" s="11">
        <f t="shared" si="25"/>
        <v>878</v>
      </c>
      <c r="AQ7" s="12">
        <f t="shared" si="36"/>
        <v>4.8704663212435231E-2</v>
      </c>
      <c r="AR7" s="12">
        <f t="shared" si="13"/>
        <v>0.13886010362694301</v>
      </c>
      <c r="AS7" s="12">
        <f t="shared" si="14"/>
        <v>0.90984455958549226</v>
      </c>
      <c r="AT7" s="13">
        <f t="shared" si="26"/>
        <v>3.868312757201646E-2</v>
      </c>
      <c r="AU7" s="13">
        <f t="shared" si="15"/>
        <v>2.20648773258686E-2</v>
      </c>
      <c r="AV7" s="13">
        <f t="shared" si="15"/>
        <v>0.12047200878155873</v>
      </c>
      <c r="AW7" s="13">
        <f t="shared" si="37"/>
        <v>0.40829323083869606</v>
      </c>
      <c r="AX7" s="14">
        <f t="shared" si="38"/>
        <v>0.10105577025097347</v>
      </c>
      <c r="AY7" s="5"/>
    </row>
    <row r="8" spans="1:51" x14ac:dyDescent="0.3">
      <c r="A8" s="8">
        <v>809</v>
      </c>
      <c r="B8" s="8">
        <v>852</v>
      </c>
      <c r="C8" s="8">
        <f t="shared" si="16"/>
        <v>1215</v>
      </c>
      <c r="D8" s="16">
        <v>519</v>
      </c>
      <c r="E8" s="16">
        <v>47</v>
      </c>
      <c r="F8" s="16">
        <v>234</v>
      </c>
      <c r="G8" s="16">
        <v>415</v>
      </c>
      <c r="H8" s="11">
        <f t="shared" si="27"/>
        <v>7288</v>
      </c>
      <c r="I8" s="11">
        <f t="shared" si="17"/>
        <v>6073</v>
      </c>
      <c r="J8" s="12">
        <f t="shared" si="18"/>
        <v>0.10003293265272517</v>
      </c>
      <c r="K8" s="12">
        <f t="shared" si="40"/>
        <v>0.60003293265272517</v>
      </c>
      <c r="L8" s="12">
        <f t="shared" si="0"/>
        <v>0.5</v>
      </c>
      <c r="M8" s="11">
        <f t="shared" si="28"/>
        <v>3765</v>
      </c>
      <c r="N8" s="11">
        <f t="shared" si="19"/>
        <v>1914</v>
      </c>
      <c r="O8" s="12">
        <f t="shared" si="29"/>
        <v>0.10058139534883721</v>
      </c>
      <c r="P8" s="12">
        <f t="shared" si="30"/>
        <v>0.72965116279069764</v>
      </c>
      <c r="Q8" s="12">
        <f t="shared" si="1"/>
        <v>0.37093023255813956</v>
      </c>
      <c r="R8" s="13">
        <f t="shared" si="31"/>
        <v>0.64875000000000005</v>
      </c>
      <c r="S8" s="13">
        <f t="shared" si="2"/>
        <v>0.73363211223694469</v>
      </c>
      <c r="T8" s="13">
        <f t="shared" si="2"/>
        <v>0.47224278312361212</v>
      </c>
      <c r="U8" s="11">
        <f t="shared" si="20"/>
        <v>140</v>
      </c>
      <c r="V8" s="11">
        <f t="shared" si="3"/>
        <v>558</v>
      </c>
      <c r="W8" s="12">
        <f t="shared" si="39"/>
        <v>7.2196620583717355E-2</v>
      </c>
      <c r="X8" s="12">
        <f t="shared" si="32"/>
        <v>0.21505376344086022</v>
      </c>
      <c r="Y8" s="12">
        <f t="shared" si="4"/>
        <v>0.8571428571428571</v>
      </c>
      <c r="Z8" s="13">
        <f t="shared" si="21"/>
        <v>5.8749999999999997E-2</v>
      </c>
      <c r="AA8" s="13">
        <f t="shared" si="5"/>
        <v>2.7279812938425563E-2</v>
      </c>
      <c r="AB8" s="13">
        <f t="shared" si="5"/>
        <v>0.13767579570688379</v>
      </c>
      <c r="AC8" s="11">
        <f t="shared" si="22"/>
        <v>1227</v>
      </c>
      <c r="AD8" s="11">
        <f t="shared" si="6"/>
        <v>1581</v>
      </c>
      <c r="AE8" s="12">
        <f t="shared" si="7"/>
        <v>9.0909090909090912E-2</v>
      </c>
      <c r="AF8" s="12">
        <f t="shared" si="8"/>
        <v>0.4766899766899767</v>
      </c>
      <c r="AG8" s="12">
        <f t="shared" si="23"/>
        <v>0.61421911421911424</v>
      </c>
      <c r="AH8" s="11">
        <f t="shared" si="33"/>
        <v>788</v>
      </c>
      <c r="AI8" s="11">
        <f t="shared" si="24"/>
        <v>5329</v>
      </c>
      <c r="AJ8" s="11">
        <f t="shared" si="9"/>
        <v>2872</v>
      </c>
      <c r="AK8" s="12">
        <f t="shared" si="10"/>
        <v>0.1062997436935114</v>
      </c>
      <c r="AL8" s="12">
        <f t="shared" si="11"/>
        <v>0.7188722514501551</v>
      </c>
      <c r="AM8" s="12">
        <f t="shared" si="12"/>
        <v>0.38742749224335626</v>
      </c>
      <c r="AN8" s="11">
        <f t="shared" si="34"/>
        <v>71</v>
      </c>
      <c r="AO8" s="11">
        <f t="shared" si="35"/>
        <v>205</v>
      </c>
      <c r="AP8" s="11">
        <f t="shared" si="25"/>
        <v>831</v>
      </c>
      <c r="AQ8" s="12">
        <f t="shared" si="36"/>
        <v>7.3575129533678757E-2</v>
      </c>
      <c r="AR8" s="12">
        <f t="shared" si="13"/>
        <v>0.21243523316062177</v>
      </c>
      <c r="AS8" s="12">
        <f t="shared" si="14"/>
        <v>0.86113989637305699</v>
      </c>
      <c r="AT8" s="13">
        <f t="shared" si="26"/>
        <v>5.8436213991769549E-2</v>
      </c>
      <c r="AU8" s="13">
        <f t="shared" si="15"/>
        <v>2.8128430296377606E-2</v>
      </c>
      <c r="AV8" s="13">
        <f t="shared" si="15"/>
        <v>0.13683517207311049</v>
      </c>
      <c r="AW8" s="13">
        <f t="shared" si="37"/>
        <v>0.47371240412970073</v>
      </c>
      <c r="AX8" s="14">
        <f t="shared" si="38"/>
        <v>8.7628441562889445E-2</v>
      </c>
      <c r="AY8" s="5"/>
    </row>
    <row r="9" spans="1:51" x14ac:dyDescent="0.3">
      <c r="A9" s="8">
        <v>755</v>
      </c>
      <c r="B9" s="8">
        <v>809</v>
      </c>
      <c r="C9" s="8">
        <f t="shared" si="16"/>
        <v>1214</v>
      </c>
      <c r="D9" s="16">
        <v>497</v>
      </c>
      <c r="E9" s="16">
        <v>61</v>
      </c>
      <c r="F9" s="16">
        <v>265</v>
      </c>
      <c r="G9" s="16">
        <v>391</v>
      </c>
      <c r="H9" s="11">
        <f t="shared" si="27"/>
        <v>8502</v>
      </c>
      <c r="I9" s="11">
        <f t="shared" si="17"/>
        <v>4858</v>
      </c>
      <c r="J9" s="12">
        <f t="shared" si="18"/>
        <v>9.995060102091223E-2</v>
      </c>
      <c r="K9" s="12">
        <f t="shared" si="40"/>
        <v>0.69998353367363741</v>
      </c>
      <c r="L9" s="12">
        <f t="shared" si="0"/>
        <v>0.39996706734727483</v>
      </c>
      <c r="M9" s="11">
        <f t="shared" si="28"/>
        <v>4262</v>
      </c>
      <c r="N9" s="11">
        <f t="shared" si="19"/>
        <v>1395</v>
      </c>
      <c r="O9" s="12">
        <f t="shared" si="29"/>
        <v>9.6317829457364335E-2</v>
      </c>
      <c r="P9" s="12">
        <f t="shared" si="30"/>
        <v>0.82596899224806197</v>
      </c>
      <c r="Q9" s="12">
        <f t="shared" si="1"/>
        <v>0.27034883720930231</v>
      </c>
      <c r="R9" s="13">
        <f t="shared" si="31"/>
        <v>0.60388821385176183</v>
      </c>
      <c r="S9" s="13">
        <f t="shared" si="2"/>
        <v>0.71570109151973127</v>
      </c>
      <c r="T9" s="13">
        <f t="shared" si="2"/>
        <v>0.42883492161082076</v>
      </c>
      <c r="U9" s="11">
        <f t="shared" si="20"/>
        <v>201</v>
      </c>
      <c r="V9" s="11">
        <f t="shared" si="3"/>
        <v>511</v>
      </c>
      <c r="W9" s="12">
        <f t="shared" si="39"/>
        <v>9.3701996927803385E-2</v>
      </c>
      <c r="X9" s="12">
        <f t="shared" si="32"/>
        <v>0.30875576036866359</v>
      </c>
      <c r="Y9" s="12">
        <f t="shared" si="4"/>
        <v>0.78494623655913975</v>
      </c>
      <c r="Z9" s="13">
        <f t="shared" si="21"/>
        <v>7.4119076549210211E-2</v>
      </c>
      <c r="AA9" s="13">
        <f t="shared" si="5"/>
        <v>3.3753148614609575E-2</v>
      </c>
      <c r="AB9" s="13">
        <f t="shared" si="5"/>
        <v>0.15708576698432217</v>
      </c>
      <c r="AC9" s="11">
        <f t="shared" si="22"/>
        <v>1492</v>
      </c>
      <c r="AD9" s="11">
        <f t="shared" si="6"/>
        <v>1347</v>
      </c>
      <c r="AE9" s="12">
        <f t="shared" si="7"/>
        <v>0.10295260295260296</v>
      </c>
      <c r="AF9" s="12">
        <f t="shared" si="8"/>
        <v>0.57964257964257959</v>
      </c>
      <c r="AG9" s="12">
        <f t="shared" si="23"/>
        <v>0.5233100233100233</v>
      </c>
      <c r="AH9" s="11">
        <f t="shared" si="33"/>
        <v>733</v>
      </c>
      <c r="AI9" s="11">
        <f t="shared" si="24"/>
        <v>6062</v>
      </c>
      <c r="AJ9" s="11">
        <f t="shared" si="9"/>
        <v>2084</v>
      </c>
      <c r="AK9" s="12">
        <f t="shared" si="10"/>
        <v>9.8880345339268857E-2</v>
      </c>
      <c r="AL9" s="12">
        <f t="shared" si="11"/>
        <v>0.81775259678942402</v>
      </c>
      <c r="AM9" s="12">
        <f t="shared" si="12"/>
        <v>0.28112774854984485</v>
      </c>
      <c r="AN9" s="11">
        <f t="shared" si="34"/>
        <v>90</v>
      </c>
      <c r="AO9" s="11">
        <f t="shared" si="35"/>
        <v>295</v>
      </c>
      <c r="AP9" s="11">
        <f t="shared" si="25"/>
        <v>760</v>
      </c>
      <c r="AQ9" s="12">
        <f t="shared" si="36"/>
        <v>9.3264248704663211E-2</v>
      </c>
      <c r="AR9" s="12">
        <f t="shared" si="13"/>
        <v>0.30569948186528495</v>
      </c>
      <c r="AS9" s="12">
        <f t="shared" si="14"/>
        <v>0.78756476683937826</v>
      </c>
      <c r="AT9" s="13">
        <f t="shared" si="26"/>
        <v>7.4135090609555185E-2</v>
      </c>
      <c r="AU9" s="13">
        <f t="shared" si="15"/>
        <v>3.4697718183956713E-2</v>
      </c>
      <c r="AV9" s="13">
        <f t="shared" si="15"/>
        <v>0.15644298065047343</v>
      </c>
      <c r="AW9" s="13">
        <f t="shared" si="37"/>
        <v>0.50643701828953347</v>
      </c>
      <c r="AX9" s="14">
        <f t="shared" si="38"/>
        <v>7.32636755622562E-2</v>
      </c>
      <c r="AY9" s="5"/>
    </row>
    <row r="10" spans="1:51" x14ac:dyDescent="0.3">
      <c r="A10" s="8">
        <v>687</v>
      </c>
      <c r="B10" s="8">
        <v>755</v>
      </c>
      <c r="C10" s="8">
        <f t="shared" si="16"/>
        <v>1215</v>
      </c>
      <c r="D10" s="16">
        <v>403</v>
      </c>
      <c r="E10" s="16">
        <v>79</v>
      </c>
      <c r="F10" s="16">
        <v>331</v>
      </c>
      <c r="G10" s="16">
        <v>402</v>
      </c>
      <c r="H10" s="11">
        <f t="shared" si="27"/>
        <v>9717</v>
      </c>
      <c r="I10" s="11">
        <f>C10+I11</f>
        <v>3644</v>
      </c>
      <c r="J10" s="12">
        <f t="shared" si="18"/>
        <v>0.10003293265272517</v>
      </c>
      <c r="K10" s="12">
        <f t="shared" si="40"/>
        <v>0.80001646632636259</v>
      </c>
      <c r="L10" s="12">
        <f t="shared" si="0"/>
        <v>0.30001646632636259</v>
      </c>
      <c r="M10" s="11">
        <f t="shared" si="28"/>
        <v>4665</v>
      </c>
      <c r="N10" s="11">
        <f t="shared" si="19"/>
        <v>898</v>
      </c>
      <c r="O10" s="12">
        <f t="shared" si="29"/>
        <v>7.8100775193798447E-2</v>
      </c>
      <c r="P10" s="12">
        <f t="shared" si="30"/>
        <v>0.90406976744186052</v>
      </c>
      <c r="Q10" s="12">
        <f t="shared" si="1"/>
        <v>0.17403100775193797</v>
      </c>
      <c r="R10" s="13">
        <f t="shared" si="31"/>
        <v>0.4956949569495695</v>
      </c>
      <c r="S10" s="13">
        <f t="shared" si="2"/>
        <v>0.68927304964539005</v>
      </c>
      <c r="T10" s="13">
        <f t="shared" si="2"/>
        <v>0.36954732510288069</v>
      </c>
      <c r="U10" s="11">
        <f t="shared" si="20"/>
        <v>280</v>
      </c>
      <c r="V10" s="11">
        <f t="shared" si="3"/>
        <v>450</v>
      </c>
      <c r="W10" s="12">
        <f t="shared" si="39"/>
        <v>0.12135176651305683</v>
      </c>
      <c r="X10" s="12">
        <f t="shared" si="32"/>
        <v>0.43010752688172044</v>
      </c>
      <c r="Y10" s="12">
        <f t="shared" si="4"/>
        <v>0.69124423963133641</v>
      </c>
      <c r="Z10" s="13">
        <f t="shared" si="21"/>
        <v>9.7170971709717099E-2</v>
      </c>
      <c r="AA10" s="13">
        <f t="shared" si="5"/>
        <v>4.1371158392434985E-2</v>
      </c>
      <c r="AB10" s="13">
        <f t="shared" si="5"/>
        <v>0.18518518518518517</v>
      </c>
      <c r="AC10" s="11">
        <f t="shared" si="22"/>
        <v>1823</v>
      </c>
      <c r="AD10" s="11">
        <f t="shared" si="6"/>
        <v>1082</v>
      </c>
      <c r="AE10" s="12">
        <f t="shared" si="7"/>
        <v>0.12859362859362861</v>
      </c>
      <c r="AF10" s="12">
        <f t="shared" si="8"/>
        <v>0.70823620823620825</v>
      </c>
      <c r="AG10" s="12">
        <f t="shared" si="23"/>
        <v>0.42035742035742035</v>
      </c>
      <c r="AH10" s="11">
        <f t="shared" si="33"/>
        <v>602</v>
      </c>
      <c r="AI10" s="11">
        <f t="shared" si="24"/>
        <v>6664</v>
      </c>
      <c r="AJ10" s="11">
        <f t="shared" si="9"/>
        <v>1351</v>
      </c>
      <c r="AK10" s="12">
        <f t="shared" si="10"/>
        <v>8.1208687440982058E-2</v>
      </c>
      <c r="AL10" s="12">
        <f t="shared" si="11"/>
        <v>0.898961284230406</v>
      </c>
      <c r="AM10" s="12">
        <f>AJ10/AH$13</f>
        <v>0.182247403210576</v>
      </c>
      <c r="AN10" s="11">
        <f t="shared" si="34"/>
        <v>118</v>
      </c>
      <c r="AO10" s="11">
        <f t="shared" si="35"/>
        <v>413</v>
      </c>
      <c r="AP10" s="11">
        <f t="shared" si="25"/>
        <v>670</v>
      </c>
      <c r="AQ10" s="12">
        <f t="shared" si="36"/>
        <v>0.12227979274611399</v>
      </c>
      <c r="AR10" s="12">
        <f t="shared" si="13"/>
        <v>0.42797927461139895</v>
      </c>
      <c r="AS10" s="12">
        <f t="shared" si="14"/>
        <v>0.69430051813471505</v>
      </c>
      <c r="AT10" s="13">
        <f t="shared" si="26"/>
        <v>9.7119341563786002E-2</v>
      </c>
      <c r="AU10" s="13">
        <f t="shared" si="15"/>
        <v>4.2502830091592052E-2</v>
      </c>
      <c r="AV10" s="13">
        <f t="shared" si="15"/>
        <v>0.18386388583973656</v>
      </c>
      <c r="AW10" s="13">
        <f t="shared" si="37"/>
        <v>0.51205311492413907</v>
      </c>
      <c r="AX10" s="14">
        <f t="shared" si="38"/>
        <v>5.1418143032580355E-2</v>
      </c>
      <c r="AY10" s="5"/>
    </row>
    <row r="11" spans="1:51" x14ac:dyDescent="0.3">
      <c r="A11" s="8">
        <v>563</v>
      </c>
      <c r="B11" s="8">
        <v>687</v>
      </c>
      <c r="C11" s="8">
        <f t="shared" si="16"/>
        <v>1214</v>
      </c>
      <c r="D11" s="16">
        <v>313</v>
      </c>
      <c r="E11" s="16">
        <v>109</v>
      </c>
      <c r="F11" s="16">
        <v>366</v>
      </c>
      <c r="G11" s="16">
        <v>426</v>
      </c>
      <c r="H11" s="11">
        <f t="shared" si="27"/>
        <v>10931</v>
      </c>
      <c r="I11" s="11">
        <f>C11+I12</f>
        <v>2429</v>
      </c>
      <c r="J11" s="12">
        <f t="shared" si="18"/>
        <v>9.995060102091223E-2</v>
      </c>
      <c r="K11" s="12">
        <f t="shared" si="40"/>
        <v>0.89996706734727483</v>
      </c>
      <c r="L11" s="12">
        <f t="shared" si="0"/>
        <v>0.19998353367363741</v>
      </c>
      <c r="M11" s="11">
        <f t="shared" si="28"/>
        <v>4978</v>
      </c>
      <c r="N11" s="11">
        <f t="shared" si="19"/>
        <v>495</v>
      </c>
      <c r="O11" s="12">
        <f t="shared" si="29"/>
        <v>6.0658914728682171E-2</v>
      </c>
      <c r="P11" s="12">
        <f t="shared" si="30"/>
        <v>0.96472868217054264</v>
      </c>
      <c r="Q11" s="12">
        <f t="shared" si="1"/>
        <v>9.5930232558139539E-2</v>
      </c>
      <c r="R11" s="13">
        <f t="shared" si="31"/>
        <v>0.39720812182741116</v>
      </c>
      <c r="S11" s="13">
        <f t="shared" si="2"/>
        <v>0.65881418740074116</v>
      </c>
      <c r="T11" s="13">
        <f t="shared" si="2"/>
        <v>0.30612244897959184</v>
      </c>
      <c r="U11" s="11">
        <f t="shared" si="20"/>
        <v>389</v>
      </c>
      <c r="V11" s="11">
        <f t="shared" si="3"/>
        <v>371</v>
      </c>
      <c r="W11" s="12">
        <f t="shared" si="39"/>
        <v>0.1674347158218126</v>
      </c>
      <c r="X11" s="12">
        <f t="shared" si="32"/>
        <v>0.59754224270353307</v>
      </c>
      <c r="Y11" s="12">
        <f t="shared" si="4"/>
        <v>0.56989247311827962</v>
      </c>
      <c r="Z11" s="13">
        <f t="shared" si="21"/>
        <v>0.1383248730964467</v>
      </c>
      <c r="AA11" s="13">
        <f t="shared" si="5"/>
        <v>5.1482265749073587E-2</v>
      </c>
      <c r="AB11" s="13">
        <f t="shared" si="5"/>
        <v>0.22943722943722944</v>
      </c>
      <c r="AC11" s="11">
        <f t="shared" si="22"/>
        <v>2189</v>
      </c>
      <c r="AD11" s="11">
        <f t="shared" si="6"/>
        <v>751</v>
      </c>
      <c r="AE11" s="12">
        <f t="shared" si="7"/>
        <v>0.14219114219114218</v>
      </c>
      <c r="AF11" s="12">
        <f t="shared" si="8"/>
        <v>0.8504273504273504</v>
      </c>
      <c r="AG11" s="12">
        <f t="shared" si="23"/>
        <v>0.29176379176379175</v>
      </c>
      <c r="AH11" s="11">
        <f>ROUND($G11*R11+D11,0)</f>
        <v>482</v>
      </c>
      <c r="AI11" s="11">
        <f t="shared" si="24"/>
        <v>7146</v>
      </c>
      <c r="AJ11" s="11">
        <f t="shared" si="9"/>
        <v>749</v>
      </c>
      <c r="AK11" s="12">
        <f t="shared" si="10"/>
        <v>6.5020909213543768E-2</v>
      </c>
      <c r="AL11" s="12">
        <f t="shared" si="11"/>
        <v>0.96398219344394986</v>
      </c>
      <c r="AM11" s="12">
        <f>AJ11/AH$13</f>
        <v>0.10103871576959396</v>
      </c>
      <c r="AN11" s="11">
        <f t="shared" si="34"/>
        <v>168</v>
      </c>
      <c r="AO11" s="11">
        <f t="shared" si="35"/>
        <v>581</v>
      </c>
      <c r="AP11" s="11">
        <f t="shared" si="25"/>
        <v>552</v>
      </c>
      <c r="AQ11" s="12">
        <f t="shared" si="36"/>
        <v>0.17409326424870467</v>
      </c>
      <c r="AR11" s="12">
        <f t="shared" si="13"/>
        <v>0.60207253886010359</v>
      </c>
      <c r="AS11" s="12">
        <f t="shared" si="14"/>
        <v>0.57202072538860105</v>
      </c>
      <c r="AT11" s="13">
        <f t="shared" si="26"/>
        <v>0.13838550247116968</v>
      </c>
      <c r="AU11" s="13">
        <f t="shared" si="15"/>
        <v>5.3151587228981792E-2</v>
      </c>
      <c r="AV11" s="13">
        <f t="shared" si="15"/>
        <v>0.22725401399752984</v>
      </c>
      <c r="AW11" s="13">
        <f t="shared" si="37"/>
        <v>0.4709820096190071</v>
      </c>
      <c r="AX11" s="14">
        <f t="shared" si="38"/>
        <v>3.1533456489055423E-2</v>
      </c>
      <c r="AY11" s="5"/>
    </row>
    <row r="12" spans="1:51" x14ac:dyDescent="0.3">
      <c r="A12" s="8">
        <v>209</v>
      </c>
      <c r="B12" s="8">
        <v>562</v>
      </c>
      <c r="C12" s="8">
        <f t="shared" si="16"/>
        <v>1215</v>
      </c>
      <c r="D12" s="16">
        <v>182</v>
      </c>
      <c r="E12" s="16">
        <v>262</v>
      </c>
      <c r="F12" s="16">
        <v>385</v>
      </c>
      <c r="G12" s="16">
        <v>386</v>
      </c>
      <c r="H12" s="11">
        <f>C12+H11</f>
        <v>12146</v>
      </c>
      <c r="I12" s="11">
        <f>C12</f>
        <v>1215</v>
      </c>
      <c r="J12" s="12">
        <f t="shared" si="18"/>
        <v>0.10003293265272517</v>
      </c>
      <c r="K12" s="12">
        <f t="shared" si="40"/>
        <v>1</v>
      </c>
      <c r="L12" s="12">
        <f t="shared" si="0"/>
        <v>0.10003293265272517</v>
      </c>
      <c r="M12" s="11">
        <f>D12+M11</f>
        <v>5160</v>
      </c>
      <c r="N12" s="11">
        <f>D12</f>
        <v>182</v>
      </c>
      <c r="O12" s="12">
        <f t="shared" si="29"/>
        <v>3.5271317829457367E-2</v>
      </c>
      <c r="P12" s="12">
        <f t="shared" si="30"/>
        <v>1</v>
      </c>
      <c r="Q12" s="12">
        <f t="shared" si="1"/>
        <v>3.5271317829457367E-2</v>
      </c>
      <c r="R12" s="13">
        <f>D12/(D12+E12+F12)</f>
        <v>0.21954161640530759</v>
      </c>
      <c r="S12" s="13">
        <f t="shared" si="2"/>
        <v>0.61538461538461542</v>
      </c>
      <c r="T12" s="13">
        <f t="shared" si="2"/>
        <v>0.21954161640530759</v>
      </c>
      <c r="U12" s="11">
        <f t="shared" si="20"/>
        <v>651</v>
      </c>
      <c r="V12" s="11">
        <f>E12</f>
        <v>262</v>
      </c>
      <c r="W12" s="12">
        <f>E12/E$13</f>
        <v>0.40245775729646699</v>
      </c>
      <c r="X12" s="12">
        <f t="shared" si="32"/>
        <v>1</v>
      </c>
      <c r="Y12" s="12">
        <f t="shared" si="4"/>
        <v>0.40245775729646699</v>
      </c>
      <c r="Z12" s="13">
        <f t="shared" si="21"/>
        <v>0.316043425814234</v>
      </c>
      <c r="AA12" s="13">
        <f t="shared" si="5"/>
        <v>7.7638640429338102E-2</v>
      </c>
      <c r="AB12" s="13">
        <f t="shared" si="5"/>
        <v>0.316043425814234</v>
      </c>
      <c r="AC12" s="11">
        <f t="shared" si="22"/>
        <v>2574</v>
      </c>
      <c r="AD12" s="11">
        <f>F12</f>
        <v>385</v>
      </c>
      <c r="AE12" s="12">
        <f t="shared" si="7"/>
        <v>0.14957264957264957</v>
      </c>
      <c r="AF12" s="12">
        <f t="shared" si="8"/>
        <v>1</v>
      </c>
      <c r="AG12" s="12">
        <f t="shared" si="23"/>
        <v>0.14957264957264957</v>
      </c>
      <c r="AH12" s="11">
        <f>ROUND($G12*R12+D12,0)</f>
        <v>267</v>
      </c>
      <c r="AI12" s="11">
        <f t="shared" si="24"/>
        <v>7413</v>
      </c>
      <c r="AJ12" s="11">
        <f>AH12</f>
        <v>267</v>
      </c>
      <c r="AK12" s="12">
        <f t="shared" si="10"/>
        <v>3.6017806556050184E-2</v>
      </c>
      <c r="AL12" s="12">
        <f>AI12/AH$13</f>
        <v>1</v>
      </c>
      <c r="AM12" s="12">
        <f>AJ12/AH$13</f>
        <v>3.6017806556050184E-2</v>
      </c>
      <c r="AN12" s="11">
        <f t="shared" si="34"/>
        <v>384</v>
      </c>
      <c r="AO12" s="11">
        <f t="shared" si="35"/>
        <v>965</v>
      </c>
      <c r="AP12" s="11">
        <f>AN12</f>
        <v>384</v>
      </c>
      <c r="AQ12" s="12">
        <f t="shared" si="36"/>
        <v>0.39792746113989635</v>
      </c>
      <c r="AR12" s="12">
        <f t="shared" si="13"/>
        <v>1</v>
      </c>
      <c r="AS12" s="12">
        <f t="shared" si="14"/>
        <v>0.39792746113989635</v>
      </c>
      <c r="AT12" s="13">
        <f t="shared" si="26"/>
        <v>0.31604938271604938</v>
      </c>
      <c r="AU12" s="13">
        <f t="shared" si="15"/>
        <v>7.9450024699489544E-2</v>
      </c>
      <c r="AV12" s="13">
        <f t="shared" si="15"/>
        <v>0.31604938271604938</v>
      </c>
      <c r="AW12" s="13">
        <f>ABS(AS12-AM12)</f>
        <v>0.36190965458384616</v>
      </c>
      <c r="AX12" s="14">
        <f t="shared" si="38"/>
        <v>7.1662371593384823E-3</v>
      </c>
      <c r="AY12" s="5"/>
    </row>
    <row r="13" spans="1:51" ht="12" customHeight="1" x14ac:dyDescent="0.3">
      <c r="A13" s="63" t="s">
        <v>1</v>
      </c>
      <c r="B13" s="63"/>
      <c r="C13" s="27">
        <f>SUM(C3:C12)</f>
        <v>12146</v>
      </c>
      <c r="D13" s="27">
        <f>SUM(D3:D12)</f>
        <v>5160</v>
      </c>
      <c r="E13" s="27">
        <f>SUM(E3:E12)</f>
        <v>651</v>
      </c>
      <c r="F13" s="27">
        <f>SUM(F3:F12)</f>
        <v>2574</v>
      </c>
      <c r="G13" s="27">
        <f>SUM(G3:G12)</f>
        <v>3761</v>
      </c>
      <c r="H13" s="27"/>
      <c r="I13" s="27"/>
      <c r="J13" s="28"/>
      <c r="K13" s="28"/>
      <c r="L13" s="28"/>
      <c r="M13" s="27"/>
      <c r="N13" s="27"/>
      <c r="O13" s="28"/>
      <c r="P13" s="28"/>
      <c r="Q13" s="28"/>
      <c r="R13" s="1"/>
      <c r="S13" s="18"/>
      <c r="T13" s="18"/>
      <c r="U13" s="27"/>
      <c r="V13" s="27"/>
      <c r="W13" s="28"/>
      <c r="X13" s="28"/>
      <c r="Y13" s="28"/>
      <c r="Z13" s="1"/>
      <c r="AA13" s="18"/>
      <c r="AB13" s="18"/>
      <c r="AC13" s="27"/>
      <c r="AD13" s="27"/>
      <c r="AE13" s="28"/>
      <c r="AF13" s="28"/>
      <c r="AG13" s="28"/>
      <c r="AH13" s="2">
        <f>SUM(AH3:AH12)</f>
        <v>7413</v>
      </c>
      <c r="AI13" s="2"/>
      <c r="AJ13" s="2"/>
      <c r="AK13" s="28"/>
      <c r="AL13" s="28"/>
      <c r="AM13" s="28"/>
      <c r="AN13" s="2">
        <f>SUM(AN3:AN12)</f>
        <v>965</v>
      </c>
      <c r="AO13" s="2"/>
      <c r="AP13" s="2"/>
      <c r="AQ13" s="28"/>
      <c r="AR13" s="28"/>
      <c r="AS13" s="28"/>
      <c r="AT13" s="1"/>
      <c r="AU13" s="1"/>
      <c r="AV13" s="1"/>
      <c r="AW13" s="6">
        <f>MAX(AW3:AW12)</f>
        <v>0.51205311492413907</v>
      </c>
      <c r="AX13" s="7">
        <f>SUM(AX3:AX12)</f>
        <v>0.83631570081686768</v>
      </c>
      <c r="AY13" s="7">
        <f>2*AX13-1</f>
        <v>0.67263140163373536</v>
      </c>
    </row>
    <row r="14" spans="1:51" x14ac:dyDescent="0.3">
      <c r="O14" s="19">
        <f>SUM(O3:O12)</f>
        <v>0.99999999999999989</v>
      </c>
    </row>
    <row r="16" spans="1:51" ht="13.8" customHeight="1" x14ac:dyDescent="0.3">
      <c r="A16" s="9" t="s">
        <v>8</v>
      </c>
      <c r="B16" s="9" t="s">
        <v>9</v>
      </c>
      <c r="C16" s="9" t="s">
        <v>23</v>
      </c>
    </row>
    <row r="17" spans="1:10" x14ac:dyDescent="0.3">
      <c r="A17" s="10">
        <f>AW13*100</f>
        <v>51.205311492413905</v>
      </c>
      <c r="B17" s="10">
        <f>AX13*100</f>
        <v>83.631570081686775</v>
      </c>
      <c r="C17" s="10">
        <f>AY13*100</f>
        <v>67.263140163373535</v>
      </c>
    </row>
    <row r="18" spans="1:10" x14ac:dyDescent="0.3">
      <c r="A18" s="73" t="s">
        <v>0</v>
      </c>
      <c r="B18" s="73"/>
      <c r="C18" s="74" t="s">
        <v>1</v>
      </c>
      <c r="D18" s="74"/>
      <c r="E18" s="74"/>
      <c r="F18" s="74" t="s">
        <v>21</v>
      </c>
      <c r="G18" s="74"/>
      <c r="H18" s="74"/>
      <c r="I18" s="75" t="str">
        <f>CONCATENATE("Razón de ",F18)</f>
        <v>Razón de Malo</v>
      </c>
      <c r="J18" s="75"/>
    </row>
    <row r="19" spans="1:10" ht="25.2" customHeight="1" x14ac:dyDescent="0.3">
      <c r="A19" s="21" t="s">
        <v>11</v>
      </c>
      <c r="B19" s="21" t="s">
        <v>12</v>
      </c>
      <c r="C19" s="22" t="s">
        <v>13</v>
      </c>
      <c r="D19" s="21" t="s">
        <v>17</v>
      </c>
      <c r="E19" s="21" t="s">
        <v>18</v>
      </c>
      <c r="F19" s="22" t="s">
        <v>13</v>
      </c>
      <c r="G19" s="21" t="s">
        <v>17</v>
      </c>
      <c r="H19" s="21" t="s">
        <v>18</v>
      </c>
      <c r="I19" s="23" t="s">
        <v>20</v>
      </c>
      <c r="J19" s="21" t="s">
        <v>15</v>
      </c>
    </row>
    <row r="20" spans="1:10" x14ac:dyDescent="0.3">
      <c r="A20" s="24">
        <f t="array" ref="A20:A29">A3:A12</f>
        <v>968</v>
      </c>
      <c r="B20" s="24">
        <f t="array" ref="B20:B29">B3:B12</f>
        <v>995</v>
      </c>
      <c r="C20" s="11">
        <f t="array" ref="C20:C29">C3:C12</f>
        <v>1215</v>
      </c>
      <c r="D20" s="12">
        <f>J3</f>
        <v>0.10003293265272517</v>
      </c>
      <c r="E20" s="12">
        <f t="array" ref="E20:E29">K3:K12</f>
        <v>0.10003293265272517</v>
      </c>
      <c r="F20" s="11">
        <f t="array" ref="F20:F29">AN3:AN12</f>
        <v>6</v>
      </c>
      <c r="G20" s="12">
        <f t="array" ref="G20:G29">AQ3:AQ12</f>
        <v>6.2176165803108805E-3</v>
      </c>
      <c r="H20" s="12">
        <f t="array" ref="H20:H29">AR3:AR12</f>
        <v>6.2176165803108805E-3</v>
      </c>
      <c r="I20" s="20">
        <f t="array" ref="I20:I29">AT3:AT12</f>
        <v>4.9382716049382715E-3</v>
      </c>
      <c r="J20" s="20">
        <f t="array" ref="J20:J29">AU3:AU12</f>
        <v>4.9382716049382715E-3</v>
      </c>
    </row>
    <row r="21" spans="1:10" x14ac:dyDescent="0.3">
      <c r="A21" s="25">
        <v>935</v>
      </c>
      <c r="B21" s="25">
        <v>968</v>
      </c>
      <c r="C21" s="11">
        <v>1214</v>
      </c>
      <c r="D21" s="12">
        <f t="shared" ref="D21:D29" si="41">J4</f>
        <v>9.995060102091223E-2</v>
      </c>
      <c r="E21" s="12">
        <v>0.19998353367363741</v>
      </c>
      <c r="F21" s="11">
        <v>13</v>
      </c>
      <c r="G21" s="12">
        <v>1.3471502590673576E-2</v>
      </c>
      <c r="H21" s="12">
        <v>1.9689119170984457E-2</v>
      </c>
      <c r="I21" s="20">
        <v>1.070840197693575E-2</v>
      </c>
      <c r="J21" s="20">
        <v>7.8221490325236717E-3</v>
      </c>
    </row>
    <row r="22" spans="1:10" x14ac:dyDescent="0.3">
      <c r="A22" s="25">
        <v>910</v>
      </c>
      <c r="B22" s="25">
        <v>935</v>
      </c>
      <c r="C22" s="11">
        <v>1215</v>
      </c>
      <c r="D22" s="12">
        <f t="shared" si="41"/>
        <v>0.10003293265272517</v>
      </c>
      <c r="E22" s="12">
        <v>0.30001646632636259</v>
      </c>
      <c r="F22" s="11">
        <v>26</v>
      </c>
      <c r="G22" s="12">
        <v>2.6943005181347152E-2</v>
      </c>
      <c r="H22" s="12">
        <v>4.6632124352331605E-2</v>
      </c>
      <c r="I22" s="20">
        <v>2.1399176954732511E-2</v>
      </c>
      <c r="J22" s="20">
        <v>1.2349066959385291E-2</v>
      </c>
    </row>
    <row r="23" spans="1:10" x14ac:dyDescent="0.3">
      <c r="A23" s="25">
        <v>881</v>
      </c>
      <c r="B23" s="25">
        <v>910</v>
      </c>
      <c r="C23" s="11">
        <v>1214</v>
      </c>
      <c r="D23" s="12">
        <f t="shared" si="41"/>
        <v>9.995060102091223E-2</v>
      </c>
      <c r="E23" s="12">
        <v>0.39996706734727483</v>
      </c>
      <c r="F23" s="11">
        <v>42</v>
      </c>
      <c r="G23" s="12">
        <v>4.3523316062176166E-2</v>
      </c>
      <c r="H23" s="12">
        <v>9.0155440414507779E-2</v>
      </c>
      <c r="I23" s="20">
        <v>3.459637561779242E-2</v>
      </c>
      <c r="J23" s="20">
        <v>1.7908604363935775E-2</v>
      </c>
    </row>
    <row r="24" spans="1:10" x14ac:dyDescent="0.3">
      <c r="A24" s="25">
        <v>852</v>
      </c>
      <c r="B24" s="25">
        <v>881</v>
      </c>
      <c r="C24" s="11">
        <v>1215</v>
      </c>
      <c r="D24" s="12">
        <f t="shared" si="41"/>
        <v>0.10003293265272517</v>
      </c>
      <c r="E24" s="12">
        <v>0.5</v>
      </c>
      <c r="F24" s="11">
        <v>47</v>
      </c>
      <c r="G24" s="12">
        <v>4.8704663212435231E-2</v>
      </c>
      <c r="H24" s="12">
        <v>0.13886010362694301</v>
      </c>
      <c r="I24" s="20">
        <v>3.868312757201646E-2</v>
      </c>
      <c r="J24" s="20">
        <v>2.20648773258686E-2</v>
      </c>
    </row>
    <row r="25" spans="1:10" x14ac:dyDescent="0.3">
      <c r="A25" s="25">
        <v>809</v>
      </c>
      <c r="B25" s="25">
        <v>852</v>
      </c>
      <c r="C25" s="11">
        <v>1215</v>
      </c>
      <c r="D25" s="12">
        <f t="shared" si="41"/>
        <v>0.10003293265272517</v>
      </c>
      <c r="E25" s="12">
        <v>0.60003293265272517</v>
      </c>
      <c r="F25" s="11">
        <v>71</v>
      </c>
      <c r="G25" s="12">
        <v>7.3575129533678757E-2</v>
      </c>
      <c r="H25" s="12">
        <v>0.21243523316062177</v>
      </c>
      <c r="I25" s="20">
        <v>5.8436213991769549E-2</v>
      </c>
      <c r="J25" s="20">
        <v>2.8128430296377606E-2</v>
      </c>
    </row>
    <row r="26" spans="1:10" x14ac:dyDescent="0.3">
      <c r="A26" s="25">
        <v>755</v>
      </c>
      <c r="B26" s="25">
        <v>809</v>
      </c>
      <c r="C26" s="11">
        <v>1214</v>
      </c>
      <c r="D26" s="12">
        <f t="shared" si="41"/>
        <v>9.995060102091223E-2</v>
      </c>
      <c r="E26" s="12">
        <v>0.69998353367363741</v>
      </c>
      <c r="F26" s="11">
        <v>90</v>
      </c>
      <c r="G26" s="12">
        <v>9.3264248704663211E-2</v>
      </c>
      <c r="H26" s="12">
        <v>0.30569948186528495</v>
      </c>
      <c r="I26" s="20">
        <v>7.4135090609555185E-2</v>
      </c>
      <c r="J26" s="20">
        <v>3.4697718183956713E-2</v>
      </c>
    </row>
    <row r="27" spans="1:10" x14ac:dyDescent="0.3">
      <c r="A27" s="25">
        <v>687</v>
      </c>
      <c r="B27" s="25">
        <v>755</v>
      </c>
      <c r="C27" s="11">
        <v>1215</v>
      </c>
      <c r="D27" s="12">
        <f t="shared" si="41"/>
        <v>0.10003293265272517</v>
      </c>
      <c r="E27" s="12">
        <v>0.80001646632636259</v>
      </c>
      <c r="F27" s="11">
        <v>118</v>
      </c>
      <c r="G27" s="12">
        <v>0.12227979274611399</v>
      </c>
      <c r="H27" s="12">
        <v>0.42797927461139895</v>
      </c>
      <c r="I27" s="20">
        <v>9.7119341563786002E-2</v>
      </c>
      <c r="J27" s="20">
        <v>4.2502830091592052E-2</v>
      </c>
    </row>
    <row r="28" spans="1:10" x14ac:dyDescent="0.3">
      <c r="A28" s="25">
        <v>563</v>
      </c>
      <c r="B28" s="25">
        <v>687</v>
      </c>
      <c r="C28" s="11">
        <v>1214</v>
      </c>
      <c r="D28" s="12">
        <f t="shared" si="41"/>
        <v>9.995060102091223E-2</v>
      </c>
      <c r="E28" s="12">
        <v>0.89996706734727483</v>
      </c>
      <c r="F28" s="11">
        <v>168</v>
      </c>
      <c r="G28" s="12">
        <v>0.17409326424870467</v>
      </c>
      <c r="H28" s="12">
        <v>0.60207253886010359</v>
      </c>
      <c r="I28" s="20">
        <v>0.13838550247116968</v>
      </c>
      <c r="J28" s="20">
        <v>5.3151587228981792E-2</v>
      </c>
    </row>
    <row r="29" spans="1:10" x14ac:dyDescent="0.3">
      <c r="A29" s="25">
        <v>209</v>
      </c>
      <c r="B29" s="25">
        <v>562</v>
      </c>
      <c r="C29" s="11">
        <v>1215</v>
      </c>
      <c r="D29" s="12">
        <f t="shared" si="41"/>
        <v>0.10003293265272517</v>
      </c>
      <c r="E29" s="12">
        <v>1</v>
      </c>
      <c r="F29" s="11">
        <v>384</v>
      </c>
      <c r="G29" s="12">
        <v>0.39792746113989635</v>
      </c>
      <c r="H29" s="12">
        <v>1</v>
      </c>
      <c r="I29" s="20">
        <v>0.31604938271604938</v>
      </c>
      <c r="J29" s="20">
        <v>7.9450024699489544E-2</v>
      </c>
    </row>
    <row r="30" spans="1:10" x14ac:dyDescent="0.3">
      <c r="A30" s="61" t="s">
        <v>1</v>
      </c>
      <c r="B30" s="61"/>
      <c r="C30" s="11">
        <f>SUM(_xlfn.ANCHORARRAY(C20))</f>
        <v>12146</v>
      </c>
      <c r="F30" s="11">
        <f>SUM(_xlfn.ANCHORARRAY(F20))</f>
        <v>965</v>
      </c>
    </row>
  </sheetData>
  <mergeCells count="19">
    <mergeCell ref="C18:E18"/>
    <mergeCell ref="F18:H18"/>
    <mergeCell ref="I18:J18"/>
    <mergeCell ref="A30:B30"/>
    <mergeCell ref="AY1:AY2"/>
    <mergeCell ref="A13:B13"/>
    <mergeCell ref="AC1:AG1"/>
    <mergeCell ref="AH1:AM1"/>
    <mergeCell ref="AN1:AS1"/>
    <mergeCell ref="AT1:AV1"/>
    <mergeCell ref="AW1:AW2"/>
    <mergeCell ref="AX1:AX2"/>
    <mergeCell ref="A1:B1"/>
    <mergeCell ref="H1:L1"/>
    <mergeCell ref="M1:Q1"/>
    <mergeCell ref="R1:T1"/>
    <mergeCell ref="U1:Y1"/>
    <mergeCell ref="Z1:AB1"/>
    <mergeCell ref="A18:B18"/>
  </mergeCells>
  <conditionalFormatting sqref="AT3:AT1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0:I2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workbookViewId="0">
      <selection activeCell="C3" sqref="C3"/>
    </sheetView>
  </sheetViews>
  <sheetFormatPr baseColWidth="10" defaultRowHeight="14.4" x14ac:dyDescent="0.3"/>
  <cols>
    <col min="3" max="3" width="12.88671875" customWidth="1"/>
    <col min="5" max="5" width="16.6640625" customWidth="1"/>
  </cols>
  <sheetData>
    <row r="1" spans="1:5" x14ac:dyDescent="0.3">
      <c r="A1" s="78" t="s">
        <v>25</v>
      </c>
      <c r="B1" s="79"/>
      <c r="C1" s="29" t="s">
        <v>26</v>
      </c>
      <c r="D1" s="29" t="s">
        <v>27</v>
      </c>
      <c r="E1" s="82" t="s">
        <v>28</v>
      </c>
    </row>
    <row r="2" spans="1:5" x14ac:dyDescent="0.3">
      <c r="A2" s="80"/>
      <c r="B2" s="81"/>
      <c r="C2" s="29" t="s">
        <v>29</v>
      </c>
      <c r="D2" s="29" t="s">
        <v>29</v>
      </c>
      <c r="E2" s="82"/>
    </row>
    <row r="3" spans="1:5" x14ac:dyDescent="0.3">
      <c r="A3" s="83">
        <v>1</v>
      </c>
      <c r="B3" s="84"/>
      <c r="C3" s="30">
        <f t="array" ref="C3:C12">_xlfn.ANCHORARRAY('Modelo-Base-Modelizacion'!I20)</f>
        <v>2.4691358024691358E-3</v>
      </c>
      <c r="D3" s="30">
        <f t="array" ref="D3:D12">_xlfn.ANCHORARRAY('Modelo-Base-Validacion'!I20)</f>
        <v>4.9382716049382715E-3</v>
      </c>
      <c r="E3" s="30">
        <f>(C3-D3)*LN(C3/D3)</f>
        <v>1.7114745199010995E-3</v>
      </c>
    </row>
    <row r="4" spans="1:5" x14ac:dyDescent="0.3">
      <c r="A4" s="76">
        <v>2</v>
      </c>
      <c r="B4" s="77"/>
      <c r="C4" s="30">
        <v>4.9423393739703456E-3</v>
      </c>
      <c r="D4" s="30">
        <v>1.070840197693575E-2</v>
      </c>
      <c r="E4" s="30">
        <f t="shared" ref="E4:E11" si="0">(C4-D4)*LN(C4/D4)</f>
        <v>4.4582612995340814E-3</v>
      </c>
    </row>
    <row r="5" spans="1:5" x14ac:dyDescent="0.3">
      <c r="A5" s="76">
        <v>3</v>
      </c>
      <c r="B5" s="77"/>
      <c r="C5" s="30">
        <v>1.8106995884773661E-2</v>
      </c>
      <c r="D5" s="30">
        <v>2.1399176954732511E-2</v>
      </c>
      <c r="E5" s="30">
        <f t="shared" si="0"/>
        <v>5.4997229518737923E-4</v>
      </c>
    </row>
    <row r="6" spans="1:5" x14ac:dyDescent="0.3">
      <c r="A6" s="76">
        <v>4</v>
      </c>
      <c r="B6" s="77"/>
      <c r="C6" s="30">
        <v>2.4711696869851731E-2</v>
      </c>
      <c r="D6" s="30">
        <v>3.459637561779242E-2</v>
      </c>
      <c r="E6" s="30">
        <f t="shared" si="0"/>
        <v>3.325919966601774E-3</v>
      </c>
    </row>
    <row r="7" spans="1:5" x14ac:dyDescent="0.3">
      <c r="A7" s="76">
        <v>5</v>
      </c>
      <c r="B7" s="77"/>
      <c r="C7" s="30">
        <v>3.2098765432098768E-2</v>
      </c>
      <c r="D7" s="30">
        <v>3.868312757201646E-2</v>
      </c>
      <c r="E7" s="30">
        <f t="shared" si="0"/>
        <v>1.2285495017640292E-3</v>
      </c>
    </row>
    <row r="8" spans="1:5" x14ac:dyDescent="0.3">
      <c r="A8" s="76">
        <v>6</v>
      </c>
      <c r="B8" s="77"/>
      <c r="C8" s="30">
        <v>4.9382716049382713E-2</v>
      </c>
      <c r="D8" s="30">
        <v>5.8436213991769549E-2</v>
      </c>
      <c r="E8" s="30">
        <f t="shared" si="0"/>
        <v>1.524023426346802E-3</v>
      </c>
    </row>
    <row r="9" spans="1:5" x14ac:dyDescent="0.3">
      <c r="A9" s="76">
        <v>7</v>
      </c>
      <c r="B9" s="77"/>
      <c r="C9" s="30">
        <v>5.9308072487644151E-2</v>
      </c>
      <c r="D9" s="30">
        <v>7.4135090609555185E-2</v>
      </c>
      <c r="E9" s="30">
        <f t="shared" si="0"/>
        <v>3.3085534791233722E-3</v>
      </c>
    </row>
    <row r="10" spans="1:5" x14ac:dyDescent="0.3">
      <c r="A10" s="76">
        <v>8</v>
      </c>
      <c r="B10" s="77"/>
      <c r="C10" s="30">
        <v>8.3950617283950618E-2</v>
      </c>
      <c r="D10" s="30">
        <v>9.7119341563786002E-2</v>
      </c>
      <c r="E10" s="30">
        <f t="shared" si="0"/>
        <v>1.9188386657632076E-3</v>
      </c>
    </row>
    <row r="11" spans="1:5" x14ac:dyDescent="0.3">
      <c r="A11" s="76">
        <v>9</v>
      </c>
      <c r="B11" s="77"/>
      <c r="C11" s="30">
        <v>0.1441515650741351</v>
      </c>
      <c r="D11" s="30">
        <v>0.13838550247116968</v>
      </c>
      <c r="E11" s="30">
        <f t="shared" si="0"/>
        <v>2.3538217598170264E-4</v>
      </c>
    </row>
    <row r="12" spans="1:5" x14ac:dyDescent="0.3">
      <c r="A12" s="76">
        <v>10</v>
      </c>
      <c r="B12" s="77"/>
      <c r="C12" s="30">
        <v>0.33168724279835393</v>
      </c>
      <c r="D12" s="30">
        <v>0.31604938271604938</v>
      </c>
      <c r="E12" s="30">
        <f>(C12-D12)*LN(C12/D12)</f>
        <v>7.5521496116886372E-4</v>
      </c>
    </row>
    <row r="13" spans="1:5" x14ac:dyDescent="0.3">
      <c r="A13" s="31"/>
      <c r="B13" s="31"/>
      <c r="C13" s="31"/>
      <c r="D13" s="32" t="s">
        <v>30</v>
      </c>
      <c r="E13" s="33">
        <f>SUM(E3:E12)</f>
        <v>1.9016190291372314E-2</v>
      </c>
    </row>
  </sheetData>
  <mergeCells count="12">
    <mergeCell ref="A12:B12"/>
    <mergeCell ref="A1:B2"/>
    <mergeCell ref="E1:E2"/>
    <mergeCell ref="A3:B3"/>
    <mergeCell ref="A4:B4"/>
    <mergeCell ref="A5:B5"/>
    <mergeCell ref="A6:B6"/>
    <mergeCell ref="A7:B7"/>
    <mergeCell ref="A8:B8"/>
    <mergeCell ref="A9:B9"/>
    <mergeCell ref="A10:B10"/>
    <mergeCell ref="A11:B11"/>
  </mergeCells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M50"/>
  <sheetViews>
    <sheetView topLeftCell="A16" zoomScale="160" zoomScaleNormal="160" workbookViewId="0">
      <selection activeCell="B35" sqref="B35"/>
    </sheetView>
  </sheetViews>
  <sheetFormatPr baseColWidth="10" defaultRowHeight="14.4" x14ac:dyDescent="0.3"/>
  <sheetData>
    <row r="2" spans="1:13" x14ac:dyDescent="0.3">
      <c r="A2" s="34">
        <v>1</v>
      </c>
      <c r="B2" s="34" t="s">
        <v>21</v>
      </c>
    </row>
    <row r="3" spans="1:13" x14ac:dyDescent="0.3">
      <c r="A3" s="34">
        <v>0</v>
      </c>
      <c r="B3" s="34" t="s">
        <v>22</v>
      </c>
    </row>
    <row r="6" spans="1:13" ht="13.8" customHeight="1" x14ac:dyDescent="0.3">
      <c r="A6" s="9" t="s">
        <v>8</v>
      </c>
      <c r="B6" s="9" t="s">
        <v>9</v>
      </c>
      <c r="C6" s="9" t="s">
        <v>23</v>
      </c>
      <c r="D6" s="36"/>
      <c r="E6" s="37"/>
      <c r="F6" s="38"/>
      <c r="G6" s="37"/>
      <c r="H6" s="37"/>
      <c r="I6" s="39"/>
      <c r="J6" s="39"/>
    </row>
    <row r="7" spans="1:13" x14ac:dyDescent="0.3">
      <c r="A7" s="10">
        <f>Performance_Total!AW13*100</f>
        <v>54.622970070370314</v>
      </c>
      <c r="B7" s="10">
        <f>Performance_Total!AX13*100</f>
        <v>84.061958910810191</v>
      </c>
      <c r="C7" s="10">
        <f>Performance_Total!AY13*100</f>
        <v>68.123917821620367</v>
      </c>
      <c r="D7" s="40"/>
      <c r="E7" s="37"/>
      <c r="F7" s="38"/>
      <c r="G7" s="37"/>
      <c r="H7" s="37"/>
      <c r="I7" s="39"/>
      <c r="J7" s="39"/>
    </row>
    <row r="8" spans="1:13" ht="13.5" customHeight="1" x14ac:dyDescent="0.3">
      <c r="A8" s="85" t="s">
        <v>0</v>
      </c>
      <c r="B8" s="85"/>
      <c r="C8" s="86" t="s">
        <v>1</v>
      </c>
      <c r="D8" s="86"/>
      <c r="E8" s="86"/>
      <c r="F8" s="86" t="str">
        <f>B2</f>
        <v>Malo</v>
      </c>
      <c r="G8" s="86"/>
      <c r="H8" s="86"/>
      <c r="I8" s="87" t="str">
        <f>CONCATENATE("Razón de ",B2)</f>
        <v>Razón de Malo</v>
      </c>
      <c r="J8" s="87"/>
    </row>
    <row r="9" spans="1:13" ht="15" customHeight="1" x14ac:dyDescent="0.3">
      <c r="A9" s="41" t="s">
        <v>11</v>
      </c>
      <c r="B9" s="41" t="s">
        <v>12</v>
      </c>
      <c r="C9" s="42" t="s">
        <v>13</v>
      </c>
      <c r="D9" s="41" t="s">
        <v>17</v>
      </c>
      <c r="E9" s="41" t="s">
        <v>18</v>
      </c>
      <c r="F9" s="42" t="s">
        <v>13</v>
      </c>
      <c r="G9" s="41" t="s">
        <v>17</v>
      </c>
      <c r="H9" s="41" t="s">
        <v>18</v>
      </c>
      <c r="I9" s="43" t="s">
        <v>20</v>
      </c>
      <c r="J9" s="41" t="s">
        <v>15</v>
      </c>
      <c r="L9" s="44"/>
      <c r="M9" s="35"/>
    </row>
    <row r="10" spans="1:13" x14ac:dyDescent="0.3">
      <c r="A10" s="45">
        <f>Performance_Total!A3</f>
        <v>971</v>
      </c>
      <c r="B10" s="45">
        <v>999</v>
      </c>
      <c r="C10" s="46">
        <f>Performance_Total!C3</f>
        <v>1215</v>
      </c>
      <c r="D10" s="47">
        <f>Performance_Total!J3</f>
        <v>0.10002469745616202</v>
      </c>
      <c r="E10" s="47">
        <f>Performance_Total!K3</f>
        <v>0.10002469745616202</v>
      </c>
      <c r="F10" s="46">
        <f>Performance_Total!AN3</f>
        <v>8</v>
      </c>
      <c r="G10" s="47">
        <f>Performance_Total!AQ3</f>
        <v>8.658008658008658E-3</v>
      </c>
      <c r="H10" s="47">
        <f>Performance_Total!AR3</f>
        <v>8.658008658008658E-3</v>
      </c>
      <c r="I10" s="48">
        <f>Performance_Total!AT3</f>
        <v>6.5843621399176953E-3</v>
      </c>
      <c r="J10" s="49">
        <f>Performance_Total!AU3</f>
        <v>6.5843621399176953E-3</v>
      </c>
      <c r="K10" s="50"/>
      <c r="L10" s="44"/>
    </row>
    <row r="11" spans="1:13" x14ac:dyDescent="0.3">
      <c r="A11" s="45">
        <f>Performance_Total!A4</f>
        <v>962</v>
      </c>
      <c r="B11" s="45">
        <f>Performance_Total!B4</f>
        <v>971</v>
      </c>
      <c r="C11" s="46">
        <f>Performance_Total!C4</f>
        <v>1214</v>
      </c>
      <c r="D11" s="47">
        <f>Performance_Total!J4</f>
        <v>9.9942372602288637E-2</v>
      </c>
      <c r="E11" s="47">
        <f>Performance_Total!K4</f>
        <v>0.19996707005845066</v>
      </c>
      <c r="F11" s="46">
        <f>Performance_Total!AN4</f>
        <v>16</v>
      </c>
      <c r="G11" s="47">
        <f>Performance_Total!AQ4</f>
        <v>1.7316017316017316E-2</v>
      </c>
      <c r="H11" s="47">
        <f>Performance_Total!AR4</f>
        <v>2.5974025974025976E-2</v>
      </c>
      <c r="I11" s="48">
        <f>Performance_Total!AT4</f>
        <v>1.3179571663920923E-2</v>
      </c>
      <c r="J11" s="49">
        <f>Performance_Total!AU4</f>
        <v>9.8806093042404283E-3</v>
      </c>
      <c r="K11" s="50"/>
      <c r="L11" s="44"/>
    </row>
    <row r="12" spans="1:13" x14ac:dyDescent="0.3">
      <c r="A12" s="45">
        <f>Performance_Total!A5</f>
        <v>952</v>
      </c>
      <c r="B12" s="45">
        <f>Performance_Total!B5</f>
        <v>962</v>
      </c>
      <c r="C12" s="46">
        <f>Performance_Total!C5</f>
        <v>1215</v>
      </c>
      <c r="D12" s="47">
        <f>Performance_Total!J5</f>
        <v>0.10002469745616202</v>
      </c>
      <c r="E12" s="47">
        <f>Performance_Total!K5</f>
        <v>0.29999176751461265</v>
      </c>
      <c r="F12" s="46">
        <f>Performance_Total!AN5</f>
        <v>23</v>
      </c>
      <c r="G12" s="47">
        <f>Performance_Total!AQ5</f>
        <v>2.4891774891774892E-2</v>
      </c>
      <c r="H12" s="47">
        <f>Performance_Total!AR5</f>
        <v>5.0865800865800864E-2</v>
      </c>
      <c r="I12" s="48">
        <f>Performance_Total!AT5</f>
        <v>1.8930041152263374E-2</v>
      </c>
      <c r="J12" s="49">
        <f>Performance_Total!AU5</f>
        <v>1.2897914379802415E-2</v>
      </c>
      <c r="K12" s="50"/>
      <c r="L12" s="44"/>
    </row>
    <row r="13" spans="1:13" x14ac:dyDescent="0.3">
      <c r="A13" s="45">
        <f>Performance_Total!A6</f>
        <v>937</v>
      </c>
      <c r="B13" s="45">
        <f>Performance_Total!B6</f>
        <v>952</v>
      </c>
      <c r="C13" s="46">
        <f>Performance_Total!C6</f>
        <v>1215</v>
      </c>
      <c r="D13" s="47">
        <f>Performance_Total!J6</f>
        <v>0.10002469745616202</v>
      </c>
      <c r="E13" s="47">
        <f>Performance_Total!K6</f>
        <v>0.4000164649707747</v>
      </c>
      <c r="F13" s="46">
        <f>Performance_Total!AN6</f>
        <v>38</v>
      </c>
      <c r="G13" s="47">
        <f>Performance_Total!AQ6</f>
        <v>4.1125541125541128E-2</v>
      </c>
      <c r="H13" s="47">
        <f>Performance_Total!AR6</f>
        <v>9.1991341991341985E-2</v>
      </c>
      <c r="I13" s="48">
        <f>Performance_Total!AT6</f>
        <v>3.1275720164609055E-2</v>
      </c>
      <c r="J13" s="49">
        <f>Performance_Total!AU6</f>
        <v>1.7493311380942581E-2</v>
      </c>
      <c r="K13" s="50"/>
      <c r="L13" s="44"/>
    </row>
    <row r="14" spans="1:13" x14ac:dyDescent="0.3">
      <c r="A14" s="45">
        <f>Performance_Total!A7</f>
        <v>916</v>
      </c>
      <c r="B14" s="45">
        <f>Performance_Total!B7</f>
        <v>937</v>
      </c>
      <c r="C14" s="46">
        <f>Performance_Total!C7</f>
        <v>1215</v>
      </c>
      <c r="D14" s="47">
        <f>Performance_Total!J7</f>
        <v>0.10002469745616202</v>
      </c>
      <c r="E14" s="47">
        <f>Performance_Total!K7</f>
        <v>0.50004116242693675</v>
      </c>
      <c r="F14" s="46">
        <f>Performance_Total!AN7</f>
        <v>47</v>
      </c>
      <c r="G14" s="47">
        <f>Performance_Total!AQ7</f>
        <v>5.0865800865800864E-2</v>
      </c>
      <c r="H14" s="47">
        <f>Performance_Total!AR7</f>
        <v>0.14285714285714285</v>
      </c>
      <c r="I14" s="48">
        <f>Performance_Total!AT7</f>
        <v>3.868312757201646E-2</v>
      </c>
      <c r="J14" s="49">
        <f>Performance_Total!AU7</f>
        <v>2.1731972341126112E-2</v>
      </c>
      <c r="K14" s="50"/>
      <c r="L14" s="44"/>
    </row>
    <row r="15" spans="1:13" x14ac:dyDescent="0.3">
      <c r="A15" s="45">
        <f>Performance_Total!A8</f>
        <v>886</v>
      </c>
      <c r="B15" s="45">
        <f>Performance_Total!B8</f>
        <v>916</v>
      </c>
      <c r="C15" s="46">
        <f>Performance_Total!C8</f>
        <v>1214</v>
      </c>
      <c r="D15" s="47">
        <f>Performance_Total!J8</f>
        <v>9.9942372602288637E-2</v>
      </c>
      <c r="E15" s="47">
        <f>Performance_Total!K8</f>
        <v>0.5999835350292253</v>
      </c>
      <c r="F15" s="46">
        <f>Performance_Total!AN8</f>
        <v>42</v>
      </c>
      <c r="G15" s="47">
        <f>Performance_Total!AQ8</f>
        <v>4.5454545454545456E-2</v>
      </c>
      <c r="H15" s="47">
        <f>Performance_Total!AR8</f>
        <v>0.18831168831168832</v>
      </c>
      <c r="I15" s="48">
        <f>Performance_Total!AT8</f>
        <v>3.459637561779242E-2</v>
      </c>
      <c r="J15" s="49">
        <f>Performance_Total!AU8</f>
        <v>2.3874862788144897E-2</v>
      </c>
      <c r="K15" s="50"/>
      <c r="L15" s="44"/>
    </row>
    <row r="16" spans="1:13" x14ac:dyDescent="0.3">
      <c r="A16" s="45">
        <f>Performance_Total!A9</f>
        <v>842</v>
      </c>
      <c r="B16" s="45">
        <f>Performance_Total!B9</f>
        <v>885</v>
      </c>
      <c r="C16" s="46">
        <f>Performance_Total!C9</f>
        <v>1215</v>
      </c>
      <c r="D16" s="47">
        <f>Performance_Total!J9</f>
        <v>0.10002469745616202</v>
      </c>
      <c r="E16" s="47">
        <f>Performance_Total!K9</f>
        <v>0.70000823248538735</v>
      </c>
      <c r="F16" s="46">
        <f>Performance_Total!AN9</f>
        <v>69</v>
      </c>
      <c r="G16" s="47">
        <f>Performance_Total!AQ9</f>
        <v>7.4675324675324672E-2</v>
      </c>
      <c r="H16" s="47">
        <f>Performance_Total!AR9</f>
        <v>0.26298701298701299</v>
      </c>
      <c r="I16" s="48">
        <f>Performance_Total!AT9</f>
        <v>5.6790123456790124E-2</v>
      </c>
      <c r="J16" s="49">
        <f>Performance_Total!AU9</f>
        <v>2.8578148888627544E-2</v>
      </c>
      <c r="K16" s="50"/>
      <c r="L16" s="44"/>
    </row>
    <row r="17" spans="1:13" x14ac:dyDescent="0.3">
      <c r="A17" s="45">
        <f>Performance_Total!A10</f>
        <v>766</v>
      </c>
      <c r="B17" s="45">
        <f>Performance_Total!B10</f>
        <v>842</v>
      </c>
      <c r="C17" s="46">
        <f>Performance_Total!C10</f>
        <v>1215</v>
      </c>
      <c r="D17" s="47">
        <f>Performance_Total!J10</f>
        <v>0.10002469745616202</v>
      </c>
      <c r="E17" s="47">
        <f>Performance_Total!K10</f>
        <v>0.8000329299415494</v>
      </c>
      <c r="F17" s="46">
        <f>Performance_Total!AN10</f>
        <v>117</v>
      </c>
      <c r="G17" s="47">
        <f>Performance_Total!AQ10</f>
        <v>0.12662337662337661</v>
      </c>
      <c r="H17" s="47">
        <f>Performance_Total!AR10</f>
        <v>0.38961038961038963</v>
      </c>
      <c r="I17" s="48">
        <f>Performance_Total!AT10</f>
        <v>9.6296296296296297E-2</v>
      </c>
      <c r="J17" s="49">
        <f>Performance_Total!AU10</f>
        <v>3.7044659394937229E-2</v>
      </c>
      <c r="K17" s="50"/>
      <c r="L17" s="44"/>
    </row>
    <row r="18" spans="1:13" x14ac:dyDescent="0.3">
      <c r="A18" s="45">
        <f>Performance_Total!A11</f>
        <v>577</v>
      </c>
      <c r="B18" s="45">
        <f>Performance_Total!B11</f>
        <v>766</v>
      </c>
      <c r="C18" s="46">
        <f>Performance_Total!C11</f>
        <v>1214</v>
      </c>
      <c r="D18" s="47">
        <f>Performance_Total!J11</f>
        <v>9.9942372602288637E-2</v>
      </c>
      <c r="E18" s="47">
        <f>Performance_Total!K11</f>
        <v>0.89997530254383795</v>
      </c>
      <c r="F18" s="46">
        <f>Performance_Total!AN11</f>
        <v>167</v>
      </c>
      <c r="G18" s="47">
        <f>Performance_Total!AQ11</f>
        <v>0.18073593073593072</v>
      </c>
      <c r="H18" s="47">
        <f>Performance_Total!AR11</f>
        <v>0.57034632034632038</v>
      </c>
      <c r="I18" s="48">
        <f>Performance_Total!AT11</f>
        <v>0.13756177924217464</v>
      </c>
      <c r="J18" s="49">
        <f>Performance_Total!AU11</f>
        <v>4.8207098426637396E-2</v>
      </c>
      <c r="K18" s="50"/>
      <c r="L18" s="44"/>
    </row>
    <row r="19" spans="1:13" x14ac:dyDescent="0.3">
      <c r="A19" s="45">
        <v>1</v>
      </c>
      <c r="B19" s="45">
        <f>Performance_Total!B12</f>
        <v>576</v>
      </c>
      <c r="C19" s="46">
        <f>Performance_Total!C12</f>
        <v>1215</v>
      </c>
      <c r="D19" s="47">
        <f>Performance_Total!J12</f>
        <v>0.10002469745616202</v>
      </c>
      <c r="E19" s="47">
        <f>Performance_Total!K12</f>
        <v>1</v>
      </c>
      <c r="F19" s="46">
        <f>Performance_Total!AN12</f>
        <v>397</v>
      </c>
      <c r="G19" s="47">
        <f>Performance_Total!AQ12</f>
        <v>0.42965367965367968</v>
      </c>
      <c r="H19" s="47">
        <f>Performance_Total!AR12</f>
        <v>1</v>
      </c>
      <c r="I19" s="48">
        <f>Performance_Total!AT12</f>
        <v>0.32674897119341562</v>
      </c>
      <c r="J19" s="49">
        <f>Performance_Total!AU12</f>
        <v>7.6068164979007161E-2</v>
      </c>
      <c r="K19" s="50"/>
      <c r="L19" s="44"/>
    </row>
    <row r="20" spans="1:13" x14ac:dyDescent="0.3">
      <c r="A20" s="88" t="s">
        <v>1</v>
      </c>
      <c r="B20" s="88"/>
      <c r="C20" s="51">
        <f>SUM(C10:C19)</f>
        <v>12147</v>
      </c>
      <c r="D20" s="52"/>
      <c r="E20" s="52"/>
      <c r="F20" s="51">
        <f>SUM(F10:F19)</f>
        <v>924</v>
      </c>
      <c r="G20" s="52"/>
      <c r="H20" s="52"/>
      <c r="I20" s="53"/>
      <c r="J20" s="53"/>
      <c r="K20" s="54"/>
      <c r="L20" s="55"/>
      <c r="M20" s="55"/>
    </row>
    <row r="25" spans="1:13" ht="14.1" customHeight="1" x14ac:dyDescent="0.3">
      <c r="B25" s="45" t="s">
        <v>11</v>
      </c>
      <c r="C25" s="45" t="s">
        <v>12</v>
      </c>
      <c r="D25" s="35"/>
      <c r="E25" s="57" t="s">
        <v>24</v>
      </c>
      <c r="F25" s="58">
        <v>0</v>
      </c>
      <c r="G25" s="45">
        <v>1</v>
      </c>
      <c r="H25" s="45">
        <v>2</v>
      </c>
      <c r="I25" s="58">
        <v>4</v>
      </c>
      <c r="J25" s="45">
        <v>4</v>
      </c>
    </row>
    <row r="26" spans="1:13" x14ac:dyDescent="0.3">
      <c r="B26" s="56">
        <f>D39</f>
        <v>971</v>
      </c>
      <c r="C26" s="56">
        <v>999</v>
      </c>
      <c r="D26" s="35"/>
      <c r="E26" s="56">
        <v>1</v>
      </c>
      <c r="F26" s="46">
        <v>803</v>
      </c>
      <c r="G26" s="56">
        <v>6</v>
      </c>
      <c r="H26" s="56">
        <v>136</v>
      </c>
      <c r="I26" s="46">
        <v>270</v>
      </c>
      <c r="J26" s="46"/>
    </row>
    <row r="27" spans="1:13" x14ac:dyDescent="0.3">
      <c r="B27" s="56">
        <f t="shared" ref="B27:B33" si="0">D40</f>
        <v>962</v>
      </c>
      <c r="C27" s="56">
        <f>E40</f>
        <v>971</v>
      </c>
      <c r="D27" s="35"/>
      <c r="E27" s="56">
        <v>2</v>
      </c>
      <c r="F27" s="46">
        <v>662</v>
      </c>
      <c r="G27" s="56">
        <v>12</v>
      </c>
      <c r="H27" s="56">
        <v>210</v>
      </c>
      <c r="I27" s="46">
        <v>330</v>
      </c>
      <c r="J27" s="46"/>
    </row>
    <row r="28" spans="1:13" x14ac:dyDescent="0.3">
      <c r="B28" s="56">
        <f t="shared" si="0"/>
        <v>952</v>
      </c>
      <c r="C28" s="56">
        <f t="shared" ref="C28:C35" si="1">E41</f>
        <v>962</v>
      </c>
      <c r="D28" s="35"/>
      <c r="E28" s="56">
        <v>3</v>
      </c>
      <c r="F28" s="46">
        <v>648</v>
      </c>
      <c r="G28" s="56">
        <v>17</v>
      </c>
      <c r="H28" s="56">
        <v>231</v>
      </c>
      <c r="I28" s="46">
        <v>319</v>
      </c>
      <c r="J28" s="46"/>
    </row>
    <row r="29" spans="1:13" x14ac:dyDescent="0.3">
      <c r="B29" s="56">
        <f t="shared" si="0"/>
        <v>937</v>
      </c>
      <c r="C29" s="56">
        <f t="shared" si="1"/>
        <v>952</v>
      </c>
      <c r="D29" s="35"/>
      <c r="E29" s="56">
        <v>4</v>
      </c>
      <c r="F29" s="46">
        <v>608</v>
      </c>
      <c r="G29" s="56">
        <v>26</v>
      </c>
      <c r="H29" s="56">
        <v>201</v>
      </c>
      <c r="I29" s="46">
        <v>380</v>
      </c>
      <c r="J29" s="46"/>
    </row>
    <row r="30" spans="1:13" x14ac:dyDescent="0.3">
      <c r="B30" s="56">
        <f t="shared" si="0"/>
        <v>916</v>
      </c>
      <c r="C30" s="56">
        <f t="shared" si="1"/>
        <v>937</v>
      </c>
      <c r="D30" s="35"/>
      <c r="E30" s="56">
        <v>5</v>
      </c>
      <c r="F30" s="46">
        <v>504</v>
      </c>
      <c r="G30" s="56">
        <v>31</v>
      </c>
      <c r="H30" s="56">
        <v>261</v>
      </c>
      <c r="I30" s="46">
        <v>419</v>
      </c>
      <c r="J30" s="46"/>
    </row>
    <row r="31" spans="1:13" x14ac:dyDescent="0.3">
      <c r="B31" s="56">
        <f t="shared" si="0"/>
        <v>886</v>
      </c>
      <c r="C31" s="56">
        <f t="shared" si="1"/>
        <v>916</v>
      </c>
      <c r="D31" s="35"/>
      <c r="E31" s="56">
        <v>6</v>
      </c>
      <c r="F31" s="46">
        <v>488</v>
      </c>
      <c r="G31" s="56">
        <v>27</v>
      </c>
      <c r="H31" s="56">
        <v>264</v>
      </c>
      <c r="I31" s="46">
        <v>435</v>
      </c>
      <c r="J31" s="46"/>
    </row>
    <row r="32" spans="1:13" x14ac:dyDescent="0.3">
      <c r="B32" s="56">
        <f t="shared" si="0"/>
        <v>842</v>
      </c>
      <c r="C32" s="56">
        <f t="shared" si="1"/>
        <v>885</v>
      </c>
      <c r="D32" s="35"/>
      <c r="E32" s="56">
        <v>7</v>
      </c>
      <c r="F32" s="46">
        <v>506</v>
      </c>
      <c r="G32" s="56">
        <v>44</v>
      </c>
      <c r="H32" s="56">
        <v>230</v>
      </c>
      <c r="I32" s="46">
        <v>435</v>
      </c>
      <c r="J32" s="46"/>
    </row>
    <row r="33" spans="2:10" x14ac:dyDescent="0.3">
      <c r="B33" s="56">
        <f t="shared" si="0"/>
        <v>766</v>
      </c>
      <c r="C33" s="56">
        <f t="shared" si="1"/>
        <v>842</v>
      </c>
      <c r="D33" s="35"/>
      <c r="E33" s="56">
        <v>8</v>
      </c>
      <c r="F33" s="46">
        <v>407</v>
      </c>
      <c r="G33" s="56">
        <v>78</v>
      </c>
      <c r="H33" s="56">
        <v>322</v>
      </c>
      <c r="I33" s="46">
        <v>408</v>
      </c>
      <c r="J33" s="46"/>
    </row>
    <row r="34" spans="2:10" x14ac:dyDescent="0.3">
      <c r="B34" s="56">
        <f>D47</f>
        <v>577</v>
      </c>
      <c r="C34" s="56">
        <f t="shared" si="1"/>
        <v>766</v>
      </c>
      <c r="D34" s="35"/>
      <c r="E34" s="56">
        <v>9</v>
      </c>
      <c r="F34" s="46">
        <v>345</v>
      </c>
      <c r="G34" s="56">
        <v>111</v>
      </c>
      <c r="H34" s="56">
        <v>349</v>
      </c>
      <c r="I34" s="46">
        <v>409</v>
      </c>
      <c r="J34" s="46"/>
    </row>
    <row r="35" spans="2:10" x14ac:dyDescent="0.3">
      <c r="B35" s="56">
        <v>1</v>
      </c>
      <c r="C35" s="56">
        <f t="shared" si="1"/>
        <v>576</v>
      </c>
      <c r="D35" s="35"/>
      <c r="E35" s="56">
        <v>10</v>
      </c>
      <c r="F35" s="46">
        <v>199</v>
      </c>
      <c r="G35" s="56">
        <v>275</v>
      </c>
      <c r="H35" s="56">
        <v>368</v>
      </c>
      <c r="I35" s="46">
        <v>373</v>
      </c>
      <c r="J35" s="46"/>
    </row>
    <row r="38" spans="2:10" ht="12.9" customHeight="1" x14ac:dyDescent="0.3">
      <c r="B38" s="57"/>
      <c r="C38" s="46" t="s">
        <v>24</v>
      </c>
      <c r="D38" s="56" t="s">
        <v>11</v>
      </c>
      <c r="E38" s="56" t="s">
        <v>12</v>
      </c>
    </row>
    <row r="39" spans="2:10" x14ac:dyDescent="0.3">
      <c r="B39" s="60">
        <v>4.1666666666666664E-2</v>
      </c>
      <c r="C39" s="46">
        <v>1</v>
      </c>
      <c r="D39" s="56">
        <v>971</v>
      </c>
      <c r="E39" s="56">
        <v>984</v>
      </c>
    </row>
    <row r="40" spans="2:10" ht="12.9" customHeight="1" x14ac:dyDescent="0.3">
      <c r="B40" s="60">
        <v>8.3333333333333329E-2</v>
      </c>
      <c r="C40" s="46">
        <v>2</v>
      </c>
      <c r="D40" s="56">
        <v>962</v>
      </c>
      <c r="E40" s="56">
        <v>971</v>
      </c>
    </row>
    <row r="41" spans="2:10" x14ac:dyDescent="0.3">
      <c r="B41" s="60">
        <v>0.125</v>
      </c>
      <c r="C41" s="46">
        <v>3</v>
      </c>
      <c r="D41" s="56">
        <v>952</v>
      </c>
      <c r="E41" s="56">
        <v>962</v>
      </c>
    </row>
    <row r="42" spans="2:10" x14ac:dyDescent="0.3">
      <c r="B42" s="60">
        <v>0.16666666666666666</v>
      </c>
      <c r="C42" s="46">
        <v>4</v>
      </c>
      <c r="D42" s="56">
        <v>937</v>
      </c>
      <c r="E42" s="56">
        <v>952</v>
      </c>
    </row>
    <row r="43" spans="2:10" x14ac:dyDescent="0.3">
      <c r="B43" s="60">
        <v>0.20833333333333334</v>
      </c>
      <c r="C43" s="46">
        <v>5</v>
      </c>
      <c r="D43" s="56">
        <v>916</v>
      </c>
      <c r="E43" s="56">
        <v>937</v>
      </c>
    </row>
    <row r="44" spans="2:10" x14ac:dyDescent="0.3">
      <c r="B44" s="60">
        <v>0.25</v>
      </c>
      <c r="C44" s="46">
        <v>6</v>
      </c>
      <c r="D44" s="56">
        <v>886</v>
      </c>
      <c r="E44" s="56">
        <v>916</v>
      </c>
    </row>
    <row r="45" spans="2:10" x14ac:dyDescent="0.3">
      <c r="B45" s="60">
        <v>0.29166666666666669</v>
      </c>
      <c r="C45" s="46">
        <v>7</v>
      </c>
      <c r="D45" s="56">
        <v>842</v>
      </c>
      <c r="E45" s="56">
        <v>885</v>
      </c>
    </row>
    <row r="46" spans="2:10" x14ac:dyDescent="0.3">
      <c r="B46" s="60">
        <v>0.33333333333333331</v>
      </c>
      <c r="C46" s="46">
        <v>8</v>
      </c>
      <c r="D46" s="56">
        <v>766</v>
      </c>
      <c r="E46" s="56">
        <v>842</v>
      </c>
    </row>
    <row r="47" spans="2:10" x14ac:dyDescent="0.3">
      <c r="B47" s="60">
        <v>0.375</v>
      </c>
      <c r="C47" s="46">
        <v>9</v>
      </c>
      <c r="D47" s="56">
        <v>577</v>
      </c>
      <c r="E47" s="56">
        <v>766</v>
      </c>
    </row>
    <row r="48" spans="2:10" x14ac:dyDescent="0.3">
      <c r="B48" s="60">
        <v>0.41666666666666669</v>
      </c>
      <c r="C48" s="46">
        <v>10</v>
      </c>
      <c r="D48" s="56">
        <v>39</v>
      </c>
      <c r="E48" s="56">
        <v>576</v>
      </c>
    </row>
    <row r="49" spans="2:2" x14ac:dyDescent="0.3">
      <c r="B49" s="59"/>
    </row>
    <row r="50" spans="2:2" x14ac:dyDescent="0.3">
      <c r="B50" s="59"/>
    </row>
  </sheetData>
  <mergeCells count="5">
    <mergeCell ref="A8:B8"/>
    <mergeCell ref="C8:E8"/>
    <mergeCell ref="F8:H8"/>
    <mergeCell ref="I8:J8"/>
    <mergeCell ref="A20:B20"/>
  </mergeCells>
  <conditionalFormatting sqref="I10:I1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Y14"/>
  <sheetViews>
    <sheetView zoomScale="89" zoomScaleNormal="89" workbookViewId="0">
      <selection activeCell="D3" sqref="D3:E12"/>
    </sheetView>
  </sheetViews>
  <sheetFormatPr baseColWidth="10" defaultRowHeight="14.4" x14ac:dyDescent="0.3"/>
  <cols>
    <col min="1" max="1" width="8.109375" customWidth="1"/>
    <col min="2" max="2" width="7" customWidth="1"/>
    <col min="3" max="4" width="8.44140625" customWidth="1"/>
    <col min="5" max="5" width="8" customWidth="1"/>
    <col min="6" max="7" width="8.44140625" customWidth="1"/>
    <col min="8" max="9" width="6.33203125" customWidth="1"/>
    <col min="10" max="11" width="6.44140625" customWidth="1"/>
    <col min="12" max="12" width="7.44140625" customWidth="1"/>
    <col min="13" max="14" width="6.33203125" customWidth="1"/>
    <col min="15" max="16" width="6.44140625" customWidth="1"/>
    <col min="17" max="17" width="7.44140625" customWidth="1"/>
    <col min="18" max="20" width="6.44140625" customWidth="1"/>
    <col min="21" max="21" width="5.33203125" customWidth="1"/>
    <col min="22" max="22" width="6.33203125" customWidth="1"/>
    <col min="23" max="24" width="6.44140625" customWidth="1"/>
    <col min="25" max="25" width="7.44140625" customWidth="1"/>
    <col min="26" max="28" width="6.44140625" customWidth="1"/>
    <col min="29" max="29" width="6" customWidth="1"/>
    <col min="30" max="30" width="6.33203125" customWidth="1"/>
    <col min="31" max="32" width="6.44140625" customWidth="1"/>
    <col min="33" max="33" width="7.44140625" customWidth="1"/>
    <col min="34" max="34" width="7.109375" customWidth="1"/>
    <col min="35" max="38" width="6.44140625" customWidth="1"/>
    <col min="39" max="39" width="7.44140625" customWidth="1"/>
    <col min="40" max="40" width="7.109375" customWidth="1"/>
    <col min="41" max="44" width="6.44140625" customWidth="1"/>
    <col min="45" max="45" width="7.44140625" customWidth="1"/>
    <col min="46" max="47" width="6.44140625" customWidth="1"/>
    <col min="48" max="48" width="7.44140625" customWidth="1"/>
    <col min="49" max="51" width="7.109375" customWidth="1"/>
  </cols>
  <sheetData>
    <row r="1" spans="1:51" ht="14.25" customHeight="1" x14ac:dyDescent="0.3">
      <c r="A1" s="72" t="s">
        <v>0</v>
      </c>
      <c r="B1" s="72"/>
      <c r="C1" s="17" t="s">
        <v>1</v>
      </c>
      <c r="D1" s="17" t="s">
        <v>2</v>
      </c>
      <c r="E1" s="17" t="s">
        <v>3</v>
      </c>
      <c r="F1" s="17" t="s">
        <v>4</v>
      </c>
      <c r="G1" s="3" t="s">
        <v>5</v>
      </c>
      <c r="H1" s="64" t="s">
        <v>1</v>
      </c>
      <c r="I1" s="65"/>
      <c r="J1" s="65"/>
      <c r="K1" s="65"/>
      <c r="L1" s="66"/>
      <c r="M1" s="64" t="s">
        <v>2</v>
      </c>
      <c r="N1" s="65"/>
      <c r="O1" s="65"/>
      <c r="P1" s="65"/>
      <c r="Q1" s="66"/>
      <c r="R1" s="68" t="s">
        <v>6</v>
      </c>
      <c r="S1" s="68"/>
      <c r="T1" s="68"/>
      <c r="U1" s="64" t="s">
        <v>3</v>
      </c>
      <c r="V1" s="65"/>
      <c r="W1" s="65"/>
      <c r="X1" s="65"/>
      <c r="Y1" s="66"/>
      <c r="Z1" s="68" t="s">
        <v>7</v>
      </c>
      <c r="AA1" s="68"/>
      <c r="AB1" s="68"/>
      <c r="AC1" s="64" t="s">
        <v>4</v>
      </c>
      <c r="AD1" s="65"/>
      <c r="AE1" s="65"/>
      <c r="AF1" s="65"/>
      <c r="AG1" s="66"/>
      <c r="AH1" s="67" t="s">
        <v>2</v>
      </c>
      <c r="AI1" s="67"/>
      <c r="AJ1" s="67"/>
      <c r="AK1" s="67"/>
      <c r="AL1" s="67"/>
      <c r="AM1" s="67"/>
      <c r="AN1" s="67" t="s">
        <v>3</v>
      </c>
      <c r="AO1" s="67"/>
      <c r="AP1" s="67"/>
      <c r="AQ1" s="67"/>
      <c r="AR1" s="67"/>
      <c r="AS1" s="67"/>
      <c r="AT1" s="68" t="s">
        <v>7</v>
      </c>
      <c r="AU1" s="68"/>
      <c r="AV1" s="68"/>
      <c r="AW1" s="62" t="s">
        <v>8</v>
      </c>
      <c r="AX1" s="70" t="s">
        <v>9</v>
      </c>
      <c r="AY1" s="62" t="s">
        <v>10</v>
      </c>
    </row>
    <row r="2" spans="1:51" ht="15" customHeight="1" x14ac:dyDescent="0.3">
      <c r="A2" s="3" t="s">
        <v>11</v>
      </c>
      <c r="B2" s="3" t="s">
        <v>12</v>
      </c>
      <c r="C2" s="4" t="s">
        <v>13</v>
      </c>
      <c r="D2" s="4" t="s">
        <v>13</v>
      </c>
      <c r="E2" s="4" t="s">
        <v>13</v>
      </c>
      <c r="F2" s="4" t="s">
        <v>14</v>
      </c>
      <c r="G2" s="3" t="s">
        <v>13</v>
      </c>
      <c r="H2" s="4" t="s">
        <v>15</v>
      </c>
      <c r="I2" s="4" t="s">
        <v>16</v>
      </c>
      <c r="J2" s="3" t="s">
        <v>17</v>
      </c>
      <c r="K2" s="3" t="s">
        <v>18</v>
      </c>
      <c r="L2" s="3" t="s">
        <v>19</v>
      </c>
      <c r="M2" s="4" t="s">
        <v>15</v>
      </c>
      <c r="N2" s="4" t="s">
        <v>16</v>
      </c>
      <c r="O2" s="3" t="s">
        <v>17</v>
      </c>
      <c r="P2" s="3" t="s">
        <v>18</v>
      </c>
      <c r="Q2" s="3" t="s">
        <v>19</v>
      </c>
      <c r="R2" s="15"/>
      <c r="S2" s="3"/>
      <c r="T2" s="3"/>
      <c r="U2" s="4" t="s">
        <v>15</v>
      </c>
      <c r="V2" s="4" t="s">
        <v>16</v>
      </c>
      <c r="W2" s="3" t="s">
        <v>17</v>
      </c>
      <c r="X2" s="3" t="s">
        <v>18</v>
      </c>
      <c r="Y2" s="3" t="s">
        <v>19</v>
      </c>
      <c r="Z2" s="15"/>
      <c r="AA2" s="3"/>
      <c r="AB2" s="3"/>
      <c r="AC2" s="4" t="s">
        <v>15</v>
      </c>
      <c r="AD2" s="4" t="s">
        <v>16</v>
      </c>
      <c r="AE2" s="3" t="s">
        <v>17</v>
      </c>
      <c r="AF2" s="3" t="s">
        <v>18</v>
      </c>
      <c r="AG2" s="3" t="s">
        <v>19</v>
      </c>
      <c r="AH2" s="4" t="s">
        <v>20</v>
      </c>
      <c r="AI2" s="4" t="s">
        <v>15</v>
      </c>
      <c r="AJ2" s="4" t="s">
        <v>16</v>
      </c>
      <c r="AK2" s="3" t="s">
        <v>17</v>
      </c>
      <c r="AL2" s="3" t="s">
        <v>18</v>
      </c>
      <c r="AM2" s="3" t="s">
        <v>19</v>
      </c>
      <c r="AN2" s="4" t="s">
        <v>20</v>
      </c>
      <c r="AO2" s="4" t="s">
        <v>15</v>
      </c>
      <c r="AP2" s="4" t="s">
        <v>16</v>
      </c>
      <c r="AQ2" s="3" t="s">
        <v>17</v>
      </c>
      <c r="AR2" s="3" t="s">
        <v>18</v>
      </c>
      <c r="AS2" s="3" t="s">
        <v>19</v>
      </c>
      <c r="AT2" s="15" t="s">
        <v>20</v>
      </c>
      <c r="AU2" s="3" t="s">
        <v>18</v>
      </c>
      <c r="AV2" s="3" t="s">
        <v>19</v>
      </c>
      <c r="AW2" s="69"/>
      <c r="AX2" s="71"/>
      <c r="AY2" s="62"/>
    </row>
    <row r="3" spans="1:51" x14ac:dyDescent="0.3">
      <c r="A3" s="8">
        <f>'Gains Chart_Total'!B26</f>
        <v>971</v>
      </c>
      <c r="B3" s="8">
        <f>'Gains Chart_Total'!C26</f>
        <v>999</v>
      </c>
      <c r="C3" s="8">
        <f>+D3+E3+F3+G3</f>
        <v>1215</v>
      </c>
      <c r="D3" s="16">
        <f>+'Gains Chart_Total'!F26</f>
        <v>803</v>
      </c>
      <c r="E3" s="16">
        <f>+'Gains Chart_Total'!G26</f>
        <v>6</v>
      </c>
      <c r="F3" s="16">
        <f>+'Gains Chart_Total'!H26</f>
        <v>136</v>
      </c>
      <c r="G3" s="16">
        <f>+'Gains Chart_Total'!I26+'Gains Chart_Total'!J26</f>
        <v>270</v>
      </c>
      <c r="H3" s="11">
        <f>C3</f>
        <v>1215</v>
      </c>
      <c r="I3" s="11">
        <f>C3+I4</f>
        <v>12147</v>
      </c>
      <c r="J3" s="12">
        <f>C3/C$13</f>
        <v>0.10002469745616202</v>
      </c>
      <c r="K3" s="12">
        <f>H3/C$13</f>
        <v>0.10002469745616202</v>
      </c>
      <c r="L3" s="12">
        <f t="shared" ref="L3:L12" si="0">I3/C$13</f>
        <v>1</v>
      </c>
      <c r="M3" s="11">
        <f>D3</f>
        <v>803</v>
      </c>
      <c r="N3" s="11">
        <f>D3+N4</f>
        <v>5170</v>
      </c>
      <c r="O3" s="12">
        <f>D3/D$13</f>
        <v>0.15531914893617021</v>
      </c>
      <c r="P3" s="12">
        <f>M3/D$13</f>
        <v>0.15531914893617021</v>
      </c>
      <c r="Q3" s="12">
        <f t="shared" ref="Q3:Q12" si="1">N3/D$13</f>
        <v>1</v>
      </c>
      <c r="R3" s="13">
        <f>D3/(D3+E3+F3)</f>
        <v>0.84973544973544979</v>
      </c>
      <c r="S3" s="13">
        <f>M3/(M3+U3+AC3)</f>
        <v>0.84973544973544979</v>
      </c>
      <c r="T3" s="13">
        <f t="shared" ref="S3:T12" si="2">N3/(N3+V3+AD3)</f>
        <v>0.61775600430158917</v>
      </c>
      <c r="U3" s="11">
        <f>E3</f>
        <v>6</v>
      </c>
      <c r="V3" s="11">
        <f t="shared" ref="V3:V11" si="3">E3+V4</f>
        <v>627</v>
      </c>
      <c r="W3" s="12">
        <f>E3/E$13</f>
        <v>9.5693779904306216E-3</v>
      </c>
      <c r="X3" s="12">
        <f>U3/E$13</f>
        <v>9.5693779904306216E-3</v>
      </c>
      <c r="Y3" s="12">
        <f t="shared" ref="Y3:Y12" si="4">V3/E$13</f>
        <v>1</v>
      </c>
      <c r="Z3" s="13">
        <f>E3/(D3+E3+F3)</f>
        <v>6.3492063492063492E-3</v>
      </c>
      <c r="AA3" s="13">
        <f>U3/(M3+U3+AC3)</f>
        <v>6.3492063492063492E-3</v>
      </c>
      <c r="AB3" s="13">
        <f t="shared" ref="AA3:AB12" si="5">V3/(N3+V3+AD3)</f>
        <v>7.4919345202533155E-2</v>
      </c>
      <c r="AC3" s="11">
        <f>F3</f>
        <v>136</v>
      </c>
      <c r="AD3" s="11">
        <f t="shared" ref="AD3:AD11" si="6">F3+AD4</f>
        <v>2572</v>
      </c>
      <c r="AE3" s="12">
        <f t="shared" ref="AE3:AE12" si="7">F3/F$13</f>
        <v>5.2877138413685847E-2</v>
      </c>
      <c r="AF3" s="12">
        <f t="shared" ref="AF3:AF12" si="8">AC3/F$13</f>
        <v>5.2877138413685847E-2</v>
      </c>
      <c r="AG3" s="12">
        <f t="shared" ref="AG3:AG12" si="9">AD3/F$13</f>
        <v>1</v>
      </c>
      <c r="AH3" s="11">
        <f>ROUND($G3*R3+D3,0)</f>
        <v>1032</v>
      </c>
      <c r="AI3" s="11">
        <f>AH3</f>
        <v>1032</v>
      </c>
      <c r="AJ3" s="11">
        <f t="shared" ref="AJ3:AJ11" si="10">AH3+AJ4</f>
        <v>7443</v>
      </c>
      <c r="AK3" s="12">
        <f t="shared" ref="AK3:AK12" si="11">AH3/AH$13</f>
        <v>0.13865376864167675</v>
      </c>
      <c r="AL3" s="12">
        <f t="shared" ref="AL3:AL11" si="12">AI3/AH$13</f>
        <v>0.13865376864167675</v>
      </c>
      <c r="AM3" s="12">
        <f t="shared" ref="AM3:AM9" si="13">AJ3/AH$13</f>
        <v>1</v>
      </c>
      <c r="AN3" s="11">
        <f>ROUND($G3*Z3+E3,0)</f>
        <v>8</v>
      </c>
      <c r="AO3" s="11">
        <f>AN3</f>
        <v>8</v>
      </c>
      <c r="AP3" s="11">
        <f>AN3+AP4</f>
        <v>924</v>
      </c>
      <c r="AQ3" s="12">
        <f>AN3/AN$13</f>
        <v>8.658008658008658E-3</v>
      </c>
      <c r="AR3" s="12">
        <f t="shared" ref="AR3:AR12" si="14">AO3/AN$13</f>
        <v>8.658008658008658E-3</v>
      </c>
      <c r="AS3" s="12">
        <f t="shared" ref="AS3:AS12" si="15">AP3/AN$13</f>
        <v>1</v>
      </c>
      <c r="AT3" s="20">
        <f>AN3/C3</f>
        <v>6.5843621399176953E-3</v>
      </c>
      <c r="AU3" s="20">
        <f t="shared" ref="AU3:AV12" si="16">AO3/H3</f>
        <v>6.5843621399176953E-3</v>
      </c>
      <c r="AV3" s="13">
        <f>AP3/I3</f>
        <v>7.6068164979007161E-2</v>
      </c>
      <c r="AW3" s="13">
        <f>ABS(AS3-AM3)</f>
        <v>0</v>
      </c>
      <c r="AX3" s="14">
        <f>AK3*((AS3+AS4)/2)</f>
        <v>0.13805353587699418</v>
      </c>
      <c r="AY3" s="5"/>
    </row>
    <row r="4" spans="1:51" x14ac:dyDescent="0.3">
      <c r="A4" s="8">
        <f>'Gains Chart_Total'!B27</f>
        <v>962</v>
      </c>
      <c r="B4" s="8">
        <f>'Gains Chart_Total'!C27</f>
        <v>971</v>
      </c>
      <c r="C4" s="8">
        <f t="shared" ref="C4:C12" si="17">+D4+E4+F4+G4</f>
        <v>1214</v>
      </c>
      <c r="D4" s="16">
        <f>+'Gains Chart_Total'!F27</f>
        <v>662</v>
      </c>
      <c r="E4" s="16">
        <f>+'Gains Chart_Total'!G27</f>
        <v>12</v>
      </c>
      <c r="F4" s="16">
        <f>+'Gains Chart_Total'!H27</f>
        <v>210</v>
      </c>
      <c r="G4" s="16">
        <f>+'Gains Chart_Total'!I27+'Gains Chart_Total'!J27</f>
        <v>330</v>
      </c>
      <c r="H4" s="11">
        <f>C4+H3</f>
        <v>2429</v>
      </c>
      <c r="I4" s="11">
        <f t="shared" ref="I4:I9" si="18">C4+I5</f>
        <v>10932</v>
      </c>
      <c r="J4" s="12">
        <f t="shared" ref="J4:J12" si="19">C4/C$13</f>
        <v>9.9942372602288637E-2</v>
      </c>
      <c r="K4" s="12">
        <f>H4/C$13</f>
        <v>0.19996707005845066</v>
      </c>
      <c r="L4" s="12">
        <f t="shared" si="0"/>
        <v>0.89997530254383795</v>
      </c>
      <c r="M4" s="11">
        <f>D4+M3</f>
        <v>1465</v>
      </c>
      <c r="N4" s="11">
        <f t="shared" ref="N4:N11" si="20">D4+N5</f>
        <v>4367</v>
      </c>
      <c r="O4" s="12">
        <f>D4/D$13</f>
        <v>0.12804642166344293</v>
      </c>
      <c r="P4" s="12">
        <f>M4/D$13</f>
        <v>0.28336557059961315</v>
      </c>
      <c r="Q4" s="12">
        <f t="shared" si="1"/>
        <v>0.84468085106382984</v>
      </c>
      <c r="R4" s="13">
        <f>D4/(D4+E4+F4)</f>
        <v>0.74886877828054299</v>
      </c>
      <c r="S4" s="13">
        <f t="shared" si="2"/>
        <v>0.80098414434117005</v>
      </c>
      <c r="T4" s="13">
        <f t="shared" si="2"/>
        <v>0.58822737068965514</v>
      </c>
      <c r="U4" s="11">
        <f t="shared" ref="U4:U12" si="21">E4+U3</f>
        <v>18</v>
      </c>
      <c r="V4" s="11">
        <f t="shared" si="3"/>
        <v>621</v>
      </c>
      <c r="W4" s="12">
        <f>E4/E$13</f>
        <v>1.9138755980861243E-2</v>
      </c>
      <c r="X4" s="12">
        <f>U4/E$13</f>
        <v>2.8708133971291867E-2</v>
      </c>
      <c r="Y4" s="12">
        <f t="shared" si="4"/>
        <v>0.99043062200956933</v>
      </c>
      <c r="Z4" s="13">
        <f t="shared" ref="Z4:Z12" si="22">E4/(D4+E4+F4)</f>
        <v>1.3574660633484163E-2</v>
      </c>
      <c r="AA4" s="13">
        <f t="shared" si="5"/>
        <v>9.8414434117003822E-3</v>
      </c>
      <c r="AB4" s="13">
        <f t="shared" si="5"/>
        <v>8.3647629310344834E-2</v>
      </c>
      <c r="AC4" s="11">
        <f t="shared" ref="AC4:AC12" si="23">F4+AC3</f>
        <v>346</v>
      </c>
      <c r="AD4" s="11">
        <f t="shared" si="6"/>
        <v>2436</v>
      </c>
      <c r="AE4" s="12">
        <f t="shared" si="7"/>
        <v>8.164852255054432E-2</v>
      </c>
      <c r="AF4" s="12">
        <f t="shared" si="8"/>
        <v>0.13452566096423016</v>
      </c>
      <c r="AG4" s="12">
        <f t="shared" si="9"/>
        <v>0.9471228615863142</v>
      </c>
      <c r="AH4" s="11">
        <f>ROUND($G4*R4+D4,0)</f>
        <v>909</v>
      </c>
      <c r="AI4" s="11">
        <f t="shared" ref="AI4:AI12" si="24">AH4+AI3</f>
        <v>1941</v>
      </c>
      <c r="AJ4" s="11">
        <f t="shared" si="10"/>
        <v>6411</v>
      </c>
      <c r="AK4" s="12">
        <f t="shared" si="11"/>
        <v>0.12212817412333736</v>
      </c>
      <c r="AL4" s="12">
        <f t="shared" si="12"/>
        <v>0.2607819427650141</v>
      </c>
      <c r="AM4" s="12">
        <f t="shared" si="13"/>
        <v>0.86134623135832322</v>
      </c>
      <c r="AN4" s="11">
        <f>ROUND($G4*Z4+E4,0)</f>
        <v>16</v>
      </c>
      <c r="AO4" s="11">
        <f>AN4+AO3</f>
        <v>24</v>
      </c>
      <c r="AP4" s="11">
        <f t="shared" ref="AP4:AP11" si="25">AN4+AP5</f>
        <v>916</v>
      </c>
      <c r="AQ4" s="12">
        <f>AN4/AN$13</f>
        <v>1.7316017316017316E-2</v>
      </c>
      <c r="AR4" s="12">
        <f t="shared" si="14"/>
        <v>2.5974025974025976E-2</v>
      </c>
      <c r="AS4" s="12">
        <f t="shared" si="15"/>
        <v>0.9913419913419913</v>
      </c>
      <c r="AT4" s="20">
        <f t="shared" ref="AT4:AT12" si="26">AN4/C4</f>
        <v>1.3179571663920923E-2</v>
      </c>
      <c r="AU4" s="20">
        <f t="shared" si="16"/>
        <v>9.8806093042404283E-3</v>
      </c>
      <c r="AV4" s="13">
        <f t="shared" si="16"/>
        <v>8.3790706183680938E-2</v>
      </c>
      <c r="AW4" s="13">
        <f>ABS(AS4-AM4)</f>
        <v>0.12999575998366808</v>
      </c>
      <c r="AX4" s="14">
        <f>AK4*((AS4+AS5)/2)</f>
        <v>0.12001340054544406</v>
      </c>
      <c r="AY4" s="5"/>
    </row>
    <row r="5" spans="1:51" x14ac:dyDescent="0.3">
      <c r="A5" s="8">
        <f>'Gains Chart_Total'!B28</f>
        <v>952</v>
      </c>
      <c r="B5" s="8">
        <f>'Gains Chart_Total'!C28</f>
        <v>962</v>
      </c>
      <c r="C5" s="8">
        <f t="shared" si="17"/>
        <v>1215</v>
      </c>
      <c r="D5" s="16">
        <f>+'Gains Chart_Total'!F28</f>
        <v>648</v>
      </c>
      <c r="E5" s="16">
        <f>+'Gains Chart_Total'!G28</f>
        <v>17</v>
      </c>
      <c r="F5" s="16">
        <f>+'Gains Chart_Total'!H28</f>
        <v>231</v>
      </c>
      <c r="G5" s="16">
        <f>+'Gains Chart_Total'!I28+'Gains Chart_Total'!J28</f>
        <v>319</v>
      </c>
      <c r="H5" s="11">
        <f t="shared" ref="H5:H11" si="27">C5+H4</f>
        <v>3644</v>
      </c>
      <c r="I5" s="11">
        <f t="shared" si="18"/>
        <v>9718</v>
      </c>
      <c r="J5" s="12">
        <f t="shared" si="19"/>
        <v>0.10002469745616202</v>
      </c>
      <c r="K5" s="12">
        <f>H5/C$13</f>
        <v>0.29999176751461265</v>
      </c>
      <c r="L5" s="12">
        <f t="shared" si="0"/>
        <v>0.8000329299415494</v>
      </c>
      <c r="M5" s="11">
        <f t="shared" ref="M5:M11" si="28">D5+M4</f>
        <v>2113</v>
      </c>
      <c r="N5" s="11">
        <f t="shared" si="20"/>
        <v>3705</v>
      </c>
      <c r="O5" s="12">
        <f t="shared" ref="O5:O12" si="29">D5/D$13</f>
        <v>0.1253384912959381</v>
      </c>
      <c r="P5" s="12">
        <f t="shared" ref="P5:P12" si="30">M5/D$13</f>
        <v>0.40870406189555125</v>
      </c>
      <c r="Q5" s="12">
        <f t="shared" si="1"/>
        <v>0.7166344294003868</v>
      </c>
      <c r="R5" s="13">
        <f t="shared" ref="R5:R11" si="31">D5/(D5+E5+F5)</f>
        <v>0.7232142857142857</v>
      </c>
      <c r="S5" s="13">
        <f t="shared" si="2"/>
        <v>0.7754128440366973</v>
      </c>
      <c r="T5" s="13">
        <f t="shared" si="2"/>
        <v>0.5665137614678899</v>
      </c>
      <c r="U5" s="11">
        <f t="shared" si="21"/>
        <v>35</v>
      </c>
      <c r="V5" s="11">
        <f t="shared" si="3"/>
        <v>609</v>
      </c>
      <c r="W5" s="12">
        <f>E5/E$13</f>
        <v>2.7113237639553429E-2</v>
      </c>
      <c r="X5" s="12">
        <f t="shared" ref="X5:X12" si="32">U5/E$13</f>
        <v>5.5821371610845293E-2</v>
      </c>
      <c r="Y5" s="12">
        <f t="shared" si="4"/>
        <v>0.9712918660287081</v>
      </c>
      <c r="Z5" s="13">
        <f t="shared" si="22"/>
        <v>1.8973214285714284E-2</v>
      </c>
      <c r="AA5" s="13">
        <f t="shared" si="5"/>
        <v>1.2844036697247707E-2</v>
      </c>
      <c r="AB5" s="13">
        <f t="shared" si="5"/>
        <v>9.3119266055045877E-2</v>
      </c>
      <c r="AC5" s="11">
        <f t="shared" si="23"/>
        <v>577</v>
      </c>
      <c r="AD5" s="11">
        <f t="shared" si="6"/>
        <v>2226</v>
      </c>
      <c r="AE5" s="12">
        <f t="shared" si="7"/>
        <v>8.9813374805598756E-2</v>
      </c>
      <c r="AF5" s="12">
        <f t="shared" si="8"/>
        <v>0.22433903576982892</v>
      </c>
      <c r="AG5" s="12">
        <f t="shared" si="9"/>
        <v>0.86547433903576987</v>
      </c>
      <c r="AH5" s="11">
        <f t="shared" ref="AH5:AH10" si="33">ROUND($G5*R5+D5,0)</f>
        <v>879</v>
      </c>
      <c r="AI5" s="11">
        <f t="shared" si="24"/>
        <v>2820</v>
      </c>
      <c r="AJ5" s="11">
        <f t="shared" si="10"/>
        <v>5502</v>
      </c>
      <c r="AK5" s="12">
        <f t="shared" si="11"/>
        <v>0.1180975413139863</v>
      </c>
      <c r="AL5" s="12">
        <f t="shared" si="12"/>
        <v>0.37887948407900041</v>
      </c>
      <c r="AM5" s="12">
        <f t="shared" si="13"/>
        <v>0.7392180572349859</v>
      </c>
      <c r="AN5" s="11">
        <f t="shared" ref="AN5:AN12" si="34">ROUND($G5*Z5+E5,0)</f>
        <v>23</v>
      </c>
      <c r="AO5" s="11">
        <f t="shared" ref="AO5:AO12" si="35">AN5+AO4</f>
        <v>47</v>
      </c>
      <c r="AP5" s="11">
        <f t="shared" si="25"/>
        <v>900</v>
      </c>
      <c r="AQ5" s="12">
        <f t="shared" ref="AQ5:AQ12" si="36">AN5/AN$13</f>
        <v>2.4891774891774892E-2</v>
      </c>
      <c r="AR5" s="12">
        <f t="shared" si="14"/>
        <v>5.0865800865800864E-2</v>
      </c>
      <c r="AS5" s="12">
        <f t="shared" si="15"/>
        <v>0.97402597402597402</v>
      </c>
      <c r="AT5" s="20">
        <f t="shared" si="26"/>
        <v>1.8930041152263374E-2</v>
      </c>
      <c r="AU5" s="20">
        <f t="shared" si="16"/>
        <v>1.2897914379802415E-2</v>
      </c>
      <c r="AV5" s="13">
        <f t="shared" si="16"/>
        <v>9.2611648487343073E-2</v>
      </c>
      <c r="AW5" s="13">
        <f t="shared" ref="AW5:AW11" si="37">ABS(AS5-AM5)</f>
        <v>0.23480791679098811</v>
      </c>
      <c r="AX5" s="14">
        <f t="shared" ref="AX5:AX12" si="38">AK5*((AS5+AS6)/2)</f>
        <v>0.1135602440015983</v>
      </c>
      <c r="AY5" s="5"/>
    </row>
    <row r="6" spans="1:51" x14ac:dyDescent="0.3">
      <c r="A6" s="8">
        <f>'Gains Chart_Total'!B29</f>
        <v>937</v>
      </c>
      <c r="B6" s="8">
        <f>'Gains Chart_Total'!C29</f>
        <v>952</v>
      </c>
      <c r="C6" s="8">
        <f t="shared" si="17"/>
        <v>1215</v>
      </c>
      <c r="D6" s="16">
        <f>+'Gains Chart_Total'!F29</f>
        <v>608</v>
      </c>
      <c r="E6" s="16">
        <f>+'Gains Chart_Total'!G29</f>
        <v>26</v>
      </c>
      <c r="F6" s="16">
        <f>+'Gains Chart_Total'!H29</f>
        <v>201</v>
      </c>
      <c r="G6" s="16">
        <f>+'Gains Chart_Total'!I29+'Gains Chart_Total'!J29</f>
        <v>380</v>
      </c>
      <c r="H6" s="11">
        <f t="shared" si="27"/>
        <v>4859</v>
      </c>
      <c r="I6" s="11">
        <f t="shared" si="18"/>
        <v>8503</v>
      </c>
      <c r="J6" s="12">
        <f t="shared" si="19"/>
        <v>0.10002469745616202</v>
      </c>
      <c r="K6" s="12">
        <f>H6/C$13</f>
        <v>0.4000164649707747</v>
      </c>
      <c r="L6" s="12">
        <f t="shared" si="0"/>
        <v>0.70000823248538735</v>
      </c>
      <c r="M6" s="11">
        <f t="shared" si="28"/>
        <v>2721</v>
      </c>
      <c r="N6" s="11">
        <f t="shared" si="20"/>
        <v>3057</v>
      </c>
      <c r="O6" s="12">
        <f t="shared" si="29"/>
        <v>0.11760154738878142</v>
      </c>
      <c r="P6" s="12">
        <f t="shared" si="30"/>
        <v>0.52630560928433268</v>
      </c>
      <c r="Q6" s="12">
        <f t="shared" si="1"/>
        <v>0.59129593810444869</v>
      </c>
      <c r="R6" s="13">
        <f t="shared" si="31"/>
        <v>0.72814371257485033</v>
      </c>
      <c r="S6" s="13">
        <f t="shared" si="2"/>
        <v>0.76432584269662918</v>
      </c>
      <c r="T6" s="13">
        <f t="shared" si="2"/>
        <v>0.54163713678242387</v>
      </c>
      <c r="U6" s="11">
        <f t="shared" si="21"/>
        <v>61</v>
      </c>
      <c r="V6" s="11">
        <f t="shared" si="3"/>
        <v>592</v>
      </c>
      <c r="W6" s="12">
        <f t="shared" ref="W6:W11" si="39">E6/E$13</f>
        <v>4.1467304625199361E-2</v>
      </c>
      <c r="X6" s="12">
        <f t="shared" si="32"/>
        <v>9.7288676236044661E-2</v>
      </c>
      <c r="Y6" s="12">
        <f t="shared" si="4"/>
        <v>0.94417862838915467</v>
      </c>
      <c r="Z6" s="13">
        <f t="shared" si="22"/>
        <v>3.1137724550898204E-2</v>
      </c>
      <c r="AA6" s="13">
        <f t="shared" si="5"/>
        <v>1.7134831460674158E-2</v>
      </c>
      <c r="AB6" s="13">
        <f t="shared" si="5"/>
        <v>0.10489014883061658</v>
      </c>
      <c r="AC6" s="11">
        <f t="shared" si="23"/>
        <v>778</v>
      </c>
      <c r="AD6" s="11">
        <f t="shared" si="6"/>
        <v>1995</v>
      </c>
      <c r="AE6" s="12">
        <f t="shared" si="7"/>
        <v>7.814930015552099E-2</v>
      </c>
      <c r="AF6" s="12">
        <f t="shared" si="8"/>
        <v>0.3024883359253499</v>
      </c>
      <c r="AG6" s="12">
        <f t="shared" si="9"/>
        <v>0.77566096423017106</v>
      </c>
      <c r="AH6" s="11">
        <f t="shared" si="33"/>
        <v>885</v>
      </c>
      <c r="AI6" s="11">
        <f t="shared" si="24"/>
        <v>3705</v>
      </c>
      <c r="AJ6" s="11">
        <f t="shared" si="10"/>
        <v>4623</v>
      </c>
      <c r="AK6" s="12">
        <f t="shared" si="11"/>
        <v>0.1189036678758565</v>
      </c>
      <c r="AL6" s="12">
        <f t="shared" si="12"/>
        <v>0.4977831519548569</v>
      </c>
      <c r="AM6" s="12">
        <f t="shared" si="13"/>
        <v>0.62112051592099959</v>
      </c>
      <c r="AN6" s="11">
        <f t="shared" si="34"/>
        <v>38</v>
      </c>
      <c r="AO6" s="11">
        <f t="shared" si="35"/>
        <v>85</v>
      </c>
      <c r="AP6" s="11">
        <f t="shared" si="25"/>
        <v>877</v>
      </c>
      <c r="AQ6" s="12">
        <f>AN6/AN$13</f>
        <v>4.1125541125541128E-2</v>
      </c>
      <c r="AR6" s="12">
        <f t="shared" si="14"/>
        <v>9.1991341991341985E-2</v>
      </c>
      <c r="AS6" s="12">
        <f t="shared" si="15"/>
        <v>0.94913419913419916</v>
      </c>
      <c r="AT6" s="20">
        <f t="shared" si="26"/>
        <v>3.1275720164609055E-2</v>
      </c>
      <c r="AU6" s="20">
        <f t="shared" si="16"/>
        <v>1.7493311380942581E-2</v>
      </c>
      <c r="AV6" s="13">
        <f t="shared" si="16"/>
        <v>0.10314006821121957</v>
      </c>
      <c r="AW6" s="13">
        <f t="shared" si="37"/>
        <v>0.32801368321319957</v>
      </c>
      <c r="AX6" s="14">
        <f t="shared" si="38"/>
        <v>0.11041054874186676</v>
      </c>
      <c r="AY6" s="5"/>
    </row>
    <row r="7" spans="1:51" x14ac:dyDescent="0.3">
      <c r="A7" s="8">
        <f>'Gains Chart_Total'!B30</f>
        <v>916</v>
      </c>
      <c r="B7" s="8">
        <f>'Gains Chart_Total'!C30</f>
        <v>937</v>
      </c>
      <c r="C7" s="8">
        <f t="shared" si="17"/>
        <v>1215</v>
      </c>
      <c r="D7" s="16">
        <f>+'Gains Chart_Total'!F30</f>
        <v>504</v>
      </c>
      <c r="E7" s="16">
        <f>+'Gains Chart_Total'!G30</f>
        <v>31</v>
      </c>
      <c r="F7" s="16">
        <f>+'Gains Chart_Total'!H30</f>
        <v>261</v>
      </c>
      <c r="G7" s="16">
        <f>+'Gains Chart_Total'!I30+'Gains Chart_Total'!J30</f>
        <v>419</v>
      </c>
      <c r="H7" s="11">
        <f t="shared" si="27"/>
        <v>6074</v>
      </c>
      <c r="I7" s="11">
        <f t="shared" si="18"/>
        <v>7288</v>
      </c>
      <c r="J7" s="12">
        <f t="shared" si="19"/>
        <v>0.10002469745616202</v>
      </c>
      <c r="K7" s="12">
        <f t="shared" ref="K7:K12" si="40">H7/C$13</f>
        <v>0.50004116242693675</v>
      </c>
      <c r="L7" s="12">
        <f t="shared" si="0"/>
        <v>0.5999835350292253</v>
      </c>
      <c r="M7" s="11">
        <f t="shared" si="28"/>
        <v>3225</v>
      </c>
      <c r="N7" s="11">
        <f t="shared" si="20"/>
        <v>2449</v>
      </c>
      <c r="O7" s="12">
        <f t="shared" si="29"/>
        <v>9.7485493230174081E-2</v>
      </c>
      <c r="P7" s="12">
        <f t="shared" si="30"/>
        <v>0.62379110251450676</v>
      </c>
      <c r="Q7" s="12">
        <f t="shared" si="1"/>
        <v>0.47369439071566732</v>
      </c>
      <c r="R7" s="13">
        <f t="shared" si="31"/>
        <v>0.63316582914572861</v>
      </c>
      <c r="S7" s="13">
        <f t="shared" si="2"/>
        <v>0.74035812672176304</v>
      </c>
      <c r="T7" s="13">
        <f t="shared" si="2"/>
        <v>0.50925348305260965</v>
      </c>
      <c r="U7" s="11">
        <f t="shared" si="21"/>
        <v>92</v>
      </c>
      <c r="V7" s="11">
        <f t="shared" si="3"/>
        <v>566</v>
      </c>
      <c r="W7" s="12">
        <f t="shared" si="39"/>
        <v>4.9441786283891544E-2</v>
      </c>
      <c r="X7" s="12">
        <f t="shared" si="32"/>
        <v>0.14673046251993621</v>
      </c>
      <c r="Y7" s="12">
        <f t="shared" si="4"/>
        <v>0.90271132376395535</v>
      </c>
      <c r="Z7" s="13">
        <f t="shared" si="22"/>
        <v>3.8944723618090454E-2</v>
      </c>
      <c r="AA7" s="13">
        <f t="shared" si="5"/>
        <v>2.1120293847566574E-2</v>
      </c>
      <c r="AB7" s="13">
        <f t="shared" si="5"/>
        <v>0.11769598669161987</v>
      </c>
      <c r="AC7" s="11">
        <f t="shared" si="23"/>
        <v>1039</v>
      </c>
      <c r="AD7" s="11">
        <f t="shared" si="6"/>
        <v>1794</v>
      </c>
      <c r="AE7" s="12">
        <f t="shared" si="7"/>
        <v>0.10147744945567652</v>
      </c>
      <c r="AF7" s="12">
        <f t="shared" si="8"/>
        <v>0.40396578538102645</v>
      </c>
      <c r="AG7" s="12">
        <f t="shared" si="9"/>
        <v>0.69751166407465004</v>
      </c>
      <c r="AH7" s="11">
        <f t="shared" si="33"/>
        <v>769</v>
      </c>
      <c r="AI7" s="11">
        <f t="shared" si="24"/>
        <v>4474</v>
      </c>
      <c r="AJ7" s="11">
        <f t="shared" si="10"/>
        <v>3738</v>
      </c>
      <c r="AK7" s="12">
        <f t="shared" si="11"/>
        <v>0.10331855434636571</v>
      </c>
      <c r="AL7" s="12">
        <f t="shared" si="12"/>
        <v>0.60110170630122262</v>
      </c>
      <c r="AM7" s="12">
        <f t="shared" si="13"/>
        <v>0.5022168480451431</v>
      </c>
      <c r="AN7" s="11">
        <f t="shared" si="34"/>
        <v>47</v>
      </c>
      <c r="AO7" s="11">
        <f t="shared" si="35"/>
        <v>132</v>
      </c>
      <c r="AP7" s="11">
        <f t="shared" si="25"/>
        <v>839</v>
      </c>
      <c r="AQ7" s="12">
        <f t="shared" si="36"/>
        <v>5.0865800865800864E-2</v>
      </c>
      <c r="AR7" s="12">
        <f t="shared" si="14"/>
        <v>0.14285714285714285</v>
      </c>
      <c r="AS7" s="12">
        <f t="shared" si="15"/>
        <v>0.90800865800865804</v>
      </c>
      <c r="AT7" s="20">
        <f t="shared" si="26"/>
        <v>3.868312757201646E-2</v>
      </c>
      <c r="AU7" s="20">
        <f t="shared" si="16"/>
        <v>2.1731972341126112E-2</v>
      </c>
      <c r="AV7" s="13">
        <f t="shared" si="16"/>
        <v>0.11512074643249176</v>
      </c>
      <c r="AW7" s="13">
        <f t="shared" si="37"/>
        <v>0.40579180996351494</v>
      </c>
      <c r="AX7" s="14">
        <f t="shared" si="38"/>
        <v>9.1186451373875793E-2</v>
      </c>
      <c r="AY7" s="5"/>
    </row>
    <row r="8" spans="1:51" x14ac:dyDescent="0.3">
      <c r="A8" s="8">
        <f>'Gains Chart_Total'!B31</f>
        <v>886</v>
      </c>
      <c r="B8" s="8">
        <f>'Gains Chart_Total'!C31</f>
        <v>916</v>
      </c>
      <c r="C8" s="8">
        <f t="shared" si="17"/>
        <v>1214</v>
      </c>
      <c r="D8" s="16">
        <f>+'Gains Chart_Total'!F31</f>
        <v>488</v>
      </c>
      <c r="E8" s="16">
        <f>+'Gains Chart_Total'!G31</f>
        <v>27</v>
      </c>
      <c r="F8" s="16">
        <f>+'Gains Chart_Total'!H31</f>
        <v>264</v>
      </c>
      <c r="G8" s="16">
        <f>+'Gains Chart_Total'!I31+'Gains Chart_Total'!J31</f>
        <v>435</v>
      </c>
      <c r="H8" s="11">
        <f t="shared" si="27"/>
        <v>7288</v>
      </c>
      <c r="I8" s="11">
        <f t="shared" si="18"/>
        <v>6073</v>
      </c>
      <c r="J8" s="12">
        <f t="shared" si="19"/>
        <v>9.9942372602288637E-2</v>
      </c>
      <c r="K8" s="12">
        <f t="shared" si="40"/>
        <v>0.5999835350292253</v>
      </c>
      <c r="L8" s="12">
        <f t="shared" si="0"/>
        <v>0.49995883757306331</v>
      </c>
      <c r="M8" s="11">
        <f t="shared" si="28"/>
        <v>3713</v>
      </c>
      <c r="N8" s="11">
        <f t="shared" si="20"/>
        <v>1945</v>
      </c>
      <c r="O8" s="12">
        <f t="shared" si="29"/>
        <v>9.4390715667311414E-2</v>
      </c>
      <c r="P8" s="12">
        <f t="shared" si="30"/>
        <v>0.71818181818181814</v>
      </c>
      <c r="Q8" s="12">
        <f t="shared" si="1"/>
        <v>0.37620889748549324</v>
      </c>
      <c r="R8" s="13">
        <f t="shared" si="31"/>
        <v>0.62644415917843388</v>
      </c>
      <c r="S8" s="13">
        <f t="shared" si="2"/>
        <v>0.72307692307692306</v>
      </c>
      <c r="T8" s="13">
        <f t="shared" si="2"/>
        <v>0.48467480687764763</v>
      </c>
      <c r="U8" s="11">
        <f t="shared" si="21"/>
        <v>119</v>
      </c>
      <c r="V8" s="11">
        <f t="shared" si="3"/>
        <v>535</v>
      </c>
      <c r="W8" s="12">
        <f t="shared" si="39"/>
        <v>4.3062200956937802E-2</v>
      </c>
      <c r="X8" s="12">
        <f t="shared" si="32"/>
        <v>0.18979266347687401</v>
      </c>
      <c r="Y8" s="12">
        <f t="shared" si="4"/>
        <v>0.85326953748006384</v>
      </c>
      <c r="Z8" s="13">
        <f t="shared" si="22"/>
        <v>3.4659820282413351E-2</v>
      </c>
      <c r="AA8" s="13">
        <f t="shared" si="5"/>
        <v>2.3174294060370009E-2</v>
      </c>
      <c r="AB8" s="13">
        <f t="shared" si="5"/>
        <v>0.13331672065786196</v>
      </c>
      <c r="AC8" s="11">
        <f t="shared" si="23"/>
        <v>1303</v>
      </c>
      <c r="AD8" s="11">
        <f t="shared" si="6"/>
        <v>1533</v>
      </c>
      <c r="AE8" s="12">
        <f t="shared" si="7"/>
        <v>0.1026438569206843</v>
      </c>
      <c r="AF8" s="12">
        <f t="shared" si="8"/>
        <v>0.50660964230171068</v>
      </c>
      <c r="AG8" s="12">
        <f t="shared" si="9"/>
        <v>0.59603421461897355</v>
      </c>
      <c r="AH8" s="11">
        <f t="shared" si="33"/>
        <v>761</v>
      </c>
      <c r="AI8" s="11">
        <f t="shared" si="24"/>
        <v>5235</v>
      </c>
      <c r="AJ8" s="11">
        <f t="shared" si="10"/>
        <v>2969</v>
      </c>
      <c r="AK8" s="12">
        <f t="shared" si="11"/>
        <v>0.10224371893053875</v>
      </c>
      <c r="AL8" s="12">
        <f t="shared" si="12"/>
        <v>0.70334542523176136</v>
      </c>
      <c r="AM8" s="12">
        <f t="shared" si="13"/>
        <v>0.39889829369877738</v>
      </c>
      <c r="AN8" s="11">
        <f t="shared" si="34"/>
        <v>42</v>
      </c>
      <c r="AO8" s="11">
        <f t="shared" si="35"/>
        <v>174</v>
      </c>
      <c r="AP8" s="11">
        <f t="shared" si="25"/>
        <v>792</v>
      </c>
      <c r="AQ8" s="12">
        <f t="shared" si="36"/>
        <v>4.5454545454545456E-2</v>
      </c>
      <c r="AR8" s="12">
        <f t="shared" si="14"/>
        <v>0.18831168831168832</v>
      </c>
      <c r="AS8" s="12">
        <f t="shared" si="15"/>
        <v>0.8571428571428571</v>
      </c>
      <c r="AT8" s="20">
        <f t="shared" si="26"/>
        <v>3.459637561779242E-2</v>
      </c>
      <c r="AU8" s="20">
        <f t="shared" si="16"/>
        <v>2.3874862788144897E-2</v>
      </c>
      <c r="AV8" s="13">
        <f t="shared" si="16"/>
        <v>0.13041330479170096</v>
      </c>
      <c r="AW8" s="13">
        <f t="shared" si="37"/>
        <v>0.45824456344407971</v>
      </c>
      <c r="AX8" s="14">
        <f t="shared" si="38"/>
        <v>8.5313752484248245E-2</v>
      </c>
      <c r="AY8" s="5"/>
    </row>
    <row r="9" spans="1:51" x14ac:dyDescent="0.3">
      <c r="A9" s="8">
        <f>'Gains Chart_Total'!B32</f>
        <v>842</v>
      </c>
      <c r="B9" s="8">
        <f>'Gains Chart_Total'!C32</f>
        <v>885</v>
      </c>
      <c r="C9" s="8">
        <f t="shared" si="17"/>
        <v>1215</v>
      </c>
      <c r="D9" s="16">
        <f>+'Gains Chart_Total'!F32</f>
        <v>506</v>
      </c>
      <c r="E9" s="16">
        <f>+'Gains Chart_Total'!G32</f>
        <v>44</v>
      </c>
      <c r="F9" s="16">
        <f>+'Gains Chart_Total'!H32</f>
        <v>230</v>
      </c>
      <c r="G9" s="16">
        <f>+'Gains Chart_Total'!I32+'Gains Chart_Total'!J32</f>
        <v>435</v>
      </c>
      <c r="H9" s="11">
        <f t="shared" si="27"/>
        <v>8503</v>
      </c>
      <c r="I9" s="11">
        <f t="shared" si="18"/>
        <v>4859</v>
      </c>
      <c r="J9" s="12">
        <f t="shared" si="19"/>
        <v>0.10002469745616202</v>
      </c>
      <c r="K9" s="12">
        <f t="shared" si="40"/>
        <v>0.70000823248538735</v>
      </c>
      <c r="L9" s="12">
        <f t="shared" si="0"/>
        <v>0.4000164649707747</v>
      </c>
      <c r="M9" s="11">
        <f t="shared" si="28"/>
        <v>4219</v>
      </c>
      <c r="N9" s="11">
        <f t="shared" si="20"/>
        <v>1457</v>
      </c>
      <c r="O9" s="12">
        <f t="shared" si="29"/>
        <v>9.7872340425531917E-2</v>
      </c>
      <c r="P9" s="12">
        <f t="shared" si="30"/>
        <v>0.81605415860735009</v>
      </c>
      <c r="Q9" s="12">
        <f t="shared" si="1"/>
        <v>0.2818181818181818</v>
      </c>
      <c r="R9" s="13">
        <f t="shared" si="31"/>
        <v>0.64871794871794874</v>
      </c>
      <c r="S9" s="13">
        <f t="shared" si="2"/>
        <v>0.7132713440405748</v>
      </c>
      <c r="T9" s="13">
        <f t="shared" si="2"/>
        <v>0.45052566481137912</v>
      </c>
      <c r="U9" s="11">
        <f t="shared" si="21"/>
        <v>163</v>
      </c>
      <c r="V9" s="11">
        <f t="shared" si="3"/>
        <v>508</v>
      </c>
      <c r="W9" s="12">
        <f t="shared" si="39"/>
        <v>7.0175438596491224E-2</v>
      </c>
      <c r="X9" s="12">
        <f t="shared" si="32"/>
        <v>0.25996810207336524</v>
      </c>
      <c r="Y9" s="12">
        <f t="shared" si="4"/>
        <v>0.81020733652312604</v>
      </c>
      <c r="Z9" s="13">
        <f t="shared" si="22"/>
        <v>5.6410256410256411E-2</v>
      </c>
      <c r="AA9" s="13">
        <f t="shared" si="5"/>
        <v>2.7557058326289095E-2</v>
      </c>
      <c r="AB9" s="13">
        <f t="shared" si="5"/>
        <v>0.15708101422387136</v>
      </c>
      <c r="AC9" s="11">
        <f t="shared" si="23"/>
        <v>1533</v>
      </c>
      <c r="AD9" s="11">
        <f t="shared" si="6"/>
        <v>1269</v>
      </c>
      <c r="AE9" s="12">
        <f t="shared" si="7"/>
        <v>8.9424572317262835E-2</v>
      </c>
      <c r="AF9" s="12">
        <f t="shared" si="8"/>
        <v>0.59603421461897355</v>
      </c>
      <c r="AG9" s="12">
        <f t="shared" si="9"/>
        <v>0.49339035769828926</v>
      </c>
      <c r="AH9" s="11">
        <f t="shared" si="33"/>
        <v>788</v>
      </c>
      <c r="AI9" s="11">
        <f t="shared" si="24"/>
        <v>6023</v>
      </c>
      <c r="AJ9" s="11">
        <f t="shared" si="10"/>
        <v>2208</v>
      </c>
      <c r="AK9" s="12">
        <f t="shared" si="11"/>
        <v>0.10587128845895473</v>
      </c>
      <c r="AL9" s="12">
        <f t="shared" si="12"/>
        <v>0.80921671369071613</v>
      </c>
      <c r="AM9" s="12">
        <f t="shared" si="13"/>
        <v>0.29665457476823859</v>
      </c>
      <c r="AN9" s="11">
        <f t="shared" si="34"/>
        <v>69</v>
      </c>
      <c r="AO9" s="11">
        <f t="shared" si="35"/>
        <v>243</v>
      </c>
      <c r="AP9" s="11">
        <f t="shared" si="25"/>
        <v>750</v>
      </c>
      <c r="AQ9" s="12">
        <f t="shared" si="36"/>
        <v>7.4675324675324672E-2</v>
      </c>
      <c r="AR9" s="12">
        <f t="shared" si="14"/>
        <v>0.26298701298701299</v>
      </c>
      <c r="AS9" s="12">
        <f t="shared" si="15"/>
        <v>0.81168831168831168</v>
      </c>
      <c r="AT9" s="20">
        <f t="shared" si="26"/>
        <v>5.6790123456790124E-2</v>
      </c>
      <c r="AU9" s="20">
        <f t="shared" si="16"/>
        <v>2.8578148888627544E-2</v>
      </c>
      <c r="AV9" s="13">
        <f t="shared" si="16"/>
        <v>0.15435274747890512</v>
      </c>
      <c r="AW9" s="13">
        <f t="shared" si="37"/>
        <v>0.51503373692007304</v>
      </c>
      <c r="AX9" s="14">
        <f t="shared" si="38"/>
        <v>8.1981500965781509E-2</v>
      </c>
      <c r="AY9" s="5"/>
    </row>
    <row r="10" spans="1:51" x14ac:dyDescent="0.3">
      <c r="A10" s="8">
        <f>'Gains Chart_Total'!B33</f>
        <v>766</v>
      </c>
      <c r="B10" s="8">
        <f>'Gains Chart_Total'!C33</f>
        <v>842</v>
      </c>
      <c r="C10" s="8">
        <f t="shared" si="17"/>
        <v>1215</v>
      </c>
      <c r="D10" s="16">
        <f>+'Gains Chart_Total'!F33</f>
        <v>407</v>
      </c>
      <c r="E10" s="16">
        <f>+'Gains Chart_Total'!G33</f>
        <v>78</v>
      </c>
      <c r="F10" s="16">
        <f>+'Gains Chart_Total'!H33</f>
        <v>322</v>
      </c>
      <c r="G10" s="16">
        <f>+'Gains Chart_Total'!I33+'Gains Chart_Total'!J33</f>
        <v>408</v>
      </c>
      <c r="H10" s="11">
        <f t="shared" si="27"/>
        <v>9718</v>
      </c>
      <c r="I10" s="11">
        <f>C10+I11</f>
        <v>3644</v>
      </c>
      <c r="J10" s="12">
        <f t="shared" si="19"/>
        <v>0.10002469745616202</v>
      </c>
      <c r="K10" s="12">
        <f t="shared" si="40"/>
        <v>0.8000329299415494</v>
      </c>
      <c r="L10" s="12">
        <f t="shared" si="0"/>
        <v>0.29999176751461265</v>
      </c>
      <c r="M10" s="11">
        <f t="shared" si="28"/>
        <v>4626</v>
      </c>
      <c r="N10" s="11">
        <f t="shared" si="20"/>
        <v>951</v>
      </c>
      <c r="O10" s="12">
        <f t="shared" si="29"/>
        <v>7.8723404255319152E-2</v>
      </c>
      <c r="P10" s="12">
        <f t="shared" si="30"/>
        <v>0.8947775628626693</v>
      </c>
      <c r="Q10" s="12">
        <f t="shared" si="1"/>
        <v>0.18394584139264991</v>
      </c>
      <c r="R10" s="13">
        <f t="shared" si="31"/>
        <v>0.50433705080545232</v>
      </c>
      <c r="S10" s="13">
        <f t="shared" si="2"/>
        <v>0.68818803927402561</v>
      </c>
      <c r="T10" s="13">
        <f t="shared" si="2"/>
        <v>0.38753056234718825</v>
      </c>
      <c r="U10" s="11">
        <f t="shared" si="21"/>
        <v>241</v>
      </c>
      <c r="V10" s="11">
        <f t="shared" si="3"/>
        <v>464</v>
      </c>
      <c r="W10" s="12">
        <f t="shared" si="39"/>
        <v>0.12440191387559808</v>
      </c>
      <c r="X10" s="12">
        <f t="shared" si="32"/>
        <v>0.38437001594896331</v>
      </c>
      <c r="Y10" s="12">
        <f t="shared" si="4"/>
        <v>0.74003189792663482</v>
      </c>
      <c r="Z10" s="13">
        <f t="shared" si="22"/>
        <v>9.6654275092936809E-2</v>
      </c>
      <c r="AA10" s="13">
        <f t="shared" si="5"/>
        <v>3.5852424873549539E-2</v>
      </c>
      <c r="AB10" s="13">
        <f t="shared" si="5"/>
        <v>0.18907905460472699</v>
      </c>
      <c r="AC10" s="11">
        <f t="shared" si="23"/>
        <v>1855</v>
      </c>
      <c r="AD10" s="11">
        <f t="shared" si="6"/>
        <v>1039</v>
      </c>
      <c r="AE10" s="12">
        <f t="shared" si="7"/>
        <v>0.12519440124416797</v>
      </c>
      <c r="AF10" s="12">
        <f t="shared" si="8"/>
        <v>0.72122861586314158</v>
      </c>
      <c r="AG10" s="12">
        <f t="shared" si="9"/>
        <v>0.40396578538102645</v>
      </c>
      <c r="AH10" s="11">
        <f t="shared" si="33"/>
        <v>613</v>
      </c>
      <c r="AI10" s="11">
        <f t="shared" si="24"/>
        <v>6636</v>
      </c>
      <c r="AJ10" s="11">
        <f t="shared" si="10"/>
        <v>1420</v>
      </c>
      <c r="AK10" s="12">
        <f t="shared" si="11"/>
        <v>8.2359263737740163E-2</v>
      </c>
      <c r="AL10" s="12">
        <f t="shared" si="12"/>
        <v>0.89157597742845629</v>
      </c>
      <c r="AM10" s="12">
        <f>AJ10/AH$13</f>
        <v>0.1907832863092839</v>
      </c>
      <c r="AN10" s="11">
        <f t="shared" si="34"/>
        <v>117</v>
      </c>
      <c r="AO10" s="11">
        <f t="shared" si="35"/>
        <v>360</v>
      </c>
      <c r="AP10" s="11">
        <f t="shared" si="25"/>
        <v>681</v>
      </c>
      <c r="AQ10" s="12">
        <f t="shared" si="36"/>
        <v>0.12662337662337661</v>
      </c>
      <c r="AR10" s="12">
        <f t="shared" si="14"/>
        <v>0.38961038961038963</v>
      </c>
      <c r="AS10" s="12">
        <f t="shared" si="15"/>
        <v>0.73701298701298701</v>
      </c>
      <c r="AT10" s="20">
        <f t="shared" si="26"/>
        <v>9.6296296296296297E-2</v>
      </c>
      <c r="AU10" s="20">
        <f t="shared" si="16"/>
        <v>3.7044659394937229E-2</v>
      </c>
      <c r="AV10" s="13">
        <f t="shared" si="16"/>
        <v>0.18688254665203075</v>
      </c>
      <c r="AW10" s="13">
        <f t="shared" si="37"/>
        <v>0.54622970070370314</v>
      </c>
      <c r="AX10" s="14">
        <f t="shared" si="38"/>
        <v>5.5485542940198321E-2</v>
      </c>
      <c r="AY10" s="5"/>
    </row>
    <row r="11" spans="1:51" x14ac:dyDescent="0.3">
      <c r="A11" s="8">
        <f>'Gains Chart_Total'!B34</f>
        <v>577</v>
      </c>
      <c r="B11" s="8">
        <f>'Gains Chart_Total'!C34</f>
        <v>766</v>
      </c>
      <c r="C11" s="8">
        <f t="shared" si="17"/>
        <v>1214</v>
      </c>
      <c r="D11" s="16">
        <f>+'Gains Chart_Total'!F34</f>
        <v>345</v>
      </c>
      <c r="E11" s="16">
        <f>+'Gains Chart_Total'!G34</f>
        <v>111</v>
      </c>
      <c r="F11" s="16">
        <f>+'Gains Chart_Total'!H34</f>
        <v>349</v>
      </c>
      <c r="G11" s="16">
        <f>+'Gains Chart_Total'!I34+'Gains Chart_Total'!J34</f>
        <v>409</v>
      </c>
      <c r="H11" s="11">
        <f t="shared" si="27"/>
        <v>10932</v>
      </c>
      <c r="I11" s="11">
        <f>C11+I12</f>
        <v>2429</v>
      </c>
      <c r="J11" s="12">
        <f t="shared" si="19"/>
        <v>9.9942372602288637E-2</v>
      </c>
      <c r="K11" s="12">
        <f t="shared" si="40"/>
        <v>0.89997530254383795</v>
      </c>
      <c r="L11" s="12">
        <f t="shared" si="0"/>
        <v>0.19996707005845066</v>
      </c>
      <c r="M11" s="11">
        <f t="shared" si="28"/>
        <v>4971</v>
      </c>
      <c r="N11" s="11">
        <f t="shared" si="20"/>
        <v>544</v>
      </c>
      <c r="O11" s="12">
        <f t="shared" si="29"/>
        <v>6.673114119922631E-2</v>
      </c>
      <c r="P11" s="12">
        <f t="shared" si="30"/>
        <v>0.96150870406189559</v>
      </c>
      <c r="Q11" s="12">
        <f t="shared" si="1"/>
        <v>0.10522243713733076</v>
      </c>
      <c r="R11" s="13">
        <f t="shared" si="31"/>
        <v>0.42857142857142855</v>
      </c>
      <c r="S11" s="13">
        <f t="shared" si="2"/>
        <v>0.66042247907532881</v>
      </c>
      <c r="T11" s="13">
        <f t="shared" si="2"/>
        <v>0.33029751062537949</v>
      </c>
      <c r="U11" s="11">
        <f t="shared" si="21"/>
        <v>352</v>
      </c>
      <c r="V11" s="11">
        <f t="shared" si="3"/>
        <v>386</v>
      </c>
      <c r="W11" s="12">
        <f t="shared" si="39"/>
        <v>0.17703349282296652</v>
      </c>
      <c r="X11" s="12">
        <f t="shared" si="32"/>
        <v>0.56140350877192979</v>
      </c>
      <c r="Y11" s="12">
        <f t="shared" si="4"/>
        <v>0.61562998405103664</v>
      </c>
      <c r="Z11" s="13">
        <f t="shared" si="22"/>
        <v>0.13788819875776398</v>
      </c>
      <c r="AA11" s="13">
        <f t="shared" si="5"/>
        <v>4.6764979407466455E-2</v>
      </c>
      <c r="AB11" s="13">
        <f t="shared" si="5"/>
        <v>0.23436551305403763</v>
      </c>
      <c r="AC11" s="11">
        <f t="shared" si="23"/>
        <v>2204</v>
      </c>
      <c r="AD11" s="11">
        <f t="shared" si="6"/>
        <v>717</v>
      </c>
      <c r="AE11" s="12">
        <f t="shared" si="7"/>
        <v>0.13569206842923795</v>
      </c>
      <c r="AF11" s="12">
        <f t="shared" si="8"/>
        <v>0.85692068429237944</v>
      </c>
      <c r="AG11" s="12">
        <f t="shared" si="9"/>
        <v>0.27877138413685848</v>
      </c>
      <c r="AH11" s="11">
        <f>ROUND($G11*R11+D11,0)</f>
        <v>520</v>
      </c>
      <c r="AI11" s="11">
        <f t="shared" si="24"/>
        <v>7156</v>
      </c>
      <c r="AJ11" s="11">
        <f t="shared" si="10"/>
        <v>807</v>
      </c>
      <c r="AK11" s="12">
        <f t="shared" si="11"/>
        <v>6.9864302028751851E-2</v>
      </c>
      <c r="AL11" s="12">
        <f t="shared" si="12"/>
        <v>0.96144027945720811</v>
      </c>
      <c r="AM11" s="12">
        <f>AJ11/AH$13</f>
        <v>0.10842402257154374</v>
      </c>
      <c r="AN11" s="11">
        <f t="shared" si="34"/>
        <v>167</v>
      </c>
      <c r="AO11" s="11">
        <f t="shared" si="35"/>
        <v>527</v>
      </c>
      <c r="AP11" s="11">
        <f t="shared" si="25"/>
        <v>564</v>
      </c>
      <c r="AQ11" s="12">
        <f t="shared" si="36"/>
        <v>0.18073593073593072</v>
      </c>
      <c r="AR11" s="12">
        <f t="shared" si="14"/>
        <v>0.57034632034632038</v>
      </c>
      <c r="AS11" s="12">
        <f t="shared" si="15"/>
        <v>0.61038961038961037</v>
      </c>
      <c r="AT11" s="20">
        <f t="shared" si="26"/>
        <v>0.13756177924217464</v>
      </c>
      <c r="AU11" s="20">
        <f t="shared" si="16"/>
        <v>4.8207098426637396E-2</v>
      </c>
      <c r="AV11" s="13">
        <f t="shared" si="16"/>
        <v>0.23219431864965007</v>
      </c>
      <c r="AW11" s="13">
        <f t="shared" si="37"/>
        <v>0.50196558781806666</v>
      </c>
      <c r="AX11" s="14">
        <f t="shared" si="38"/>
        <v>3.6330949269280592E-2</v>
      </c>
      <c r="AY11" s="5"/>
    </row>
    <row r="12" spans="1:51" x14ac:dyDescent="0.3">
      <c r="A12" s="8">
        <f>'Gains Chart_Total'!B35</f>
        <v>1</v>
      </c>
      <c r="B12" s="8">
        <f>'Gains Chart_Total'!C35</f>
        <v>576</v>
      </c>
      <c r="C12" s="8">
        <f t="shared" si="17"/>
        <v>1215</v>
      </c>
      <c r="D12" s="16">
        <f>+'Gains Chart_Total'!F35</f>
        <v>199</v>
      </c>
      <c r="E12" s="16">
        <f>+'Gains Chart_Total'!G35</f>
        <v>275</v>
      </c>
      <c r="F12" s="16">
        <f>+'Gains Chart_Total'!H35</f>
        <v>368</v>
      </c>
      <c r="G12" s="16">
        <f>+'Gains Chart_Total'!I35+'Gains Chart_Total'!J35</f>
        <v>373</v>
      </c>
      <c r="H12" s="11">
        <f>C12+H11</f>
        <v>12147</v>
      </c>
      <c r="I12" s="11">
        <f>C12</f>
        <v>1215</v>
      </c>
      <c r="J12" s="12">
        <f t="shared" si="19"/>
        <v>0.10002469745616202</v>
      </c>
      <c r="K12" s="12">
        <f t="shared" si="40"/>
        <v>1</v>
      </c>
      <c r="L12" s="12">
        <f t="shared" si="0"/>
        <v>0.10002469745616202</v>
      </c>
      <c r="M12" s="11">
        <f>D12+M11</f>
        <v>5170</v>
      </c>
      <c r="N12" s="11">
        <f>D12</f>
        <v>199</v>
      </c>
      <c r="O12" s="12">
        <f t="shared" si="29"/>
        <v>3.849129593810445E-2</v>
      </c>
      <c r="P12" s="12">
        <f t="shared" si="30"/>
        <v>1</v>
      </c>
      <c r="Q12" s="12">
        <f t="shared" si="1"/>
        <v>3.849129593810445E-2</v>
      </c>
      <c r="R12" s="13">
        <f>D12/(D12+E12+F12)</f>
        <v>0.23634204275534443</v>
      </c>
      <c r="S12" s="13">
        <f t="shared" si="2"/>
        <v>0.61775600430158917</v>
      </c>
      <c r="T12" s="13">
        <f t="shared" si="2"/>
        <v>0.23634204275534443</v>
      </c>
      <c r="U12" s="11">
        <f t="shared" si="21"/>
        <v>627</v>
      </c>
      <c r="V12" s="11">
        <f>E12</f>
        <v>275</v>
      </c>
      <c r="W12" s="12">
        <f>E12/E$13</f>
        <v>0.43859649122807015</v>
      </c>
      <c r="X12" s="12">
        <f t="shared" si="32"/>
        <v>1</v>
      </c>
      <c r="Y12" s="12">
        <f t="shared" si="4"/>
        <v>0.43859649122807015</v>
      </c>
      <c r="Z12" s="13">
        <f t="shared" si="22"/>
        <v>0.32660332541567694</v>
      </c>
      <c r="AA12" s="13">
        <f t="shared" si="5"/>
        <v>7.4919345202533155E-2</v>
      </c>
      <c r="AB12" s="13">
        <f t="shared" si="5"/>
        <v>0.32660332541567694</v>
      </c>
      <c r="AC12" s="11">
        <f t="shared" si="23"/>
        <v>2572</v>
      </c>
      <c r="AD12" s="11">
        <f>F12</f>
        <v>368</v>
      </c>
      <c r="AE12" s="12">
        <f t="shared" si="7"/>
        <v>0.14307931570762053</v>
      </c>
      <c r="AF12" s="12">
        <f t="shared" si="8"/>
        <v>1</v>
      </c>
      <c r="AG12" s="12">
        <f t="shared" si="9"/>
        <v>0.14307931570762053</v>
      </c>
      <c r="AH12" s="11">
        <f>ROUND($G12*R12+D12,0)</f>
        <v>287</v>
      </c>
      <c r="AI12" s="11">
        <f t="shared" si="24"/>
        <v>7443</v>
      </c>
      <c r="AJ12" s="11">
        <f>AH12</f>
        <v>287</v>
      </c>
      <c r="AK12" s="12">
        <f t="shared" si="11"/>
        <v>3.8559720542791887E-2</v>
      </c>
      <c r="AL12" s="12">
        <f>AI12/AH$13</f>
        <v>1</v>
      </c>
      <c r="AM12" s="12">
        <f>AJ12/AH$13</f>
        <v>3.8559720542791887E-2</v>
      </c>
      <c r="AN12" s="11">
        <f t="shared" si="34"/>
        <v>397</v>
      </c>
      <c r="AO12" s="11">
        <f t="shared" si="35"/>
        <v>924</v>
      </c>
      <c r="AP12" s="11">
        <f>AN12</f>
        <v>397</v>
      </c>
      <c r="AQ12" s="12">
        <f t="shared" si="36"/>
        <v>0.42965367965367968</v>
      </c>
      <c r="AR12" s="12">
        <f t="shared" si="14"/>
        <v>1</v>
      </c>
      <c r="AS12" s="12">
        <f t="shared" si="15"/>
        <v>0.42965367965367968</v>
      </c>
      <c r="AT12" s="20">
        <f t="shared" si="26"/>
        <v>0.32674897119341562</v>
      </c>
      <c r="AU12" s="20">
        <f>AO12/H12</f>
        <v>7.6068164979007161E-2</v>
      </c>
      <c r="AV12" s="13">
        <f t="shared" si="16"/>
        <v>0.32674897119341562</v>
      </c>
      <c r="AW12" s="13">
        <f>ABS(AS12-AM12)</f>
        <v>0.39109395911088779</v>
      </c>
      <c r="AX12" s="14">
        <f t="shared" si="38"/>
        <v>8.2836629088140577E-3</v>
      </c>
      <c r="AY12" s="5"/>
    </row>
    <row r="13" spans="1:51" ht="12" customHeight="1" x14ac:dyDescent="0.3">
      <c r="A13" s="63" t="s">
        <v>1</v>
      </c>
      <c r="B13" s="63"/>
      <c r="C13" s="27">
        <f>SUM(C3:C12)</f>
        <v>12147</v>
      </c>
      <c r="D13" s="27">
        <f>SUM(D3:D12)</f>
        <v>5170</v>
      </c>
      <c r="E13" s="27">
        <f>SUM(E3:E12)</f>
        <v>627</v>
      </c>
      <c r="F13" s="27">
        <f>SUM(F3:F12)</f>
        <v>2572</v>
      </c>
      <c r="G13" s="27">
        <f>SUM(G3:G12)</f>
        <v>3778</v>
      </c>
      <c r="H13" s="27"/>
      <c r="I13" s="27"/>
      <c r="J13" s="28"/>
      <c r="K13" s="28"/>
      <c r="L13" s="28"/>
      <c r="M13" s="27"/>
      <c r="N13" s="27"/>
      <c r="O13" s="28"/>
      <c r="P13" s="28"/>
      <c r="Q13" s="28"/>
      <c r="R13" s="1"/>
      <c r="S13" s="18"/>
      <c r="T13" s="18"/>
      <c r="U13" s="27"/>
      <c r="V13" s="27"/>
      <c r="W13" s="28"/>
      <c r="X13" s="28"/>
      <c r="Y13" s="28"/>
      <c r="Z13" s="1"/>
      <c r="AA13" s="18"/>
      <c r="AB13" s="18"/>
      <c r="AC13" s="27"/>
      <c r="AD13" s="27"/>
      <c r="AE13" s="28"/>
      <c r="AF13" s="28"/>
      <c r="AG13" s="28"/>
      <c r="AH13" s="2">
        <f>SUM(AH3:AH12)</f>
        <v>7443</v>
      </c>
      <c r="AI13" s="2"/>
      <c r="AJ13" s="2"/>
      <c r="AK13" s="28"/>
      <c r="AL13" s="28"/>
      <c r="AM13" s="28"/>
      <c r="AN13" s="2">
        <f>SUM(AN3:AN12)</f>
        <v>924</v>
      </c>
      <c r="AO13" s="2"/>
      <c r="AP13" s="2"/>
      <c r="AQ13" s="28"/>
      <c r="AR13" s="28"/>
      <c r="AS13" s="28"/>
      <c r="AT13" s="1"/>
      <c r="AU13" s="1"/>
      <c r="AV13" s="1"/>
      <c r="AW13" s="6">
        <f>MAX(AW3:AW12)</f>
        <v>0.54622970070370314</v>
      </c>
      <c r="AX13" s="7">
        <f>SUM(AX3:AX12)</f>
        <v>0.84061958910810186</v>
      </c>
      <c r="AY13" s="7">
        <f>2*AX13-1</f>
        <v>0.68123917821620372</v>
      </c>
    </row>
    <row r="14" spans="1:51" x14ac:dyDescent="0.3">
      <c r="O14" s="19">
        <f>SUM(O3:O12)</f>
        <v>1</v>
      </c>
    </row>
  </sheetData>
  <mergeCells count="14">
    <mergeCell ref="A13:B13"/>
    <mergeCell ref="U1:Y1"/>
    <mergeCell ref="Z1:AB1"/>
    <mergeCell ref="A1:B1"/>
    <mergeCell ref="H1:L1"/>
    <mergeCell ref="M1:Q1"/>
    <mergeCell ref="R1:T1"/>
    <mergeCell ref="AW1:AW2"/>
    <mergeCell ref="AX1:AX2"/>
    <mergeCell ref="AY1:AY2"/>
    <mergeCell ref="AC1:AG1"/>
    <mergeCell ref="AH1:AM1"/>
    <mergeCell ref="AN1:AS1"/>
    <mergeCell ref="AT1:AV1"/>
  </mergeCells>
  <conditionalFormatting sqref="AT3:AT1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Modelo-Base-Modelizacion</vt:lpstr>
      <vt:lpstr>Modelo-Base-Validacion</vt:lpstr>
      <vt:lpstr>IPS</vt:lpstr>
      <vt:lpstr>Gains Chart_Total</vt:lpstr>
      <vt:lpstr>Performance_Total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Equifax User</dc:creator>
  <cp:keywords/>
  <dc:description/>
  <cp:lastModifiedBy>User</cp:lastModifiedBy>
  <cp:revision/>
  <dcterms:created xsi:type="dcterms:W3CDTF">2010-10-11T18:09:29Z</dcterms:created>
  <dcterms:modified xsi:type="dcterms:W3CDTF">2024-02-06T04:27:38Z</dcterms:modified>
  <cp:category/>
  <cp:contentStatus/>
</cp:coreProperties>
</file>