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TIC-RENE-2023B\Resultados\"/>
    </mc:Choice>
  </mc:AlternateContent>
  <xr:revisionPtr revIDLastSave="0" documentId="13_ncr:1_{A789E847-8F59-4F5F-9EF4-1CEDF93BA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-Base-Modelizacion" sheetId="33" r:id="rId1"/>
    <sheet name="Modelo-Base-Validacion" sheetId="35" r:id="rId2"/>
    <sheet name="IPS" sheetId="36" r:id="rId3"/>
    <sheet name="Gains Chart_Total" sheetId="32" r:id="rId4"/>
    <sheet name="Performance_Total" sheetId="30" r:id="rId5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2" i="30" l="1"/>
  <c r="V12" i="30"/>
  <c r="G12" i="30"/>
  <c r="F12" i="30"/>
  <c r="E12" i="30"/>
  <c r="D12" i="30"/>
  <c r="A12" i="30"/>
  <c r="AD11" i="30"/>
  <c r="G11" i="30"/>
  <c r="F11" i="30"/>
  <c r="E11" i="30"/>
  <c r="D11" i="30"/>
  <c r="A11" i="30"/>
  <c r="A18" i="32" s="1"/>
  <c r="Z10" i="30"/>
  <c r="G10" i="30"/>
  <c r="F10" i="30"/>
  <c r="E10" i="30"/>
  <c r="D10" i="30"/>
  <c r="C10" i="30"/>
  <c r="Z9" i="30"/>
  <c r="AN9" i="30" s="1"/>
  <c r="G9" i="30"/>
  <c r="F9" i="30"/>
  <c r="E9" i="30"/>
  <c r="D9" i="30"/>
  <c r="A9" i="30"/>
  <c r="G8" i="30"/>
  <c r="F8" i="30"/>
  <c r="E8" i="30"/>
  <c r="D8" i="30"/>
  <c r="B8" i="30"/>
  <c r="B15" i="32" s="1"/>
  <c r="G7" i="30"/>
  <c r="F7" i="30"/>
  <c r="E7" i="30"/>
  <c r="D7" i="30"/>
  <c r="B7" i="30"/>
  <c r="A7" i="30"/>
  <c r="A14" i="32" s="1"/>
  <c r="G6" i="30"/>
  <c r="F6" i="30"/>
  <c r="E6" i="30"/>
  <c r="R6" i="30" s="1"/>
  <c r="AH6" i="30" s="1"/>
  <c r="D6" i="30"/>
  <c r="R5" i="30"/>
  <c r="G5" i="30"/>
  <c r="F5" i="30"/>
  <c r="E5" i="30"/>
  <c r="D5" i="30"/>
  <c r="B5" i="30"/>
  <c r="B12" i="32" s="1"/>
  <c r="A5" i="30"/>
  <c r="Z4" i="30"/>
  <c r="G4" i="30"/>
  <c r="F4" i="30"/>
  <c r="E4" i="30"/>
  <c r="D4" i="30"/>
  <c r="C4" i="30" s="1"/>
  <c r="A4" i="30"/>
  <c r="A11" i="32" s="1"/>
  <c r="AC3" i="30"/>
  <c r="G3" i="30"/>
  <c r="F3" i="30"/>
  <c r="E3" i="30"/>
  <c r="D3" i="30"/>
  <c r="B3" i="30"/>
  <c r="A3" i="30"/>
  <c r="A10" i="32" s="1"/>
  <c r="C35" i="32"/>
  <c r="B12" i="30" s="1"/>
  <c r="B19" i="32" s="1"/>
  <c r="C34" i="32"/>
  <c r="B11" i="30" s="1"/>
  <c r="B34" i="32"/>
  <c r="C33" i="32"/>
  <c r="B10" i="30" s="1"/>
  <c r="B17" i="32" s="1"/>
  <c r="B33" i="32"/>
  <c r="A10" i="30" s="1"/>
  <c r="A17" i="32" s="1"/>
  <c r="C32" i="32"/>
  <c r="B9" i="30" s="1"/>
  <c r="B16" i="32" s="1"/>
  <c r="B32" i="32"/>
  <c r="C31" i="32"/>
  <c r="B31" i="32"/>
  <c r="A8" i="30" s="1"/>
  <c r="C30" i="32"/>
  <c r="B30" i="32"/>
  <c r="C29" i="32"/>
  <c r="B6" i="30" s="1"/>
  <c r="B13" i="32" s="1"/>
  <c r="B29" i="32"/>
  <c r="A6" i="30" s="1"/>
  <c r="A13" i="32" s="1"/>
  <c r="C28" i="32"/>
  <c r="B28" i="32"/>
  <c r="C27" i="32"/>
  <c r="B4" i="30" s="1"/>
  <c r="B27" i="32"/>
  <c r="B26" i="32"/>
  <c r="B18" i="32"/>
  <c r="A16" i="32"/>
  <c r="A15" i="32"/>
  <c r="B14" i="32"/>
  <c r="A12" i="32"/>
  <c r="B11" i="32"/>
  <c r="I8" i="32"/>
  <c r="F8" i="32"/>
  <c r="B20" i="35" a="1"/>
  <c r="B21" i="35" s="1"/>
  <c r="A26" i="35"/>
  <c r="A24" i="35"/>
  <c r="A23" i="35"/>
  <c r="A22" i="35"/>
  <c r="A20" i="35" a="1"/>
  <c r="A29" i="35" s="1"/>
  <c r="I18" i="35"/>
  <c r="G13" i="35"/>
  <c r="F13" i="35"/>
  <c r="AE11" i="35" s="1"/>
  <c r="E13" i="35"/>
  <c r="W12" i="35" s="1"/>
  <c r="D13" i="35"/>
  <c r="AE12" i="35"/>
  <c r="AD12" i="35"/>
  <c r="AD11" i="35" s="1"/>
  <c r="AG11" i="35" s="1"/>
  <c r="Z12" i="35"/>
  <c r="AN12" i="35" s="1"/>
  <c r="V12" i="35"/>
  <c r="R12" i="35"/>
  <c r="AH12" i="35" s="1"/>
  <c r="AJ12" i="35" s="1"/>
  <c r="Q12" i="35"/>
  <c r="O12" i="35"/>
  <c r="N12" i="35"/>
  <c r="I12" i="35"/>
  <c r="C12" i="35"/>
  <c r="AH11" i="35"/>
  <c r="Z11" i="35"/>
  <c r="AN11" i="35" s="1"/>
  <c r="AT11" i="35" s="1"/>
  <c r="W11" i="35"/>
  <c r="R11" i="35"/>
  <c r="O11" i="35"/>
  <c r="I11" i="35"/>
  <c r="C11" i="35"/>
  <c r="AT10" i="35"/>
  <c r="AE10" i="35"/>
  <c r="AD10" i="35"/>
  <c r="AG10" i="35" s="1"/>
  <c r="Z10" i="35"/>
  <c r="AN10" i="35" s="1"/>
  <c r="W10" i="35"/>
  <c r="R10" i="35"/>
  <c r="AH10" i="35" s="1"/>
  <c r="O10" i="35"/>
  <c r="C10" i="35"/>
  <c r="AT9" i="35"/>
  <c r="AN9" i="35"/>
  <c r="AE9" i="35"/>
  <c r="AD9" i="35"/>
  <c r="Z9" i="35"/>
  <c r="W9" i="35"/>
  <c r="R9" i="35"/>
  <c r="AH9" i="35" s="1"/>
  <c r="O9" i="35"/>
  <c r="C9" i="35"/>
  <c r="AH8" i="35"/>
  <c r="AE8" i="35"/>
  <c r="Z8" i="35"/>
  <c r="AN8" i="35" s="1"/>
  <c r="R8" i="35"/>
  <c r="O8" i="35"/>
  <c r="C8" i="35"/>
  <c r="AT7" i="35"/>
  <c r="AN7" i="35"/>
  <c r="AE7" i="35"/>
  <c r="Z7" i="35"/>
  <c r="W7" i="35"/>
  <c r="R7" i="35"/>
  <c r="AH7" i="35" s="1"/>
  <c r="O7" i="35"/>
  <c r="C7" i="35"/>
  <c r="AH6" i="35"/>
  <c r="AE6" i="35"/>
  <c r="Z6" i="35"/>
  <c r="AN6" i="35" s="1"/>
  <c r="W6" i="35"/>
  <c r="R6" i="35"/>
  <c r="O6" i="35"/>
  <c r="C6" i="35"/>
  <c r="AN5" i="35"/>
  <c r="AE5" i="35"/>
  <c r="Z5" i="35"/>
  <c r="W5" i="35"/>
  <c r="R5" i="35"/>
  <c r="AH5" i="35" s="1"/>
  <c r="O5" i="35"/>
  <c r="C5" i="35"/>
  <c r="AE4" i="35"/>
  <c r="Z4" i="35"/>
  <c r="AN4" i="35" s="1"/>
  <c r="W4" i="35"/>
  <c r="R4" i="35"/>
  <c r="AH4" i="35" s="1"/>
  <c r="O4" i="35"/>
  <c r="C4" i="35"/>
  <c r="AN3" i="35"/>
  <c r="AE3" i="35"/>
  <c r="AC3" i="35"/>
  <c r="Z3" i="35"/>
  <c r="W3" i="35"/>
  <c r="U3" i="35"/>
  <c r="R3" i="35"/>
  <c r="AH3" i="35" s="1"/>
  <c r="O3" i="35"/>
  <c r="M3" i="35"/>
  <c r="C3" i="35"/>
  <c r="B29" i="33"/>
  <c r="B26" i="33"/>
  <c r="B25" i="33"/>
  <c r="B24" i="33"/>
  <c r="B23" i="33"/>
  <c r="B22" i="33"/>
  <c r="B21" i="33"/>
  <c r="B20" i="33" a="1"/>
  <c r="B28" i="33" s="1"/>
  <c r="A28" i="33"/>
  <c r="A27" i="33"/>
  <c r="A26" i="33"/>
  <c r="A25" i="33"/>
  <c r="A24" i="33"/>
  <c r="A20" i="33" a="1"/>
  <c r="A20" i="33" s="1"/>
  <c r="I18" i="33"/>
  <c r="G13" i="33"/>
  <c r="F13" i="33"/>
  <c r="E13" i="33"/>
  <c r="D13" i="33"/>
  <c r="AN12" i="33"/>
  <c r="AH12" i="33"/>
  <c r="AG12" i="33"/>
  <c r="AE12" i="33"/>
  <c r="AD12" i="33"/>
  <c r="AB12" i="33"/>
  <c r="Z12" i="33"/>
  <c r="Y12" i="33"/>
  <c r="W12" i="33"/>
  <c r="V12" i="33"/>
  <c r="T12" i="33"/>
  <c r="R12" i="33"/>
  <c r="O12" i="33"/>
  <c r="N12" i="33"/>
  <c r="Q12" i="33" s="1"/>
  <c r="C12" i="33"/>
  <c r="I12" i="33" s="1"/>
  <c r="AE11" i="33"/>
  <c r="AD11" i="33"/>
  <c r="Z11" i="33"/>
  <c r="AN11" i="33" s="1"/>
  <c r="W11" i="33"/>
  <c r="V11" i="33"/>
  <c r="R11" i="33"/>
  <c r="AH11" i="33" s="1"/>
  <c r="O11" i="33"/>
  <c r="N11" i="33"/>
  <c r="C11" i="33"/>
  <c r="AE10" i="33"/>
  <c r="Z10" i="33"/>
  <c r="AN10" i="33" s="1"/>
  <c r="W10" i="33"/>
  <c r="R10" i="33"/>
  <c r="AH10" i="33" s="1"/>
  <c r="O10" i="33"/>
  <c r="C10" i="33"/>
  <c r="AT9" i="33"/>
  <c r="AE9" i="33"/>
  <c r="Z9" i="33"/>
  <c r="AN9" i="33" s="1"/>
  <c r="W9" i="33"/>
  <c r="R9" i="33"/>
  <c r="AH9" i="33" s="1"/>
  <c r="O9" i="33"/>
  <c r="C9" i="33"/>
  <c r="AE8" i="33"/>
  <c r="Z8" i="33"/>
  <c r="AN8" i="33" s="1"/>
  <c r="W8" i="33"/>
  <c r="R8" i="33"/>
  <c r="AH8" i="33" s="1"/>
  <c r="O8" i="33"/>
  <c r="C8" i="33"/>
  <c r="AE7" i="33"/>
  <c r="Z7" i="33"/>
  <c r="AN7" i="33" s="1"/>
  <c r="W7" i="33"/>
  <c r="R7" i="33"/>
  <c r="AH7" i="33" s="1"/>
  <c r="O7" i="33"/>
  <c r="C7" i="33"/>
  <c r="AE6" i="33"/>
  <c r="Z6" i="33"/>
  <c r="AN6" i="33" s="1"/>
  <c r="W6" i="33"/>
  <c r="R6" i="33"/>
  <c r="AH6" i="33" s="1"/>
  <c r="O6" i="33"/>
  <c r="C6" i="33"/>
  <c r="AT5" i="33"/>
  <c r="AE5" i="33"/>
  <c r="Z5" i="33"/>
  <c r="AN5" i="33" s="1"/>
  <c r="W5" i="33"/>
  <c r="R5" i="33"/>
  <c r="AH5" i="33" s="1"/>
  <c r="O5" i="33"/>
  <c r="C5" i="33"/>
  <c r="AE4" i="33"/>
  <c r="AC4" i="33"/>
  <c r="AC5" i="33" s="1"/>
  <c r="AA4" i="33"/>
  <c r="Z4" i="33"/>
  <c r="AN4" i="33" s="1"/>
  <c r="W4" i="33"/>
  <c r="U4" i="33"/>
  <c r="U5" i="33" s="1"/>
  <c r="S4" i="33"/>
  <c r="R4" i="33"/>
  <c r="AH4" i="33" s="1"/>
  <c r="O4" i="33"/>
  <c r="M4" i="33"/>
  <c r="M5" i="33" s="1"/>
  <c r="C4" i="33"/>
  <c r="AF3" i="33"/>
  <c r="AE3" i="33"/>
  <c r="AC3" i="33"/>
  <c r="AA3" i="33"/>
  <c r="Z3" i="33"/>
  <c r="AN3" i="33" s="1"/>
  <c r="X3" i="33"/>
  <c r="W3" i="33"/>
  <c r="U3" i="33"/>
  <c r="S3" i="33"/>
  <c r="R3" i="33"/>
  <c r="AH3" i="33" s="1"/>
  <c r="P3" i="33"/>
  <c r="O3" i="33"/>
  <c r="M3" i="33"/>
  <c r="C3" i="33"/>
  <c r="AT4" i="35" l="1"/>
  <c r="AO4" i="35"/>
  <c r="F20" i="35" a="1"/>
  <c r="AD10" i="33"/>
  <c r="AG11" i="33"/>
  <c r="AT12" i="33"/>
  <c r="AQ12" i="33"/>
  <c r="AP12" i="33"/>
  <c r="AA3" i="35"/>
  <c r="U4" i="35"/>
  <c r="X3" i="35"/>
  <c r="L12" i="33"/>
  <c r="AH13" i="35"/>
  <c r="AK11" i="35" s="1"/>
  <c r="AI3" i="35"/>
  <c r="O14" i="33"/>
  <c r="AO3" i="33"/>
  <c r="F20" i="33" a="1"/>
  <c r="AT3" i="33"/>
  <c r="I20" i="33" s="1" a="1"/>
  <c r="AT6" i="33"/>
  <c r="AT10" i="33"/>
  <c r="J11" i="33"/>
  <c r="D28" i="33" s="1"/>
  <c r="I11" i="33"/>
  <c r="L11" i="33" s="1"/>
  <c r="S5" i="33"/>
  <c r="M6" i="33"/>
  <c r="P5" i="33"/>
  <c r="F16" i="32"/>
  <c r="AH13" i="33"/>
  <c r="AK10" i="33" s="1"/>
  <c r="AK3" i="33"/>
  <c r="AI3" i="33"/>
  <c r="T11" i="33"/>
  <c r="N10" i="33"/>
  <c r="Q11" i="33"/>
  <c r="AT4" i="33"/>
  <c r="AK11" i="33"/>
  <c r="AJ11" i="33"/>
  <c r="AM11" i="33" s="1"/>
  <c r="AT11" i="33"/>
  <c r="C20" i="33" a="1"/>
  <c r="J3" i="33"/>
  <c r="D20" i="33" s="1"/>
  <c r="C13" i="33"/>
  <c r="H3" i="33"/>
  <c r="K3" i="33" s="1"/>
  <c r="AC6" i="33"/>
  <c r="AF5" i="33"/>
  <c r="AN13" i="33"/>
  <c r="AQ3" i="33" s="1"/>
  <c r="AA5" i="33"/>
  <c r="U6" i="33"/>
  <c r="X5" i="33"/>
  <c r="AT7" i="33"/>
  <c r="J5" i="33"/>
  <c r="D22" i="33" s="1"/>
  <c r="AT8" i="33"/>
  <c r="J9" i="33"/>
  <c r="D26" i="33" s="1"/>
  <c r="AB11" i="33"/>
  <c r="V10" i="33"/>
  <c r="Y11" i="33"/>
  <c r="AK3" i="35"/>
  <c r="AJ10" i="35"/>
  <c r="AM10" i="35" s="1"/>
  <c r="R3" i="30"/>
  <c r="AH3" i="30" s="1"/>
  <c r="C3" i="30"/>
  <c r="D13" i="30"/>
  <c r="M3" i="30"/>
  <c r="M4" i="30" s="1"/>
  <c r="C11" i="32"/>
  <c r="C17" i="32"/>
  <c r="E13" i="30"/>
  <c r="W3" i="30" s="1"/>
  <c r="Z3" i="30"/>
  <c r="AN3" i="30" s="1"/>
  <c r="U3" i="30"/>
  <c r="U4" i="30" s="1"/>
  <c r="C20" i="35" a="1"/>
  <c r="H3" i="35"/>
  <c r="H4" i="35" s="1"/>
  <c r="AT5" i="35"/>
  <c r="AJ11" i="35"/>
  <c r="C9" i="30"/>
  <c r="O9" i="30"/>
  <c r="R9" i="30"/>
  <c r="AH9" i="30" s="1"/>
  <c r="AK12" i="33"/>
  <c r="S3" i="35"/>
  <c r="M4" i="35"/>
  <c r="P3" i="35"/>
  <c r="AC4" i="35"/>
  <c r="AF3" i="35"/>
  <c r="AT3" i="35"/>
  <c r="AT6" i="35"/>
  <c r="AT8" i="35"/>
  <c r="C13" i="35"/>
  <c r="J5" i="35" s="1"/>
  <c r="D22" i="35" s="1"/>
  <c r="P4" i="33"/>
  <c r="X4" i="33"/>
  <c r="AF4" i="33"/>
  <c r="B26" i="35"/>
  <c r="B25" i="35"/>
  <c r="B24" i="35"/>
  <c r="B22" i="35"/>
  <c r="B20" i="35"/>
  <c r="B29" i="35"/>
  <c r="B28" i="35"/>
  <c r="B27" i="35"/>
  <c r="B23" i="35"/>
  <c r="AJ12" i="33"/>
  <c r="A23" i="33"/>
  <c r="A22" i="33"/>
  <c r="A29" i="33"/>
  <c r="A21" i="33"/>
  <c r="O14" i="35"/>
  <c r="AD8" i="35"/>
  <c r="AG9" i="35"/>
  <c r="I10" i="35"/>
  <c r="AP12" i="35"/>
  <c r="AT12" i="35"/>
  <c r="AG11" i="30"/>
  <c r="AE8" i="30"/>
  <c r="R8" i="30"/>
  <c r="AH8" i="30" s="1"/>
  <c r="AE11" i="30"/>
  <c r="AC4" i="30"/>
  <c r="R4" i="30"/>
  <c r="AE4" i="30"/>
  <c r="AD10" i="30"/>
  <c r="AO3" i="35"/>
  <c r="I9" i="35"/>
  <c r="AH10" i="30"/>
  <c r="AB12" i="35"/>
  <c r="V11" i="35"/>
  <c r="AG12" i="35"/>
  <c r="AN13" i="35"/>
  <c r="AQ10" i="35" s="1"/>
  <c r="B20" i="33"/>
  <c r="B27" i="33"/>
  <c r="W8" i="35"/>
  <c r="AH5" i="30"/>
  <c r="T12" i="35"/>
  <c r="N11" i="35"/>
  <c r="Y12" i="35"/>
  <c r="AK12" i="35"/>
  <c r="W7" i="30"/>
  <c r="Z7" i="30"/>
  <c r="AN7" i="30" s="1"/>
  <c r="C7" i="30"/>
  <c r="C8" i="30"/>
  <c r="R10" i="30"/>
  <c r="R12" i="30"/>
  <c r="AH12" i="30" s="1"/>
  <c r="N12" i="30"/>
  <c r="C12" i="30"/>
  <c r="Z12" i="30"/>
  <c r="F13" i="30"/>
  <c r="AF3" i="30" s="1"/>
  <c r="AE3" i="30"/>
  <c r="AN4" i="30"/>
  <c r="G13" i="30"/>
  <c r="AD9" i="30"/>
  <c r="AN10" i="30"/>
  <c r="O11" i="30"/>
  <c r="C11" i="30"/>
  <c r="R11" i="30"/>
  <c r="AH11" i="30" s="1"/>
  <c r="A25" i="35"/>
  <c r="C6" i="30"/>
  <c r="O7" i="30"/>
  <c r="R7" i="30"/>
  <c r="AH7" i="30" s="1"/>
  <c r="O8" i="30"/>
  <c r="Z8" i="30"/>
  <c r="AN8" i="30" s="1"/>
  <c r="Z11" i="30"/>
  <c r="AN11" i="30" s="1"/>
  <c r="A20" i="35"/>
  <c r="A27" i="35"/>
  <c r="C5" i="30"/>
  <c r="Z6" i="30"/>
  <c r="AN6" i="30" s="1"/>
  <c r="AG12" i="30"/>
  <c r="A28" i="35"/>
  <c r="AH4" i="30"/>
  <c r="O5" i="30"/>
  <c r="AE12" i="30"/>
  <c r="A21" i="35"/>
  <c r="Z5" i="30"/>
  <c r="AN5" i="30" s="1"/>
  <c r="V11" i="30"/>
  <c r="AN12" i="30"/>
  <c r="AT8" i="30" l="1"/>
  <c r="I15" i="32" s="1"/>
  <c r="AQ8" i="30"/>
  <c r="G15" i="32" s="1"/>
  <c r="F15" i="32"/>
  <c r="AJ12" i="30"/>
  <c r="P4" i="30"/>
  <c r="S4" i="30"/>
  <c r="M5" i="30"/>
  <c r="K4" i="35"/>
  <c r="H5" i="35"/>
  <c r="X4" i="30"/>
  <c r="U5" i="30"/>
  <c r="AA4" i="30"/>
  <c r="I10" i="33"/>
  <c r="AC7" i="33"/>
  <c r="AF6" i="33"/>
  <c r="AK9" i="33"/>
  <c r="AK4" i="33"/>
  <c r="C12" i="32"/>
  <c r="L10" i="35"/>
  <c r="L11" i="35"/>
  <c r="F10" i="32"/>
  <c r="AN13" i="30"/>
  <c r="AQ9" i="30" s="1"/>
  <c r="G16" i="32" s="1"/>
  <c r="AO3" i="30"/>
  <c r="AT3" i="30"/>
  <c r="I10" i="32" s="1"/>
  <c r="O6" i="30"/>
  <c r="O10" i="30"/>
  <c r="O4" i="30"/>
  <c r="O12" i="30"/>
  <c r="Y10" i="33"/>
  <c r="AB10" i="33"/>
  <c r="V9" i="33"/>
  <c r="U7" i="33"/>
  <c r="X6" i="33"/>
  <c r="AA6" i="33"/>
  <c r="AK6" i="35"/>
  <c r="M7" i="33"/>
  <c r="P6" i="33"/>
  <c r="S6" i="33"/>
  <c r="F26" i="33"/>
  <c r="F25" i="33"/>
  <c r="F24" i="33"/>
  <c r="F23" i="33"/>
  <c r="F22" i="33"/>
  <c r="F21" i="33"/>
  <c r="F20" i="33"/>
  <c r="F29" i="33"/>
  <c r="F28" i="33"/>
  <c r="F27" i="33"/>
  <c r="AL3" i="35"/>
  <c r="Q12" i="30"/>
  <c r="T12" i="30"/>
  <c r="AB12" i="30"/>
  <c r="AA3" i="30"/>
  <c r="X3" i="30"/>
  <c r="AS12" i="33"/>
  <c r="AV12" i="33"/>
  <c r="I25" i="33"/>
  <c r="I24" i="33"/>
  <c r="I23" i="33"/>
  <c r="I22" i="33"/>
  <c r="I21" i="33"/>
  <c r="I20" i="33"/>
  <c r="I29" i="33"/>
  <c r="I28" i="33"/>
  <c r="I27" i="33"/>
  <c r="I26" i="33"/>
  <c r="AU4" i="35"/>
  <c r="AO5" i="35"/>
  <c r="AR4" i="35"/>
  <c r="AJ11" i="30"/>
  <c r="AJ10" i="30" s="1"/>
  <c r="AQ11" i="35"/>
  <c r="I20" i="35" a="1"/>
  <c r="J11" i="30"/>
  <c r="D18" i="32" s="1"/>
  <c r="C18" i="32"/>
  <c r="AT4" i="30"/>
  <c r="I11" i="32" s="1"/>
  <c r="F11" i="32"/>
  <c r="AO4" i="30"/>
  <c r="T11" i="35"/>
  <c r="Q11" i="35"/>
  <c r="N10" i="35"/>
  <c r="AB11" i="35"/>
  <c r="V10" i="35"/>
  <c r="Y11" i="35"/>
  <c r="L12" i="35"/>
  <c r="AM12" i="33"/>
  <c r="J9" i="35"/>
  <c r="D26" i="35" s="1"/>
  <c r="C13" i="30"/>
  <c r="J5" i="30" s="1"/>
  <c r="D12" i="32" s="1"/>
  <c r="H3" i="30"/>
  <c r="C10" i="32"/>
  <c r="J4" i="33"/>
  <c r="D21" i="33" s="1"/>
  <c r="J6" i="33"/>
  <c r="D23" i="33" s="1"/>
  <c r="J8" i="33"/>
  <c r="D25" i="33" s="1"/>
  <c r="J10" i="33"/>
  <c r="D27" i="33" s="1"/>
  <c r="J12" i="33"/>
  <c r="D29" i="33" s="1"/>
  <c r="AI4" i="35"/>
  <c r="AR3" i="33"/>
  <c r="AU3" i="33"/>
  <c r="AQ4" i="33"/>
  <c r="G20" i="33" s="1" a="1"/>
  <c r="AX12" i="33"/>
  <c r="AV12" i="35"/>
  <c r="AS12" i="35"/>
  <c r="AX12" i="35" s="1"/>
  <c r="AQ5" i="35"/>
  <c r="AT12" i="30"/>
  <c r="I19" i="32" s="1"/>
  <c r="AQ12" i="30"/>
  <c r="G19" i="32" s="1"/>
  <c r="F19" i="32"/>
  <c r="AP12" i="30"/>
  <c r="L9" i="35"/>
  <c r="I8" i="35"/>
  <c r="W10" i="30"/>
  <c r="W4" i="30"/>
  <c r="W12" i="30"/>
  <c r="W5" i="30"/>
  <c r="W8" i="30"/>
  <c r="AG10" i="33"/>
  <c r="AD9" i="33"/>
  <c r="F18" i="32"/>
  <c r="AQ11" i="30"/>
  <c r="G18" i="32" s="1"/>
  <c r="AP11" i="30"/>
  <c r="AT11" i="30"/>
  <c r="I18" i="32" s="1"/>
  <c r="AE9" i="30"/>
  <c r="AE5" i="30"/>
  <c r="AE6" i="30"/>
  <c r="AE10" i="30"/>
  <c r="J7" i="30"/>
  <c r="D14" i="32" s="1"/>
  <c r="C14" i="32"/>
  <c r="AP11" i="35"/>
  <c r="W9" i="30"/>
  <c r="C16" i="32"/>
  <c r="AQ9" i="35"/>
  <c r="O3" i="30"/>
  <c r="O14" i="30" s="1"/>
  <c r="AK8" i="35"/>
  <c r="AK4" i="35"/>
  <c r="AT9" i="30"/>
  <c r="I16" i="32" s="1"/>
  <c r="AJ9" i="35"/>
  <c r="X4" i="35"/>
  <c r="AA4" i="35"/>
  <c r="U5" i="35"/>
  <c r="J6" i="35"/>
  <c r="D23" i="35" s="1"/>
  <c r="J11" i="35"/>
  <c r="D28" i="35" s="1"/>
  <c r="J10" i="35"/>
  <c r="D27" i="35" s="1"/>
  <c r="J4" i="35"/>
  <c r="D21" i="35" s="1"/>
  <c r="J8" i="35"/>
  <c r="D25" i="35" s="1"/>
  <c r="Q10" i="33"/>
  <c r="T10" i="33"/>
  <c r="N9" i="33"/>
  <c r="AI4" i="30"/>
  <c r="AL4" i="30" s="1"/>
  <c r="J8" i="30"/>
  <c r="D15" i="32" s="1"/>
  <c r="C15" i="32"/>
  <c r="AF4" i="30"/>
  <c r="AC5" i="30"/>
  <c r="AQ8" i="35"/>
  <c r="AF4" i="35"/>
  <c r="AC5" i="35"/>
  <c r="K3" i="35"/>
  <c r="AQ8" i="33"/>
  <c r="AQ10" i="33"/>
  <c r="AQ6" i="33"/>
  <c r="AQ9" i="33"/>
  <c r="AK8" i="33"/>
  <c r="V10" i="30"/>
  <c r="Y11" i="30"/>
  <c r="F17" i="32"/>
  <c r="AT10" i="30"/>
  <c r="I17" i="32" s="1"/>
  <c r="AP10" i="30"/>
  <c r="AQ10" i="30"/>
  <c r="G17" i="32" s="1"/>
  <c r="AE7" i="30"/>
  <c r="W11" i="30"/>
  <c r="W6" i="30"/>
  <c r="AG9" i="30"/>
  <c r="Y12" i="30"/>
  <c r="AR3" i="35"/>
  <c r="AU3" i="35"/>
  <c r="J12" i="35"/>
  <c r="D29" i="35" s="1"/>
  <c r="J7" i="35"/>
  <c r="D24" i="35" s="1"/>
  <c r="P4" i="35"/>
  <c r="S4" i="35"/>
  <c r="M5" i="35"/>
  <c r="J3" i="35"/>
  <c r="D20" i="35" s="1"/>
  <c r="AQ7" i="35"/>
  <c r="C25" i="33"/>
  <c r="C24" i="33"/>
  <c r="C23" i="33"/>
  <c r="C21" i="33"/>
  <c r="C20" i="33"/>
  <c r="C29" i="33"/>
  <c r="C28" i="33"/>
  <c r="C27" i="33"/>
  <c r="C26" i="33"/>
  <c r="C22" i="33"/>
  <c r="AO4" i="33"/>
  <c r="J7" i="33"/>
  <c r="D24" i="33" s="1"/>
  <c r="AP11" i="33"/>
  <c r="AK6" i="33"/>
  <c r="AJ10" i="33"/>
  <c r="P3" i="30"/>
  <c r="S3" i="30"/>
  <c r="F23" i="35"/>
  <c r="F27" i="35"/>
  <c r="F26" i="35"/>
  <c r="F25" i="35"/>
  <c r="F22" i="35"/>
  <c r="F20" i="35"/>
  <c r="F29" i="35"/>
  <c r="F28" i="35"/>
  <c r="F24" i="35"/>
  <c r="F21" i="35"/>
  <c r="N11" i="30"/>
  <c r="AB11" i="30" s="1"/>
  <c r="AG8" i="35"/>
  <c r="AD7" i="35"/>
  <c r="AH13" i="30"/>
  <c r="AK6" i="30" s="1"/>
  <c r="AK3" i="30"/>
  <c r="AI3" i="30"/>
  <c r="AK7" i="33"/>
  <c r="AM12" i="35"/>
  <c r="AK5" i="35"/>
  <c r="AK9" i="35"/>
  <c r="AQ5" i="30"/>
  <c r="G12" i="32" s="1"/>
  <c r="AT5" i="30"/>
  <c r="I12" i="32" s="1"/>
  <c r="F12" i="32"/>
  <c r="F13" i="32"/>
  <c r="AT6" i="30"/>
  <c r="I13" i="32" s="1"/>
  <c r="C13" i="32"/>
  <c r="I12" i="30"/>
  <c r="C19" i="32"/>
  <c r="J12" i="30"/>
  <c r="D19" i="32" s="1"/>
  <c r="F14" i="32"/>
  <c r="AT7" i="30"/>
  <c r="I14" i="32" s="1"/>
  <c r="AQ7" i="30"/>
  <c r="G14" i="32" s="1"/>
  <c r="AG10" i="30"/>
  <c r="AD8" i="30"/>
  <c r="AQ12" i="35"/>
  <c r="H4" i="33"/>
  <c r="AQ6" i="35"/>
  <c r="AM11" i="35"/>
  <c r="C23" i="35"/>
  <c r="C22" i="35"/>
  <c r="C29" i="35"/>
  <c r="C21" i="35"/>
  <c r="C27" i="35"/>
  <c r="C20" i="35"/>
  <c r="C24" i="35"/>
  <c r="C28" i="35"/>
  <c r="C26" i="35"/>
  <c r="C25" i="35"/>
  <c r="AQ3" i="35"/>
  <c r="AK10" i="35"/>
  <c r="AQ5" i="33"/>
  <c r="AQ7" i="33"/>
  <c r="AK7" i="35"/>
  <c r="AL3" i="33"/>
  <c r="AQ4" i="35"/>
  <c r="AQ11" i="33"/>
  <c r="AK5" i="33"/>
  <c r="AI4" i="33"/>
  <c r="AM10" i="30" l="1"/>
  <c r="AJ9" i="30"/>
  <c r="G23" i="33"/>
  <c r="G22" i="33"/>
  <c r="G29" i="33"/>
  <c r="G21" i="33"/>
  <c r="G28" i="33"/>
  <c r="G27" i="33"/>
  <c r="G26" i="33"/>
  <c r="G25" i="33"/>
  <c r="G24" i="33"/>
  <c r="G20" i="33"/>
  <c r="F30" i="35"/>
  <c r="I22" i="35"/>
  <c r="I21" i="35"/>
  <c r="I29" i="35"/>
  <c r="I28" i="35"/>
  <c r="I20" i="35"/>
  <c r="I26" i="35"/>
  <c r="I25" i="35"/>
  <c r="I27" i="35"/>
  <c r="I24" i="35"/>
  <c r="I23" i="35"/>
  <c r="AM12" i="30"/>
  <c r="AK5" i="30"/>
  <c r="AA5" i="35"/>
  <c r="U6" i="35"/>
  <c r="X5" i="35"/>
  <c r="C20" i="32"/>
  <c r="AQ4" i="30"/>
  <c r="G11" i="32" s="1"/>
  <c r="F20" i="32"/>
  <c r="AK10" i="30"/>
  <c r="AC8" i="33"/>
  <c r="AF7" i="33"/>
  <c r="AK12" i="30"/>
  <c r="AK4" i="30"/>
  <c r="AR4" i="30"/>
  <c r="H11" i="32" s="1"/>
  <c r="K5" i="35"/>
  <c r="H6" i="35"/>
  <c r="G20" i="35" a="1"/>
  <c r="AD6" i="35"/>
  <c r="AG7" i="35"/>
  <c r="AC6" i="35"/>
  <c r="AF5" i="35"/>
  <c r="T9" i="33"/>
  <c r="N8" i="33"/>
  <c r="Q9" i="33"/>
  <c r="L12" i="30"/>
  <c r="AQ6" i="30"/>
  <c r="G13" i="32" s="1"/>
  <c r="AI5" i="30"/>
  <c r="AK8" i="30"/>
  <c r="Y10" i="30"/>
  <c r="V9" i="30"/>
  <c r="AV11" i="30"/>
  <c r="AS11" i="30"/>
  <c r="K3" i="30"/>
  <c r="E10" i="32" s="1"/>
  <c r="H4" i="30"/>
  <c r="AU4" i="30" s="1"/>
  <c r="J11" i="32" s="1"/>
  <c r="AB10" i="35"/>
  <c r="Y10" i="35"/>
  <c r="V9" i="35"/>
  <c r="AK11" i="30"/>
  <c r="AX11" i="30" s="1"/>
  <c r="AU4" i="33"/>
  <c r="AR4" i="33"/>
  <c r="AO5" i="33"/>
  <c r="T11" i="30"/>
  <c r="Q11" i="30"/>
  <c r="N10" i="30"/>
  <c r="AL4" i="35"/>
  <c r="AI5" i="35"/>
  <c r="L10" i="33"/>
  <c r="I9" i="33"/>
  <c r="T10" i="35"/>
  <c r="Q10" i="35"/>
  <c r="N9" i="35"/>
  <c r="C3" i="36" a="1"/>
  <c r="AA7" i="33"/>
  <c r="U8" i="33"/>
  <c r="X7" i="33"/>
  <c r="AV11" i="35"/>
  <c r="AS11" i="35"/>
  <c r="AP10" i="35"/>
  <c r="AM10" i="33"/>
  <c r="AJ9" i="33"/>
  <c r="J4" i="30"/>
  <c r="D11" i="32" s="1"/>
  <c r="J10" i="30"/>
  <c r="D17" i="32" s="1"/>
  <c r="AM11" i="30"/>
  <c r="S5" i="30"/>
  <c r="P5" i="30"/>
  <c r="M6" i="30"/>
  <c r="J6" i="30"/>
  <c r="D13" i="32" s="1"/>
  <c r="S5" i="35"/>
  <c r="M6" i="35"/>
  <c r="P5" i="35"/>
  <c r="AK7" i="30"/>
  <c r="L8" i="35"/>
  <c r="I7" i="35"/>
  <c r="AO5" i="30"/>
  <c r="AS11" i="33"/>
  <c r="AV11" i="33"/>
  <c r="AP10" i="33"/>
  <c r="C30" i="33"/>
  <c r="J9" i="30"/>
  <c r="D16" i="32" s="1"/>
  <c r="AD8" i="33"/>
  <c r="AG9" i="33"/>
  <c r="J3" i="30"/>
  <c r="D10" i="32" s="1"/>
  <c r="AB9" i="33"/>
  <c r="V8" i="33"/>
  <c r="Y9" i="33"/>
  <c r="AU3" i="30"/>
  <c r="J10" i="32" s="1"/>
  <c r="AR3" i="30"/>
  <c r="H10" i="32" s="1"/>
  <c r="S7" i="33"/>
  <c r="M8" i="33"/>
  <c r="P7" i="33"/>
  <c r="AL4" i="33"/>
  <c r="AI5" i="33"/>
  <c r="AG8" i="30"/>
  <c r="AD7" i="30"/>
  <c r="AW12" i="33"/>
  <c r="AK9" i="30"/>
  <c r="AS10" i="30"/>
  <c r="AW10" i="30" s="1"/>
  <c r="AP9" i="30"/>
  <c r="AF5" i="30"/>
  <c r="AC6" i="30"/>
  <c r="AM9" i="35"/>
  <c r="AJ8" i="35"/>
  <c r="AW12" i="35"/>
  <c r="AL3" i="30"/>
  <c r="C30" i="35"/>
  <c r="K4" i="33"/>
  <c r="H5" i="33"/>
  <c r="AS12" i="30"/>
  <c r="AW12" i="30" s="1"/>
  <c r="AV12" i="30"/>
  <c r="I11" i="30"/>
  <c r="AR5" i="35"/>
  <c r="AU5" i="35"/>
  <c r="AO6" i="35"/>
  <c r="F30" i="33"/>
  <c r="AQ3" i="30"/>
  <c r="G10" i="32" s="1"/>
  <c r="AA5" i="30"/>
  <c r="X5" i="30"/>
  <c r="U6" i="30"/>
  <c r="AL5" i="35" l="1"/>
  <c r="AI6" i="35"/>
  <c r="AG8" i="33"/>
  <c r="AD7" i="33"/>
  <c r="C12" i="36"/>
  <c r="C4" i="36"/>
  <c r="C8" i="36"/>
  <c r="C7" i="36"/>
  <c r="C6" i="36"/>
  <c r="C11" i="36"/>
  <c r="C3" i="36"/>
  <c r="C5" i="36"/>
  <c r="C10" i="36"/>
  <c r="C9" i="36"/>
  <c r="AB9" i="35"/>
  <c r="V8" i="35"/>
  <c r="Y9" i="35"/>
  <c r="Y9" i="30"/>
  <c r="V8" i="30"/>
  <c r="G28" i="35"/>
  <c r="G25" i="35"/>
  <c r="G24" i="35"/>
  <c r="G23" i="35"/>
  <c r="G21" i="35"/>
  <c r="G29" i="35"/>
  <c r="G20" i="35"/>
  <c r="G27" i="35"/>
  <c r="G26" i="35"/>
  <c r="G22" i="35"/>
  <c r="AU6" i="35"/>
  <c r="AO7" i="35"/>
  <c r="AR6" i="35"/>
  <c r="AG7" i="30"/>
  <c r="AD6" i="30"/>
  <c r="AV10" i="35"/>
  <c r="AS10" i="35"/>
  <c r="AP9" i="35"/>
  <c r="T9" i="35"/>
  <c r="N8" i="35"/>
  <c r="Q9" i="35"/>
  <c r="Q10" i="30"/>
  <c r="T10" i="30"/>
  <c r="N9" i="30"/>
  <c r="AB10" i="30"/>
  <c r="Q8" i="33"/>
  <c r="T8" i="33"/>
  <c r="N7" i="33"/>
  <c r="K6" i="35"/>
  <c r="H7" i="35"/>
  <c r="AX12" i="30"/>
  <c r="X6" i="35"/>
  <c r="AA6" i="35"/>
  <c r="U7" i="35"/>
  <c r="AR5" i="30"/>
  <c r="H12" i="32" s="1"/>
  <c r="AO6" i="30"/>
  <c r="K5" i="33"/>
  <c r="H6" i="33"/>
  <c r="AA6" i="30"/>
  <c r="X6" i="30"/>
  <c r="U7" i="30"/>
  <c r="AL5" i="33"/>
  <c r="AI6" i="33"/>
  <c r="AC9" i="33"/>
  <c r="AF8" i="33"/>
  <c r="AV10" i="33"/>
  <c r="AS10" i="33"/>
  <c r="AP9" i="33"/>
  <c r="AR5" i="33"/>
  <c r="AU5" i="33"/>
  <c r="AO6" i="33"/>
  <c r="AL5" i="30"/>
  <c r="AI6" i="30"/>
  <c r="AF6" i="35"/>
  <c r="AC7" i="35"/>
  <c r="AX10" i="30"/>
  <c r="M9" i="33"/>
  <c r="P8" i="33"/>
  <c r="S8" i="33"/>
  <c r="AF6" i="30"/>
  <c r="AC7" i="30"/>
  <c r="L7" i="35"/>
  <c r="I6" i="35"/>
  <c r="AW11" i="35"/>
  <c r="AX11" i="35"/>
  <c r="Y8" i="33"/>
  <c r="AB8" i="33"/>
  <c r="V7" i="33"/>
  <c r="L9" i="33"/>
  <c r="I8" i="33"/>
  <c r="D3" i="36" a="1"/>
  <c r="AM9" i="30"/>
  <c r="AJ8" i="30"/>
  <c r="P6" i="30"/>
  <c r="S6" i="30"/>
  <c r="M7" i="30"/>
  <c r="AS9" i="30"/>
  <c r="AP8" i="30"/>
  <c r="K4" i="30"/>
  <c r="E11" i="32" s="1"/>
  <c r="H5" i="30"/>
  <c r="L11" i="30"/>
  <c r="I10" i="30"/>
  <c r="P6" i="35"/>
  <c r="S6" i="35"/>
  <c r="M7" i="35"/>
  <c r="AM8" i="35"/>
  <c r="AJ7" i="35"/>
  <c r="AX9" i="30"/>
  <c r="AW11" i="33"/>
  <c r="AX11" i="33"/>
  <c r="AM9" i="33"/>
  <c r="AJ8" i="33"/>
  <c r="U9" i="33"/>
  <c r="X8" i="33"/>
  <c r="AA8" i="33"/>
  <c r="AW11" i="30"/>
  <c r="AG6" i="35"/>
  <c r="AD5" i="35"/>
  <c r="AC8" i="35" l="1"/>
  <c r="AF7" i="35"/>
  <c r="Q9" i="30"/>
  <c r="T9" i="30"/>
  <c r="N8" i="30"/>
  <c r="K5" i="30"/>
  <c r="E12" i="32" s="1"/>
  <c r="H6" i="30"/>
  <c r="AL6" i="30"/>
  <c r="AI7" i="30"/>
  <c r="K7" i="35"/>
  <c r="H8" i="35"/>
  <c r="AB8" i="30"/>
  <c r="Y8" i="30"/>
  <c r="V7" i="30"/>
  <c r="E3" i="36"/>
  <c r="L10" i="30"/>
  <c r="I9" i="30"/>
  <c r="AV10" i="30"/>
  <c r="AW10" i="33"/>
  <c r="AX10" i="33"/>
  <c r="AB7" i="33"/>
  <c r="V6" i="33"/>
  <c r="Y7" i="33"/>
  <c r="AG6" i="30"/>
  <c r="AD5" i="30"/>
  <c r="AB9" i="30"/>
  <c r="AD6" i="33"/>
  <c r="AG7" i="33"/>
  <c r="AM7" i="35"/>
  <c r="AJ6" i="35"/>
  <c r="AM8" i="30"/>
  <c r="AJ7" i="30"/>
  <c r="AC10" i="33"/>
  <c r="AF9" i="33"/>
  <c r="AR6" i="30"/>
  <c r="H13" i="32" s="1"/>
  <c r="AO7" i="30"/>
  <c r="AL6" i="35"/>
  <c r="AI7" i="35"/>
  <c r="S7" i="30"/>
  <c r="P7" i="30"/>
  <c r="M8" i="30"/>
  <c r="AL6" i="33"/>
  <c r="AI7" i="33"/>
  <c r="D9" i="36"/>
  <c r="E9" i="36" s="1"/>
  <c r="D6" i="36"/>
  <c r="E6" i="36" s="1"/>
  <c r="D5" i="36"/>
  <c r="E5" i="36" s="1"/>
  <c r="D4" i="36"/>
  <c r="E4" i="36" s="1"/>
  <c r="D11" i="36"/>
  <c r="E11" i="36" s="1"/>
  <c r="D3" i="36"/>
  <c r="D10" i="36"/>
  <c r="D12" i="36"/>
  <c r="E12" i="36" s="1"/>
  <c r="D8" i="36"/>
  <c r="E8" i="36" s="1"/>
  <c r="D7" i="36"/>
  <c r="E7" i="36" s="1"/>
  <c r="S9" i="33"/>
  <c r="M10" i="33"/>
  <c r="P9" i="33"/>
  <c r="AU5" i="30"/>
  <c r="J12" i="32" s="1"/>
  <c r="AR7" i="35"/>
  <c r="AU7" i="35"/>
  <c r="AO8" i="35"/>
  <c r="AB8" i="35"/>
  <c r="Y8" i="35"/>
  <c r="V7" i="35"/>
  <c r="AD4" i="35"/>
  <c r="AG5" i="35"/>
  <c r="T7" i="33"/>
  <c r="N6" i="33"/>
  <c r="Q7" i="33"/>
  <c r="T8" i="35"/>
  <c r="N7" i="35"/>
  <c r="Q8" i="35"/>
  <c r="AA9" i="33"/>
  <c r="U10" i="33"/>
  <c r="X9" i="33"/>
  <c r="S7" i="35"/>
  <c r="M8" i="35"/>
  <c r="P7" i="35"/>
  <c r="AM8" i="33"/>
  <c r="AJ7" i="33"/>
  <c r="AW9" i="30"/>
  <c r="AA7" i="30"/>
  <c r="X7" i="30"/>
  <c r="U8" i="30"/>
  <c r="AA7" i="35"/>
  <c r="U8" i="35"/>
  <c r="X7" i="35"/>
  <c r="AV9" i="35"/>
  <c r="AS9" i="35"/>
  <c r="AP8" i="35"/>
  <c r="E10" i="36"/>
  <c r="AF7" i="30"/>
  <c r="AC8" i="30"/>
  <c r="K6" i="33"/>
  <c r="H7" i="33"/>
  <c r="AU6" i="33"/>
  <c r="AR6" i="33"/>
  <c r="AO7" i="33"/>
  <c r="AS8" i="30"/>
  <c r="AP7" i="30"/>
  <c r="L8" i="33"/>
  <c r="I7" i="33"/>
  <c r="L6" i="35"/>
  <c r="I5" i="35"/>
  <c r="AS9" i="33"/>
  <c r="AV9" i="33"/>
  <c r="AP8" i="33"/>
  <c r="AW10" i="35"/>
  <c r="AX10" i="35"/>
  <c r="AL7" i="35" l="1"/>
  <c r="AI8" i="35"/>
  <c r="AM7" i="30"/>
  <c r="AJ6" i="30"/>
  <c r="L9" i="30"/>
  <c r="I8" i="30"/>
  <c r="AV9" i="30"/>
  <c r="AL7" i="30"/>
  <c r="AI8" i="30"/>
  <c r="T7" i="35"/>
  <c r="N6" i="35"/>
  <c r="Q7" i="35"/>
  <c r="L5" i="35"/>
  <c r="I4" i="35"/>
  <c r="AR7" i="33"/>
  <c r="AU7" i="33"/>
  <c r="AO8" i="33"/>
  <c r="Q6" i="33"/>
  <c r="T6" i="33"/>
  <c r="N5" i="33"/>
  <c r="AU8" i="35"/>
  <c r="AO9" i="35"/>
  <c r="AR8" i="35"/>
  <c r="AF8" i="35"/>
  <c r="AC9" i="35"/>
  <c r="AC11" i="33"/>
  <c r="AF10" i="33"/>
  <c r="AV8" i="35"/>
  <c r="AS8" i="35"/>
  <c r="AP7" i="35"/>
  <c r="AM6" i="35"/>
  <c r="AJ5" i="35"/>
  <c r="Y6" i="33"/>
  <c r="AB6" i="33"/>
  <c r="V5" i="33"/>
  <c r="E13" i="36"/>
  <c r="K6" i="30"/>
  <c r="E13" i="32" s="1"/>
  <c r="H7" i="30"/>
  <c r="AV8" i="33"/>
  <c r="AS8" i="33"/>
  <c r="AP7" i="33"/>
  <c r="AB7" i="35"/>
  <c r="V6" i="35"/>
  <c r="Y7" i="35"/>
  <c r="AW8" i="30"/>
  <c r="AX8" i="30"/>
  <c r="M11" i="33"/>
  <c r="P10" i="33"/>
  <c r="S10" i="33"/>
  <c r="AW9" i="33"/>
  <c r="AX9" i="33"/>
  <c r="AB7" i="30"/>
  <c r="Y7" i="30"/>
  <c r="V6" i="30"/>
  <c r="AF8" i="30"/>
  <c r="AC9" i="30"/>
  <c r="AG5" i="30"/>
  <c r="AD4" i="30"/>
  <c r="U11" i="33"/>
  <c r="X10" i="33"/>
  <c r="AA10" i="33"/>
  <c r="AU7" i="30"/>
  <c r="J14" i="32" s="1"/>
  <c r="AR7" i="30"/>
  <c r="H14" i="32" s="1"/>
  <c r="AO8" i="30"/>
  <c r="K7" i="33"/>
  <c r="H8" i="33"/>
  <c r="AM7" i="33"/>
  <c r="AJ6" i="33"/>
  <c r="AD3" i="35"/>
  <c r="AG3" i="35" s="1"/>
  <c r="AG4" i="35"/>
  <c r="AU6" i="30"/>
  <c r="J13" i="32" s="1"/>
  <c r="X8" i="35"/>
  <c r="AA8" i="35"/>
  <c r="U9" i="35"/>
  <c r="K8" i="35"/>
  <c r="H9" i="35"/>
  <c r="P8" i="35"/>
  <c r="S8" i="35"/>
  <c r="M9" i="35"/>
  <c r="X8" i="30"/>
  <c r="AA8" i="30"/>
  <c r="U9" i="30"/>
  <c r="L7" i="33"/>
  <c r="I6" i="33"/>
  <c r="AW9" i="35"/>
  <c r="AX9" i="35"/>
  <c r="AL7" i="33"/>
  <c r="AI8" i="33"/>
  <c r="AS7" i="30"/>
  <c r="AP6" i="30"/>
  <c r="P8" i="30"/>
  <c r="S8" i="30"/>
  <c r="M9" i="30"/>
  <c r="AG6" i="33"/>
  <c r="AD5" i="33"/>
  <c r="T8" i="30"/>
  <c r="Q8" i="30"/>
  <c r="N7" i="30"/>
  <c r="S9" i="30" l="1"/>
  <c r="M10" i="30"/>
  <c r="P9" i="30"/>
  <c r="K7" i="30"/>
  <c r="E14" i="32" s="1"/>
  <c r="H8" i="30"/>
  <c r="AW8" i="35"/>
  <c r="AX8" i="35"/>
  <c r="T5" i="33"/>
  <c r="N4" i="33"/>
  <c r="Q5" i="33"/>
  <c r="AM6" i="30"/>
  <c r="AJ5" i="30"/>
  <c r="M12" i="33"/>
  <c r="S11" i="33"/>
  <c r="P11" i="33"/>
  <c r="L4" i="35"/>
  <c r="I3" i="35"/>
  <c r="L3" i="35" s="1"/>
  <c r="V4" i="33"/>
  <c r="AB5" i="33"/>
  <c r="Y5" i="33"/>
  <c r="L8" i="30"/>
  <c r="I7" i="30"/>
  <c r="AV8" i="30"/>
  <c r="L6" i="33"/>
  <c r="I5" i="33"/>
  <c r="AS6" i="30"/>
  <c r="AP5" i="30"/>
  <c r="U12" i="33"/>
  <c r="AA11" i="33"/>
  <c r="X11" i="33"/>
  <c r="AB6" i="35"/>
  <c r="Y6" i="35"/>
  <c r="V5" i="35"/>
  <c r="T6" i="35"/>
  <c r="N5" i="35"/>
  <c r="Q6" i="35"/>
  <c r="AA9" i="30"/>
  <c r="X9" i="30"/>
  <c r="U10" i="30"/>
  <c r="K8" i="33"/>
  <c r="H9" i="33"/>
  <c r="AC12" i="33"/>
  <c r="AF12" i="33" s="1"/>
  <c r="AF11" i="33"/>
  <c r="AL8" i="35"/>
  <c r="AI9" i="35"/>
  <c r="Y6" i="30"/>
  <c r="AB6" i="30"/>
  <c r="V5" i="30"/>
  <c r="AR9" i="35"/>
  <c r="AU9" i="35"/>
  <c r="AO10" i="35"/>
  <c r="AM6" i="33"/>
  <c r="AJ5" i="33"/>
  <c r="Q7" i="30"/>
  <c r="T7" i="30"/>
  <c r="N6" i="30"/>
  <c r="AA9" i="35"/>
  <c r="X9" i="35"/>
  <c r="U10" i="35"/>
  <c r="AG4" i="30"/>
  <c r="AD3" i="30"/>
  <c r="AG3" i="30" s="1"/>
  <c r="AS7" i="33"/>
  <c r="AV7" i="33"/>
  <c r="AP6" i="33"/>
  <c r="AF9" i="35"/>
  <c r="AC10" i="35"/>
  <c r="AU8" i="33"/>
  <c r="AR8" i="33"/>
  <c r="AO9" i="33"/>
  <c r="AL8" i="30"/>
  <c r="AI9" i="30"/>
  <c r="S9" i="35"/>
  <c r="M10" i="35"/>
  <c r="P9" i="35"/>
  <c r="AV7" i="35"/>
  <c r="AS7" i="35"/>
  <c r="AP6" i="35"/>
  <c r="K9" i="35"/>
  <c r="H10" i="35"/>
  <c r="AW7" i="30"/>
  <c r="AX7" i="30"/>
  <c r="AD4" i="33"/>
  <c r="AG5" i="33"/>
  <c r="AL8" i="33"/>
  <c r="AI9" i="33"/>
  <c r="AU8" i="30"/>
  <c r="J15" i="32" s="1"/>
  <c r="AR8" i="30"/>
  <c r="H15" i="32" s="1"/>
  <c r="AO9" i="30"/>
  <c r="AF9" i="30"/>
  <c r="AC10" i="30"/>
  <c r="AW8" i="33"/>
  <c r="AX8" i="33"/>
  <c r="AM5" i="35"/>
  <c r="AJ4" i="35"/>
  <c r="AM5" i="33" l="1"/>
  <c r="AJ4" i="33"/>
  <c r="AM4" i="35"/>
  <c r="AJ3" i="35"/>
  <c r="AM3" i="35" s="1"/>
  <c r="X10" i="35"/>
  <c r="AA10" i="35"/>
  <c r="U11" i="35"/>
  <c r="T5" i="35"/>
  <c r="N4" i="35"/>
  <c r="Q5" i="35"/>
  <c r="AS5" i="30"/>
  <c r="AP4" i="30"/>
  <c r="AM5" i="30"/>
  <c r="AJ4" i="30"/>
  <c r="AL9" i="33"/>
  <c r="AI10" i="33"/>
  <c r="AW7" i="35"/>
  <c r="AX7" i="35"/>
  <c r="AW7" i="33"/>
  <c r="AX7" i="33"/>
  <c r="AR9" i="33"/>
  <c r="AU9" i="33"/>
  <c r="AO10" i="33"/>
  <c r="L7" i="30"/>
  <c r="I6" i="30"/>
  <c r="AV7" i="30"/>
  <c r="K8" i="30"/>
  <c r="E15" i="32" s="1"/>
  <c r="H9" i="30"/>
  <c r="AF10" i="30"/>
  <c r="AC11" i="30"/>
  <c r="AF10" i="35"/>
  <c r="AC11" i="35"/>
  <c r="K9" i="33"/>
  <c r="H10" i="33"/>
  <c r="Y4" i="33"/>
  <c r="AB4" i="33"/>
  <c r="V3" i="33"/>
  <c r="S10" i="30"/>
  <c r="P10" i="30"/>
  <c r="M11" i="30"/>
  <c r="AV6" i="35"/>
  <c r="AS6" i="35"/>
  <c r="AP5" i="35"/>
  <c r="AL9" i="35"/>
  <c r="AI10" i="35"/>
  <c r="P12" i="33"/>
  <c r="S12" i="33"/>
  <c r="AG4" i="33"/>
  <c r="AD3" i="33"/>
  <c r="AG3" i="33" s="1"/>
  <c r="AW6" i="30"/>
  <c r="AX6" i="30"/>
  <c r="P10" i="35"/>
  <c r="M11" i="35"/>
  <c r="S10" i="35"/>
  <c r="AB5" i="35"/>
  <c r="V4" i="35"/>
  <c r="Y5" i="35"/>
  <c r="AR9" i="30"/>
  <c r="H16" i="32" s="1"/>
  <c r="AO10" i="30"/>
  <c r="AV6" i="33"/>
  <c r="AS6" i="33"/>
  <c r="AP5" i="33"/>
  <c r="Q6" i="30"/>
  <c r="T6" i="30"/>
  <c r="N5" i="30"/>
  <c r="Y5" i="30"/>
  <c r="V4" i="30"/>
  <c r="AB5" i="30"/>
  <c r="L5" i="33"/>
  <c r="I4" i="33"/>
  <c r="Q4" i="33"/>
  <c r="T4" i="33"/>
  <c r="N3" i="33"/>
  <c r="AA12" i="33"/>
  <c r="X12" i="33"/>
  <c r="AR10" i="35"/>
  <c r="AU10" i="35"/>
  <c r="AO11" i="35"/>
  <c r="K10" i="35"/>
  <c r="H11" i="35"/>
  <c r="AL9" i="30"/>
  <c r="AI10" i="30"/>
  <c r="AA10" i="30"/>
  <c r="X10" i="30"/>
  <c r="U11" i="30"/>
  <c r="AM4" i="30" l="1"/>
  <c r="AJ3" i="30"/>
  <c r="AM3" i="30" s="1"/>
  <c r="X11" i="35"/>
  <c r="U12" i="35"/>
  <c r="AA11" i="35"/>
  <c r="AS5" i="33"/>
  <c r="AV5" i="33"/>
  <c r="AP4" i="33"/>
  <c r="AU10" i="33"/>
  <c r="AR10" i="33"/>
  <c r="AO11" i="33"/>
  <c r="AL10" i="35"/>
  <c r="AI11" i="35"/>
  <c r="K9" i="30"/>
  <c r="E16" i="32" s="1"/>
  <c r="H10" i="30"/>
  <c r="AS4" i="30"/>
  <c r="AP3" i="30"/>
  <c r="AW6" i="33"/>
  <c r="AX6" i="33"/>
  <c r="L4" i="33"/>
  <c r="I3" i="33"/>
  <c r="L3" i="33" s="1"/>
  <c r="AA11" i="30"/>
  <c r="X11" i="30"/>
  <c r="U12" i="30"/>
  <c r="P11" i="35"/>
  <c r="S11" i="35"/>
  <c r="M12" i="35"/>
  <c r="Y4" i="30"/>
  <c r="V3" i="30"/>
  <c r="AU9" i="30"/>
  <c r="J16" i="32" s="1"/>
  <c r="K10" i="33"/>
  <c r="H11" i="33"/>
  <c r="AR11" i="35"/>
  <c r="AU11" i="35"/>
  <c r="AO12" i="35"/>
  <c r="AF11" i="30"/>
  <c r="AC12" i="30"/>
  <c r="AF12" i="30" s="1"/>
  <c r="AB3" i="33"/>
  <c r="Y3" i="33"/>
  <c r="AR10" i="30"/>
  <c r="H17" i="32" s="1"/>
  <c r="AO11" i="30"/>
  <c r="AL10" i="30"/>
  <c r="AI11" i="30"/>
  <c r="AV5" i="35"/>
  <c r="AS5" i="35"/>
  <c r="AP4" i="35"/>
  <c r="AW5" i="30"/>
  <c r="AX5" i="30"/>
  <c r="T3" i="33"/>
  <c r="Q3" i="33"/>
  <c r="T5" i="30"/>
  <c r="Q5" i="30"/>
  <c r="N4" i="30"/>
  <c r="AB4" i="30" s="1"/>
  <c r="L6" i="30"/>
  <c r="I5" i="30"/>
  <c r="AV6" i="30"/>
  <c r="AM4" i="33"/>
  <c r="AJ3" i="33"/>
  <c r="AM3" i="33" s="1"/>
  <c r="AW6" i="35"/>
  <c r="AX6" i="35"/>
  <c r="K11" i="35"/>
  <c r="H12" i="35"/>
  <c r="K12" i="35" s="1"/>
  <c r="AB4" i="35"/>
  <c r="V3" i="35"/>
  <c r="Y4" i="35"/>
  <c r="S11" i="30"/>
  <c r="P11" i="30"/>
  <c r="M12" i="30"/>
  <c r="AF11" i="35"/>
  <c r="AC12" i="35"/>
  <c r="AF12" i="35" s="1"/>
  <c r="AL10" i="33"/>
  <c r="AI11" i="33"/>
  <c r="T4" i="35"/>
  <c r="N3" i="35"/>
  <c r="Q4" i="35"/>
  <c r="AV4" i="33" l="1"/>
  <c r="AS4" i="33"/>
  <c r="AP3" i="33"/>
  <c r="AB3" i="30"/>
  <c r="Y3" i="30"/>
  <c r="K10" i="30"/>
  <c r="E17" i="32" s="1"/>
  <c r="H11" i="30"/>
  <c r="P12" i="30"/>
  <c r="S12" i="30"/>
  <c r="AL11" i="30"/>
  <c r="AI12" i="30"/>
  <c r="AL12" i="30" s="1"/>
  <c r="AW5" i="33"/>
  <c r="AX5" i="33"/>
  <c r="T3" i="35"/>
  <c r="Q3" i="35"/>
  <c r="AR12" i="35"/>
  <c r="H20" i="35" s="1" a="1"/>
  <c r="AU12" i="35"/>
  <c r="J20" i="35" s="1" a="1"/>
  <c r="AL11" i="35"/>
  <c r="AI12" i="35"/>
  <c r="AL12" i="35" s="1"/>
  <c r="AW5" i="35"/>
  <c r="AX5" i="35"/>
  <c r="AR11" i="30"/>
  <c r="H18" i="32" s="1"/>
  <c r="AO12" i="30"/>
  <c r="AB3" i="35"/>
  <c r="Y3" i="35"/>
  <c r="AU10" i="30"/>
  <c r="J17" i="32" s="1"/>
  <c r="AR11" i="33"/>
  <c r="AU11" i="33"/>
  <c r="AO12" i="33"/>
  <c r="Q4" i="30"/>
  <c r="T4" i="30"/>
  <c r="N3" i="30"/>
  <c r="AW4" i="30"/>
  <c r="AX4" i="30"/>
  <c r="P12" i="35"/>
  <c r="S12" i="35"/>
  <c r="X12" i="35"/>
  <c r="AA12" i="35"/>
  <c r="AL11" i="33"/>
  <c r="AI12" i="33"/>
  <c r="AL12" i="33" s="1"/>
  <c r="L5" i="30"/>
  <c r="I4" i="30"/>
  <c r="AV5" i="30"/>
  <c r="K11" i="33"/>
  <c r="H12" i="33"/>
  <c r="K12" i="33" s="1"/>
  <c r="E20" i="33" s="1" a="1"/>
  <c r="AS3" i="30"/>
  <c r="E20" i="35" a="1"/>
  <c r="AV4" i="35"/>
  <c r="AS4" i="35"/>
  <c r="AP3" i="35"/>
  <c r="X12" i="30"/>
  <c r="AA12" i="30"/>
  <c r="H25" i="35" l="1"/>
  <c r="H23" i="35"/>
  <c r="H22" i="35"/>
  <c r="H21" i="35"/>
  <c r="H28" i="35"/>
  <c r="H20" i="35"/>
  <c r="H27" i="35"/>
  <c r="H29" i="35"/>
  <c r="H26" i="35"/>
  <c r="H24" i="35"/>
  <c r="K11" i="30"/>
  <c r="E18" i="32" s="1"/>
  <c r="H12" i="30"/>
  <c r="K12" i="30" s="1"/>
  <c r="E19" i="32" s="1"/>
  <c r="AW3" i="30"/>
  <c r="AW13" i="30" s="1"/>
  <c r="A7" i="32" s="1"/>
  <c r="AX3" i="30"/>
  <c r="AX13" i="30" s="1"/>
  <c r="AR12" i="30"/>
  <c r="H19" i="32" s="1"/>
  <c r="AU12" i="30"/>
  <c r="J19" i="32" s="1"/>
  <c r="AU12" i="33"/>
  <c r="J20" i="33" s="1" a="1"/>
  <c r="AR12" i="33"/>
  <c r="H20" i="33" s="1" a="1"/>
  <c r="AU11" i="30"/>
  <c r="J18" i="32" s="1"/>
  <c r="AV3" i="35"/>
  <c r="AS3" i="35"/>
  <c r="L4" i="30"/>
  <c r="I3" i="30"/>
  <c r="AV4" i="30"/>
  <c r="AS3" i="33"/>
  <c r="AV3" i="33"/>
  <c r="E29" i="33"/>
  <c r="E21" i="33"/>
  <c r="E28" i="33"/>
  <c r="E27" i="33"/>
  <c r="E20" i="33"/>
  <c r="E23" i="33"/>
  <c r="E22" i="33"/>
  <c r="E26" i="33"/>
  <c r="E24" i="33"/>
  <c r="E25" i="33"/>
  <c r="AW4" i="35"/>
  <c r="AX4" i="35"/>
  <c r="AW4" i="33"/>
  <c r="AX4" i="33"/>
  <c r="E26" i="35"/>
  <c r="E29" i="35"/>
  <c r="E28" i="35"/>
  <c r="E20" i="35"/>
  <c r="E27" i="35"/>
  <c r="E24" i="35"/>
  <c r="E25" i="35"/>
  <c r="E23" i="35"/>
  <c r="E22" i="35"/>
  <c r="E21" i="35"/>
  <c r="T3" i="30"/>
  <c r="Q3" i="30"/>
  <c r="J27" i="35"/>
  <c r="J20" i="35"/>
  <c r="J29" i="35"/>
  <c r="J28" i="35"/>
  <c r="J26" i="35"/>
  <c r="J24" i="35"/>
  <c r="J23" i="35"/>
  <c r="J21" i="35"/>
  <c r="J25" i="35"/>
  <c r="J22" i="35"/>
  <c r="B7" i="32" l="1"/>
  <c r="AY13" i="30"/>
  <c r="C7" i="32" s="1"/>
  <c r="H28" i="33"/>
  <c r="H27" i="33"/>
  <c r="H20" i="33"/>
  <c r="H26" i="33"/>
  <c r="H25" i="33"/>
  <c r="H29" i="33"/>
  <c r="H24" i="33"/>
  <c r="H23" i="33"/>
  <c r="H22" i="33"/>
  <c r="H21" i="33"/>
  <c r="L3" i="30"/>
  <c r="AV3" i="30"/>
  <c r="AW3" i="35"/>
  <c r="AW13" i="35" s="1"/>
  <c r="A17" i="35" s="1"/>
  <c r="AX3" i="35"/>
  <c r="AX13" i="35" s="1"/>
  <c r="AW3" i="33"/>
  <c r="AW13" i="33" s="1"/>
  <c r="A17" i="33" s="1"/>
  <c r="AX3" i="33"/>
  <c r="AX13" i="33" s="1"/>
  <c r="J22" i="33"/>
  <c r="J29" i="33"/>
  <c r="J21" i="33"/>
  <c r="J28" i="33"/>
  <c r="J27" i="33"/>
  <c r="J20" i="33"/>
  <c r="J26" i="33"/>
  <c r="J25" i="33"/>
  <c r="J24" i="33"/>
  <c r="J23" i="33"/>
  <c r="AY13" i="35" l="1"/>
  <c r="C17" i="35" s="1"/>
  <c r="B17" i="35"/>
  <c r="AY13" i="33"/>
  <c r="C17" i="33" s="1"/>
  <c r="B17" i="33"/>
</calcChain>
</file>

<file path=xl/sharedStrings.xml><?xml version="1.0" encoding="utf-8"?>
<sst xmlns="http://schemas.openxmlformats.org/spreadsheetml/2006/main" count="248" uniqueCount="31">
  <si>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</si>
  <si>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</si>
  <si>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</si>
  <si>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</si>
  <si>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</si>
  <si>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</si>
  <si>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</si>
  <si>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</si>
  <si>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</si>
  <si>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</si>
  <si>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</si>
  <si>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</si>
  <si>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</si>
  <si>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</si>
  <si>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</si>
  <si>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</si>
  <si>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</si>
  <si>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</si>
  <si>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</si>
  <si>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</si>
  <si>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</si>
  <si>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</si>
  <si>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</si>
  <si>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</si>
  <si>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</si>
  <si>
    <t>Decil</t>
  </si>
  <si>
    <t>Modelación</t>
  </si>
  <si>
    <t>Validación</t>
  </si>
  <si>
    <t>IPS [w-x]*ln[w/x]</t>
  </si>
  <si>
    <t>Malo Int%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</si>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</sst>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###0"/>
    <numFmt numFmtId="167" formatCode="0.0"/>
    <numFmt numFmtId="168" formatCode="#,##0.0_);\(#,##0.0\)"/>
  </numFmts>
  <fonts count="14" x14ac:knownFonts="1">
    <font>
      <sz val="11"/>
      <color theme="1"/>
      <name val="Calibri"/>
      <family val="2"/>
      <scheme val="minor"/>
    </font>
    <font>
      <b/>
      <i/>
      <sz val="9"/>
      <color theme="1"/>
      <name val="Century Gothic"/>
      <family val="1"/>
    </font>
    <font>
      <b/>
      <sz val="8"/>
      <color indexed="9"/>
      <name val="Century Gothic"/>
      <family val="1"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b/>
      <sz val="11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10"/>
      <color indexed="9"/>
      <name val="Century Gothic"/>
      <family val="1"/>
    </font>
    <font>
      <b/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1"/>
    </font>
    <font>
      <b/>
      <i/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DAD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6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12" fillId="5" borderId="0" xfId="0" applyFont="1" applyFill="1" applyAlignment="1">
      <alignment horizontal="center" wrapText="1"/>
    </xf>
    <xf numFmtId="3" fontId="12" fillId="5" borderId="0" xfId="0" applyNumberFormat="1" applyFont="1" applyFill="1" applyAlignment="1">
      <alignment horizontal="center" wrapText="1"/>
    </xf>
    <xf numFmtId="164" fontId="12" fillId="5" borderId="0" xfId="0" applyNumberFormat="1" applyFont="1" applyFill="1" applyAlignment="1">
      <alignment horizontal="center" wrapText="1"/>
    </xf>
    <xf numFmtId="168" fontId="13" fillId="5" borderId="0" xfId="0" applyNumberFormat="1" applyFon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9" fontId="12" fillId="0" borderId="1" xfId="0" applyNumberFormat="1" applyFont="1" applyBorder="1" applyAlignment="1">
      <alignment horizontal="center" wrapText="1"/>
    </xf>
    <xf numFmtId="10" fontId="12" fillId="0" borderId="1" xfId="0" applyNumberFormat="1" applyFont="1" applyBorder="1" applyAlignment="1">
      <alignment horizontal="center" wrapText="1"/>
    </xf>
    <xf numFmtId="164" fontId="12" fillId="0" borderId="1" xfId="0" applyNumberFormat="1" applyFont="1" applyBorder="1" applyAlignment="1">
      <alignment horizontal="center" wrapText="1"/>
    </xf>
    <xf numFmtId="164" fontId="12" fillId="0" borderId="0" xfId="0" applyNumberFormat="1" applyFont="1" applyAlignment="1">
      <alignment wrapText="1"/>
    </xf>
    <xf numFmtId="3" fontId="13" fillId="0" borderId="1" xfId="0" applyNumberFormat="1" applyFont="1" applyBorder="1" applyAlignment="1">
      <alignment horizontal="center" wrapText="1"/>
    </xf>
    <xf numFmtId="9" fontId="13" fillId="0" borderId="1" xfId="0" applyNumberFormat="1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wrapText="1"/>
    </xf>
    <xf numFmtId="164" fontId="13" fillId="0" borderId="0" xfId="0" applyNumberFormat="1" applyFont="1" applyAlignment="1">
      <alignment wrapText="1"/>
    </xf>
    <xf numFmtId="165" fontId="13" fillId="0" borderId="0" xfId="0" applyNumberFormat="1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0" fontId="6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="83" zoomScaleNormal="83" workbookViewId="0">
      <selection activeCell="L37" sqref="L37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7.8867187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970</v>
      </c>
      <c r="B3" s="8">
        <v>990</v>
      </c>
      <c r="C3" s="8">
        <f>+D3+E3+F3+G3</f>
        <v>1215</v>
      </c>
      <c r="D3" s="16">
        <v>703</v>
      </c>
      <c r="E3" s="16">
        <v>7</v>
      </c>
      <c r="F3" s="16">
        <v>156</v>
      </c>
      <c r="G3" s="16">
        <v>349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703</v>
      </c>
      <c r="N3" s="11">
        <f>D3+N4</f>
        <v>5148</v>
      </c>
      <c r="O3" s="12">
        <f>D3/D$13</f>
        <v>0.13655788655788656</v>
      </c>
      <c r="P3" s="12">
        <f>M3/D$13</f>
        <v>0.13655788655788656</v>
      </c>
      <c r="Q3" s="12">
        <f t="shared" ref="Q3:Q12" si="1">N3/D$13</f>
        <v>1</v>
      </c>
      <c r="R3" s="13">
        <f>D3/(D3+E3+F3)</f>
        <v>0.81177829099307164</v>
      </c>
      <c r="S3" s="13">
        <f>M3/(M3+U3+AC3)</f>
        <v>0.81177829099307164</v>
      </c>
      <c r="T3" s="13">
        <f t="shared" ref="S3:T12" si="2">N3/(N3+V3+AD3)</f>
        <v>0.61439312567132121</v>
      </c>
      <c r="U3" s="11">
        <f>E3</f>
        <v>7</v>
      </c>
      <c r="V3" s="11">
        <f t="shared" ref="V3:V11" si="3">E3+V4</f>
        <v>623</v>
      </c>
      <c r="W3" s="12">
        <f>E3/E$13</f>
        <v>1.1235955056179775E-2</v>
      </c>
      <c r="X3" s="12">
        <f>U3/E$13</f>
        <v>1.1235955056179775E-2</v>
      </c>
      <c r="Y3" s="12">
        <f t="shared" ref="Y3:Y12" si="4">V3/E$13</f>
        <v>1</v>
      </c>
      <c r="Z3" s="13">
        <f>E3/(D3+E3+F3)</f>
        <v>8.0831408775981529E-3</v>
      </c>
      <c r="AA3" s="13">
        <f>U3/(M3+U3+AC3)</f>
        <v>8.0831408775981529E-3</v>
      </c>
      <c r="AB3" s="13">
        <f t="shared" ref="AA3:AB12" si="5">V3/(N3+V3+AD3)</f>
        <v>7.4352548036758559E-2</v>
      </c>
      <c r="AC3" s="11">
        <f>F3</f>
        <v>156</v>
      </c>
      <c r="AD3" s="11">
        <f t="shared" ref="AD3:AD11" si="6">F3+AD4</f>
        <v>2608</v>
      </c>
      <c r="AE3" s="12">
        <f t="shared" ref="AE3:AE12" si="7">F3/F$13</f>
        <v>5.98159509202454E-2</v>
      </c>
      <c r="AF3" s="12">
        <f t="shared" ref="AF3:AF12" si="8">AC3/F$13</f>
        <v>5.98159509202454E-2</v>
      </c>
      <c r="AG3" s="12">
        <f>AD3/F$13</f>
        <v>1</v>
      </c>
      <c r="AH3" s="11">
        <f>ROUND($G3*R3+D3,0)</f>
        <v>986</v>
      </c>
      <c r="AI3" s="11">
        <f>AH3</f>
        <v>986</v>
      </c>
      <c r="AJ3" s="11">
        <f t="shared" ref="AJ3:AJ11" si="9">AH3+AJ4</f>
        <v>7431</v>
      </c>
      <c r="AK3" s="12">
        <f t="shared" ref="AK3:AK12" si="10">AH3/AH$13</f>
        <v>0.13268739066074553</v>
      </c>
      <c r="AL3" s="12">
        <f t="shared" ref="AL3:AL11" si="11">AI3/AH$13</f>
        <v>0.13268739066074553</v>
      </c>
      <c r="AM3" s="12">
        <f t="shared" ref="AM3:AM9" si="12">AJ3/AH$13</f>
        <v>1</v>
      </c>
      <c r="AN3" s="11">
        <f>ROUND($G3*Z3+E3,0)</f>
        <v>10</v>
      </c>
      <c r="AO3" s="11">
        <f>AN3</f>
        <v>10</v>
      </c>
      <c r="AP3" s="11">
        <f>AN3+AP4</f>
        <v>911</v>
      </c>
      <c r="AQ3" s="12">
        <f>AN3/AN$13</f>
        <v>1.0976948408342482E-2</v>
      </c>
      <c r="AR3" s="12">
        <f t="shared" ref="AR3:AR12" si="13">AO3/AN$13</f>
        <v>1.0976948408342482E-2</v>
      </c>
      <c r="AS3" s="12">
        <f t="shared" ref="AS3:AS12" si="14">AP3/AN$13</f>
        <v>1</v>
      </c>
      <c r="AT3" s="13">
        <f t="shared" ref="AT3:AT12" si="15">AN3/C3</f>
        <v>8.23045267489712E-3</v>
      </c>
      <c r="AU3" s="13">
        <f t="shared" ref="AU3:AV12" si="16">AO3/H3</f>
        <v>8.23045267489712E-3</v>
      </c>
      <c r="AV3" s="13">
        <f>AP3/I3</f>
        <v>7.5004116581590646E-2</v>
      </c>
      <c r="AW3" s="13">
        <f>ABS(AS3-AM3)</f>
        <v>0</v>
      </c>
      <c r="AX3" s="14">
        <f>AK3*((AS3+AS4)/2)</f>
        <v>0.13195913933988523</v>
      </c>
      <c r="AY3" s="5"/>
    </row>
    <row r="4" spans="1:51" x14ac:dyDescent="0.3">
      <c r="A4" s="8">
        <v>958</v>
      </c>
      <c r="B4" s="8">
        <v>970</v>
      </c>
      <c r="C4" s="8">
        <f t="shared" ref="C4:C12" si="17">+D4+E4+F4+G4</f>
        <v>1214</v>
      </c>
      <c r="D4" s="16">
        <v>698</v>
      </c>
      <c r="E4" s="16">
        <v>9</v>
      </c>
      <c r="F4" s="16">
        <v>182</v>
      </c>
      <c r="G4" s="16">
        <v>325</v>
      </c>
      <c r="H4" s="11">
        <f>C4+H3</f>
        <v>2429</v>
      </c>
      <c r="I4" s="11">
        <f t="shared" ref="I4:I9" si="18">C4+I5</f>
        <v>10931</v>
      </c>
      <c r="J4" s="12">
        <f t="shared" ref="J4:J12" si="19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1401</v>
      </c>
      <c r="N4" s="11">
        <f t="shared" ref="N4:N11" si="20">D4+N5</f>
        <v>4445</v>
      </c>
      <c r="O4" s="12">
        <f>D4/D$13</f>
        <v>0.13558663558663558</v>
      </c>
      <c r="P4" s="12">
        <f>M4/D$13</f>
        <v>0.27214452214452217</v>
      </c>
      <c r="Q4" s="12">
        <f t="shared" si="1"/>
        <v>0.86344211344211341</v>
      </c>
      <c r="R4" s="13">
        <f>D4/(D4+E4+F4)</f>
        <v>0.78515185601799775</v>
      </c>
      <c r="S4" s="13">
        <f t="shared" si="2"/>
        <v>0.79829059829059834</v>
      </c>
      <c r="T4" s="13">
        <f t="shared" si="2"/>
        <v>0.59164115533076</v>
      </c>
      <c r="U4" s="11">
        <f t="shared" ref="U4:U12" si="21">E4+U3</f>
        <v>16</v>
      </c>
      <c r="V4" s="11">
        <f t="shared" si="3"/>
        <v>616</v>
      </c>
      <c r="W4" s="12">
        <f>E4/E$13</f>
        <v>1.4446227929373997E-2</v>
      </c>
      <c r="X4" s="12">
        <f>U4/E$13</f>
        <v>2.5682182985553772E-2</v>
      </c>
      <c r="Y4" s="12">
        <f t="shared" si="4"/>
        <v>0.9887640449438202</v>
      </c>
      <c r="Z4" s="13">
        <f t="shared" ref="Z4:Z12" si="22">E4/(D4+E4+F4)</f>
        <v>1.0123734533183352E-2</v>
      </c>
      <c r="AA4" s="13">
        <f t="shared" si="5"/>
        <v>9.1168091168091162E-3</v>
      </c>
      <c r="AB4" s="13">
        <f t="shared" si="5"/>
        <v>8.1991215226939973E-2</v>
      </c>
      <c r="AC4" s="11">
        <f t="shared" ref="AC4:AC12" si="23">F4+AC3</f>
        <v>338</v>
      </c>
      <c r="AD4" s="11">
        <f t="shared" si="6"/>
        <v>2452</v>
      </c>
      <c r="AE4" s="12">
        <f t="shared" si="7"/>
        <v>6.9785276073619631E-2</v>
      </c>
      <c r="AF4" s="12">
        <f t="shared" si="8"/>
        <v>0.12960122699386503</v>
      </c>
      <c r="AG4" s="12">
        <f t="shared" ref="AG4:AG12" si="24">AD4/F$13</f>
        <v>0.94018404907975461</v>
      </c>
      <c r="AH4" s="11">
        <f>ROUND($G4*R4+D4,0)</f>
        <v>953</v>
      </c>
      <c r="AI4" s="11">
        <f t="shared" ref="AI4:AI12" si="25">AH4+AI3</f>
        <v>1939</v>
      </c>
      <c r="AJ4" s="11">
        <f t="shared" si="9"/>
        <v>6445</v>
      </c>
      <c r="AK4" s="12">
        <f t="shared" si="10"/>
        <v>0.12824653478670434</v>
      </c>
      <c r="AL4" s="12">
        <f t="shared" si="11"/>
        <v>0.26093392544744987</v>
      </c>
      <c r="AM4" s="12">
        <f t="shared" si="12"/>
        <v>0.86731260933925447</v>
      </c>
      <c r="AN4" s="11">
        <f>ROUND($G4*Z4+E4,0)</f>
        <v>12</v>
      </c>
      <c r="AO4" s="11">
        <f>AN4+AO3</f>
        <v>22</v>
      </c>
      <c r="AP4" s="11">
        <f t="shared" ref="AP4:AP11" si="26">AN4+AP5</f>
        <v>901</v>
      </c>
      <c r="AQ4" s="12">
        <f>AN4/AN$13</f>
        <v>1.3172338090010977E-2</v>
      </c>
      <c r="AR4" s="12">
        <f t="shared" si="13"/>
        <v>2.4149286498353458E-2</v>
      </c>
      <c r="AS4" s="12">
        <f t="shared" si="14"/>
        <v>0.98902305159165749</v>
      </c>
      <c r="AT4" s="13">
        <f t="shared" si="15"/>
        <v>9.8846787479406912E-3</v>
      </c>
      <c r="AU4" s="13">
        <f t="shared" si="16"/>
        <v>9.0572251955537263E-3</v>
      </c>
      <c r="AV4" s="13">
        <f t="shared" si="16"/>
        <v>8.2426127527216175E-2</v>
      </c>
      <c r="AW4" s="13">
        <f>ABS(AS4-AM4)</f>
        <v>0.12171044225240302</v>
      </c>
      <c r="AX4" s="14">
        <f>AK4*((AS4+AS5)/2)</f>
        <v>0.12599412583326058</v>
      </c>
      <c r="AY4" s="5"/>
    </row>
    <row r="5" spans="1:51" x14ac:dyDescent="0.3">
      <c r="A5" s="8">
        <v>941</v>
      </c>
      <c r="B5" s="8">
        <v>958</v>
      </c>
      <c r="C5" s="8">
        <f t="shared" si="17"/>
        <v>1215</v>
      </c>
      <c r="D5" s="16">
        <v>648</v>
      </c>
      <c r="E5" s="16">
        <v>14</v>
      </c>
      <c r="F5" s="16">
        <v>195</v>
      </c>
      <c r="G5" s="16">
        <v>358</v>
      </c>
      <c r="H5" s="11">
        <f t="shared" ref="H5:H11" si="27">C5+H4</f>
        <v>3644</v>
      </c>
      <c r="I5" s="11">
        <f t="shared" si="18"/>
        <v>9717</v>
      </c>
      <c r="J5" s="12">
        <f t="shared" si="19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2049</v>
      </c>
      <c r="N5" s="11">
        <f t="shared" si="20"/>
        <v>3747</v>
      </c>
      <c r="O5" s="12">
        <f t="shared" ref="O5:O12" si="29">D5/D$13</f>
        <v>0.12587412587412589</v>
      </c>
      <c r="P5" s="12">
        <f t="shared" ref="P5:P12" si="30">M5/D$13</f>
        <v>0.398018648018648</v>
      </c>
      <c r="Q5" s="12">
        <f t="shared" si="1"/>
        <v>0.72785547785547788</v>
      </c>
      <c r="R5" s="13">
        <f t="shared" ref="R5:R11" si="31">D5/(D5+E5+F5)</f>
        <v>0.75612602100350057</v>
      </c>
      <c r="S5" s="13">
        <f t="shared" si="2"/>
        <v>0.78445635528330782</v>
      </c>
      <c r="T5" s="13">
        <f t="shared" si="2"/>
        <v>0.56567028985507251</v>
      </c>
      <c r="U5" s="11">
        <f t="shared" si="21"/>
        <v>30</v>
      </c>
      <c r="V5" s="11">
        <f t="shared" si="3"/>
        <v>607</v>
      </c>
      <c r="W5" s="12">
        <f>E5/E$13</f>
        <v>2.247191011235955E-2</v>
      </c>
      <c r="X5" s="12">
        <f t="shared" ref="X5:X12" si="32">U5/E$13</f>
        <v>4.8154093097913325E-2</v>
      </c>
      <c r="Y5" s="12">
        <f t="shared" si="4"/>
        <v>0.9743178170144462</v>
      </c>
      <c r="Z5" s="13">
        <f t="shared" si="22"/>
        <v>1.6336056009334889E-2</v>
      </c>
      <c r="AA5" s="13">
        <f t="shared" si="5"/>
        <v>1.1485451761102604E-2</v>
      </c>
      <c r="AB5" s="13">
        <f t="shared" si="5"/>
        <v>9.1636473429951695E-2</v>
      </c>
      <c r="AC5" s="11">
        <f t="shared" si="23"/>
        <v>533</v>
      </c>
      <c r="AD5" s="11">
        <f t="shared" si="6"/>
        <v>2270</v>
      </c>
      <c r="AE5" s="12">
        <f t="shared" si="7"/>
        <v>7.4769938650306747E-2</v>
      </c>
      <c r="AF5" s="12">
        <f t="shared" si="8"/>
        <v>0.20437116564417179</v>
      </c>
      <c r="AG5" s="12">
        <f t="shared" si="24"/>
        <v>0.870398773006135</v>
      </c>
      <c r="AH5" s="11">
        <f t="shared" ref="AH5:AH10" si="33">ROUND($G5*R5+D5,0)</f>
        <v>919</v>
      </c>
      <c r="AI5" s="11">
        <f t="shared" si="25"/>
        <v>2858</v>
      </c>
      <c r="AJ5" s="11">
        <f t="shared" si="9"/>
        <v>5492</v>
      </c>
      <c r="AK5" s="12">
        <f t="shared" si="10"/>
        <v>0.12367110752254071</v>
      </c>
      <c r="AL5" s="12">
        <f t="shared" si="11"/>
        <v>0.3846050329699906</v>
      </c>
      <c r="AM5" s="12">
        <f t="shared" si="12"/>
        <v>0.73906607455255013</v>
      </c>
      <c r="AN5" s="11">
        <f t="shared" ref="AN5:AN12" si="34">ROUND($G5*Z5+E5,0)</f>
        <v>20</v>
      </c>
      <c r="AO5" s="11">
        <f t="shared" ref="AO5:AO12" si="35">AN5+AO4</f>
        <v>42</v>
      </c>
      <c r="AP5" s="11">
        <f t="shared" si="26"/>
        <v>889</v>
      </c>
      <c r="AQ5" s="12">
        <f t="shared" ref="AQ5:AQ12" si="36">AN5/AN$13</f>
        <v>2.1953896816684963E-2</v>
      </c>
      <c r="AR5" s="12">
        <f t="shared" si="13"/>
        <v>4.6103183315038418E-2</v>
      </c>
      <c r="AS5" s="12">
        <f t="shared" si="14"/>
        <v>0.97585071350164654</v>
      </c>
      <c r="AT5" s="13">
        <f t="shared" si="15"/>
        <v>1.646090534979424E-2</v>
      </c>
      <c r="AU5" s="13">
        <f t="shared" si="16"/>
        <v>1.1525795828759604E-2</v>
      </c>
      <c r="AV5" s="13">
        <f t="shared" si="16"/>
        <v>9.1489142739528656E-2</v>
      </c>
      <c r="AW5" s="13">
        <f t="shared" ref="AW5:AW11" si="37">ABS(AS5-AM5)</f>
        <v>0.2367846389490964</v>
      </c>
      <c r="AX5" s="14">
        <f t="shared" ref="AX5:AX12" si="38">AK5*((AS5+AS6)/2)</f>
        <v>0.1193270071485327</v>
      </c>
      <c r="AY5" s="5"/>
    </row>
    <row r="6" spans="1:51" x14ac:dyDescent="0.3">
      <c r="A6" s="8">
        <v>922</v>
      </c>
      <c r="B6" s="8">
        <v>941</v>
      </c>
      <c r="C6" s="8">
        <f t="shared" si="17"/>
        <v>1214</v>
      </c>
      <c r="D6" s="16">
        <v>597</v>
      </c>
      <c r="E6" s="16">
        <v>20</v>
      </c>
      <c r="F6" s="16">
        <v>209</v>
      </c>
      <c r="G6" s="16">
        <v>388</v>
      </c>
      <c r="H6" s="11">
        <f t="shared" si="27"/>
        <v>4858</v>
      </c>
      <c r="I6" s="11">
        <f t="shared" si="18"/>
        <v>8502</v>
      </c>
      <c r="J6" s="12">
        <f t="shared" si="19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2646</v>
      </c>
      <c r="N6" s="11">
        <f t="shared" si="20"/>
        <v>3099</v>
      </c>
      <c r="O6" s="12">
        <f t="shared" si="29"/>
        <v>0.11596736596736597</v>
      </c>
      <c r="P6" s="12">
        <f t="shared" si="30"/>
        <v>0.51398601398601396</v>
      </c>
      <c r="Q6" s="12">
        <f t="shared" si="1"/>
        <v>0.60198135198135194</v>
      </c>
      <c r="R6" s="13">
        <f t="shared" si="31"/>
        <v>0.72276029055690072</v>
      </c>
      <c r="S6" s="13">
        <f t="shared" si="2"/>
        <v>0.76963350785340312</v>
      </c>
      <c r="T6" s="13">
        <f t="shared" si="2"/>
        <v>0.53736778220912085</v>
      </c>
      <c r="U6" s="11">
        <f t="shared" si="21"/>
        <v>50</v>
      </c>
      <c r="V6" s="11">
        <f t="shared" si="3"/>
        <v>593</v>
      </c>
      <c r="W6" s="12">
        <f t="shared" ref="W6:W11" si="39">E6/E$13</f>
        <v>3.2102728731942212E-2</v>
      </c>
      <c r="X6" s="12">
        <f t="shared" si="32"/>
        <v>8.0256821829855537E-2</v>
      </c>
      <c r="Y6" s="12">
        <f t="shared" si="4"/>
        <v>0.9518459069020867</v>
      </c>
      <c r="Z6" s="13">
        <f t="shared" si="22"/>
        <v>2.4213075060532687E-2</v>
      </c>
      <c r="AA6" s="13">
        <f t="shared" si="5"/>
        <v>1.4543339150668994E-2</v>
      </c>
      <c r="AB6" s="13">
        <f t="shared" si="5"/>
        <v>0.10282642621813767</v>
      </c>
      <c r="AC6" s="11">
        <f t="shared" si="23"/>
        <v>742</v>
      </c>
      <c r="AD6" s="11">
        <f t="shared" si="6"/>
        <v>2075</v>
      </c>
      <c r="AE6" s="12">
        <f t="shared" si="7"/>
        <v>8.0138036809815946E-2</v>
      </c>
      <c r="AF6" s="12">
        <f t="shared" si="8"/>
        <v>0.28450920245398775</v>
      </c>
      <c r="AG6" s="12">
        <f t="shared" si="24"/>
        <v>0.79562883435582821</v>
      </c>
      <c r="AH6" s="11">
        <f t="shared" si="33"/>
        <v>877</v>
      </c>
      <c r="AI6" s="11">
        <f t="shared" si="25"/>
        <v>3735</v>
      </c>
      <c r="AJ6" s="11">
        <f t="shared" si="9"/>
        <v>4573</v>
      </c>
      <c r="AK6" s="12">
        <f t="shared" si="10"/>
        <v>0.1180191091373974</v>
      </c>
      <c r="AL6" s="12">
        <f t="shared" si="11"/>
        <v>0.50262414210738793</v>
      </c>
      <c r="AM6" s="12">
        <f t="shared" si="12"/>
        <v>0.6153949670300094</v>
      </c>
      <c r="AN6" s="11">
        <f t="shared" si="34"/>
        <v>29</v>
      </c>
      <c r="AO6" s="11">
        <f t="shared" si="35"/>
        <v>71</v>
      </c>
      <c r="AP6" s="11">
        <f t="shared" si="26"/>
        <v>869</v>
      </c>
      <c r="AQ6" s="12">
        <f>AN6/AN$13</f>
        <v>3.1833150384193196E-2</v>
      </c>
      <c r="AR6" s="12">
        <f t="shared" si="13"/>
        <v>7.7936333699231614E-2</v>
      </c>
      <c r="AS6" s="12">
        <f t="shared" si="14"/>
        <v>0.95389681668496162</v>
      </c>
      <c r="AT6" s="13">
        <f t="shared" si="15"/>
        <v>2.3887973640856673E-2</v>
      </c>
      <c r="AU6" s="13">
        <f t="shared" si="16"/>
        <v>1.4615067929188966E-2</v>
      </c>
      <c r="AV6" s="13">
        <f t="shared" si="16"/>
        <v>0.10221124441307927</v>
      </c>
      <c r="AW6" s="13">
        <f t="shared" si="37"/>
        <v>0.33850184965495222</v>
      </c>
      <c r="AX6" s="14">
        <f t="shared" si="38"/>
        <v>0.11069959248946881</v>
      </c>
      <c r="AY6" s="5"/>
    </row>
    <row r="7" spans="1:51" x14ac:dyDescent="0.3">
      <c r="A7" s="8">
        <v>888</v>
      </c>
      <c r="B7" s="8">
        <v>922</v>
      </c>
      <c r="C7" s="8">
        <f t="shared" si="17"/>
        <v>1215</v>
      </c>
      <c r="D7" s="16">
        <v>539</v>
      </c>
      <c r="E7" s="16">
        <v>30</v>
      </c>
      <c r="F7" s="16">
        <v>237</v>
      </c>
      <c r="G7" s="16">
        <v>409</v>
      </c>
      <c r="H7" s="11">
        <f t="shared" si="27"/>
        <v>6073</v>
      </c>
      <c r="I7" s="11">
        <f t="shared" si="18"/>
        <v>7288</v>
      </c>
      <c r="J7" s="12">
        <f t="shared" si="19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3185</v>
      </c>
      <c r="N7" s="11">
        <f t="shared" si="20"/>
        <v>2502</v>
      </c>
      <c r="O7" s="12">
        <f t="shared" si="29"/>
        <v>0.1047008547008547</v>
      </c>
      <c r="P7" s="12">
        <f t="shared" si="30"/>
        <v>0.61868686868686873</v>
      </c>
      <c r="Q7" s="12">
        <f t="shared" si="1"/>
        <v>0.48601398601398599</v>
      </c>
      <c r="R7" s="13">
        <f t="shared" si="31"/>
        <v>0.66873449131513651</v>
      </c>
      <c r="S7" s="13">
        <f t="shared" si="2"/>
        <v>0.75047125353440147</v>
      </c>
      <c r="T7" s="13">
        <f t="shared" si="2"/>
        <v>0.50637522768670307</v>
      </c>
      <c r="U7" s="11">
        <f t="shared" si="21"/>
        <v>80</v>
      </c>
      <c r="V7" s="11">
        <f t="shared" si="3"/>
        <v>573</v>
      </c>
      <c r="W7" s="12">
        <f t="shared" si="39"/>
        <v>4.8154093097913325E-2</v>
      </c>
      <c r="X7" s="12">
        <f t="shared" si="32"/>
        <v>0.12841091492776885</v>
      </c>
      <c r="Y7" s="12">
        <f t="shared" si="4"/>
        <v>0.9197431781701445</v>
      </c>
      <c r="Z7" s="13">
        <f t="shared" si="22"/>
        <v>3.7220843672456573E-2</v>
      </c>
      <c r="AA7" s="13">
        <f t="shared" si="5"/>
        <v>1.8850141376060319E-2</v>
      </c>
      <c r="AB7" s="13">
        <f t="shared" si="5"/>
        <v>0.11596842744383729</v>
      </c>
      <c r="AC7" s="11">
        <f t="shared" si="23"/>
        <v>979</v>
      </c>
      <c r="AD7" s="11">
        <f t="shared" si="6"/>
        <v>1866</v>
      </c>
      <c r="AE7" s="12">
        <f t="shared" si="7"/>
        <v>9.0874233128834359E-2</v>
      </c>
      <c r="AF7" s="12">
        <f t="shared" si="8"/>
        <v>0.37538343558282211</v>
      </c>
      <c r="AG7" s="12">
        <f t="shared" si="24"/>
        <v>0.7154907975460123</v>
      </c>
      <c r="AH7" s="11">
        <f t="shared" si="33"/>
        <v>813</v>
      </c>
      <c r="AI7" s="11">
        <f t="shared" si="25"/>
        <v>4548</v>
      </c>
      <c r="AJ7" s="11">
        <f t="shared" si="9"/>
        <v>3696</v>
      </c>
      <c r="AK7" s="12">
        <f t="shared" si="10"/>
        <v>0.10940654016955995</v>
      </c>
      <c r="AL7" s="12">
        <f t="shared" si="11"/>
        <v>0.6120306822769479</v>
      </c>
      <c r="AM7" s="12">
        <f t="shared" si="12"/>
        <v>0.49737585789261202</v>
      </c>
      <c r="AN7" s="11">
        <f t="shared" si="34"/>
        <v>45</v>
      </c>
      <c r="AO7" s="11">
        <f t="shared" si="35"/>
        <v>116</v>
      </c>
      <c r="AP7" s="11">
        <f t="shared" si="26"/>
        <v>840</v>
      </c>
      <c r="AQ7" s="12">
        <f t="shared" si="36"/>
        <v>4.9396267837541162E-2</v>
      </c>
      <c r="AR7" s="12">
        <f t="shared" si="13"/>
        <v>0.12733260153677278</v>
      </c>
      <c r="AS7" s="12">
        <f t="shared" si="14"/>
        <v>0.92206366630076841</v>
      </c>
      <c r="AT7" s="13">
        <f t="shared" si="15"/>
        <v>3.7037037037037035E-2</v>
      </c>
      <c r="AU7" s="13">
        <f t="shared" si="16"/>
        <v>1.9100938580602668E-2</v>
      </c>
      <c r="AV7" s="13">
        <f t="shared" si="16"/>
        <v>0.11525795828759605</v>
      </c>
      <c r="AW7" s="13">
        <f t="shared" si="37"/>
        <v>0.4246878084081564</v>
      </c>
      <c r="AX7" s="14">
        <f t="shared" si="38"/>
        <v>9.8177658165329584E-2</v>
      </c>
      <c r="AY7" s="5"/>
    </row>
    <row r="8" spans="1:51" x14ac:dyDescent="0.3">
      <c r="A8" s="8">
        <v>851</v>
      </c>
      <c r="B8" s="8">
        <v>888</v>
      </c>
      <c r="C8" s="8">
        <f t="shared" si="17"/>
        <v>1215</v>
      </c>
      <c r="D8" s="16">
        <v>535</v>
      </c>
      <c r="E8" s="16">
        <v>39</v>
      </c>
      <c r="F8" s="16">
        <v>259</v>
      </c>
      <c r="G8" s="16">
        <v>382</v>
      </c>
      <c r="H8" s="11">
        <f t="shared" si="27"/>
        <v>7288</v>
      </c>
      <c r="I8" s="11">
        <f t="shared" si="18"/>
        <v>6073</v>
      </c>
      <c r="J8" s="12">
        <f t="shared" si="19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3720</v>
      </c>
      <c r="N8" s="11">
        <f t="shared" si="20"/>
        <v>1963</v>
      </c>
      <c r="O8" s="12">
        <f t="shared" si="29"/>
        <v>0.10392385392385392</v>
      </c>
      <c r="P8" s="12">
        <f t="shared" si="30"/>
        <v>0.72261072261072257</v>
      </c>
      <c r="Q8" s="12">
        <f t="shared" si="1"/>
        <v>0.38131313131313133</v>
      </c>
      <c r="R8" s="13">
        <f t="shared" si="31"/>
        <v>0.64225690276110448</v>
      </c>
      <c r="S8" s="13">
        <f t="shared" si="2"/>
        <v>0.73271617096710651</v>
      </c>
      <c r="T8" s="13">
        <f t="shared" si="2"/>
        <v>0.4747279322853688</v>
      </c>
      <c r="U8" s="11">
        <f t="shared" si="21"/>
        <v>119</v>
      </c>
      <c r="V8" s="11">
        <f t="shared" si="3"/>
        <v>543</v>
      </c>
      <c r="W8" s="12">
        <f t="shared" si="39"/>
        <v>6.2600321027287326E-2</v>
      </c>
      <c r="X8" s="12">
        <f t="shared" si="32"/>
        <v>0.19101123595505617</v>
      </c>
      <c r="Y8" s="12">
        <f t="shared" si="4"/>
        <v>0.8715890850722311</v>
      </c>
      <c r="Z8" s="13">
        <f t="shared" si="22"/>
        <v>4.6818727490996401E-2</v>
      </c>
      <c r="AA8" s="13">
        <f t="shared" si="5"/>
        <v>2.3439038802442386E-2</v>
      </c>
      <c r="AB8" s="13">
        <f t="shared" si="5"/>
        <v>0.1313180169286578</v>
      </c>
      <c r="AC8" s="11">
        <f t="shared" si="23"/>
        <v>1238</v>
      </c>
      <c r="AD8" s="11">
        <f t="shared" si="6"/>
        <v>1629</v>
      </c>
      <c r="AE8" s="12">
        <f t="shared" si="7"/>
        <v>9.9309815950920241E-2</v>
      </c>
      <c r="AF8" s="12">
        <f t="shared" si="8"/>
        <v>0.47469325153374231</v>
      </c>
      <c r="AG8" s="12">
        <f t="shared" si="24"/>
        <v>0.62461656441717794</v>
      </c>
      <c r="AH8" s="11">
        <f t="shared" si="33"/>
        <v>780</v>
      </c>
      <c r="AI8" s="11">
        <f t="shared" si="25"/>
        <v>5328</v>
      </c>
      <c r="AJ8" s="11">
        <f t="shared" si="9"/>
        <v>2883</v>
      </c>
      <c r="AK8" s="12">
        <f t="shared" si="10"/>
        <v>0.10496568429551877</v>
      </c>
      <c r="AL8" s="12">
        <f t="shared" si="11"/>
        <v>0.71699636657246668</v>
      </c>
      <c r="AM8" s="12">
        <f t="shared" si="12"/>
        <v>0.3879693177230521</v>
      </c>
      <c r="AN8" s="11">
        <f t="shared" si="34"/>
        <v>57</v>
      </c>
      <c r="AO8" s="11">
        <f t="shared" si="35"/>
        <v>173</v>
      </c>
      <c r="AP8" s="11">
        <f t="shared" si="26"/>
        <v>795</v>
      </c>
      <c r="AQ8" s="12">
        <f t="shared" si="36"/>
        <v>6.2568605927552146E-2</v>
      </c>
      <c r="AR8" s="12">
        <f t="shared" si="13"/>
        <v>0.18990120746432493</v>
      </c>
      <c r="AS8" s="12">
        <f t="shared" si="14"/>
        <v>0.87266739846322727</v>
      </c>
      <c r="AT8" s="13">
        <f t="shared" si="15"/>
        <v>4.6913580246913583E-2</v>
      </c>
      <c r="AU8" s="13">
        <f t="shared" si="16"/>
        <v>2.3737650933040616E-2</v>
      </c>
      <c r="AV8" s="13">
        <f t="shared" si="16"/>
        <v>0.13090729458257863</v>
      </c>
      <c r="AW8" s="13">
        <f t="shared" si="37"/>
        <v>0.48469808074017517</v>
      </c>
      <c r="AX8" s="14">
        <f t="shared" si="38"/>
        <v>8.8316352373781715E-2</v>
      </c>
      <c r="AY8" s="5"/>
    </row>
    <row r="9" spans="1:51" x14ac:dyDescent="0.3">
      <c r="A9" s="8">
        <v>780</v>
      </c>
      <c r="B9" s="8">
        <v>851</v>
      </c>
      <c r="C9" s="8">
        <f t="shared" si="17"/>
        <v>1214</v>
      </c>
      <c r="D9" s="16">
        <v>493</v>
      </c>
      <c r="E9" s="16">
        <v>45</v>
      </c>
      <c r="F9" s="16">
        <v>307</v>
      </c>
      <c r="G9" s="16">
        <v>369</v>
      </c>
      <c r="H9" s="11">
        <f t="shared" si="27"/>
        <v>8502</v>
      </c>
      <c r="I9" s="11">
        <f t="shared" si="18"/>
        <v>4858</v>
      </c>
      <c r="J9" s="12">
        <f t="shared" si="19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4213</v>
      </c>
      <c r="N9" s="11">
        <f t="shared" si="20"/>
        <v>1428</v>
      </c>
      <c r="O9" s="12">
        <f t="shared" si="29"/>
        <v>9.5765345765345761E-2</v>
      </c>
      <c r="P9" s="12">
        <f t="shared" si="30"/>
        <v>0.81837606837606836</v>
      </c>
      <c r="Q9" s="12">
        <f t="shared" si="1"/>
        <v>0.27738927738927738</v>
      </c>
      <c r="R9" s="13">
        <f t="shared" si="31"/>
        <v>0.58343195266272185</v>
      </c>
      <c r="S9" s="13">
        <f t="shared" si="2"/>
        <v>0.7114150624788923</v>
      </c>
      <c r="T9" s="13">
        <f t="shared" si="2"/>
        <v>0.43246517262265294</v>
      </c>
      <c r="U9" s="11">
        <f t="shared" si="21"/>
        <v>164</v>
      </c>
      <c r="V9" s="11">
        <f t="shared" si="3"/>
        <v>504</v>
      </c>
      <c r="W9" s="12">
        <f t="shared" si="39"/>
        <v>7.2231139646869988E-2</v>
      </c>
      <c r="X9" s="12">
        <f t="shared" si="32"/>
        <v>0.26324237560192615</v>
      </c>
      <c r="Y9" s="12">
        <f t="shared" si="4"/>
        <v>0.8089887640449438</v>
      </c>
      <c r="Z9" s="13">
        <f t="shared" si="22"/>
        <v>5.3254437869822487E-2</v>
      </c>
      <c r="AA9" s="13">
        <f t="shared" si="5"/>
        <v>2.7693346842283011E-2</v>
      </c>
      <c r="AB9" s="13">
        <f t="shared" si="5"/>
        <v>0.15263476680799515</v>
      </c>
      <c r="AC9" s="11">
        <f t="shared" si="23"/>
        <v>1545</v>
      </c>
      <c r="AD9" s="11">
        <f t="shared" si="6"/>
        <v>1370</v>
      </c>
      <c r="AE9" s="12">
        <f t="shared" si="7"/>
        <v>0.11771472392638037</v>
      </c>
      <c r="AF9" s="12">
        <f t="shared" si="8"/>
        <v>0.59240797546012269</v>
      </c>
      <c r="AG9" s="12">
        <f t="shared" si="24"/>
        <v>0.52530674846625769</v>
      </c>
      <c r="AH9" s="11">
        <f t="shared" si="33"/>
        <v>708</v>
      </c>
      <c r="AI9" s="11">
        <f t="shared" si="25"/>
        <v>6036</v>
      </c>
      <c r="AJ9" s="11">
        <f t="shared" si="9"/>
        <v>2103</v>
      </c>
      <c r="AK9" s="12">
        <f t="shared" si="10"/>
        <v>9.527654420670166E-2</v>
      </c>
      <c r="AL9" s="12">
        <f t="shared" si="11"/>
        <v>0.8122729107791683</v>
      </c>
      <c r="AM9" s="12">
        <f t="shared" si="12"/>
        <v>0.28300363342753332</v>
      </c>
      <c r="AN9" s="11">
        <f t="shared" si="34"/>
        <v>65</v>
      </c>
      <c r="AO9" s="11">
        <f t="shared" si="35"/>
        <v>238</v>
      </c>
      <c r="AP9" s="11">
        <f t="shared" si="26"/>
        <v>738</v>
      </c>
      <c r="AQ9" s="12">
        <f t="shared" si="36"/>
        <v>7.1350164654226125E-2</v>
      </c>
      <c r="AR9" s="12">
        <f t="shared" si="13"/>
        <v>0.26125137211855104</v>
      </c>
      <c r="AS9" s="12">
        <f t="shared" si="14"/>
        <v>0.81009879253567507</v>
      </c>
      <c r="AT9" s="13">
        <f t="shared" si="15"/>
        <v>5.3542009884678748E-2</v>
      </c>
      <c r="AU9" s="13">
        <f t="shared" si="16"/>
        <v>2.7993413314514232E-2</v>
      </c>
      <c r="AV9" s="13">
        <f t="shared" si="16"/>
        <v>0.15191436805269659</v>
      </c>
      <c r="AW9" s="13">
        <f t="shared" si="37"/>
        <v>0.52709515910814175</v>
      </c>
      <c r="AX9" s="14">
        <f t="shared" si="38"/>
        <v>7.3784414860403977E-2</v>
      </c>
      <c r="AY9" s="5"/>
    </row>
    <row r="10" spans="1:51" x14ac:dyDescent="0.3">
      <c r="A10" s="8">
        <v>660</v>
      </c>
      <c r="B10" s="8">
        <v>780</v>
      </c>
      <c r="C10" s="8">
        <f t="shared" si="17"/>
        <v>1215</v>
      </c>
      <c r="D10" s="16">
        <v>396</v>
      </c>
      <c r="E10" s="16">
        <v>80</v>
      </c>
      <c r="F10" s="16">
        <v>333</v>
      </c>
      <c r="G10" s="16">
        <v>406</v>
      </c>
      <c r="H10" s="11">
        <f t="shared" si="27"/>
        <v>9717</v>
      </c>
      <c r="I10" s="11">
        <f>C10+I11</f>
        <v>3644</v>
      </c>
      <c r="J10" s="12">
        <f t="shared" si="19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4609</v>
      </c>
      <c r="N10" s="11">
        <f t="shared" si="20"/>
        <v>935</v>
      </c>
      <c r="O10" s="12">
        <f t="shared" si="29"/>
        <v>7.6923076923076927E-2</v>
      </c>
      <c r="P10" s="12">
        <f t="shared" si="30"/>
        <v>0.89529914529914534</v>
      </c>
      <c r="Q10" s="12">
        <f t="shared" si="1"/>
        <v>0.18162393162393162</v>
      </c>
      <c r="R10" s="13">
        <f t="shared" si="31"/>
        <v>0.48949320148331271</v>
      </c>
      <c r="S10" s="13">
        <f t="shared" si="2"/>
        <v>0.68474223740900308</v>
      </c>
      <c r="T10" s="13">
        <f t="shared" si="2"/>
        <v>0.38054538054538056</v>
      </c>
      <c r="U10" s="11">
        <f t="shared" si="21"/>
        <v>244</v>
      </c>
      <c r="V10" s="11">
        <f t="shared" si="3"/>
        <v>459</v>
      </c>
      <c r="W10" s="12">
        <f t="shared" si="39"/>
        <v>0.12841091492776885</v>
      </c>
      <c r="X10" s="12">
        <f t="shared" si="32"/>
        <v>0.391653290529695</v>
      </c>
      <c r="Y10" s="12">
        <f t="shared" si="4"/>
        <v>0.7367576243980738</v>
      </c>
      <c r="Z10" s="13">
        <f t="shared" si="22"/>
        <v>9.8887515451174288E-2</v>
      </c>
      <c r="AA10" s="13">
        <f t="shared" si="5"/>
        <v>3.6250185707918589E-2</v>
      </c>
      <c r="AB10" s="13">
        <f t="shared" si="5"/>
        <v>0.18681318681318682</v>
      </c>
      <c r="AC10" s="11">
        <f t="shared" si="23"/>
        <v>1878</v>
      </c>
      <c r="AD10" s="11">
        <f t="shared" si="6"/>
        <v>1063</v>
      </c>
      <c r="AE10" s="12">
        <f t="shared" si="7"/>
        <v>0.12768404907975461</v>
      </c>
      <c r="AF10" s="12">
        <f t="shared" si="8"/>
        <v>0.72009202453987731</v>
      </c>
      <c r="AG10" s="12">
        <f t="shared" si="24"/>
        <v>0.40759202453987731</v>
      </c>
      <c r="AH10" s="11">
        <f t="shared" si="33"/>
        <v>595</v>
      </c>
      <c r="AI10" s="11">
        <f t="shared" si="25"/>
        <v>6631</v>
      </c>
      <c r="AJ10" s="11">
        <f t="shared" si="9"/>
        <v>1395</v>
      </c>
      <c r="AK10" s="12">
        <f t="shared" si="10"/>
        <v>8.0069977122863678E-2</v>
      </c>
      <c r="AL10" s="12">
        <f t="shared" si="11"/>
        <v>0.89234288790203198</v>
      </c>
      <c r="AM10" s="12">
        <f>AJ10/AH$13</f>
        <v>0.18772708922083164</v>
      </c>
      <c r="AN10" s="11">
        <f t="shared" si="34"/>
        <v>120</v>
      </c>
      <c r="AO10" s="11">
        <f t="shared" si="35"/>
        <v>358</v>
      </c>
      <c r="AP10" s="11">
        <f t="shared" si="26"/>
        <v>673</v>
      </c>
      <c r="AQ10" s="12">
        <f t="shared" si="36"/>
        <v>0.13172338090010977</v>
      </c>
      <c r="AR10" s="12">
        <f t="shared" si="13"/>
        <v>0.39297475301866081</v>
      </c>
      <c r="AS10" s="12">
        <f t="shared" si="14"/>
        <v>0.7387486278814489</v>
      </c>
      <c r="AT10" s="13">
        <f t="shared" si="15"/>
        <v>9.8765432098765427E-2</v>
      </c>
      <c r="AU10" s="13">
        <f t="shared" si="16"/>
        <v>3.6842646907481735E-2</v>
      </c>
      <c r="AV10" s="13">
        <f t="shared" si="16"/>
        <v>0.18468715697036223</v>
      </c>
      <c r="AW10" s="13">
        <f t="shared" si="37"/>
        <v>0.5510215386606172</v>
      </c>
      <c r="AX10" s="14">
        <f t="shared" si="38"/>
        <v>5.3878041686405524E-2</v>
      </c>
      <c r="AY10" s="5"/>
    </row>
    <row r="11" spans="1:51" x14ac:dyDescent="0.3">
      <c r="A11" s="8">
        <v>457</v>
      </c>
      <c r="B11" s="8">
        <v>660</v>
      </c>
      <c r="C11" s="8">
        <f t="shared" si="17"/>
        <v>1214</v>
      </c>
      <c r="D11" s="16">
        <v>328</v>
      </c>
      <c r="E11" s="16">
        <v>117</v>
      </c>
      <c r="F11" s="16">
        <v>356</v>
      </c>
      <c r="G11" s="16">
        <v>413</v>
      </c>
      <c r="H11" s="11">
        <f t="shared" si="27"/>
        <v>10931</v>
      </c>
      <c r="I11" s="11">
        <f>C11+I12</f>
        <v>2429</v>
      </c>
      <c r="J11" s="12">
        <f t="shared" si="19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4937</v>
      </c>
      <c r="N11" s="11">
        <f t="shared" si="20"/>
        <v>539</v>
      </c>
      <c r="O11" s="12">
        <f t="shared" si="29"/>
        <v>6.3714063714063712E-2</v>
      </c>
      <c r="P11" s="12">
        <f t="shared" si="30"/>
        <v>0.95901320901320897</v>
      </c>
      <c r="Q11" s="12">
        <f t="shared" si="1"/>
        <v>0.1047008547008547</v>
      </c>
      <c r="R11" s="13">
        <f t="shared" si="31"/>
        <v>0.40948813982521848</v>
      </c>
      <c r="S11" s="13">
        <f t="shared" si="2"/>
        <v>0.65546999468932554</v>
      </c>
      <c r="T11" s="13">
        <f t="shared" si="2"/>
        <v>0.3270631067961165</v>
      </c>
      <c r="U11" s="11">
        <f t="shared" si="21"/>
        <v>361</v>
      </c>
      <c r="V11" s="11">
        <f t="shared" si="3"/>
        <v>379</v>
      </c>
      <c r="W11" s="12">
        <f t="shared" si="39"/>
        <v>0.18780096308186195</v>
      </c>
      <c r="X11" s="12">
        <f t="shared" si="32"/>
        <v>0.579454253611557</v>
      </c>
      <c r="Y11" s="12">
        <f t="shared" si="4"/>
        <v>0.608346709470305</v>
      </c>
      <c r="Z11" s="13">
        <f t="shared" si="22"/>
        <v>0.14606741573033707</v>
      </c>
      <c r="AA11" s="13">
        <f t="shared" si="5"/>
        <v>4.7928836962294212E-2</v>
      </c>
      <c r="AB11" s="13">
        <f t="shared" si="5"/>
        <v>0.22997572815533981</v>
      </c>
      <c r="AC11" s="11">
        <f t="shared" si="23"/>
        <v>2234</v>
      </c>
      <c r="AD11" s="11">
        <f t="shared" si="6"/>
        <v>730</v>
      </c>
      <c r="AE11" s="12">
        <f t="shared" si="7"/>
        <v>0.13650306748466257</v>
      </c>
      <c r="AF11" s="12">
        <f t="shared" si="8"/>
        <v>0.85659509202453987</v>
      </c>
      <c r="AG11" s="12">
        <f t="shared" si="24"/>
        <v>0.27990797546012269</v>
      </c>
      <c r="AH11" s="11">
        <f>ROUND($G11*R11+D11,0)</f>
        <v>497</v>
      </c>
      <c r="AI11" s="11">
        <f t="shared" si="25"/>
        <v>7128</v>
      </c>
      <c r="AJ11" s="11">
        <f t="shared" si="9"/>
        <v>800</v>
      </c>
      <c r="AK11" s="12">
        <f t="shared" si="10"/>
        <v>6.68819808908626E-2</v>
      </c>
      <c r="AL11" s="12">
        <f t="shared" si="11"/>
        <v>0.95922486879289459</v>
      </c>
      <c r="AM11" s="12">
        <f>AJ11/AH$13</f>
        <v>0.10765711209796797</v>
      </c>
      <c r="AN11" s="11">
        <f t="shared" si="34"/>
        <v>177</v>
      </c>
      <c r="AO11" s="11">
        <f t="shared" si="35"/>
        <v>535</v>
      </c>
      <c r="AP11" s="11">
        <f t="shared" si="26"/>
        <v>553</v>
      </c>
      <c r="AQ11" s="12">
        <f t="shared" si="36"/>
        <v>0.19429198682766191</v>
      </c>
      <c r="AR11" s="12">
        <f t="shared" si="13"/>
        <v>0.58726673984632272</v>
      </c>
      <c r="AS11" s="12">
        <f t="shared" si="14"/>
        <v>0.60702524698133919</v>
      </c>
      <c r="AT11" s="13">
        <f t="shared" si="15"/>
        <v>0.14579901153212521</v>
      </c>
      <c r="AU11" s="13">
        <f t="shared" si="16"/>
        <v>4.8943372061110602E-2</v>
      </c>
      <c r="AV11" s="13">
        <f t="shared" si="16"/>
        <v>0.2276657060518732</v>
      </c>
      <c r="AW11" s="13">
        <f t="shared" si="37"/>
        <v>0.49936813488337123</v>
      </c>
      <c r="AX11" s="14">
        <f t="shared" si="38"/>
        <v>3.4101734493749376E-2</v>
      </c>
      <c r="AY11" s="5"/>
    </row>
    <row r="12" spans="1:51" x14ac:dyDescent="0.3">
      <c r="A12" s="8">
        <v>50</v>
      </c>
      <c r="B12" s="8">
        <v>457</v>
      </c>
      <c r="C12" s="8">
        <f t="shared" si="17"/>
        <v>1215</v>
      </c>
      <c r="D12" s="16">
        <v>211</v>
      </c>
      <c r="E12" s="16">
        <v>262</v>
      </c>
      <c r="F12" s="16">
        <v>374</v>
      </c>
      <c r="G12" s="16">
        <v>368</v>
      </c>
      <c r="H12" s="11">
        <f>C12+H11</f>
        <v>12146</v>
      </c>
      <c r="I12" s="11">
        <f>C12</f>
        <v>1215</v>
      </c>
      <c r="J12" s="12">
        <f t="shared" si="19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5148</v>
      </c>
      <c r="N12" s="11">
        <f>D12</f>
        <v>211</v>
      </c>
      <c r="O12" s="12">
        <f t="shared" si="29"/>
        <v>4.0986790986790984E-2</v>
      </c>
      <c r="P12" s="12">
        <f t="shared" si="30"/>
        <v>1</v>
      </c>
      <c r="Q12" s="12">
        <f t="shared" si="1"/>
        <v>4.0986790986790984E-2</v>
      </c>
      <c r="R12" s="13">
        <f>D12/(D12+E12+F12)</f>
        <v>0.24911452184179456</v>
      </c>
      <c r="S12" s="13">
        <f t="shared" si="2"/>
        <v>0.61439312567132121</v>
      </c>
      <c r="T12" s="13">
        <f t="shared" si="2"/>
        <v>0.24911452184179456</v>
      </c>
      <c r="U12" s="11">
        <f t="shared" si="21"/>
        <v>623</v>
      </c>
      <c r="V12" s="11">
        <f>E12</f>
        <v>262</v>
      </c>
      <c r="W12" s="12">
        <f>E12/E$13</f>
        <v>0.420545746388443</v>
      </c>
      <c r="X12" s="12">
        <f t="shared" si="32"/>
        <v>1</v>
      </c>
      <c r="Y12" s="12">
        <f t="shared" si="4"/>
        <v>0.420545746388443</v>
      </c>
      <c r="Z12" s="13">
        <f t="shared" si="22"/>
        <v>0.30932703659976385</v>
      </c>
      <c r="AA12" s="13">
        <f t="shared" si="5"/>
        <v>7.4352548036758559E-2</v>
      </c>
      <c r="AB12" s="13">
        <f t="shared" si="5"/>
        <v>0.30932703659976385</v>
      </c>
      <c r="AC12" s="11">
        <f t="shared" si="23"/>
        <v>2608</v>
      </c>
      <c r="AD12" s="11">
        <f>F12</f>
        <v>374</v>
      </c>
      <c r="AE12" s="12">
        <f t="shared" si="7"/>
        <v>0.14340490797546013</v>
      </c>
      <c r="AF12" s="12">
        <f t="shared" si="8"/>
        <v>1</v>
      </c>
      <c r="AG12" s="12">
        <f t="shared" si="24"/>
        <v>0.14340490797546013</v>
      </c>
      <c r="AH12" s="11">
        <f>ROUND($G12*R12+D12,0)</f>
        <v>303</v>
      </c>
      <c r="AI12" s="11">
        <f t="shared" si="25"/>
        <v>7431</v>
      </c>
      <c r="AJ12" s="11">
        <f>AH12</f>
        <v>303</v>
      </c>
      <c r="AK12" s="12">
        <f t="shared" si="10"/>
        <v>4.0775131207105367E-2</v>
      </c>
      <c r="AL12" s="12">
        <f>AI12/AH$13</f>
        <v>1</v>
      </c>
      <c r="AM12" s="12">
        <f>AJ12/AH$13</f>
        <v>4.0775131207105367E-2</v>
      </c>
      <c r="AN12" s="11">
        <f t="shared" si="34"/>
        <v>376</v>
      </c>
      <c r="AO12" s="11">
        <f t="shared" si="35"/>
        <v>911</v>
      </c>
      <c r="AP12" s="11">
        <f>AN12</f>
        <v>376</v>
      </c>
      <c r="AQ12" s="12">
        <f t="shared" si="36"/>
        <v>0.41273326015367728</v>
      </c>
      <c r="AR12" s="12">
        <f t="shared" si="13"/>
        <v>1</v>
      </c>
      <c r="AS12" s="12">
        <f t="shared" si="14"/>
        <v>0.41273326015367728</v>
      </c>
      <c r="AT12" s="13">
        <f t="shared" si="15"/>
        <v>0.30946502057613168</v>
      </c>
      <c r="AU12" s="13">
        <f t="shared" si="16"/>
        <v>7.5004116581590646E-2</v>
      </c>
      <c r="AV12" s="13">
        <f t="shared" si="16"/>
        <v>0.30946502057613168</v>
      </c>
      <c r="AW12" s="13">
        <f>ABS(AS12-AM12)</f>
        <v>0.37195812894657193</v>
      </c>
      <c r="AX12" s="14">
        <f t="shared" si="38"/>
        <v>8.414626418151272E-3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5148</v>
      </c>
      <c r="E13" s="27">
        <f>SUM(E3:E12)</f>
        <v>623</v>
      </c>
      <c r="F13" s="27">
        <f>SUM(F3:F12)</f>
        <v>2608</v>
      </c>
      <c r="G13" s="27">
        <f>SUM(G3:G12)</f>
        <v>3767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7431</v>
      </c>
      <c r="AI13" s="2"/>
      <c r="AJ13" s="2"/>
      <c r="AK13" s="28"/>
      <c r="AL13" s="28"/>
      <c r="AM13" s="28"/>
      <c r="AN13" s="2">
        <f>SUM(AN3:AN12)</f>
        <v>911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0.5510215386606172</v>
      </c>
      <c r="AX13" s="7">
        <f>SUM(AX3:AX12)</f>
        <v>0.84465269280896882</v>
      </c>
      <c r="AY13" s="7">
        <f>2*AX13-1</f>
        <v>0.68930538561793764</v>
      </c>
    </row>
    <row r="14" spans="1:51" x14ac:dyDescent="0.3">
      <c r="O14" s="19">
        <f>SUM(O3:O12)</f>
        <v>1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55.10215386606172</v>
      </c>
      <c r="B17" s="10">
        <f>AX13*100</f>
        <v>84.465269280896877</v>
      </c>
      <c r="C17" s="10">
        <f>AY13*100</f>
        <v>68.930538561793767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970</v>
      </c>
      <c r="B20" s="24">
        <f t="array" ref="B20:B29">B3:B12</f>
        <v>990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10</v>
      </c>
      <c r="G20" s="12">
        <f t="array" ref="G20:G29">AQ3:AQ12</f>
        <v>1.0976948408342482E-2</v>
      </c>
      <c r="H20" s="12">
        <f t="array" ref="H20:H29">AR3:AR12</f>
        <v>1.0976948408342482E-2</v>
      </c>
      <c r="I20" s="20">
        <f t="array" ref="I20:I29">AT3:AT12</f>
        <v>8.23045267489712E-3</v>
      </c>
      <c r="J20" s="20">
        <f t="array" ref="J20:J29">AU3:AU12</f>
        <v>8.23045267489712E-3</v>
      </c>
    </row>
    <row r="21" spans="1:10" x14ac:dyDescent="0.3">
      <c r="A21" s="25">
        <v>958</v>
      </c>
      <c r="B21" s="25">
        <v>970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12</v>
      </c>
      <c r="G21" s="12">
        <v>1.3172338090010977E-2</v>
      </c>
      <c r="H21" s="12">
        <v>2.4149286498353458E-2</v>
      </c>
      <c r="I21" s="20">
        <v>9.8846787479406912E-3</v>
      </c>
      <c r="J21" s="20">
        <v>9.0572251955537263E-3</v>
      </c>
    </row>
    <row r="22" spans="1:10" x14ac:dyDescent="0.3">
      <c r="A22" s="25">
        <v>941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20</v>
      </c>
      <c r="G22" s="12">
        <v>2.1953896816684963E-2</v>
      </c>
      <c r="H22" s="12">
        <v>4.6103183315038418E-2</v>
      </c>
      <c r="I22" s="20">
        <v>1.646090534979424E-2</v>
      </c>
      <c r="J22" s="20">
        <v>1.1525795828759604E-2</v>
      </c>
    </row>
    <row r="23" spans="1:10" x14ac:dyDescent="0.3">
      <c r="A23" s="25">
        <v>922</v>
      </c>
      <c r="B23" s="25">
        <v>941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29</v>
      </c>
      <c r="G23" s="12">
        <v>3.1833150384193196E-2</v>
      </c>
      <c r="H23" s="12">
        <v>7.7936333699231614E-2</v>
      </c>
      <c r="I23" s="20">
        <v>2.3887973640856673E-2</v>
      </c>
      <c r="J23" s="20">
        <v>1.4615067929188966E-2</v>
      </c>
    </row>
    <row r="24" spans="1:10" x14ac:dyDescent="0.3">
      <c r="A24" s="25">
        <v>888</v>
      </c>
      <c r="B24" s="25">
        <v>922</v>
      </c>
      <c r="C24" s="11">
        <v>1215</v>
      </c>
      <c r="D24" s="12">
        <f t="shared" si="41"/>
        <v>0.10003293265272517</v>
      </c>
      <c r="E24" s="12">
        <v>0.5</v>
      </c>
      <c r="F24" s="11">
        <v>45</v>
      </c>
      <c r="G24" s="12">
        <v>4.9396267837541162E-2</v>
      </c>
      <c r="H24" s="12">
        <v>0.12733260153677278</v>
      </c>
      <c r="I24" s="20">
        <v>3.7037037037037035E-2</v>
      </c>
      <c r="J24" s="20">
        <v>1.9100938580602668E-2</v>
      </c>
    </row>
    <row r="25" spans="1:10" x14ac:dyDescent="0.3">
      <c r="A25" s="25">
        <v>851</v>
      </c>
      <c r="B25" s="25">
        <v>888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57</v>
      </c>
      <c r="G25" s="12">
        <v>6.2568605927552146E-2</v>
      </c>
      <c r="H25" s="12">
        <v>0.18990120746432493</v>
      </c>
      <c r="I25" s="20">
        <v>4.6913580246913583E-2</v>
      </c>
      <c r="J25" s="20">
        <v>2.3737650933040616E-2</v>
      </c>
    </row>
    <row r="26" spans="1:10" x14ac:dyDescent="0.3">
      <c r="A26" s="25">
        <v>780</v>
      </c>
      <c r="B26" s="25">
        <v>851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65</v>
      </c>
      <c r="G26" s="12">
        <v>7.1350164654226125E-2</v>
      </c>
      <c r="H26" s="12">
        <v>0.26125137211855104</v>
      </c>
      <c r="I26" s="20">
        <v>5.3542009884678748E-2</v>
      </c>
      <c r="J26" s="20">
        <v>2.7993413314514232E-2</v>
      </c>
    </row>
    <row r="27" spans="1:10" x14ac:dyDescent="0.3">
      <c r="A27" s="25">
        <v>660</v>
      </c>
      <c r="B27" s="25">
        <v>780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120</v>
      </c>
      <c r="G27" s="12">
        <v>0.13172338090010977</v>
      </c>
      <c r="H27" s="12">
        <v>0.39297475301866081</v>
      </c>
      <c r="I27" s="20">
        <v>9.8765432098765427E-2</v>
      </c>
      <c r="J27" s="20">
        <v>3.6842646907481735E-2</v>
      </c>
    </row>
    <row r="28" spans="1:10" x14ac:dyDescent="0.3">
      <c r="A28" s="25">
        <v>457</v>
      </c>
      <c r="B28" s="25">
        <v>660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177</v>
      </c>
      <c r="G28" s="12">
        <v>0.19429198682766191</v>
      </c>
      <c r="H28" s="12">
        <v>0.58726673984632272</v>
      </c>
      <c r="I28" s="20">
        <v>0.14579901153212521</v>
      </c>
      <c r="J28" s="20">
        <v>4.8943372061110602E-2</v>
      </c>
    </row>
    <row r="29" spans="1:10" x14ac:dyDescent="0.3">
      <c r="A29" s="25">
        <v>50</v>
      </c>
      <c r="B29" s="25">
        <v>457</v>
      </c>
      <c r="C29" s="11">
        <v>1215</v>
      </c>
      <c r="D29" s="26">
        <f t="shared" si="41"/>
        <v>0.10003293265272517</v>
      </c>
      <c r="E29" s="12">
        <v>1</v>
      </c>
      <c r="F29" s="11">
        <v>376</v>
      </c>
      <c r="G29" s="12">
        <v>0.41273326015367728</v>
      </c>
      <c r="H29" s="12">
        <v>1</v>
      </c>
      <c r="I29" s="20">
        <v>0.30946502057613168</v>
      </c>
      <c r="J29" s="20">
        <v>7.5004116581590646E-2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911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0"/>
  <sheetViews>
    <sheetView zoomScale="83" zoomScaleNormal="83" workbookViewId="0">
      <selection activeCell="G36" sqref="G36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9.3320312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970</v>
      </c>
      <c r="B3" s="8">
        <v>990</v>
      </c>
      <c r="C3" s="8">
        <f>+D3+E3+F3+G3</f>
        <v>1215</v>
      </c>
      <c r="D3" s="16">
        <v>705</v>
      </c>
      <c r="E3" s="16">
        <v>7</v>
      </c>
      <c r="F3" s="16">
        <v>168</v>
      </c>
      <c r="G3" s="16">
        <v>335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705</v>
      </c>
      <c r="N3" s="11">
        <f>D3+N4</f>
        <v>5160</v>
      </c>
      <c r="O3" s="12">
        <f>D3/D$13</f>
        <v>0.13662790697674418</v>
      </c>
      <c r="P3" s="12">
        <f>M3/D$13</f>
        <v>0.13662790697674418</v>
      </c>
      <c r="Q3" s="12">
        <f t="shared" ref="Q3:Q12" si="1">N3/D$13</f>
        <v>1</v>
      </c>
      <c r="R3" s="13">
        <f>D3/(D3+E3+F3)</f>
        <v>0.80113636363636365</v>
      </c>
      <c r="S3" s="13">
        <f>M3/(M3+U3+AC3)</f>
        <v>0.80113636363636365</v>
      </c>
      <c r="T3" s="13">
        <f t="shared" ref="S3:T12" si="2">N3/(N3+V3+AD3)</f>
        <v>0.61538461538461542</v>
      </c>
      <c r="U3" s="11">
        <f>E3</f>
        <v>7</v>
      </c>
      <c r="V3" s="11">
        <f t="shared" ref="V3:V11" si="3">E3+V4</f>
        <v>651</v>
      </c>
      <c r="W3" s="12">
        <f>E3/E$13</f>
        <v>1.0752688172043012E-2</v>
      </c>
      <c r="X3" s="12">
        <f>U3/E$13</f>
        <v>1.0752688172043012E-2</v>
      </c>
      <c r="Y3" s="12">
        <f t="shared" ref="Y3:Y12" si="4">V3/E$13</f>
        <v>1</v>
      </c>
      <c r="Z3" s="13">
        <f>E3/(D3+E3+F3)</f>
        <v>7.9545454545454537E-3</v>
      </c>
      <c r="AA3" s="13">
        <f>U3/(M3+U3+AC3)</f>
        <v>7.9545454545454537E-3</v>
      </c>
      <c r="AB3" s="13">
        <f t="shared" ref="AA3:AB12" si="5">V3/(N3+V3+AD3)</f>
        <v>7.7638640429338102E-2</v>
      </c>
      <c r="AC3" s="11">
        <f>F3</f>
        <v>168</v>
      </c>
      <c r="AD3" s="11">
        <f t="shared" ref="AD3:AD11" si="6">F3+AD4</f>
        <v>2574</v>
      </c>
      <c r="AE3" s="12">
        <f t="shared" ref="AE3:AE12" si="7">F3/F$13</f>
        <v>6.5268065268065265E-2</v>
      </c>
      <c r="AF3" s="12">
        <f t="shared" ref="AF3:AF12" si="8">AC3/F$13</f>
        <v>6.5268065268065265E-2</v>
      </c>
      <c r="AG3" s="12">
        <f>AD3/F$13</f>
        <v>1</v>
      </c>
      <c r="AH3" s="11">
        <f>ROUND($G3*R3+D3,0)</f>
        <v>973</v>
      </c>
      <c r="AI3" s="11">
        <f>AH3</f>
        <v>973</v>
      </c>
      <c r="AJ3" s="11">
        <f t="shared" ref="AJ3:AJ11" si="9">AH3+AJ4</f>
        <v>7427</v>
      </c>
      <c r="AK3" s="12">
        <f t="shared" ref="AK3:AK12" si="10">AH3/AH$13</f>
        <v>0.13100848256361922</v>
      </c>
      <c r="AL3" s="12">
        <f t="shared" ref="AL3:AL11" si="11">AI3/AH$13</f>
        <v>0.13100848256361922</v>
      </c>
      <c r="AM3" s="12">
        <f t="shared" ref="AM3:AM9" si="12">AJ3/AH$13</f>
        <v>1</v>
      </c>
      <c r="AN3" s="11">
        <f>ROUND($G3*Z3+E3,0)</f>
        <v>10</v>
      </c>
      <c r="AO3" s="11">
        <f>AN3</f>
        <v>10</v>
      </c>
      <c r="AP3" s="11">
        <f>AN3+AP4</f>
        <v>958</v>
      </c>
      <c r="AQ3" s="12">
        <f>AN3/AN$13</f>
        <v>1.0438413361169102E-2</v>
      </c>
      <c r="AR3" s="12">
        <f t="shared" ref="AR3:AR12" si="13">AO3/AN$13</f>
        <v>1.0438413361169102E-2</v>
      </c>
      <c r="AS3" s="12">
        <f t="shared" ref="AS3:AS12" si="14">AP3/AN$13</f>
        <v>1</v>
      </c>
      <c r="AT3" s="13">
        <f>AN3/C3</f>
        <v>8.23045267489712E-3</v>
      </c>
      <c r="AU3" s="13">
        <f t="shared" ref="AU3:AV12" si="15">AO3/H3</f>
        <v>8.23045267489712E-3</v>
      </c>
      <c r="AV3" s="13">
        <f>AP3/I3</f>
        <v>7.8873703276798948E-2</v>
      </c>
      <c r="AW3" s="13">
        <f>ABS(AS3-AM3)</f>
        <v>0</v>
      </c>
      <c r="AX3" s="14">
        <f>AK3*((AS3+AS4)/2)</f>
        <v>0.13032472221620994</v>
      </c>
      <c r="AY3" s="5"/>
    </row>
    <row r="4" spans="1:51" x14ac:dyDescent="0.3">
      <c r="A4" s="8">
        <v>958</v>
      </c>
      <c r="B4" s="8">
        <v>970</v>
      </c>
      <c r="C4" s="8">
        <f t="shared" ref="C4:C12" si="16">+D4+E4+F4+G4</f>
        <v>1214</v>
      </c>
      <c r="D4" s="16">
        <v>730</v>
      </c>
      <c r="E4" s="16">
        <v>12</v>
      </c>
      <c r="F4" s="16">
        <v>178</v>
      </c>
      <c r="G4" s="16">
        <v>294</v>
      </c>
      <c r="H4" s="11">
        <f>C4+H3</f>
        <v>2429</v>
      </c>
      <c r="I4" s="11">
        <f t="shared" ref="I4:I9" si="17">C4+I5</f>
        <v>10931</v>
      </c>
      <c r="J4" s="12">
        <f t="shared" ref="J4:J12" si="18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1435</v>
      </c>
      <c r="N4" s="11">
        <f t="shared" ref="N4:N11" si="19">D4+N5</f>
        <v>4455</v>
      </c>
      <c r="O4" s="12">
        <f>D4/D$13</f>
        <v>0.14147286821705427</v>
      </c>
      <c r="P4" s="12">
        <f>M4/D$13</f>
        <v>0.27810077519379844</v>
      </c>
      <c r="Q4" s="12">
        <f t="shared" si="1"/>
        <v>0.86337209302325579</v>
      </c>
      <c r="R4" s="13">
        <f>D4/(D4+E4+F4)</f>
        <v>0.79347826086956519</v>
      </c>
      <c r="S4" s="13">
        <f t="shared" si="2"/>
        <v>0.79722222222222228</v>
      </c>
      <c r="T4" s="13">
        <f t="shared" si="2"/>
        <v>0.59360426382411724</v>
      </c>
      <c r="U4" s="11">
        <f t="shared" ref="U4:U12" si="20">E4+U3</f>
        <v>19</v>
      </c>
      <c r="V4" s="11">
        <f t="shared" si="3"/>
        <v>644</v>
      </c>
      <c r="W4" s="12">
        <f>E4/E$13</f>
        <v>1.8433179723502304E-2</v>
      </c>
      <c r="X4" s="12">
        <f>U4/E$13</f>
        <v>2.9185867895545316E-2</v>
      </c>
      <c r="Y4" s="12">
        <f t="shared" si="4"/>
        <v>0.989247311827957</v>
      </c>
      <c r="Z4" s="13">
        <f t="shared" ref="Z4:Z12" si="21">E4/(D4+E4+F4)</f>
        <v>1.3043478260869565E-2</v>
      </c>
      <c r="AA4" s="13">
        <f t="shared" si="5"/>
        <v>1.0555555555555556E-2</v>
      </c>
      <c r="AB4" s="13">
        <f t="shared" si="5"/>
        <v>8.5809460359760156E-2</v>
      </c>
      <c r="AC4" s="11">
        <f t="shared" ref="AC4:AC12" si="22">F4+AC3</f>
        <v>346</v>
      </c>
      <c r="AD4" s="11">
        <f t="shared" si="6"/>
        <v>2406</v>
      </c>
      <c r="AE4" s="12">
        <f t="shared" si="7"/>
        <v>6.9153069153069152E-2</v>
      </c>
      <c r="AF4" s="12">
        <f t="shared" si="8"/>
        <v>0.13442113442113443</v>
      </c>
      <c r="AG4" s="12">
        <f t="shared" ref="AG4:AG12" si="23">AD4/F$13</f>
        <v>0.93473193473193472</v>
      </c>
      <c r="AH4" s="11">
        <f>ROUND($G4*R4+D4,0)</f>
        <v>963</v>
      </c>
      <c r="AI4" s="11">
        <f t="shared" ref="AI4:AI12" si="24">AH4+AI3</f>
        <v>1936</v>
      </c>
      <c r="AJ4" s="11">
        <f t="shared" si="9"/>
        <v>6454</v>
      </c>
      <c r="AK4" s="12">
        <f t="shared" si="10"/>
        <v>0.12966204389390062</v>
      </c>
      <c r="AL4" s="12">
        <f t="shared" si="11"/>
        <v>0.26067052645751987</v>
      </c>
      <c r="AM4" s="12">
        <f t="shared" si="12"/>
        <v>0.86899151743638081</v>
      </c>
      <c r="AN4" s="11">
        <f>ROUND($G4*Z4+E4,0)</f>
        <v>16</v>
      </c>
      <c r="AO4" s="11">
        <f>AN4+AO3</f>
        <v>26</v>
      </c>
      <c r="AP4" s="11">
        <f t="shared" ref="AP4:AP11" si="25">AN4+AP5</f>
        <v>948</v>
      </c>
      <c r="AQ4" s="12">
        <f>AN4/AN$13</f>
        <v>1.6701461377870562E-2</v>
      </c>
      <c r="AR4" s="12">
        <f t="shared" si="13"/>
        <v>2.7139874739039668E-2</v>
      </c>
      <c r="AS4" s="12">
        <f t="shared" si="14"/>
        <v>0.98956158663883087</v>
      </c>
      <c r="AT4" s="13">
        <f t="shared" ref="AT4:AT12" si="26">AN4/C4</f>
        <v>1.3179571663920923E-2</v>
      </c>
      <c r="AU4" s="13">
        <f t="shared" si="15"/>
        <v>1.070399341292713E-2</v>
      </c>
      <c r="AV4" s="13">
        <f t="shared" si="15"/>
        <v>8.6725825633519354E-2</v>
      </c>
      <c r="AW4" s="13">
        <f>ABS(AS4-AM4)</f>
        <v>0.12057006920245006</v>
      </c>
      <c r="AX4" s="14">
        <f>AK4*((AS4+AS5)/2)</f>
        <v>0.12722580507334716</v>
      </c>
      <c r="AY4" s="5"/>
    </row>
    <row r="5" spans="1:51" x14ac:dyDescent="0.3">
      <c r="A5" s="8">
        <v>940</v>
      </c>
      <c r="B5" s="8">
        <v>958</v>
      </c>
      <c r="C5" s="8">
        <f t="shared" si="16"/>
        <v>1215</v>
      </c>
      <c r="D5" s="16">
        <v>621</v>
      </c>
      <c r="E5" s="16">
        <v>18</v>
      </c>
      <c r="F5" s="16">
        <v>206</v>
      </c>
      <c r="G5" s="16">
        <v>370</v>
      </c>
      <c r="H5" s="11">
        <f t="shared" ref="H5:H11" si="27">C5+H4</f>
        <v>3644</v>
      </c>
      <c r="I5" s="11">
        <f t="shared" si="17"/>
        <v>9717</v>
      </c>
      <c r="J5" s="12">
        <f t="shared" si="18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2056</v>
      </c>
      <c r="N5" s="11">
        <f t="shared" si="19"/>
        <v>3725</v>
      </c>
      <c r="O5" s="12">
        <f t="shared" ref="O5:O12" si="29">D5/D$13</f>
        <v>0.12034883720930233</v>
      </c>
      <c r="P5" s="12">
        <f t="shared" ref="P5:P12" si="30">M5/D$13</f>
        <v>0.39844961240310078</v>
      </c>
      <c r="Q5" s="12">
        <f t="shared" si="1"/>
        <v>0.7218992248062015</v>
      </c>
      <c r="R5" s="13">
        <f t="shared" ref="R5:R11" si="31">D5/(D5+E5+F5)</f>
        <v>0.73491124260355034</v>
      </c>
      <c r="S5" s="13">
        <f t="shared" si="2"/>
        <v>0.77731568998109646</v>
      </c>
      <c r="T5" s="13">
        <f t="shared" si="2"/>
        <v>0.56567957479119213</v>
      </c>
      <c r="U5" s="11">
        <f t="shared" si="20"/>
        <v>37</v>
      </c>
      <c r="V5" s="11">
        <f t="shared" si="3"/>
        <v>632</v>
      </c>
      <c r="W5" s="12">
        <f>E5/E$13</f>
        <v>2.7649769585253458E-2</v>
      </c>
      <c r="X5" s="12">
        <f t="shared" ref="X5:X12" si="32">U5/E$13</f>
        <v>5.683563748079877E-2</v>
      </c>
      <c r="Y5" s="12">
        <f t="shared" si="4"/>
        <v>0.97081413210445466</v>
      </c>
      <c r="Z5" s="13">
        <f t="shared" si="21"/>
        <v>2.1301775147928994E-2</v>
      </c>
      <c r="AA5" s="13">
        <f t="shared" si="5"/>
        <v>1.3988657844990548E-2</v>
      </c>
      <c r="AB5" s="13">
        <f t="shared" si="5"/>
        <v>9.5975702353834472E-2</v>
      </c>
      <c r="AC5" s="11">
        <f t="shared" si="22"/>
        <v>552</v>
      </c>
      <c r="AD5" s="11">
        <f t="shared" si="6"/>
        <v>2228</v>
      </c>
      <c r="AE5" s="12">
        <f t="shared" si="7"/>
        <v>8.0031080031080032E-2</v>
      </c>
      <c r="AF5" s="12">
        <f t="shared" si="8"/>
        <v>0.21445221445221446</v>
      </c>
      <c r="AG5" s="12">
        <f t="shared" si="23"/>
        <v>0.86557886557886554</v>
      </c>
      <c r="AH5" s="11">
        <f t="shared" ref="AH5:AH10" si="33">ROUND($G5*R5+D5,0)</f>
        <v>893</v>
      </c>
      <c r="AI5" s="11">
        <f t="shared" si="24"/>
        <v>2829</v>
      </c>
      <c r="AJ5" s="11">
        <f t="shared" si="9"/>
        <v>5491</v>
      </c>
      <c r="AK5" s="12">
        <f t="shared" si="10"/>
        <v>0.12023697320587047</v>
      </c>
      <c r="AL5" s="12">
        <f t="shared" si="11"/>
        <v>0.38090749966339033</v>
      </c>
      <c r="AM5" s="12">
        <f t="shared" si="12"/>
        <v>0.73932947354248013</v>
      </c>
      <c r="AN5" s="11">
        <f t="shared" ref="AN5:AN12" si="34">ROUND($G5*Z5+E5,0)</f>
        <v>26</v>
      </c>
      <c r="AO5" s="11">
        <f t="shared" ref="AO5:AO12" si="35">AN5+AO4</f>
        <v>52</v>
      </c>
      <c r="AP5" s="11">
        <f t="shared" si="25"/>
        <v>932</v>
      </c>
      <c r="AQ5" s="12">
        <f t="shared" ref="AQ5:AQ12" si="36">AN5/AN$13</f>
        <v>2.7139874739039668E-2</v>
      </c>
      <c r="AR5" s="12">
        <f t="shared" si="13"/>
        <v>5.4279749478079335E-2</v>
      </c>
      <c r="AS5" s="12">
        <f t="shared" si="14"/>
        <v>0.97286012526096033</v>
      </c>
      <c r="AT5" s="13">
        <f t="shared" si="26"/>
        <v>2.1399176954732511E-2</v>
      </c>
      <c r="AU5" s="13">
        <f t="shared" si="15"/>
        <v>1.4270032930845226E-2</v>
      </c>
      <c r="AV5" s="13">
        <f t="shared" si="15"/>
        <v>9.5914376865287643E-2</v>
      </c>
      <c r="AW5" s="13">
        <f t="shared" ref="AW5:AW11" si="37">ABS(AS5-AM5)</f>
        <v>0.2335306517184802</v>
      </c>
      <c r="AX5" s="14">
        <f t="shared" ref="AX5:AX12" si="38">AK5*((AS5+AS6)/2)</f>
        <v>0.11534214861815759</v>
      </c>
      <c r="AY5" s="5"/>
    </row>
    <row r="6" spans="1:51" x14ac:dyDescent="0.3">
      <c r="A6" s="8">
        <v>920</v>
      </c>
      <c r="B6" s="8">
        <v>940</v>
      </c>
      <c r="C6" s="8">
        <f t="shared" si="16"/>
        <v>1214</v>
      </c>
      <c r="D6" s="16">
        <v>617</v>
      </c>
      <c r="E6" s="16">
        <v>24</v>
      </c>
      <c r="F6" s="16">
        <v>209</v>
      </c>
      <c r="G6" s="16">
        <v>364</v>
      </c>
      <c r="H6" s="11">
        <f t="shared" si="27"/>
        <v>4858</v>
      </c>
      <c r="I6" s="11">
        <f t="shared" si="17"/>
        <v>8502</v>
      </c>
      <c r="J6" s="12">
        <f t="shared" si="18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2673</v>
      </c>
      <c r="N6" s="11">
        <f t="shared" si="19"/>
        <v>3104</v>
      </c>
      <c r="O6" s="12">
        <f t="shared" si="29"/>
        <v>0.11957364341085271</v>
      </c>
      <c r="P6" s="12">
        <f t="shared" si="30"/>
        <v>0.51802325581395348</v>
      </c>
      <c r="Q6" s="12">
        <f t="shared" si="1"/>
        <v>0.60155038759689927</v>
      </c>
      <c r="R6" s="13">
        <f t="shared" si="31"/>
        <v>0.72588235294117642</v>
      </c>
      <c r="S6" s="13">
        <f t="shared" si="2"/>
        <v>0.76480686695278965</v>
      </c>
      <c r="T6" s="13">
        <f t="shared" si="2"/>
        <v>0.5407665505226481</v>
      </c>
      <c r="U6" s="11">
        <f t="shared" si="20"/>
        <v>61</v>
      </c>
      <c r="V6" s="11">
        <f t="shared" si="3"/>
        <v>614</v>
      </c>
      <c r="W6" s="12">
        <f t="shared" ref="W6:W11" si="39">E6/E$13</f>
        <v>3.6866359447004608E-2</v>
      </c>
      <c r="X6" s="12">
        <f t="shared" si="32"/>
        <v>9.3701996927803385E-2</v>
      </c>
      <c r="Y6" s="12">
        <f t="shared" si="4"/>
        <v>0.94316436251920122</v>
      </c>
      <c r="Z6" s="13">
        <f t="shared" si="21"/>
        <v>2.823529411764706E-2</v>
      </c>
      <c r="AA6" s="13">
        <f t="shared" si="5"/>
        <v>1.7453505007153074E-2</v>
      </c>
      <c r="AB6" s="13">
        <f t="shared" si="5"/>
        <v>0.10696864111498258</v>
      </c>
      <c r="AC6" s="11">
        <f t="shared" si="22"/>
        <v>761</v>
      </c>
      <c r="AD6" s="11">
        <f t="shared" si="6"/>
        <v>2022</v>
      </c>
      <c r="AE6" s="12">
        <f t="shared" si="7"/>
        <v>8.11965811965812E-2</v>
      </c>
      <c r="AF6" s="12">
        <f t="shared" si="8"/>
        <v>0.29564879564879565</v>
      </c>
      <c r="AG6" s="12">
        <f t="shared" si="23"/>
        <v>0.78554778554778559</v>
      </c>
      <c r="AH6" s="11">
        <f t="shared" si="33"/>
        <v>881</v>
      </c>
      <c r="AI6" s="11">
        <f t="shared" si="24"/>
        <v>3710</v>
      </c>
      <c r="AJ6" s="11">
        <f t="shared" si="9"/>
        <v>4598</v>
      </c>
      <c r="AK6" s="12">
        <f t="shared" si="10"/>
        <v>0.11862124680220816</v>
      </c>
      <c r="AL6" s="12">
        <f t="shared" si="11"/>
        <v>0.49952874646559847</v>
      </c>
      <c r="AM6" s="12">
        <f t="shared" si="12"/>
        <v>0.61909250033660967</v>
      </c>
      <c r="AN6" s="11">
        <f t="shared" si="34"/>
        <v>34</v>
      </c>
      <c r="AO6" s="11">
        <f t="shared" si="35"/>
        <v>86</v>
      </c>
      <c r="AP6" s="11">
        <f t="shared" si="25"/>
        <v>906</v>
      </c>
      <c r="AQ6" s="12">
        <f>AN6/AN$13</f>
        <v>3.5490605427974949E-2</v>
      </c>
      <c r="AR6" s="12">
        <f t="shared" si="13"/>
        <v>8.9770354906054284E-2</v>
      </c>
      <c r="AS6" s="12">
        <f t="shared" si="14"/>
        <v>0.94572025052192066</v>
      </c>
      <c r="AT6" s="13">
        <f t="shared" si="26"/>
        <v>2.800658978583196E-2</v>
      </c>
      <c r="AU6" s="13">
        <f t="shared" si="15"/>
        <v>1.7702758336764102E-2</v>
      </c>
      <c r="AV6" s="13">
        <f t="shared" si="15"/>
        <v>0.10656316160903317</v>
      </c>
      <c r="AW6" s="13">
        <f t="shared" si="37"/>
        <v>0.32662775018531098</v>
      </c>
      <c r="AX6" s="14">
        <f t="shared" si="38"/>
        <v>0.11007754531019108</v>
      </c>
      <c r="AY6" s="5"/>
    </row>
    <row r="7" spans="1:51" x14ac:dyDescent="0.3">
      <c r="A7" s="8">
        <v>887</v>
      </c>
      <c r="B7" s="8">
        <v>920</v>
      </c>
      <c r="C7" s="8">
        <f t="shared" si="16"/>
        <v>1215</v>
      </c>
      <c r="D7" s="16">
        <v>562</v>
      </c>
      <c r="E7" s="16">
        <v>35</v>
      </c>
      <c r="F7" s="16">
        <v>214</v>
      </c>
      <c r="G7" s="16">
        <v>404</v>
      </c>
      <c r="H7" s="11">
        <f t="shared" si="27"/>
        <v>6073</v>
      </c>
      <c r="I7" s="11">
        <f t="shared" si="17"/>
        <v>7288</v>
      </c>
      <c r="J7" s="12">
        <f t="shared" si="18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3235</v>
      </c>
      <c r="N7" s="11">
        <f t="shared" si="19"/>
        <v>2487</v>
      </c>
      <c r="O7" s="12">
        <f t="shared" si="29"/>
        <v>0.10891472868217054</v>
      </c>
      <c r="P7" s="12">
        <f t="shared" si="30"/>
        <v>0.62693798449612403</v>
      </c>
      <c r="Q7" s="12">
        <f t="shared" si="1"/>
        <v>0.48197674418604652</v>
      </c>
      <c r="R7" s="13">
        <f t="shared" si="31"/>
        <v>0.69297163995067812</v>
      </c>
      <c r="S7" s="13">
        <f t="shared" si="2"/>
        <v>0.7512772875058058</v>
      </c>
      <c r="T7" s="13">
        <f t="shared" si="2"/>
        <v>0.50858895705521467</v>
      </c>
      <c r="U7" s="11">
        <f t="shared" si="20"/>
        <v>96</v>
      </c>
      <c r="V7" s="11">
        <f t="shared" si="3"/>
        <v>590</v>
      </c>
      <c r="W7" s="12">
        <f t="shared" si="39"/>
        <v>5.3763440860215055E-2</v>
      </c>
      <c r="X7" s="12">
        <f t="shared" si="32"/>
        <v>0.14746543778801843</v>
      </c>
      <c r="Y7" s="12">
        <f t="shared" si="4"/>
        <v>0.90629800307219666</v>
      </c>
      <c r="Z7" s="13">
        <f t="shared" si="21"/>
        <v>4.3156596794081382E-2</v>
      </c>
      <c r="AA7" s="13">
        <f t="shared" si="5"/>
        <v>2.2294472828611241E-2</v>
      </c>
      <c r="AB7" s="13">
        <f t="shared" si="5"/>
        <v>0.12065439672801637</v>
      </c>
      <c r="AC7" s="11">
        <f t="shared" si="22"/>
        <v>975</v>
      </c>
      <c r="AD7" s="11">
        <f t="shared" si="6"/>
        <v>1813</v>
      </c>
      <c r="AE7" s="12">
        <f t="shared" si="7"/>
        <v>8.3139083139083136E-2</v>
      </c>
      <c r="AF7" s="12">
        <f t="shared" si="8"/>
        <v>0.37878787878787878</v>
      </c>
      <c r="AG7" s="12">
        <f t="shared" si="23"/>
        <v>0.70435120435120435</v>
      </c>
      <c r="AH7" s="11">
        <f t="shared" si="33"/>
        <v>842</v>
      </c>
      <c r="AI7" s="11">
        <f t="shared" si="24"/>
        <v>4552</v>
      </c>
      <c r="AJ7" s="11">
        <f t="shared" si="9"/>
        <v>3717</v>
      </c>
      <c r="AK7" s="12">
        <f t="shared" si="10"/>
        <v>0.11337013599030564</v>
      </c>
      <c r="AL7" s="12">
        <f t="shared" si="11"/>
        <v>0.61289888245590418</v>
      </c>
      <c r="AM7" s="12">
        <f t="shared" si="12"/>
        <v>0.50047125353440147</v>
      </c>
      <c r="AN7" s="11">
        <f t="shared" si="34"/>
        <v>52</v>
      </c>
      <c r="AO7" s="11">
        <f t="shared" si="35"/>
        <v>138</v>
      </c>
      <c r="AP7" s="11">
        <f t="shared" si="25"/>
        <v>872</v>
      </c>
      <c r="AQ7" s="12">
        <f t="shared" si="36"/>
        <v>5.4279749478079335E-2</v>
      </c>
      <c r="AR7" s="12">
        <f t="shared" si="13"/>
        <v>0.1440501043841336</v>
      </c>
      <c r="AS7" s="12">
        <f t="shared" si="14"/>
        <v>0.91022964509394577</v>
      </c>
      <c r="AT7" s="13">
        <f t="shared" si="26"/>
        <v>4.2798353909465021E-2</v>
      </c>
      <c r="AU7" s="13">
        <f t="shared" si="15"/>
        <v>2.2723530380372139E-2</v>
      </c>
      <c r="AV7" s="13">
        <f t="shared" si="15"/>
        <v>0.11964873765093303</v>
      </c>
      <c r="AW7" s="13">
        <f t="shared" si="37"/>
        <v>0.4097583915595443</v>
      </c>
      <c r="AX7" s="14">
        <f t="shared" si="38"/>
        <v>0.10011600735678348</v>
      </c>
      <c r="AY7" s="5"/>
    </row>
    <row r="8" spans="1:51" x14ac:dyDescent="0.3">
      <c r="A8" s="8">
        <v>849</v>
      </c>
      <c r="B8" s="8">
        <v>887</v>
      </c>
      <c r="C8" s="8">
        <f t="shared" si="16"/>
        <v>1215</v>
      </c>
      <c r="D8" s="16">
        <v>506</v>
      </c>
      <c r="E8" s="16">
        <v>42</v>
      </c>
      <c r="F8" s="16">
        <v>254</v>
      </c>
      <c r="G8" s="16">
        <v>413</v>
      </c>
      <c r="H8" s="11">
        <f t="shared" si="27"/>
        <v>7288</v>
      </c>
      <c r="I8" s="11">
        <f t="shared" si="17"/>
        <v>6073</v>
      </c>
      <c r="J8" s="12">
        <f t="shared" si="18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3741</v>
      </c>
      <c r="N8" s="11">
        <f t="shared" si="19"/>
        <v>1925</v>
      </c>
      <c r="O8" s="12">
        <f t="shared" si="29"/>
        <v>9.8062015503875971E-2</v>
      </c>
      <c r="P8" s="12">
        <f t="shared" si="30"/>
        <v>0.72499999999999998</v>
      </c>
      <c r="Q8" s="12">
        <f t="shared" si="1"/>
        <v>0.37306201550387597</v>
      </c>
      <c r="R8" s="13">
        <f t="shared" si="31"/>
        <v>0.63092269326683292</v>
      </c>
      <c r="S8" s="13">
        <f t="shared" si="2"/>
        <v>0.73238057948316371</v>
      </c>
      <c r="T8" s="13">
        <f t="shared" si="2"/>
        <v>0.47192939445942633</v>
      </c>
      <c r="U8" s="11">
        <f t="shared" si="20"/>
        <v>138</v>
      </c>
      <c r="V8" s="11">
        <f t="shared" si="3"/>
        <v>555</v>
      </c>
      <c r="W8" s="12">
        <f t="shared" si="39"/>
        <v>6.4516129032258063E-2</v>
      </c>
      <c r="X8" s="12">
        <f t="shared" si="32"/>
        <v>0.2119815668202765</v>
      </c>
      <c r="Y8" s="12">
        <f t="shared" si="4"/>
        <v>0.85253456221198154</v>
      </c>
      <c r="Z8" s="13">
        <f t="shared" si="21"/>
        <v>5.2369077306733167E-2</v>
      </c>
      <c r="AA8" s="13">
        <f t="shared" si="5"/>
        <v>2.7016444792482379E-2</v>
      </c>
      <c r="AB8" s="13">
        <f t="shared" si="5"/>
        <v>0.13606276048050994</v>
      </c>
      <c r="AC8" s="11">
        <f t="shared" si="22"/>
        <v>1229</v>
      </c>
      <c r="AD8" s="11">
        <f t="shared" si="6"/>
        <v>1599</v>
      </c>
      <c r="AE8" s="12">
        <f t="shared" si="7"/>
        <v>9.8679098679098673E-2</v>
      </c>
      <c r="AF8" s="12">
        <f t="shared" si="8"/>
        <v>0.47746697746697747</v>
      </c>
      <c r="AG8" s="12">
        <f t="shared" si="23"/>
        <v>0.62121212121212122</v>
      </c>
      <c r="AH8" s="11">
        <f t="shared" si="33"/>
        <v>767</v>
      </c>
      <c r="AI8" s="11">
        <f t="shared" si="24"/>
        <v>5319</v>
      </c>
      <c r="AJ8" s="11">
        <f t="shared" si="9"/>
        <v>2875</v>
      </c>
      <c r="AK8" s="12">
        <f t="shared" si="10"/>
        <v>0.10327184596741619</v>
      </c>
      <c r="AL8" s="12">
        <f t="shared" si="11"/>
        <v>0.7161707284233203</v>
      </c>
      <c r="AM8" s="12">
        <f t="shared" si="12"/>
        <v>0.38710111754409587</v>
      </c>
      <c r="AN8" s="11">
        <f t="shared" si="34"/>
        <v>64</v>
      </c>
      <c r="AO8" s="11">
        <f t="shared" si="35"/>
        <v>202</v>
      </c>
      <c r="AP8" s="11">
        <f t="shared" si="25"/>
        <v>820</v>
      </c>
      <c r="AQ8" s="12">
        <f t="shared" si="36"/>
        <v>6.6805845511482248E-2</v>
      </c>
      <c r="AR8" s="12">
        <f t="shared" si="13"/>
        <v>0.21085594989561587</v>
      </c>
      <c r="AS8" s="12">
        <f t="shared" si="14"/>
        <v>0.85594989561586643</v>
      </c>
      <c r="AT8" s="13">
        <f t="shared" si="26"/>
        <v>5.2674897119341563E-2</v>
      </c>
      <c r="AU8" s="13">
        <f t="shared" si="15"/>
        <v>2.7716794731064764E-2</v>
      </c>
      <c r="AV8" s="13">
        <f t="shared" si="15"/>
        <v>0.13502387617322575</v>
      </c>
      <c r="AW8" s="13">
        <f t="shared" si="37"/>
        <v>0.46884877807177056</v>
      </c>
      <c r="AX8" s="14">
        <f t="shared" si="38"/>
        <v>8.4945944282175334E-2</v>
      </c>
      <c r="AY8" s="5"/>
    </row>
    <row r="9" spans="1:51" x14ac:dyDescent="0.3">
      <c r="A9" s="8">
        <v>775</v>
      </c>
      <c r="B9" s="8">
        <v>849</v>
      </c>
      <c r="C9" s="8">
        <f t="shared" si="16"/>
        <v>1214</v>
      </c>
      <c r="D9" s="16">
        <v>499</v>
      </c>
      <c r="E9" s="16">
        <v>53</v>
      </c>
      <c r="F9" s="16">
        <v>282</v>
      </c>
      <c r="G9" s="16">
        <v>380</v>
      </c>
      <c r="H9" s="11">
        <f t="shared" si="27"/>
        <v>8502</v>
      </c>
      <c r="I9" s="11">
        <f t="shared" si="17"/>
        <v>4858</v>
      </c>
      <c r="J9" s="12">
        <f t="shared" si="18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4240</v>
      </c>
      <c r="N9" s="11">
        <f t="shared" si="19"/>
        <v>1419</v>
      </c>
      <c r="O9" s="12">
        <f t="shared" si="29"/>
        <v>9.6705426356589144E-2</v>
      </c>
      <c r="P9" s="12">
        <f t="shared" si="30"/>
        <v>0.82170542635658916</v>
      </c>
      <c r="Q9" s="12">
        <f t="shared" si="1"/>
        <v>0.27500000000000002</v>
      </c>
      <c r="R9" s="13">
        <f t="shared" si="31"/>
        <v>0.59832134292565953</v>
      </c>
      <c r="S9" s="13">
        <f t="shared" si="2"/>
        <v>0.71356445641198252</v>
      </c>
      <c r="T9" s="13">
        <f t="shared" si="2"/>
        <v>0.43301800427220016</v>
      </c>
      <c r="U9" s="11">
        <f t="shared" si="20"/>
        <v>191</v>
      </c>
      <c r="V9" s="11">
        <f t="shared" si="3"/>
        <v>513</v>
      </c>
      <c r="W9" s="12">
        <f t="shared" si="39"/>
        <v>8.1413210445468509E-2</v>
      </c>
      <c r="X9" s="12">
        <f t="shared" si="32"/>
        <v>0.29339477726574503</v>
      </c>
      <c r="Y9" s="12">
        <f t="shared" si="4"/>
        <v>0.78801843317972353</v>
      </c>
      <c r="Z9" s="13">
        <f t="shared" si="21"/>
        <v>6.3549160671462823E-2</v>
      </c>
      <c r="AA9" s="13">
        <f t="shared" si="5"/>
        <v>3.2144059239313363E-2</v>
      </c>
      <c r="AB9" s="13">
        <f t="shared" si="5"/>
        <v>0.15654562099481234</v>
      </c>
      <c r="AC9" s="11">
        <f t="shared" si="22"/>
        <v>1511</v>
      </c>
      <c r="AD9" s="11">
        <f t="shared" si="6"/>
        <v>1345</v>
      </c>
      <c r="AE9" s="12">
        <f t="shared" si="7"/>
        <v>0.10955710955710955</v>
      </c>
      <c r="AF9" s="12">
        <f t="shared" si="8"/>
        <v>0.58702408702408704</v>
      </c>
      <c r="AG9" s="12">
        <f t="shared" si="23"/>
        <v>0.52253302253302258</v>
      </c>
      <c r="AH9" s="11">
        <f t="shared" si="33"/>
        <v>726</v>
      </c>
      <c r="AI9" s="11">
        <f t="shared" si="24"/>
        <v>6045</v>
      </c>
      <c r="AJ9" s="11">
        <f t="shared" si="9"/>
        <v>2108</v>
      </c>
      <c r="AK9" s="12">
        <f t="shared" si="10"/>
        <v>9.7751447421569951E-2</v>
      </c>
      <c r="AL9" s="12">
        <f t="shared" si="11"/>
        <v>0.81392217584489024</v>
      </c>
      <c r="AM9" s="12">
        <f t="shared" si="12"/>
        <v>0.2838292715766797</v>
      </c>
      <c r="AN9" s="11">
        <f t="shared" si="34"/>
        <v>77</v>
      </c>
      <c r="AO9" s="11">
        <f t="shared" si="35"/>
        <v>279</v>
      </c>
      <c r="AP9" s="11">
        <f t="shared" si="25"/>
        <v>756</v>
      </c>
      <c r="AQ9" s="12">
        <f t="shared" si="36"/>
        <v>8.0375782881002084E-2</v>
      </c>
      <c r="AR9" s="12">
        <f t="shared" si="13"/>
        <v>0.29123173277661796</v>
      </c>
      <c r="AS9" s="12">
        <f t="shared" si="14"/>
        <v>0.78914405010438415</v>
      </c>
      <c r="AT9" s="13">
        <f t="shared" si="26"/>
        <v>6.3426688632619438E-2</v>
      </c>
      <c r="AU9" s="13">
        <f t="shared" si="15"/>
        <v>3.2815808045165845E-2</v>
      </c>
      <c r="AV9" s="13">
        <f t="shared" si="15"/>
        <v>0.15561959654178675</v>
      </c>
      <c r="AW9" s="13">
        <f t="shared" si="37"/>
        <v>0.50531477852770446</v>
      </c>
      <c r="AX9" s="14">
        <f t="shared" si="38"/>
        <v>7.3211548564693571E-2</v>
      </c>
      <c r="AY9" s="5"/>
    </row>
    <row r="10" spans="1:51" x14ac:dyDescent="0.3">
      <c r="A10" s="8">
        <v>654</v>
      </c>
      <c r="B10" s="8">
        <v>774</v>
      </c>
      <c r="C10" s="8">
        <f t="shared" si="16"/>
        <v>1215</v>
      </c>
      <c r="D10" s="16">
        <v>409</v>
      </c>
      <c r="E10" s="16">
        <v>68</v>
      </c>
      <c r="F10" s="16">
        <v>313</v>
      </c>
      <c r="G10" s="16">
        <v>425</v>
      </c>
      <c r="H10" s="11">
        <f t="shared" si="27"/>
        <v>9717</v>
      </c>
      <c r="I10" s="11">
        <f>C10+I11</f>
        <v>3644</v>
      </c>
      <c r="J10" s="12">
        <f t="shared" si="18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4649</v>
      </c>
      <c r="N10" s="11">
        <f t="shared" si="19"/>
        <v>920</v>
      </c>
      <c r="O10" s="12">
        <f t="shared" si="29"/>
        <v>7.9263565891472862E-2</v>
      </c>
      <c r="P10" s="12">
        <f t="shared" si="30"/>
        <v>0.90096899224806204</v>
      </c>
      <c r="Q10" s="12">
        <f t="shared" si="1"/>
        <v>0.17829457364341086</v>
      </c>
      <c r="R10" s="13">
        <f t="shared" si="31"/>
        <v>0.51772151898734176</v>
      </c>
      <c r="S10" s="13">
        <f t="shared" si="2"/>
        <v>0.69058229352347</v>
      </c>
      <c r="T10" s="13">
        <f t="shared" si="2"/>
        <v>0.37658616455178062</v>
      </c>
      <c r="U10" s="11">
        <f t="shared" si="20"/>
        <v>259</v>
      </c>
      <c r="V10" s="11">
        <f t="shared" si="3"/>
        <v>460</v>
      </c>
      <c r="W10" s="12">
        <f t="shared" si="39"/>
        <v>0.10445468509984639</v>
      </c>
      <c r="X10" s="12">
        <f t="shared" si="32"/>
        <v>0.39784946236559138</v>
      </c>
      <c r="Y10" s="12">
        <f t="shared" si="4"/>
        <v>0.70660522273425497</v>
      </c>
      <c r="Z10" s="13">
        <f t="shared" si="21"/>
        <v>8.6075949367088608E-2</v>
      </c>
      <c r="AA10" s="13">
        <f t="shared" si="5"/>
        <v>3.8472964943553178E-2</v>
      </c>
      <c r="AB10" s="13">
        <f t="shared" si="5"/>
        <v>0.18829308227589031</v>
      </c>
      <c r="AC10" s="11">
        <f t="shared" si="22"/>
        <v>1824</v>
      </c>
      <c r="AD10" s="11">
        <f t="shared" si="6"/>
        <v>1063</v>
      </c>
      <c r="AE10" s="12">
        <f t="shared" si="7"/>
        <v>0.1216006216006216</v>
      </c>
      <c r="AF10" s="12">
        <f t="shared" si="8"/>
        <v>0.70862470862470861</v>
      </c>
      <c r="AG10" s="12">
        <f t="shared" si="23"/>
        <v>0.41297591297591296</v>
      </c>
      <c r="AH10" s="11">
        <f t="shared" si="33"/>
        <v>629</v>
      </c>
      <c r="AI10" s="11">
        <f t="shared" si="24"/>
        <v>6674</v>
      </c>
      <c r="AJ10" s="11">
        <f t="shared" si="9"/>
        <v>1382</v>
      </c>
      <c r="AK10" s="12">
        <f t="shared" si="10"/>
        <v>8.4690992325299586E-2</v>
      </c>
      <c r="AL10" s="12">
        <f t="shared" si="11"/>
        <v>0.89861316817018988</v>
      </c>
      <c r="AM10" s="12">
        <f>AJ10/AH$13</f>
        <v>0.18607782415510973</v>
      </c>
      <c r="AN10" s="11">
        <f t="shared" si="34"/>
        <v>105</v>
      </c>
      <c r="AO10" s="11">
        <f t="shared" si="35"/>
        <v>384</v>
      </c>
      <c r="AP10" s="11">
        <f t="shared" si="25"/>
        <v>679</v>
      </c>
      <c r="AQ10" s="12">
        <f t="shared" si="36"/>
        <v>0.10960334029227557</v>
      </c>
      <c r="AR10" s="12">
        <f t="shared" si="13"/>
        <v>0.40083507306889354</v>
      </c>
      <c r="AS10" s="12">
        <f t="shared" si="14"/>
        <v>0.70876826722338204</v>
      </c>
      <c r="AT10" s="13">
        <f t="shared" si="26"/>
        <v>8.6419753086419748E-2</v>
      </c>
      <c r="AU10" s="13">
        <f t="shared" si="15"/>
        <v>3.9518369867242976E-2</v>
      </c>
      <c r="AV10" s="13">
        <f t="shared" si="15"/>
        <v>0.18633369923161361</v>
      </c>
      <c r="AW10" s="13">
        <f t="shared" si="37"/>
        <v>0.52269044306827228</v>
      </c>
      <c r="AX10" s="14">
        <f t="shared" si="38"/>
        <v>5.5385080054071181E-2</v>
      </c>
      <c r="AY10" s="5"/>
    </row>
    <row r="11" spans="1:51" x14ac:dyDescent="0.3">
      <c r="A11" s="8">
        <v>457</v>
      </c>
      <c r="B11" s="8">
        <v>654</v>
      </c>
      <c r="C11" s="8">
        <f t="shared" si="16"/>
        <v>1214</v>
      </c>
      <c r="D11" s="16">
        <v>319</v>
      </c>
      <c r="E11" s="16">
        <v>127</v>
      </c>
      <c r="F11" s="16">
        <v>373</v>
      </c>
      <c r="G11" s="16">
        <v>395</v>
      </c>
      <c r="H11" s="11">
        <f t="shared" si="27"/>
        <v>10931</v>
      </c>
      <c r="I11" s="11">
        <f>C11+I12</f>
        <v>2429</v>
      </c>
      <c r="J11" s="12">
        <f t="shared" si="18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4968</v>
      </c>
      <c r="N11" s="11">
        <f t="shared" si="19"/>
        <v>511</v>
      </c>
      <c r="O11" s="12">
        <f t="shared" si="29"/>
        <v>6.1821705426356587E-2</v>
      </c>
      <c r="P11" s="12">
        <f t="shared" si="30"/>
        <v>0.96279069767441861</v>
      </c>
      <c r="Q11" s="12">
        <f t="shared" si="1"/>
        <v>9.9031007751937988E-2</v>
      </c>
      <c r="R11" s="13">
        <f t="shared" si="31"/>
        <v>0.3894993894993895</v>
      </c>
      <c r="S11" s="13">
        <f t="shared" si="2"/>
        <v>0.65792610250297978</v>
      </c>
      <c r="T11" s="13">
        <f t="shared" si="2"/>
        <v>0.30913490623109496</v>
      </c>
      <c r="U11" s="11">
        <f t="shared" si="20"/>
        <v>386</v>
      </c>
      <c r="V11" s="11">
        <f t="shared" si="3"/>
        <v>392</v>
      </c>
      <c r="W11" s="12">
        <f t="shared" si="39"/>
        <v>0.19508448540706605</v>
      </c>
      <c r="X11" s="12">
        <f t="shared" si="32"/>
        <v>0.5929339477726574</v>
      </c>
      <c r="Y11" s="12">
        <f t="shared" si="4"/>
        <v>0.60215053763440862</v>
      </c>
      <c r="Z11" s="13">
        <f t="shared" si="21"/>
        <v>0.15506715506715507</v>
      </c>
      <c r="AA11" s="13">
        <f t="shared" si="5"/>
        <v>5.1119057078532648E-2</v>
      </c>
      <c r="AB11" s="13">
        <f t="shared" si="5"/>
        <v>0.23714458560193588</v>
      </c>
      <c r="AC11" s="11">
        <f t="shared" si="22"/>
        <v>2197</v>
      </c>
      <c r="AD11" s="11">
        <f t="shared" si="6"/>
        <v>750</v>
      </c>
      <c r="AE11" s="12">
        <f t="shared" si="7"/>
        <v>0.1449106449106449</v>
      </c>
      <c r="AF11" s="12">
        <f t="shared" si="8"/>
        <v>0.85353535353535348</v>
      </c>
      <c r="AG11" s="12">
        <f t="shared" si="23"/>
        <v>0.29137529137529139</v>
      </c>
      <c r="AH11" s="11">
        <f>ROUND($G11*R11+D11,0)</f>
        <v>473</v>
      </c>
      <c r="AI11" s="11">
        <f t="shared" si="24"/>
        <v>7147</v>
      </c>
      <c r="AJ11" s="11">
        <f t="shared" si="9"/>
        <v>753</v>
      </c>
      <c r="AK11" s="12">
        <f t="shared" si="10"/>
        <v>6.3686549077689517E-2</v>
      </c>
      <c r="AL11" s="12">
        <f t="shared" si="11"/>
        <v>0.96229971724787933</v>
      </c>
      <c r="AM11" s="12">
        <f>AJ11/AH$13</f>
        <v>0.10138683182981015</v>
      </c>
      <c r="AN11" s="11">
        <f t="shared" si="34"/>
        <v>188</v>
      </c>
      <c r="AO11" s="11">
        <f t="shared" si="35"/>
        <v>572</v>
      </c>
      <c r="AP11" s="11">
        <f t="shared" si="25"/>
        <v>574</v>
      </c>
      <c r="AQ11" s="12">
        <f t="shared" si="36"/>
        <v>0.19624217118997914</v>
      </c>
      <c r="AR11" s="12">
        <f t="shared" si="13"/>
        <v>0.59707724425887265</v>
      </c>
      <c r="AS11" s="12">
        <f t="shared" si="14"/>
        <v>0.59916492693110646</v>
      </c>
      <c r="AT11" s="13">
        <f t="shared" si="26"/>
        <v>0.15485996705107083</v>
      </c>
      <c r="AU11" s="13">
        <f t="shared" si="15"/>
        <v>5.2328240783093956E-2</v>
      </c>
      <c r="AV11" s="13">
        <f t="shared" si="15"/>
        <v>0.23631123919308358</v>
      </c>
      <c r="AW11" s="13">
        <f t="shared" si="37"/>
        <v>0.49777809510129634</v>
      </c>
      <c r="AX11" s="14">
        <f t="shared" si="38"/>
        <v>3.190975319132669E-2</v>
      </c>
      <c r="AY11" s="5"/>
    </row>
    <row r="12" spans="1:51" x14ac:dyDescent="0.3">
      <c r="A12" s="8">
        <v>54</v>
      </c>
      <c r="B12" s="8">
        <v>457</v>
      </c>
      <c r="C12" s="8">
        <f t="shared" si="16"/>
        <v>1215</v>
      </c>
      <c r="D12" s="16">
        <v>192</v>
      </c>
      <c r="E12" s="16">
        <v>265</v>
      </c>
      <c r="F12" s="16">
        <v>377</v>
      </c>
      <c r="G12" s="16">
        <v>381</v>
      </c>
      <c r="H12" s="11">
        <f>C12+H11</f>
        <v>12146</v>
      </c>
      <c r="I12" s="11">
        <f>C12</f>
        <v>1215</v>
      </c>
      <c r="J12" s="12">
        <f t="shared" si="18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5160</v>
      </c>
      <c r="N12" s="11">
        <f>D12</f>
        <v>192</v>
      </c>
      <c r="O12" s="12">
        <f t="shared" si="29"/>
        <v>3.7209302325581395E-2</v>
      </c>
      <c r="P12" s="12">
        <f t="shared" si="30"/>
        <v>1</v>
      </c>
      <c r="Q12" s="12">
        <f t="shared" si="1"/>
        <v>3.7209302325581395E-2</v>
      </c>
      <c r="R12" s="13">
        <f>D12/(D12+E12+F12)</f>
        <v>0.23021582733812951</v>
      </c>
      <c r="S12" s="13">
        <f t="shared" si="2"/>
        <v>0.61538461538461542</v>
      </c>
      <c r="T12" s="13">
        <f t="shared" si="2"/>
        <v>0.23021582733812951</v>
      </c>
      <c r="U12" s="11">
        <f t="shared" si="20"/>
        <v>651</v>
      </c>
      <c r="V12" s="11">
        <f>E12</f>
        <v>265</v>
      </c>
      <c r="W12" s="12">
        <f>E12/E$13</f>
        <v>0.40706605222734255</v>
      </c>
      <c r="X12" s="12">
        <f t="shared" si="32"/>
        <v>1</v>
      </c>
      <c r="Y12" s="12">
        <f t="shared" si="4"/>
        <v>0.40706605222734255</v>
      </c>
      <c r="Z12" s="13">
        <f t="shared" si="21"/>
        <v>0.31774580335731417</v>
      </c>
      <c r="AA12" s="13">
        <f t="shared" si="5"/>
        <v>7.7638640429338102E-2</v>
      </c>
      <c r="AB12" s="13">
        <f t="shared" si="5"/>
        <v>0.31774580335731417</v>
      </c>
      <c r="AC12" s="11">
        <f t="shared" si="22"/>
        <v>2574</v>
      </c>
      <c r="AD12" s="11">
        <f>F12</f>
        <v>377</v>
      </c>
      <c r="AE12" s="12">
        <f t="shared" si="7"/>
        <v>0.14646464646464646</v>
      </c>
      <c r="AF12" s="12">
        <f t="shared" si="8"/>
        <v>1</v>
      </c>
      <c r="AG12" s="12">
        <f t="shared" si="23"/>
        <v>0.14646464646464646</v>
      </c>
      <c r="AH12" s="11">
        <f>ROUND($G12*R12+D12,0)</f>
        <v>280</v>
      </c>
      <c r="AI12" s="11">
        <f t="shared" si="24"/>
        <v>7427</v>
      </c>
      <c r="AJ12" s="11">
        <f>AH12</f>
        <v>280</v>
      </c>
      <c r="AK12" s="12">
        <f t="shared" si="10"/>
        <v>3.7700282752120638E-2</v>
      </c>
      <c r="AL12" s="12">
        <f>AI12/AH$13</f>
        <v>1</v>
      </c>
      <c r="AM12" s="12">
        <f>AJ12/AH$13</f>
        <v>3.7700282752120638E-2</v>
      </c>
      <c r="AN12" s="11">
        <f t="shared" si="34"/>
        <v>386</v>
      </c>
      <c r="AO12" s="11">
        <f t="shared" si="35"/>
        <v>958</v>
      </c>
      <c r="AP12" s="11">
        <f>AN12</f>
        <v>386</v>
      </c>
      <c r="AQ12" s="12">
        <f t="shared" si="36"/>
        <v>0.40292275574112735</v>
      </c>
      <c r="AR12" s="12">
        <f t="shared" si="13"/>
        <v>1</v>
      </c>
      <c r="AS12" s="12">
        <f t="shared" si="14"/>
        <v>0.40292275574112735</v>
      </c>
      <c r="AT12" s="13">
        <f t="shared" si="26"/>
        <v>0.31769547325102881</v>
      </c>
      <c r="AU12" s="13">
        <f t="shared" si="15"/>
        <v>7.8873703276798948E-2</v>
      </c>
      <c r="AV12" s="13">
        <f t="shared" si="15"/>
        <v>0.31769547325102881</v>
      </c>
      <c r="AW12" s="13">
        <f>ABS(AS12-AM12)</f>
        <v>0.36522247298900673</v>
      </c>
      <c r="AX12" s="14">
        <f t="shared" si="38"/>
        <v>7.5951509093520704E-3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5160</v>
      </c>
      <c r="E13" s="27">
        <f>SUM(E3:E12)</f>
        <v>651</v>
      </c>
      <c r="F13" s="27">
        <f>SUM(F3:F12)</f>
        <v>2574</v>
      </c>
      <c r="G13" s="27">
        <f>SUM(G3:G12)</f>
        <v>3761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7427</v>
      </c>
      <c r="AI13" s="2"/>
      <c r="AJ13" s="2"/>
      <c r="AK13" s="28"/>
      <c r="AL13" s="28"/>
      <c r="AM13" s="28"/>
      <c r="AN13" s="2">
        <f>SUM(AN3:AN12)</f>
        <v>958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0.52269044306827228</v>
      </c>
      <c r="AX13" s="7">
        <f>SUM(AX3:AX12)</f>
        <v>0.83613370557630806</v>
      </c>
      <c r="AY13" s="7">
        <f>2*AX13-1</f>
        <v>0.67226741115261612</v>
      </c>
    </row>
    <row r="14" spans="1:51" x14ac:dyDescent="0.3">
      <c r="O14" s="19">
        <f>SUM(O3:O12)</f>
        <v>1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52.269044306827226</v>
      </c>
      <c r="B17" s="10">
        <f>AX13*100</f>
        <v>83.613370557630802</v>
      </c>
      <c r="C17" s="10">
        <f>AY13*100</f>
        <v>67.226741115261618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970</v>
      </c>
      <c r="B20" s="24">
        <f t="array" ref="B20:B29">B3:B12</f>
        <v>990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10</v>
      </c>
      <c r="G20" s="12">
        <f t="array" ref="G20:G29">AQ3:AQ12</f>
        <v>1.0438413361169102E-2</v>
      </c>
      <c r="H20" s="12">
        <f t="array" ref="H20:H29">AR3:AR12</f>
        <v>1.0438413361169102E-2</v>
      </c>
      <c r="I20" s="20">
        <f t="array" ref="I20:I29">AT3:AT12</f>
        <v>8.23045267489712E-3</v>
      </c>
      <c r="J20" s="20">
        <f t="array" ref="J20:J29">AU3:AU12</f>
        <v>8.23045267489712E-3</v>
      </c>
    </row>
    <row r="21" spans="1:10" x14ac:dyDescent="0.3">
      <c r="A21" s="25">
        <v>958</v>
      </c>
      <c r="B21" s="25">
        <v>970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16</v>
      </c>
      <c r="G21" s="12">
        <v>1.6701461377870562E-2</v>
      </c>
      <c r="H21" s="12">
        <v>2.7139874739039668E-2</v>
      </c>
      <c r="I21" s="20">
        <v>1.3179571663920923E-2</v>
      </c>
      <c r="J21" s="20">
        <v>1.070399341292713E-2</v>
      </c>
    </row>
    <row r="22" spans="1:10" x14ac:dyDescent="0.3">
      <c r="A22" s="25">
        <v>940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26</v>
      </c>
      <c r="G22" s="12">
        <v>2.7139874739039668E-2</v>
      </c>
      <c r="H22" s="12">
        <v>5.4279749478079335E-2</v>
      </c>
      <c r="I22" s="20">
        <v>2.1399176954732511E-2</v>
      </c>
      <c r="J22" s="20">
        <v>1.4270032930845226E-2</v>
      </c>
    </row>
    <row r="23" spans="1:10" x14ac:dyDescent="0.3">
      <c r="A23" s="25">
        <v>920</v>
      </c>
      <c r="B23" s="25">
        <v>940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34</v>
      </c>
      <c r="G23" s="12">
        <v>3.5490605427974949E-2</v>
      </c>
      <c r="H23" s="12">
        <v>8.9770354906054284E-2</v>
      </c>
      <c r="I23" s="20">
        <v>2.800658978583196E-2</v>
      </c>
      <c r="J23" s="20">
        <v>1.7702758336764102E-2</v>
      </c>
    </row>
    <row r="24" spans="1:10" x14ac:dyDescent="0.3">
      <c r="A24" s="25">
        <v>887</v>
      </c>
      <c r="B24" s="25">
        <v>920</v>
      </c>
      <c r="C24" s="11">
        <v>1215</v>
      </c>
      <c r="D24" s="12">
        <f t="shared" si="41"/>
        <v>0.10003293265272517</v>
      </c>
      <c r="E24" s="12">
        <v>0.5</v>
      </c>
      <c r="F24" s="11">
        <v>52</v>
      </c>
      <c r="G24" s="12">
        <v>5.4279749478079335E-2</v>
      </c>
      <c r="H24" s="12">
        <v>0.1440501043841336</v>
      </c>
      <c r="I24" s="20">
        <v>4.2798353909465021E-2</v>
      </c>
      <c r="J24" s="20">
        <v>2.2723530380372139E-2</v>
      </c>
    </row>
    <row r="25" spans="1:10" x14ac:dyDescent="0.3">
      <c r="A25" s="25">
        <v>849</v>
      </c>
      <c r="B25" s="25">
        <v>887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64</v>
      </c>
      <c r="G25" s="12">
        <v>6.6805845511482248E-2</v>
      </c>
      <c r="H25" s="12">
        <v>0.21085594989561587</v>
      </c>
      <c r="I25" s="20">
        <v>5.2674897119341563E-2</v>
      </c>
      <c r="J25" s="20">
        <v>2.7716794731064764E-2</v>
      </c>
    </row>
    <row r="26" spans="1:10" x14ac:dyDescent="0.3">
      <c r="A26" s="25">
        <v>775</v>
      </c>
      <c r="B26" s="25">
        <v>849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77</v>
      </c>
      <c r="G26" s="12">
        <v>8.0375782881002084E-2</v>
      </c>
      <c r="H26" s="12">
        <v>0.29123173277661796</v>
      </c>
      <c r="I26" s="20">
        <v>6.3426688632619438E-2</v>
      </c>
      <c r="J26" s="20">
        <v>3.2815808045165845E-2</v>
      </c>
    </row>
    <row r="27" spans="1:10" x14ac:dyDescent="0.3">
      <c r="A27" s="25">
        <v>654</v>
      </c>
      <c r="B27" s="25">
        <v>774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105</v>
      </c>
      <c r="G27" s="12">
        <v>0.10960334029227557</v>
      </c>
      <c r="H27" s="12">
        <v>0.40083507306889354</v>
      </c>
      <c r="I27" s="20">
        <v>8.6419753086419748E-2</v>
      </c>
      <c r="J27" s="20">
        <v>3.9518369867242976E-2</v>
      </c>
    </row>
    <row r="28" spans="1:10" x14ac:dyDescent="0.3">
      <c r="A28" s="25">
        <v>457</v>
      </c>
      <c r="B28" s="25">
        <v>654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188</v>
      </c>
      <c r="G28" s="12">
        <v>0.19624217118997914</v>
      </c>
      <c r="H28" s="12">
        <v>0.59707724425887265</v>
      </c>
      <c r="I28" s="20">
        <v>0.15485996705107083</v>
      </c>
      <c r="J28" s="20">
        <v>5.2328240783093956E-2</v>
      </c>
    </row>
    <row r="29" spans="1:10" x14ac:dyDescent="0.3">
      <c r="A29" s="25">
        <v>54</v>
      </c>
      <c r="B29" s="25">
        <v>457</v>
      </c>
      <c r="C29" s="11">
        <v>1215</v>
      </c>
      <c r="D29" s="12">
        <f t="shared" si="41"/>
        <v>0.10003293265272517</v>
      </c>
      <c r="E29" s="12">
        <v>1</v>
      </c>
      <c r="F29" s="11">
        <v>386</v>
      </c>
      <c r="G29" s="12">
        <v>0.40292275574112735</v>
      </c>
      <c r="H29" s="12">
        <v>1</v>
      </c>
      <c r="I29" s="20">
        <v>0.31769547325102881</v>
      </c>
      <c r="J29" s="20">
        <v>7.8873703276798948E-2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958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3" sqref="C3"/>
    </sheetView>
  </sheetViews>
  <sheetFormatPr baseColWidth="10" defaultRowHeight="14.4" x14ac:dyDescent="0.3"/>
  <cols>
    <col min="3" max="3" width="12.88671875" customWidth="1"/>
    <col min="5" max="5" width="16.6640625" customWidth="1"/>
  </cols>
  <sheetData>
    <row r="1" spans="1:5" x14ac:dyDescent="0.3">
      <c r="A1" s="78" t="s">
        <v>25</v>
      </c>
      <c r="B1" s="79"/>
      <c r="C1" s="29" t="s">
        <v>26</v>
      </c>
      <c r="D1" s="29" t="s">
        <v>27</v>
      </c>
      <c r="E1" s="82" t="s">
        <v>28</v>
      </c>
    </row>
    <row r="2" spans="1:5" x14ac:dyDescent="0.3">
      <c r="A2" s="80"/>
      <c r="B2" s="81"/>
      <c r="C2" s="29" t="s">
        <v>29</v>
      </c>
      <c r="D2" s="29" t="s">
        <v>29</v>
      </c>
      <c r="E2" s="82"/>
    </row>
    <row r="3" spans="1:5" x14ac:dyDescent="0.3">
      <c r="A3" s="83">
        <v>1</v>
      </c>
      <c r="B3" s="84"/>
      <c r="C3" s="30">
        <f t="array" ref="C3:C12">_xlfn.ANCHORARRAY('Modelo-Base-Modelizacion'!I20)</f>
        <v>8.23045267489712E-3</v>
      </c>
      <c r="D3" s="30">
        <f t="array" ref="D3:D12">_xlfn.ANCHORARRAY('Modelo-Base-Validacion'!I20)</f>
        <v>8.23045267489712E-3</v>
      </c>
      <c r="E3" s="30">
        <f>(C3-D3)*LN(C3/D3)</f>
        <v>0</v>
      </c>
    </row>
    <row r="4" spans="1:5" x14ac:dyDescent="0.3">
      <c r="A4" s="76">
        <v>2</v>
      </c>
      <c r="B4" s="77"/>
      <c r="C4" s="30">
        <v>9.8846787479406912E-3</v>
      </c>
      <c r="D4" s="30">
        <v>1.3179571663920923E-2</v>
      </c>
      <c r="E4" s="30">
        <f t="shared" ref="E4:E11" si="0">(C4-D4)*LN(C4/D4)</f>
        <v>9.4788162257588519E-4</v>
      </c>
    </row>
    <row r="5" spans="1:5" x14ac:dyDescent="0.3">
      <c r="A5" s="76">
        <v>3</v>
      </c>
      <c r="B5" s="77"/>
      <c r="C5" s="30">
        <v>1.646090534979424E-2</v>
      </c>
      <c r="D5" s="30">
        <v>2.1399176954732511E-2</v>
      </c>
      <c r="E5" s="30">
        <f t="shared" si="0"/>
        <v>1.2956259973703258E-3</v>
      </c>
    </row>
    <row r="6" spans="1:5" x14ac:dyDescent="0.3">
      <c r="A6" s="76">
        <v>4</v>
      </c>
      <c r="B6" s="77"/>
      <c r="C6" s="30">
        <v>2.3887973640856673E-2</v>
      </c>
      <c r="D6" s="30">
        <v>2.800658978583196E-2</v>
      </c>
      <c r="E6" s="30">
        <f t="shared" si="0"/>
        <v>6.5512641939739389E-4</v>
      </c>
    </row>
    <row r="7" spans="1:5" x14ac:dyDescent="0.3">
      <c r="A7" s="76">
        <v>5</v>
      </c>
      <c r="B7" s="77"/>
      <c r="C7" s="30">
        <v>3.7037037037037035E-2</v>
      </c>
      <c r="D7" s="30">
        <v>4.2798353909465021E-2</v>
      </c>
      <c r="E7" s="30">
        <f t="shared" si="0"/>
        <v>8.32978272985806E-4</v>
      </c>
    </row>
    <row r="8" spans="1:5" x14ac:dyDescent="0.3">
      <c r="A8" s="76">
        <v>6</v>
      </c>
      <c r="B8" s="77"/>
      <c r="C8" s="30">
        <v>4.6913580246913583E-2</v>
      </c>
      <c r="D8" s="30">
        <v>5.2674897119341563E-2</v>
      </c>
      <c r="E8" s="30">
        <f t="shared" si="0"/>
        <v>6.6734379314884807E-4</v>
      </c>
    </row>
    <row r="9" spans="1:5" x14ac:dyDescent="0.3">
      <c r="A9" s="76">
        <v>7</v>
      </c>
      <c r="B9" s="77"/>
      <c r="C9" s="30">
        <v>5.3542009884678748E-2</v>
      </c>
      <c r="D9" s="30">
        <v>6.3426688632619438E-2</v>
      </c>
      <c r="E9" s="30">
        <f t="shared" si="0"/>
        <v>1.67464400617509E-3</v>
      </c>
    </row>
    <row r="10" spans="1:5" x14ac:dyDescent="0.3">
      <c r="A10" s="76">
        <v>8</v>
      </c>
      <c r="B10" s="77"/>
      <c r="C10" s="30">
        <v>9.8765432098765427E-2</v>
      </c>
      <c r="D10" s="30">
        <v>8.6419753086419748E-2</v>
      </c>
      <c r="E10" s="30">
        <f t="shared" si="0"/>
        <v>1.6485357114138588E-3</v>
      </c>
    </row>
    <row r="11" spans="1:5" x14ac:dyDescent="0.3">
      <c r="A11" s="76">
        <v>9</v>
      </c>
      <c r="B11" s="77"/>
      <c r="C11" s="30">
        <v>0.14579901153212521</v>
      </c>
      <c r="D11" s="30">
        <v>0.15485996705107083</v>
      </c>
      <c r="E11" s="30">
        <f t="shared" si="0"/>
        <v>5.4630521648873056E-4</v>
      </c>
    </row>
    <row r="12" spans="1:5" x14ac:dyDescent="0.3">
      <c r="A12" s="76">
        <v>10</v>
      </c>
      <c r="B12" s="77"/>
      <c r="C12" s="30">
        <v>0.30946502057613168</v>
      </c>
      <c r="D12" s="30">
        <v>0.31769547325102881</v>
      </c>
      <c r="E12" s="30">
        <f>(C12-D12)*LN(C12/D12)</f>
        <v>2.1603478250976544E-4</v>
      </c>
    </row>
    <row r="13" spans="1:5" x14ac:dyDescent="0.3">
      <c r="A13" s="31"/>
      <c r="B13" s="31"/>
      <c r="C13" s="31"/>
      <c r="D13" s="32" t="s">
        <v>30</v>
      </c>
      <c r="E13" s="33">
        <f>SUM(E3:E12)</f>
        <v>8.4844758220657037E-3</v>
      </c>
    </row>
  </sheetData>
  <mergeCells count="12">
    <mergeCell ref="A12:B12"/>
    <mergeCell ref="A1:B2"/>
    <mergeCell ref="E1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50"/>
  <sheetViews>
    <sheetView topLeftCell="A16" zoomScale="160" zoomScaleNormal="160" workbookViewId="0">
      <selection activeCell="B35" sqref="B35"/>
    </sheetView>
  </sheetViews>
  <sheetFormatPr baseColWidth="10" defaultRowHeight="14.4" x14ac:dyDescent="0.3"/>
  <sheetData>
    <row r="2" spans="1:13" x14ac:dyDescent="0.3">
      <c r="A2" s="34">
        <v>1</v>
      </c>
      <c r="B2" s="34" t="s">
        <v>21</v>
      </c>
    </row>
    <row r="3" spans="1:13" x14ac:dyDescent="0.3">
      <c r="A3" s="34">
        <v>0</v>
      </c>
      <c r="B3" s="34" t="s">
        <v>22</v>
      </c>
    </row>
    <row r="6" spans="1:13" ht="13.8" customHeight="1" x14ac:dyDescent="0.3">
      <c r="A6" s="9" t="s">
        <v>8</v>
      </c>
      <c r="B6" s="9" t="s">
        <v>9</v>
      </c>
      <c r="C6" s="9" t="s">
        <v>23</v>
      </c>
      <c r="D6" s="36"/>
      <c r="E6" s="37"/>
      <c r="F6" s="38"/>
      <c r="G6" s="37"/>
      <c r="H6" s="37"/>
      <c r="I6" s="39"/>
      <c r="J6" s="39"/>
    </row>
    <row r="7" spans="1:13" x14ac:dyDescent="0.3">
      <c r="A7" s="10">
        <f>Performance_Total!AW13*100</f>
        <v>54.622970070370314</v>
      </c>
      <c r="B7" s="10">
        <f>Performance_Total!AX13*100</f>
        <v>84.061958910810191</v>
      </c>
      <c r="C7" s="10">
        <f>Performance_Total!AY13*100</f>
        <v>68.123917821620367</v>
      </c>
      <c r="D7" s="40"/>
      <c r="E7" s="37"/>
      <c r="F7" s="38"/>
      <c r="G7" s="37"/>
      <c r="H7" s="37"/>
      <c r="I7" s="39"/>
      <c r="J7" s="39"/>
    </row>
    <row r="8" spans="1:13" ht="13.5" customHeight="1" x14ac:dyDescent="0.3">
      <c r="A8" s="85" t="s">
        <v>0</v>
      </c>
      <c r="B8" s="85"/>
      <c r="C8" s="86" t="s">
        <v>1</v>
      </c>
      <c r="D8" s="86"/>
      <c r="E8" s="86"/>
      <c r="F8" s="86" t="str">
        <f>B2</f>
        <v>Malo</v>
      </c>
      <c r="G8" s="86"/>
      <c r="H8" s="86"/>
      <c r="I8" s="87" t="str">
        <f>CONCATENATE("Razón de ",B2)</f>
        <v>Razón de Malo</v>
      </c>
      <c r="J8" s="87"/>
    </row>
    <row r="9" spans="1:13" ht="15" customHeight="1" x14ac:dyDescent="0.3">
      <c r="A9" s="41" t="s">
        <v>11</v>
      </c>
      <c r="B9" s="41" t="s">
        <v>12</v>
      </c>
      <c r="C9" s="42" t="s">
        <v>13</v>
      </c>
      <c r="D9" s="41" t="s">
        <v>17</v>
      </c>
      <c r="E9" s="41" t="s">
        <v>18</v>
      </c>
      <c r="F9" s="42" t="s">
        <v>13</v>
      </c>
      <c r="G9" s="41" t="s">
        <v>17</v>
      </c>
      <c r="H9" s="41" t="s">
        <v>18</v>
      </c>
      <c r="I9" s="43" t="s">
        <v>20</v>
      </c>
      <c r="J9" s="41" t="s">
        <v>15</v>
      </c>
      <c r="L9" s="44"/>
      <c r="M9" s="35"/>
    </row>
    <row r="10" spans="1:13" x14ac:dyDescent="0.3">
      <c r="A10" s="45">
        <f>Performance_Total!A3</f>
        <v>971</v>
      </c>
      <c r="B10" s="45">
        <v>999</v>
      </c>
      <c r="C10" s="46">
        <f>Performance_Total!C3</f>
        <v>1215</v>
      </c>
      <c r="D10" s="47">
        <f>Performance_Total!J3</f>
        <v>0.10002469745616202</v>
      </c>
      <c r="E10" s="47">
        <f>Performance_Total!K3</f>
        <v>0.10002469745616202</v>
      </c>
      <c r="F10" s="46">
        <f>Performance_Total!AN3</f>
        <v>8</v>
      </c>
      <c r="G10" s="47">
        <f>Performance_Total!AQ3</f>
        <v>8.658008658008658E-3</v>
      </c>
      <c r="H10" s="47">
        <f>Performance_Total!AR3</f>
        <v>8.658008658008658E-3</v>
      </c>
      <c r="I10" s="48">
        <f>Performance_Total!AT3</f>
        <v>6.5843621399176953E-3</v>
      </c>
      <c r="J10" s="49">
        <f>Performance_Total!AU3</f>
        <v>6.5843621399176953E-3</v>
      </c>
      <c r="K10" s="50"/>
      <c r="L10" s="44"/>
    </row>
    <row r="11" spans="1:13" x14ac:dyDescent="0.3">
      <c r="A11" s="45">
        <f>Performance_Total!A4</f>
        <v>962</v>
      </c>
      <c r="B11" s="45">
        <f>Performance_Total!B4</f>
        <v>971</v>
      </c>
      <c r="C11" s="46">
        <f>Performance_Total!C4</f>
        <v>1214</v>
      </c>
      <c r="D11" s="47">
        <f>Performance_Total!J4</f>
        <v>9.9942372602288637E-2</v>
      </c>
      <c r="E11" s="47">
        <f>Performance_Total!K4</f>
        <v>0.19996707005845066</v>
      </c>
      <c r="F11" s="46">
        <f>Performance_Total!AN4</f>
        <v>16</v>
      </c>
      <c r="G11" s="47">
        <f>Performance_Total!AQ4</f>
        <v>1.7316017316017316E-2</v>
      </c>
      <c r="H11" s="47">
        <f>Performance_Total!AR4</f>
        <v>2.5974025974025976E-2</v>
      </c>
      <c r="I11" s="48">
        <f>Performance_Total!AT4</f>
        <v>1.3179571663920923E-2</v>
      </c>
      <c r="J11" s="49">
        <f>Performance_Total!AU4</f>
        <v>9.8806093042404283E-3</v>
      </c>
      <c r="K11" s="50"/>
      <c r="L11" s="44"/>
    </row>
    <row r="12" spans="1:13" x14ac:dyDescent="0.3">
      <c r="A12" s="45">
        <f>Performance_Total!A5</f>
        <v>952</v>
      </c>
      <c r="B12" s="45">
        <f>Performance_Total!B5</f>
        <v>962</v>
      </c>
      <c r="C12" s="46">
        <f>Performance_Total!C5</f>
        <v>1215</v>
      </c>
      <c r="D12" s="47">
        <f>Performance_Total!J5</f>
        <v>0.10002469745616202</v>
      </c>
      <c r="E12" s="47">
        <f>Performance_Total!K5</f>
        <v>0.29999176751461265</v>
      </c>
      <c r="F12" s="46">
        <f>Performance_Total!AN5</f>
        <v>23</v>
      </c>
      <c r="G12" s="47">
        <f>Performance_Total!AQ5</f>
        <v>2.4891774891774892E-2</v>
      </c>
      <c r="H12" s="47">
        <f>Performance_Total!AR5</f>
        <v>5.0865800865800864E-2</v>
      </c>
      <c r="I12" s="48">
        <f>Performance_Total!AT5</f>
        <v>1.8930041152263374E-2</v>
      </c>
      <c r="J12" s="49">
        <f>Performance_Total!AU5</f>
        <v>1.2897914379802415E-2</v>
      </c>
      <c r="K12" s="50"/>
      <c r="L12" s="44"/>
    </row>
    <row r="13" spans="1:13" x14ac:dyDescent="0.3">
      <c r="A13" s="45">
        <f>Performance_Total!A6</f>
        <v>937</v>
      </c>
      <c r="B13" s="45">
        <f>Performance_Total!B6</f>
        <v>952</v>
      </c>
      <c r="C13" s="46">
        <f>Performance_Total!C6</f>
        <v>1215</v>
      </c>
      <c r="D13" s="47">
        <f>Performance_Total!J6</f>
        <v>0.10002469745616202</v>
      </c>
      <c r="E13" s="47">
        <f>Performance_Total!K6</f>
        <v>0.4000164649707747</v>
      </c>
      <c r="F13" s="46">
        <f>Performance_Total!AN6</f>
        <v>38</v>
      </c>
      <c r="G13" s="47">
        <f>Performance_Total!AQ6</f>
        <v>4.1125541125541128E-2</v>
      </c>
      <c r="H13" s="47">
        <f>Performance_Total!AR6</f>
        <v>9.1991341991341985E-2</v>
      </c>
      <c r="I13" s="48">
        <f>Performance_Total!AT6</f>
        <v>3.1275720164609055E-2</v>
      </c>
      <c r="J13" s="49">
        <f>Performance_Total!AU6</f>
        <v>1.7493311380942581E-2</v>
      </c>
      <c r="K13" s="50"/>
      <c r="L13" s="44"/>
    </row>
    <row r="14" spans="1:13" x14ac:dyDescent="0.3">
      <c r="A14" s="45">
        <f>Performance_Total!A7</f>
        <v>916</v>
      </c>
      <c r="B14" s="45">
        <f>Performance_Total!B7</f>
        <v>937</v>
      </c>
      <c r="C14" s="46">
        <f>Performance_Total!C7</f>
        <v>1215</v>
      </c>
      <c r="D14" s="47">
        <f>Performance_Total!J7</f>
        <v>0.10002469745616202</v>
      </c>
      <c r="E14" s="47">
        <f>Performance_Total!K7</f>
        <v>0.50004116242693675</v>
      </c>
      <c r="F14" s="46">
        <f>Performance_Total!AN7</f>
        <v>47</v>
      </c>
      <c r="G14" s="47">
        <f>Performance_Total!AQ7</f>
        <v>5.0865800865800864E-2</v>
      </c>
      <c r="H14" s="47">
        <f>Performance_Total!AR7</f>
        <v>0.14285714285714285</v>
      </c>
      <c r="I14" s="48">
        <f>Performance_Total!AT7</f>
        <v>3.868312757201646E-2</v>
      </c>
      <c r="J14" s="49">
        <f>Performance_Total!AU7</f>
        <v>2.1731972341126112E-2</v>
      </c>
      <c r="K14" s="50"/>
      <c r="L14" s="44"/>
    </row>
    <row r="15" spans="1:13" x14ac:dyDescent="0.3">
      <c r="A15" s="45">
        <f>Performance_Total!A8</f>
        <v>886</v>
      </c>
      <c r="B15" s="45">
        <f>Performance_Total!B8</f>
        <v>916</v>
      </c>
      <c r="C15" s="46">
        <f>Performance_Total!C8</f>
        <v>1214</v>
      </c>
      <c r="D15" s="47">
        <f>Performance_Total!J8</f>
        <v>9.9942372602288637E-2</v>
      </c>
      <c r="E15" s="47">
        <f>Performance_Total!K8</f>
        <v>0.5999835350292253</v>
      </c>
      <c r="F15" s="46">
        <f>Performance_Total!AN8</f>
        <v>42</v>
      </c>
      <c r="G15" s="47">
        <f>Performance_Total!AQ8</f>
        <v>4.5454545454545456E-2</v>
      </c>
      <c r="H15" s="47">
        <f>Performance_Total!AR8</f>
        <v>0.18831168831168832</v>
      </c>
      <c r="I15" s="48">
        <f>Performance_Total!AT8</f>
        <v>3.459637561779242E-2</v>
      </c>
      <c r="J15" s="49">
        <f>Performance_Total!AU8</f>
        <v>2.3874862788144897E-2</v>
      </c>
      <c r="K15" s="50"/>
      <c r="L15" s="44"/>
    </row>
    <row r="16" spans="1:13" x14ac:dyDescent="0.3">
      <c r="A16" s="45">
        <f>Performance_Total!A9</f>
        <v>842</v>
      </c>
      <c r="B16" s="45">
        <f>Performance_Total!B9</f>
        <v>885</v>
      </c>
      <c r="C16" s="46">
        <f>Performance_Total!C9</f>
        <v>1215</v>
      </c>
      <c r="D16" s="47">
        <f>Performance_Total!J9</f>
        <v>0.10002469745616202</v>
      </c>
      <c r="E16" s="47">
        <f>Performance_Total!K9</f>
        <v>0.70000823248538735</v>
      </c>
      <c r="F16" s="46">
        <f>Performance_Total!AN9</f>
        <v>69</v>
      </c>
      <c r="G16" s="47">
        <f>Performance_Total!AQ9</f>
        <v>7.4675324675324672E-2</v>
      </c>
      <c r="H16" s="47">
        <f>Performance_Total!AR9</f>
        <v>0.26298701298701299</v>
      </c>
      <c r="I16" s="48">
        <f>Performance_Total!AT9</f>
        <v>5.6790123456790124E-2</v>
      </c>
      <c r="J16" s="49">
        <f>Performance_Total!AU9</f>
        <v>2.8578148888627544E-2</v>
      </c>
      <c r="K16" s="50"/>
      <c r="L16" s="44"/>
    </row>
    <row r="17" spans="1:13" x14ac:dyDescent="0.3">
      <c r="A17" s="45">
        <f>Performance_Total!A10</f>
        <v>766</v>
      </c>
      <c r="B17" s="45">
        <f>Performance_Total!B10</f>
        <v>842</v>
      </c>
      <c r="C17" s="46">
        <f>Performance_Total!C10</f>
        <v>1215</v>
      </c>
      <c r="D17" s="47">
        <f>Performance_Total!J10</f>
        <v>0.10002469745616202</v>
      </c>
      <c r="E17" s="47">
        <f>Performance_Total!K10</f>
        <v>0.8000329299415494</v>
      </c>
      <c r="F17" s="46">
        <f>Performance_Total!AN10</f>
        <v>117</v>
      </c>
      <c r="G17" s="47">
        <f>Performance_Total!AQ10</f>
        <v>0.12662337662337661</v>
      </c>
      <c r="H17" s="47">
        <f>Performance_Total!AR10</f>
        <v>0.38961038961038963</v>
      </c>
      <c r="I17" s="48">
        <f>Performance_Total!AT10</f>
        <v>9.6296296296296297E-2</v>
      </c>
      <c r="J17" s="49">
        <f>Performance_Total!AU10</f>
        <v>3.7044659394937229E-2</v>
      </c>
      <c r="K17" s="50"/>
      <c r="L17" s="44"/>
    </row>
    <row r="18" spans="1:13" x14ac:dyDescent="0.3">
      <c r="A18" s="45">
        <f>Performance_Total!A11</f>
        <v>577</v>
      </c>
      <c r="B18" s="45">
        <f>Performance_Total!B11</f>
        <v>766</v>
      </c>
      <c r="C18" s="46">
        <f>Performance_Total!C11</f>
        <v>1214</v>
      </c>
      <c r="D18" s="47">
        <f>Performance_Total!J11</f>
        <v>9.9942372602288637E-2</v>
      </c>
      <c r="E18" s="47">
        <f>Performance_Total!K11</f>
        <v>0.89997530254383795</v>
      </c>
      <c r="F18" s="46">
        <f>Performance_Total!AN11</f>
        <v>167</v>
      </c>
      <c r="G18" s="47">
        <f>Performance_Total!AQ11</f>
        <v>0.18073593073593072</v>
      </c>
      <c r="H18" s="47">
        <f>Performance_Total!AR11</f>
        <v>0.57034632034632038</v>
      </c>
      <c r="I18" s="48">
        <f>Performance_Total!AT11</f>
        <v>0.13756177924217464</v>
      </c>
      <c r="J18" s="49">
        <f>Performance_Total!AU11</f>
        <v>4.8207098426637396E-2</v>
      </c>
      <c r="K18" s="50"/>
      <c r="L18" s="44"/>
    </row>
    <row r="19" spans="1:13" x14ac:dyDescent="0.3">
      <c r="A19" s="45">
        <v>1</v>
      </c>
      <c r="B19" s="45">
        <f>Performance_Total!B12</f>
        <v>576</v>
      </c>
      <c r="C19" s="46">
        <f>Performance_Total!C12</f>
        <v>1215</v>
      </c>
      <c r="D19" s="47">
        <f>Performance_Total!J12</f>
        <v>0.10002469745616202</v>
      </c>
      <c r="E19" s="47">
        <f>Performance_Total!K12</f>
        <v>1</v>
      </c>
      <c r="F19" s="46">
        <f>Performance_Total!AN12</f>
        <v>397</v>
      </c>
      <c r="G19" s="47">
        <f>Performance_Total!AQ12</f>
        <v>0.42965367965367968</v>
      </c>
      <c r="H19" s="47">
        <f>Performance_Total!AR12</f>
        <v>1</v>
      </c>
      <c r="I19" s="48">
        <f>Performance_Total!AT12</f>
        <v>0.32674897119341562</v>
      </c>
      <c r="J19" s="49">
        <f>Performance_Total!AU12</f>
        <v>7.6068164979007161E-2</v>
      </c>
      <c r="K19" s="50"/>
      <c r="L19" s="44"/>
    </row>
    <row r="20" spans="1:13" x14ac:dyDescent="0.3">
      <c r="A20" s="88" t="s">
        <v>1</v>
      </c>
      <c r="B20" s="88"/>
      <c r="C20" s="51">
        <f>SUM(C10:C19)</f>
        <v>12147</v>
      </c>
      <c r="D20" s="52"/>
      <c r="E20" s="52"/>
      <c r="F20" s="51">
        <f>SUM(F10:F19)</f>
        <v>924</v>
      </c>
      <c r="G20" s="52"/>
      <c r="H20" s="52"/>
      <c r="I20" s="53"/>
      <c r="J20" s="53"/>
      <c r="K20" s="54"/>
      <c r="L20" s="55"/>
      <c r="M20" s="55"/>
    </row>
    <row r="25" spans="1:13" ht="14.1" customHeight="1" x14ac:dyDescent="0.3">
      <c r="B25" s="45" t="s">
        <v>11</v>
      </c>
      <c r="C25" s="45" t="s">
        <v>12</v>
      </c>
      <c r="D25" s="35"/>
      <c r="E25" s="57" t="s">
        <v>24</v>
      </c>
      <c r="F25" s="58">
        <v>0</v>
      </c>
      <c r="G25" s="45">
        <v>1</v>
      </c>
      <c r="H25" s="45">
        <v>2</v>
      </c>
      <c r="I25" s="58">
        <v>4</v>
      </c>
      <c r="J25" s="45">
        <v>4</v>
      </c>
    </row>
    <row r="26" spans="1:13" x14ac:dyDescent="0.3">
      <c r="B26" s="56">
        <f>D39</f>
        <v>971</v>
      </c>
      <c r="C26" s="56">
        <v>999</v>
      </c>
      <c r="D26" s="35"/>
      <c r="E26" s="56">
        <v>1</v>
      </c>
      <c r="F26" s="46">
        <v>803</v>
      </c>
      <c r="G26" s="56">
        <v>6</v>
      </c>
      <c r="H26" s="56">
        <v>136</v>
      </c>
      <c r="I26" s="46">
        <v>270</v>
      </c>
      <c r="J26" s="46"/>
    </row>
    <row r="27" spans="1:13" x14ac:dyDescent="0.3">
      <c r="B27" s="56">
        <f t="shared" ref="B27:B33" si="0">D40</f>
        <v>962</v>
      </c>
      <c r="C27" s="56">
        <f>E40</f>
        <v>971</v>
      </c>
      <c r="D27" s="35"/>
      <c r="E27" s="56">
        <v>2</v>
      </c>
      <c r="F27" s="46">
        <v>662</v>
      </c>
      <c r="G27" s="56">
        <v>12</v>
      </c>
      <c r="H27" s="56">
        <v>210</v>
      </c>
      <c r="I27" s="46">
        <v>330</v>
      </c>
      <c r="J27" s="46"/>
    </row>
    <row r="28" spans="1:13" x14ac:dyDescent="0.3">
      <c r="B28" s="56">
        <f t="shared" si="0"/>
        <v>952</v>
      </c>
      <c r="C28" s="56">
        <f t="shared" ref="C28:C35" si="1">E41</f>
        <v>962</v>
      </c>
      <c r="D28" s="35"/>
      <c r="E28" s="56">
        <v>3</v>
      </c>
      <c r="F28" s="46">
        <v>648</v>
      </c>
      <c r="G28" s="56">
        <v>17</v>
      </c>
      <c r="H28" s="56">
        <v>231</v>
      </c>
      <c r="I28" s="46">
        <v>319</v>
      </c>
      <c r="J28" s="46"/>
    </row>
    <row r="29" spans="1:13" x14ac:dyDescent="0.3">
      <c r="B29" s="56">
        <f t="shared" si="0"/>
        <v>937</v>
      </c>
      <c r="C29" s="56">
        <f t="shared" si="1"/>
        <v>952</v>
      </c>
      <c r="D29" s="35"/>
      <c r="E29" s="56">
        <v>4</v>
      </c>
      <c r="F29" s="46">
        <v>608</v>
      </c>
      <c r="G29" s="56">
        <v>26</v>
      </c>
      <c r="H29" s="56">
        <v>201</v>
      </c>
      <c r="I29" s="46">
        <v>380</v>
      </c>
      <c r="J29" s="46"/>
    </row>
    <row r="30" spans="1:13" x14ac:dyDescent="0.3">
      <c r="B30" s="56">
        <f t="shared" si="0"/>
        <v>916</v>
      </c>
      <c r="C30" s="56">
        <f t="shared" si="1"/>
        <v>937</v>
      </c>
      <c r="D30" s="35"/>
      <c r="E30" s="56">
        <v>5</v>
      </c>
      <c r="F30" s="46">
        <v>504</v>
      </c>
      <c r="G30" s="56">
        <v>31</v>
      </c>
      <c r="H30" s="56">
        <v>261</v>
      </c>
      <c r="I30" s="46">
        <v>419</v>
      </c>
      <c r="J30" s="46"/>
    </row>
    <row r="31" spans="1:13" x14ac:dyDescent="0.3">
      <c r="B31" s="56">
        <f t="shared" si="0"/>
        <v>886</v>
      </c>
      <c r="C31" s="56">
        <f t="shared" si="1"/>
        <v>916</v>
      </c>
      <c r="D31" s="35"/>
      <c r="E31" s="56">
        <v>6</v>
      </c>
      <c r="F31" s="46">
        <v>488</v>
      </c>
      <c r="G31" s="56">
        <v>27</v>
      </c>
      <c r="H31" s="56">
        <v>264</v>
      </c>
      <c r="I31" s="46">
        <v>435</v>
      </c>
      <c r="J31" s="46"/>
    </row>
    <row r="32" spans="1:13" x14ac:dyDescent="0.3">
      <c r="B32" s="56">
        <f t="shared" si="0"/>
        <v>842</v>
      </c>
      <c r="C32" s="56">
        <f t="shared" si="1"/>
        <v>885</v>
      </c>
      <c r="D32" s="35"/>
      <c r="E32" s="56">
        <v>7</v>
      </c>
      <c r="F32" s="46">
        <v>506</v>
      </c>
      <c r="G32" s="56">
        <v>44</v>
      </c>
      <c r="H32" s="56">
        <v>230</v>
      </c>
      <c r="I32" s="46">
        <v>435</v>
      </c>
      <c r="J32" s="46"/>
    </row>
    <row r="33" spans="2:10" x14ac:dyDescent="0.3">
      <c r="B33" s="56">
        <f t="shared" si="0"/>
        <v>766</v>
      </c>
      <c r="C33" s="56">
        <f t="shared" si="1"/>
        <v>842</v>
      </c>
      <c r="D33" s="35"/>
      <c r="E33" s="56">
        <v>8</v>
      </c>
      <c r="F33" s="46">
        <v>407</v>
      </c>
      <c r="G33" s="56">
        <v>78</v>
      </c>
      <c r="H33" s="56">
        <v>322</v>
      </c>
      <c r="I33" s="46">
        <v>408</v>
      </c>
      <c r="J33" s="46"/>
    </row>
    <row r="34" spans="2:10" x14ac:dyDescent="0.3">
      <c r="B34" s="56">
        <f>D47</f>
        <v>577</v>
      </c>
      <c r="C34" s="56">
        <f t="shared" si="1"/>
        <v>766</v>
      </c>
      <c r="D34" s="35"/>
      <c r="E34" s="56">
        <v>9</v>
      </c>
      <c r="F34" s="46">
        <v>345</v>
      </c>
      <c r="G34" s="56">
        <v>111</v>
      </c>
      <c r="H34" s="56">
        <v>349</v>
      </c>
      <c r="I34" s="46">
        <v>409</v>
      </c>
      <c r="J34" s="46"/>
    </row>
    <row r="35" spans="2:10" x14ac:dyDescent="0.3">
      <c r="B35" s="56">
        <v>1</v>
      </c>
      <c r="C35" s="56">
        <f t="shared" si="1"/>
        <v>576</v>
      </c>
      <c r="D35" s="35"/>
      <c r="E35" s="56">
        <v>10</v>
      </c>
      <c r="F35" s="46">
        <v>199</v>
      </c>
      <c r="G35" s="56">
        <v>275</v>
      </c>
      <c r="H35" s="56">
        <v>368</v>
      </c>
      <c r="I35" s="46">
        <v>373</v>
      </c>
      <c r="J35" s="46"/>
    </row>
    <row r="38" spans="2:10" ht="12.9" customHeight="1" x14ac:dyDescent="0.3">
      <c r="B38" s="57"/>
      <c r="C38" s="46" t="s">
        <v>24</v>
      </c>
      <c r="D38" s="56" t="s">
        <v>11</v>
      </c>
      <c r="E38" s="56" t="s">
        <v>12</v>
      </c>
    </row>
    <row r="39" spans="2:10" x14ac:dyDescent="0.3">
      <c r="B39" s="60">
        <v>4.1666666666666664E-2</v>
      </c>
      <c r="C39" s="46">
        <v>1</v>
      </c>
      <c r="D39" s="56">
        <v>971</v>
      </c>
      <c r="E39" s="56">
        <v>984</v>
      </c>
    </row>
    <row r="40" spans="2:10" ht="12.9" customHeight="1" x14ac:dyDescent="0.3">
      <c r="B40" s="60">
        <v>8.3333333333333329E-2</v>
      </c>
      <c r="C40" s="46">
        <v>2</v>
      </c>
      <c r="D40" s="56">
        <v>962</v>
      </c>
      <c r="E40" s="56">
        <v>971</v>
      </c>
    </row>
    <row r="41" spans="2:10" x14ac:dyDescent="0.3">
      <c r="B41" s="60">
        <v>0.125</v>
      </c>
      <c r="C41" s="46">
        <v>3</v>
      </c>
      <c r="D41" s="56">
        <v>952</v>
      </c>
      <c r="E41" s="56">
        <v>962</v>
      </c>
    </row>
    <row r="42" spans="2:10" x14ac:dyDescent="0.3">
      <c r="B42" s="60">
        <v>0.16666666666666666</v>
      </c>
      <c r="C42" s="46">
        <v>4</v>
      </c>
      <c r="D42" s="56">
        <v>937</v>
      </c>
      <c r="E42" s="56">
        <v>952</v>
      </c>
    </row>
    <row r="43" spans="2:10" x14ac:dyDescent="0.3">
      <c r="B43" s="60">
        <v>0.20833333333333334</v>
      </c>
      <c r="C43" s="46">
        <v>5</v>
      </c>
      <c r="D43" s="56">
        <v>916</v>
      </c>
      <c r="E43" s="56">
        <v>937</v>
      </c>
    </row>
    <row r="44" spans="2:10" x14ac:dyDescent="0.3">
      <c r="B44" s="60">
        <v>0.25</v>
      </c>
      <c r="C44" s="46">
        <v>6</v>
      </c>
      <c r="D44" s="56">
        <v>886</v>
      </c>
      <c r="E44" s="56">
        <v>916</v>
      </c>
    </row>
    <row r="45" spans="2:10" x14ac:dyDescent="0.3">
      <c r="B45" s="60">
        <v>0.29166666666666669</v>
      </c>
      <c r="C45" s="46">
        <v>7</v>
      </c>
      <c r="D45" s="56">
        <v>842</v>
      </c>
      <c r="E45" s="56">
        <v>885</v>
      </c>
    </row>
    <row r="46" spans="2:10" x14ac:dyDescent="0.3">
      <c r="B46" s="60">
        <v>0.33333333333333331</v>
      </c>
      <c r="C46" s="46">
        <v>8</v>
      </c>
      <c r="D46" s="56">
        <v>766</v>
      </c>
      <c r="E46" s="56">
        <v>842</v>
      </c>
    </row>
    <row r="47" spans="2:10" x14ac:dyDescent="0.3">
      <c r="B47" s="60">
        <v>0.375</v>
      </c>
      <c r="C47" s="46">
        <v>9</v>
      </c>
      <c r="D47" s="56">
        <v>577</v>
      </c>
      <c r="E47" s="56">
        <v>766</v>
      </c>
    </row>
    <row r="48" spans="2:10" x14ac:dyDescent="0.3">
      <c r="B48" s="60">
        <v>0.41666666666666669</v>
      </c>
      <c r="C48" s="46">
        <v>10</v>
      </c>
      <c r="D48" s="56">
        <v>39</v>
      </c>
      <c r="E48" s="56">
        <v>576</v>
      </c>
    </row>
    <row r="49" spans="2:2" x14ac:dyDescent="0.3">
      <c r="B49" s="59"/>
    </row>
    <row r="50" spans="2:2" x14ac:dyDescent="0.3">
      <c r="B50" s="59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4"/>
  <sheetViews>
    <sheetView zoomScale="89" zoomScaleNormal="89" workbookViewId="0">
      <selection activeCell="D3" sqref="D3:E12"/>
    </sheetView>
  </sheetViews>
  <sheetFormatPr baseColWidth="10" defaultRowHeight="14.4" x14ac:dyDescent="0.3"/>
  <cols>
    <col min="1" max="1" width="8.109375" customWidth="1"/>
    <col min="2" max="2" width="7" customWidth="1"/>
    <col min="3" max="4" width="8.44140625" customWidth="1"/>
    <col min="5" max="5" width="8" customWidth="1"/>
    <col min="6" max="7" width="8.44140625" customWidth="1"/>
    <col min="8" max="9" width="6.33203125" customWidth="1"/>
    <col min="10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f>'Gains Chart_Total'!B26</f>
        <v>971</v>
      </c>
      <c r="B3" s="8">
        <f>'Gains Chart_Total'!C26</f>
        <v>999</v>
      </c>
      <c r="C3" s="8">
        <f>+D3+E3+F3+G3</f>
        <v>1215</v>
      </c>
      <c r="D3" s="16">
        <f>+'Gains Chart_Total'!F26</f>
        <v>803</v>
      </c>
      <c r="E3" s="16">
        <f>+'Gains Chart_Total'!G26</f>
        <v>6</v>
      </c>
      <c r="F3" s="16">
        <f>+'Gains Chart_Total'!H26</f>
        <v>136</v>
      </c>
      <c r="G3" s="16">
        <f>+'Gains Chart_Total'!I26+'Gains Chart_Total'!J26</f>
        <v>270</v>
      </c>
      <c r="H3" s="11">
        <f>C3</f>
        <v>1215</v>
      </c>
      <c r="I3" s="11">
        <f>C3+I4</f>
        <v>12147</v>
      </c>
      <c r="J3" s="12">
        <f>C3/C$13</f>
        <v>0.10002469745616202</v>
      </c>
      <c r="K3" s="12">
        <f>H3/C$13</f>
        <v>0.10002469745616202</v>
      </c>
      <c r="L3" s="12">
        <f t="shared" ref="L3:L12" si="0">I3/C$13</f>
        <v>1</v>
      </c>
      <c r="M3" s="11">
        <f>D3</f>
        <v>803</v>
      </c>
      <c r="N3" s="11">
        <f>D3+N4</f>
        <v>5170</v>
      </c>
      <c r="O3" s="12">
        <f>D3/D$13</f>
        <v>0.15531914893617021</v>
      </c>
      <c r="P3" s="12">
        <f>M3/D$13</f>
        <v>0.15531914893617021</v>
      </c>
      <c r="Q3" s="12">
        <f t="shared" ref="Q3:Q12" si="1">N3/D$13</f>
        <v>1</v>
      </c>
      <c r="R3" s="13">
        <f>D3/(D3+E3+F3)</f>
        <v>0.84973544973544979</v>
      </c>
      <c r="S3" s="13">
        <f>M3/(M3+U3+AC3)</f>
        <v>0.84973544973544979</v>
      </c>
      <c r="T3" s="13">
        <f t="shared" ref="S3:T12" si="2">N3/(N3+V3+AD3)</f>
        <v>0.61775600430158917</v>
      </c>
      <c r="U3" s="11">
        <f>E3</f>
        <v>6</v>
      </c>
      <c r="V3" s="11">
        <f t="shared" ref="V3:V11" si="3">E3+V4</f>
        <v>627</v>
      </c>
      <c r="W3" s="12">
        <f>E3/E$13</f>
        <v>9.5693779904306216E-3</v>
      </c>
      <c r="X3" s="12">
        <f>U3/E$13</f>
        <v>9.5693779904306216E-3</v>
      </c>
      <c r="Y3" s="12">
        <f t="shared" ref="Y3:Y12" si="4">V3/E$13</f>
        <v>1</v>
      </c>
      <c r="Z3" s="13">
        <f>E3/(D3+E3+F3)</f>
        <v>6.3492063492063492E-3</v>
      </c>
      <c r="AA3" s="13">
        <f>U3/(M3+U3+AC3)</f>
        <v>6.3492063492063492E-3</v>
      </c>
      <c r="AB3" s="13">
        <f t="shared" ref="AA3:AB12" si="5">V3/(N3+V3+AD3)</f>
        <v>7.4919345202533155E-2</v>
      </c>
      <c r="AC3" s="11">
        <f>F3</f>
        <v>136</v>
      </c>
      <c r="AD3" s="11">
        <f t="shared" ref="AD3:AD11" si="6">F3+AD4</f>
        <v>2572</v>
      </c>
      <c r="AE3" s="12">
        <f t="shared" ref="AE3:AE12" si="7">F3/F$13</f>
        <v>5.2877138413685847E-2</v>
      </c>
      <c r="AF3" s="12">
        <f t="shared" ref="AF3:AF12" si="8">AC3/F$13</f>
        <v>5.2877138413685847E-2</v>
      </c>
      <c r="AG3" s="12">
        <f t="shared" ref="AG3:AG12" si="9">AD3/F$13</f>
        <v>1</v>
      </c>
      <c r="AH3" s="11">
        <f>ROUND($G3*R3+D3,0)</f>
        <v>1032</v>
      </c>
      <c r="AI3" s="11">
        <f>AH3</f>
        <v>1032</v>
      </c>
      <c r="AJ3" s="11">
        <f t="shared" ref="AJ3:AJ11" si="10">AH3+AJ4</f>
        <v>7443</v>
      </c>
      <c r="AK3" s="12">
        <f t="shared" ref="AK3:AK12" si="11">AH3/AH$13</f>
        <v>0.13865376864167675</v>
      </c>
      <c r="AL3" s="12">
        <f t="shared" ref="AL3:AL11" si="12">AI3/AH$13</f>
        <v>0.13865376864167675</v>
      </c>
      <c r="AM3" s="12">
        <f t="shared" ref="AM3:AM9" si="13">AJ3/AH$13</f>
        <v>1</v>
      </c>
      <c r="AN3" s="11">
        <f>ROUND($G3*Z3+E3,0)</f>
        <v>8</v>
      </c>
      <c r="AO3" s="11">
        <f>AN3</f>
        <v>8</v>
      </c>
      <c r="AP3" s="11">
        <f>AN3+AP4</f>
        <v>924</v>
      </c>
      <c r="AQ3" s="12">
        <f>AN3/AN$13</f>
        <v>8.658008658008658E-3</v>
      </c>
      <c r="AR3" s="12">
        <f t="shared" ref="AR3:AR12" si="14">AO3/AN$13</f>
        <v>8.658008658008658E-3</v>
      </c>
      <c r="AS3" s="12">
        <f t="shared" ref="AS3:AS12" si="15">AP3/AN$13</f>
        <v>1</v>
      </c>
      <c r="AT3" s="20">
        <f>AN3/C3</f>
        <v>6.5843621399176953E-3</v>
      </c>
      <c r="AU3" s="20">
        <f t="shared" ref="AU3:AV12" si="16">AO3/H3</f>
        <v>6.5843621399176953E-3</v>
      </c>
      <c r="AV3" s="13">
        <f>AP3/I3</f>
        <v>7.6068164979007161E-2</v>
      </c>
      <c r="AW3" s="13">
        <f>ABS(AS3-AM3)</f>
        <v>0</v>
      </c>
      <c r="AX3" s="14">
        <f>AK3*((AS3+AS4)/2)</f>
        <v>0.13805353587699418</v>
      </c>
      <c r="AY3" s="5"/>
    </row>
    <row r="4" spans="1:51" x14ac:dyDescent="0.3">
      <c r="A4" s="8">
        <f>'Gains Chart_Total'!B27</f>
        <v>962</v>
      </c>
      <c r="B4" s="8">
        <f>'Gains Chart_Total'!C27</f>
        <v>971</v>
      </c>
      <c r="C4" s="8">
        <f t="shared" ref="C4:C12" si="17">+D4+E4+F4+G4</f>
        <v>1214</v>
      </c>
      <c r="D4" s="16">
        <f>+'Gains Chart_Total'!F27</f>
        <v>662</v>
      </c>
      <c r="E4" s="16">
        <f>+'Gains Chart_Total'!G27</f>
        <v>12</v>
      </c>
      <c r="F4" s="16">
        <f>+'Gains Chart_Total'!H27</f>
        <v>210</v>
      </c>
      <c r="G4" s="16">
        <f>+'Gains Chart_Total'!I27+'Gains Chart_Total'!J27</f>
        <v>330</v>
      </c>
      <c r="H4" s="11">
        <f>C4+H3</f>
        <v>2429</v>
      </c>
      <c r="I4" s="11">
        <f t="shared" ref="I4:I9" si="18">C4+I5</f>
        <v>10932</v>
      </c>
      <c r="J4" s="12">
        <f t="shared" ref="J4:J12" si="19">C4/C$13</f>
        <v>9.9942372602288637E-2</v>
      </c>
      <c r="K4" s="12">
        <f>H4/C$13</f>
        <v>0.19996707005845066</v>
      </c>
      <c r="L4" s="12">
        <f t="shared" si="0"/>
        <v>0.89997530254383795</v>
      </c>
      <c r="M4" s="11">
        <f>D4+M3</f>
        <v>1465</v>
      </c>
      <c r="N4" s="11">
        <f t="shared" ref="N4:N11" si="20">D4+N5</f>
        <v>4367</v>
      </c>
      <c r="O4" s="12">
        <f>D4/D$13</f>
        <v>0.12804642166344293</v>
      </c>
      <c r="P4" s="12">
        <f>M4/D$13</f>
        <v>0.28336557059961315</v>
      </c>
      <c r="Q4" s="12">
        <f t="shared" si="1"/>
        <v>0.84468085106382984</v>
      </c>
      <c r="R4" s="13">
        <f>D4/(D4+E4+F4)</f>
        <v>0.74886877828054299</v>
      </c>
      <c r="S4" s="13">
        <f t="shared" si="2"/>
        <v>0.80098414434117005</v>
      </c>
      <c r="T4" s="13">
        <f t="shared" si="2"/>
        <v>0.58822737068965514</v>
      </c>
      <c r="U4" s="11">
        <f t="shared" ref="U4:U12" si="21">E4+U3</f>
        <v>18</v>
      </c>
      <c r="V4" s="11">
        <f t="shared" si="3"/>
        <v>621</v>
      </c>
      <c r="W4" s="12">
        <f>E4/E$13</f>
        <v>1.9138755980861243E-2</v>
      </c>
      <c r="X4" s="12">
        <f>U4/E$13</f>
        <v>2.8708133971291867E-2</v>
      </c>
      <c r="Y4" s="12">
        <f t="shared" si="4"/>
        <v>0.99043062200956933</v>
      </c>
      <c r="Z4" s="13">
        <f t="shared" ref="Z4:Z12" si="22">E4/(D4+E4+F4)</f>
        <v>1.3574660633484163E-2</v>
      </c>
      <c r="AA4" s="13">
        <f t="shared" si="5"/>
        <v>9.8414434117003822E-3</v>
      </c>
      <c r="AB4" s="13">
        <f t="shared" si="5"/>
        <v>8.3647629310344834E-2</v>
      </c>
      <c r="AC4" s="11">
        <f t="shared" ref="AC4:AC12" si="23">F4+AC3</f>
        <v>346</v>
      </c>
      <c r="AD4" s="11">
        <f t="shared" si="6"/>
        <v>2436</v>
      </c>
      <c r="AE4" s="12">
        <f t="shared" si="7"/>
        <v>8.164852255054432E-2</v>
      </c>
      <c r="AF4" s="12">
        <f t="shared" si="8"/>
        <v>0.13452566096423016</v>
      </c>
      <c r="AG4" s="12">
        <f t="shared" si="9"/>
        <v>0.9471228615863142</v>
      </c>
      <c r="AH4" s="11">
        <f>ROUND($G4*R4+D4,0)</f>
        <v>909</v>
      </c>
      <c r="AI4" s="11">
        <f t="shared" ref="AI4:AI12" si="24">AH4+AI3</f>
        <v>1941</v>
      </c>
      <c r="AJ4" s="11">
        <f t="shared" si="10"/>
        <v>6411</v>
      </c>
      <c r="AK4" s="12">
        <f t="shared" si="11"/>
        <v>0.12212817412333736</v>
      </c>
      <c r="AL4" s="12">
        <f t="shared" si="12"/>
        <v>0.2607819427650141</v>
      </c>
      <c r="AM4" s="12">
        <f t="shared" si="13"/>
        <v>0.86134623135832322</v>
      </c>
      <c r="AN4" s="11">
        <f>ROUND($G4*Z4+E4,0)</f>
        <v>16</v>
      </c>
      <c r="AO4" s="11">
        <f>AN4+AO3</f>
        <v>24</v>
      </c>
      <c r="AP4" s="11">
        <f t="shared" ref="AP4:AP11" si="25">AN4+AP5</f>
        <v>916</v>
      </c>
      <c r="AQ4" s="12">
        <f>AN4/AN$13</f>
        <v>1.7316017316017316E-2</v>
      </c>
      <c r="AR4" s="12">
        <f t="shared" si="14"/>
        <v>2.5974025974025976E-2</v>
      </c>
      <c r="AS4" s="12">
        <f t="shared" si="15"/>
        <v>0.9913419913419913</v>
      </c>
      <c r="AT4" s="20">
        <f t="shared" ref="AT4:AT12" si="26">AN4/C4</f>
        <v>1.3179571663920923E-2</v>
      </c>
      <c r="AU4" s="20">
        <f t="shared" si="16"/>
        <v>9.8806093042404283E-3</v>
      </c>
      <c r="AV4" s="13">
        <f t="shared" si="16"/>
        <v>8.3790706183680938E-2</v>
      </c>
      <c r="AW4" s="13">
        <f>ABS(AS4-AM4)</f>
        <v>0.12999575998366808</v>
      </c>
      <c r="AX4" s="14">
        <f>AK4*((AS4+AS5)/2)</f>
        <v>0.12001340054544406</v>
      </c>
      <c r="AY4" s="5"/>
    </row>
    <row r="5" spans="1:51" x14ac:dyDescent="0.3">
      <c r="A5" s="8">
        <f>'Gains Chart_Total'!B28</f>
        <v>952</v>
      </c>
      <c r="B5" s="8">
        <f>'Gains Chart_Total'!C28</f>
        <v>962</v>
      </c>
      <c r="C5" s="8">
        <f t="shared" si="17"/>
        <v>1215</v>
      </c>
      <c r="D5" s="16">
        <f>+'Gains Chart_Total'!F28</f>
        <v>648</v>
      </c>
      <c r="E5" s="16">
        <f>+'Gains Chart_Total'!G28</f>
        <v>17</v>
      </c>
      <c r="F5" s="16">
        <f>+'Gains Chart_Total'!H28</f>
        <v>231</v>
      </c>
      <c r="G5" s="16">
        <f>+'Gains Chart_Total'!I28+'Gains Chart_Total'!J28</f>
        <v>319</v>
      </c>
      <c r="H5" s="11">
        <f t="shared" ref="H5:H11" si="27">C5+H4</f>
        <v>3644</v>
      </c>
      <c r="I5" s="11">
        <f t="shared" si="18"/>
        <v>9718</v>
      </c>
      <c r="J5" s="12">
        <f t="shared" si="19"/>
        <v>0.10002469745616202</v>
      </c>
      <c r="K5" s="12">
        <f>H5/C$13</f>
        <v>0.29999176751461265</v>
      </c>
      <c r="L5" s="12">
        <f t="shared" si="0"/>
        <v>0.8000329299415494</v>
      </c>
      <c r="M5" s="11">
        <f t="shared" ref="M5:M11" si="28">D5+M4</f>
        <v>2113</v>
      </c>
      <c r="N5" s="11">
        <f t="shared" si="20"/>
        <v>3705</v>
      </c>
      <c r="O5" s="12">
        <f t="shared" ref="O5:O12" si="29">D5/D$13</f>
        <v>0.1253384912959381</v>
      </c>
      <c r="P5" s="12">
        <f t="shared" ref="P5:P12" si="30">M5/D$13</f>
        <v>0.40870406189555125</v>
      </c>
      <c r="Q5" s="12">
        <f t="shared" si="1"/>
        <v>0.7166344294003868</v>
      </c>
      <c r="R5" s="13">
        <f t="shared" ref="R5:R11" si="31">D5/(D5+E5+F5)</f>
        <v>0.7232142857142857</v>
      </c>
      <c r="S5" s="13">
        <f t="shared" si="2"/>
        <v>0.7754128440366973</v>
      </c>
      <c r="T5" s="13">
        <f t="shared" si="2"/>
        <v>0.5665137614678899</v>
      </c>
      <c r="U5" s="11">
        <f t="shared" si="21"/>
        <v>35</v>
      </c>
      <c r="V5" s="11">
        <f t="shared" si="3"/>
        <v>609</v>
      </c>
      <c r="W5" s="12">
        <f>E5/E$13</f>
        <v>2.7113237639553429E-2</v>
      </c>
      <c r="X5" s="12">
        <f t="shared" ref="X5:X12" si="32">U5/E$13</f>
        <v>5.5821371610845293E-2</v>
      </c>
      <c r="Y5" s="12">
        <f t="shared" si="4"/>
        <v>0.9712918660287081</v>
      </c>
      <c r="Z5" s="13">
        <f t="shared" si="22"/>
        <v>1.8973214285714284E-2</v>
      </c>
      <c r="AA5" s="13">
        <f t="shared" si="5"/>
        <v>1.2844036697247707E-2</v>
      </c>
      <c r="AB5" s="13">
        <f t="shared" si="5"/>
        <v>9.3119266055045877E-2</v>
      </c>
      <c r="AC5" s="11">
        <f t="shared" si="23"/>
        <v>577</v>
      </c>
      <c r="AD5" s="11">
        <f t="shared" si="6"/>
        <v>2226</v>
      </c>
      <c r="AE5" s="12">
        <f t="shared" si="7"/>
        <v>8.9813374805598756E-2</v>
      </c>
      <c r="AF5" s="12">
        <f t="shared" si="8"/>
        <v>0.22433903576982892</v>
      </c>
      <c r="AG5" s="12">
        <f t="shared" si="9"/>
        <v>0.86547433903576987</v>
      </c>
      <c r="AH5" s="11">
        <f t="shared" ref="AH5:AH10" si="33">ROUND($G5*R5+D5,0)</f>
        <v>879</v>
      </c>
      <c r="AI5" s="11">
        <f t="shared" si="24"/>
        <v>2820</v>
      </c>
      <c r="AJ5" s="11">
        <f t="shared" si="10"/>
        <v>5502</v>
      </c>
      <c r="AK5" s="12">
        <f t="shared" si="11"/>
        <v>0.1180975413139863</v>
      </c>
      <c r="AL5" s="12">
        <f t="shared" si="12"/>
        <v>0.37887948407900041</v>
      </c>
      <c r="AM5" s="12">
        <f t="shared" si="13"/>
        <v>0.7392180572349859</v>
      </c>
      <c r="AN5" s="11">
        <f t="shared" ref="AN5:AN12" si="34">ROUND($G5*Z5+E5,0)</f>
        <v>23</v>
      </c>
      <c r="AO5" s="11">
        <f t="shared" ref="AO5:AO12" si="35">AN5+AO4</f>
        <v>47</v>
      </c>
      <c r="AP5" s="11">
        <f t="shared" si="25"/>
        <v>900</v>
      </c>
      <c r="AQ5" s="12">
        <f t="shared" ref="AQ5:AQ12" si="36">AN5/AN$13</f>
        <v>2.4891774891774892E-2</v>
      </c>
      <c r="AR5" s="12">
        <f t="shared" si="14"/>
        <v>5.0865800865800864E-2</v>
      </c>
      <c r="AS5" s="12">
        <f t="shared" si="15"/>
        <v>0.97402597402597402</v>
      </c>
      <c r="AT5" s="20">
        <f t="shared" si="26"/>
        <v>1.8930041152263374E-2</v>
      </c>
      <c r="AU5" s="20">
        <f t="shared" si="16"/>
        <v>1.2897914379802415E-2</v>
      </c>
      <c r="AV5" s="13">
        <f t="shared" si="16"/>
        <v>9.2611648487343073E-2</v>
      </c>
      <c r="AW5" s="13">
        <f t="shared" ref="AW5:AW11" si="37">ABS(AS5-AM5)</f>
        <v>0.23480791679098811</v>
      </c>
      <c r="AX5" s="14">
        <f t="shared" ref="AX5:AX12" si="38">AK5*((AS5+AS6)/2)</f>
        <v>0.1135602440015983</v>
      </c>
      <c r="AY5" s="5"/>
    </row>
    <row r="6" spans="1:51" x14ac:dyDescent="0.3">
      <c r="A6" s="8">
        <f>'Gains Chart_Total'!B29</f>
        <v>937</v>
      </c>
      <c r="B6" s="8">
        <f>'Gains Chart_Total'!C29</f>
        <v>952</v>
      </c>
      <c r="C6" s="8">
        <f t="shared" si="17"/>
        <v>1215</v>
      </c>
      <c r="D6" s="16">
        <f>+'Gains Chart_Total'!F29</f>
        <v>608</v>
      </c>
      <c r="E6" s="16">
        <f>+'Gains Chart_Total'!G29</f>
        <v>26</v>
      </c>
      <c r="F6" s="16">
        <f>+'Gains Chart_Total'!H29</f>
        <v>201</v>
      </c>
      <c r="G6" s="16">
        <f>+'Gains Chart_Total'!I29+'Gains Chart_Total'!J29</f>
        <v>380</v>
      </c>
      <c r="H6" s="11">
        <f t="shared" si="27"/>
        <v>4859</v>
      </c>
      <c r="I6" s="11">
        <f t="shared" si="18"/>
        <v>8503</v>
      </c>
      <c r="J6" s="12">
        <f t="shared" si="19"/>
        <v>0.10002469745616202</v>
      </c>
      <c r="K6" s="12">
        <f>H6/C$13</f>
        <v>0.4000164649707747</v>
      </c>
      <c r="L6" s="12">
        <f t="shared" si="0"/>
        <v>0.70000823248538735</v>
      </c>
      <c r="M6" s="11">
        <f t="shared" si="28"/>
        <v>2721</v>
      </c>
      <c r="N6" s="11">
        <f t="shared" si="20"/>
        <v>3057</v>
      </c>
      <c r="O6" s="12">
        <f t="shared" si="29"/>
        <v>0.11760154738878142</v>
      </c>
      <c r="P6" s="12">
        <f t="shared" si="30"/>
        <v>0.52630560928433268</v>
      </c>
      <c r="Q6" s="12">
        <f t="shared" si="1"/>
        <v>0.59129593810444869</v>
      </c>
      <c r="R6" s="13">
        <f t="shared" si="31"/>
        <v>0.72814371257485033</v>
      </c>
      <c r="S6" s="13">
        <f t="shared" si="2"/>
        <v>0.76432584269662918</v>
      </c>
      <c r="T6" s="13">
        <f t="shared" si="2"/>
        <v>0.54163713678242387</v>
      </c>
      <c r="U6" s="11">
        <f t="shared" si="21"/>
        <v>61</v>
      </c>
      <c r="V6" s="11">
        <f t="shared" si="3"/>
        <v>592</v>
      </c>
      <c r="W6" s="12">
        <f t="shared" ref="W6:W11" si="39">E6/E$13</f>
        <v>4.1467304625199361E-2</v>
      </c>
      <c r="X6" s="12">
        <f t="shared" si="32"/>
        <v>9.7288676236044661E-2</v>
      </c>
      <c r="Y6" s="12">
        <f t="shared" si="4"/>
        <v>0.94417862838915467</v>
      </c>
      <c r="Z6" s="13">
        <f t="shared" si="22"/>
        <v>3.1137724550898204E-2</v>
      </c>
      <c r="AA6" s="13">
        <f t="shared" si="5"/>
        <v>1.7134831460674158E-2</v>
      </c>
      <c r="AB6" s="13">
        <f t="shared" si="5"/>
        <v>0.10489014883061658</v>
      </c>
      <c r="AC6" s="11">
        <f t="shared" si="23"/>
        <v>778</v>
      </c>
      <c r="AD6" s="11">
        <f t="shared" si="6"/>
        <v>1995</v>
      </c>
      <c r="AE6" s="12">
        <f t="shared" si="7"/>
        <v>7.814930015552099E-2</v>
      </c>
      <c r="AF6" s="12">
        <f t="shared" si="8"/>
        <v>0.3024883359253499</v>
      </c>
      <c r="AG6" s="12">
        <f t="shared" si="9"/>
        <v>0.77566096423017106</v>
      </c>
      <c r="AH6" s="11">
        <f t="shared" si="33"/>
        <v>885</v>
      </c>
      <c r="AI6" s="11">
        <f t="shared" si="24"/>
        <v>3705</v>
      </c>
      <c r="AJ6" s="11">
        <f t="shared" si="10"/>
        <v>4623</v>
      </c>
      <c r="AK6" s="12">
        <f t="shared" si="11"/>
        <v>0.1189036678758565</v>
      </c>
      <c r="AL6" s="12">
        <f t="shared" si="12"/>
        <v>0.4977831519548569</v>
      </c>
      <c r="AM6" s="12">
        <f t="shared" si="13"/>
        <v>0.62112051592099959</v>
      </c>
      <c r="AN6" s="11">
        <f t="shared" si="34"/>
        <v>38</v>
      </c>
      <c r="AO6" s="11">
        <f t="shared" si="35"/>
        <v>85</v>
      </c>
      <c r="AP6" s="11">
        <f t="shared" si="25"/>
        <v>877</v>
      </c>
      <c r="AQ6" s="12">
        <f>AN6/AN$13</f>
        <v>4.1125541125541128E-2</v>
      </c>
      <c r="AR6" s="12">
        <f t="shared" si="14"/>
        <v>9.1991341991341985E-2</v>
      </c>
      <c r="AS6" s="12">
        <f t="shared" si="15"/>
        <v>0.94913419913419916</v>
      </c>
      <c r="AT6" s="20">
        <f t="shared" si="26"/>
        <v>3.1275720164609055E-2</v>
      </c>
      <c r="AU6" s="20">
        <f t="shared" si="16"/>
        <v>1.7493311380942581E-2</v>
      </c>
      <c r="AV6" s="13">
        <f t="shared" si="16"/>
        <v>0.10314006821121957</v>
      </c>
      <c r="AW6" s="13">
        <f t="shared" si="37"/>
        <v>0.32801368321319957</v>
      </c>
      <c r="AX6" s="14">
        <f t="shared" si="38"/>
        <v>0.11041054874186676</v>
      </c>
      <c r="AY6" s="5"/>
    </row>
    <row r="7" spans="1:51" x14ac:dyDescent="0.3">
      <c r="A7" s="8">
        <f>'Gains Chart_Total'!B30</f>
        <v>916</v>
      </c>
      <c r="B7" s="8">
        <f>'Gains Chart_Total'!C30</f>
        <v>937</v>
      </c>
      <c r="C7" s="8">
        <f t="shared" si="17"/>
        <v>1215</v>
      </c>
      <c r="D7" s="16">
        <f>+'Gains Chart_Total'!F30</f>
        <v>504</v>
      </c>
      <c r="E7" s="16">
        <f>+'Gains Chart_Total'!G30</f>
        <v>31</v>
      </c>
      <c r="F7" s="16">
        <f>+'Gains Chart_Total'!H30</f>
        <v>261</v>
      </c>
      <c r="G7" s="16">
        <f>+'Gains Chart_Total'!I30+'Gains Chart_Total'!J30</f>
        <v>419</v>
      </c>
      <c r="H7" s="11">
        <f t="shared" si="27"/>
        <v>6074</v>
      </c>
      <c r="I7" s="11">
        <f t="shared" si="18"/>
        <v>7288</v>
      </c>
      <c r="J7" s="12">
        <f t="shared" si="19"/>
        <v>0.10002469745616202</v>
      </c>
      <c r="K7" s="12">
        <f t="shared" ref="K7:K12" si="40">H7/C$13</f>
        <v>0.50004116242693675</v>
      </c>
      <c r="L7" s="12">
        <f t="shared" si="0"/>
        <v>0.5999835350292253</v>
      </c>
      <c r="M7" s="11">
        <f t="shared" si="28"/>
        <v>3225</v>
      </c>
      <c r="N7" s="11">
        <f t="shared" si="20"/>
        <v>2449</v>
      </c>
      <c r="O7" s="12">
        <f t="shared" si="29"/>
        <v>9.7485493230174081E-2</v>
      </c>
      <c r="P7" s="12">
        <f t="shared" si="30"/>
        <v>0.62379110251450676</v>
      </c>
      <c r="Q7" s="12">
        <f t="shared" si="1"/>
        <v>0.47369439071566732</v>
      </c>
      <c r="R7" s="13">
        <f t="shared" si="31"/>
        <v>0.63316582914572861</v>
      </c>
      <c r="S7" s="13">
        <f t="shared" si="2"/>
        <v>0.74035812672176304</v>
      </c>
      <c r="T7" s="13">
        <f t="shared" si="2"/>
        <v>0.50925348305260965</v>
      </c>
      <c r="U7" s="11">
        <f t="shared" si="21"/>
        <v>92</v>
      </c>
      <c r="V7" s="11">
        <f t="shared" si="3"/>
        <v>566</v>
      </c>
      <c r="W7" s="12">
        <f t="shared" si="39"/>
        <v>4.9441786283891544E-2</v>
      </c>
      <c r="X7" s="12">
        <f t="shared" si="32"/>
        <v>0.14673046251993621</v>
      </c>
      <c r="Y7" s="12">
        <f t="shared" si="4"/>
        <v>0.90271132376395535</v>
      </c>
      <c r="Z7" s="13">
        <f t="shared" si="22"/>
        <v>3.8944723618090454E-2</v>
      </c>
      <c r="AA7" s="13">
        <f t="shared" si="5"/>
        <v>2.1120293847566574E-2</v>
      </c>
      <c r="AB7" s="13">
        <f t="shared" si="5"/>
        <v>0.11769598669161987</v>
      </c>
      <c r="AC7" s="11">
        <f t="shared" si="23"/>
        <v>1039</v>
      </c>
      <c r="AD7" s="11">
        <f t="shared" si="6"/>
        <v>1794</v>
      </c>
      <c r="AE7" s="12">
        <f t="shared" si="7"/>
        <v>0.10147744945567652</v>
      </c>
      <c r="AF7" s="12">
        <f t="shared" si="8"/>
        <v>0.40396578538102645</v>
      </c>
      <c r="AG7" s="12">
        <f t="shared" si="9"/>
        <v>0.69751166407465004</v>
      </c>
      <c r="AH7" s="11">
        <f t="shared" si="33"/>
        <v>769</v>
      </c>
      <c r="AI7" s="11">
        <f t="shared" si="24"/>
        <v>4474</v>
      </c>
      <c r="AJ7" s="11">
        <f t="shared" si="10"/>
        <v>3738</v>
      </c>
      <c r="AK7" s="12">
        <f t="shared" si="11"/>
        <v>0.10331855434636571</v>
      </c>
      <c r="AL7" s="12">
        <f t="shared" si="12"/>
        <v>0.60110170630122262</v>
      </c>
      <c r="AM7" s="12">
        <f t="shared" si="13"/>
        <v>0.5022168480451431</v>
      </c>
      <c r="AN7" s="11">
        <f t="shared" si="34"/>
        <v>47</v>
      </c>
      <c r="AO7" s="11">
        <f t="shared" si="35"/>
        <v>132</v>
      </c>
      <c r="AP7" s="11">
        <f t="shared" si="25"/>
        <v>839</v>
      </c>
      <c r="AQ7" s="12">
        <f t="shared" si="36"/>
        <v>5.0865800865800864E-2</v>
      </c>
      <c r="AR7" s="12">
        <f t="shared" si="14"/>
        <v>0.14285714285714285</v>
      </c>
      <c r="AS7" s="12">
        <f t="shared" si="15"/>
        <v>0.90800865800865804</v>
      </c>
      <c r="AT7" s="20">
        <f t="shared" si="26"/>
        <v>3.868312757201646E-2</v>
      </c>
      <c r="AU7" s="20">
        <f t="shared" si="16"/>
        <v>2.1731972341126112E-2</v>
      </c>
      <c r="AV7" s="13">
        <f t="shared" si="16"/>
        <v>0.11512074643249176</v>
      </c>
      <c r="AW7" s="13">
        <f t="shared" si="37"/>
        <v>0.40579180996351494</v>
      </c>
      <c r="AX7" s="14">
        <f t="shared" si="38"/>
        <v>9.1186451373875793E-2</v>
      </c>
      <c r="AY7" s="5"/>
    </row>
    <row r="8" spans="1:51" x14ac:dyDescent="0.3">
      <c r="A8" s="8">
        <f>'Gains Chart_Total'!B31</f>
        <v>886</v>
      </c>
      <c r="B8" s="8">
        <f>'Gains Chart_Total'!C31</f>
        <v>916</v>
      </c>
      <c r="C8" s="8">
        <f t="shared" si="17"/>
        <v>1214</v>
      </c>
      <c r="D8" s="16">
        <f>+'Gains Chart_Total'!F31</f>
        <v>488</v>
      </c>
      <c r="E8" s="16">
        <f>+'Gains Chart_Total'!G31</f>
        <v>27</v>
      </c>
      <c r="F8" s="16">
        <f>+'Gains Chart_Total'!H31</f>
        <v>264</v>
      </c>
      <c r="G8" s="16">
        <f>+'Gains Chart_Total'!I31+'Gains Chart_Total'!J31</f>
        <v>435</v>
      </c>
      <c r="H8" s="11">
        <f t="shared" si="27"/>
        <v>7288</v>
      </c>
      <c r="I8" s="11">
        <f t="shared" si="18"/>
        <v>6073</v>
      </c>
      <c r="J8" s="12">
        <f t="shared" si="19"/>
        <v>9.9942372602288637E-2</v>
      </c>
      <c r="K8" s="12">
        <f t="shared" si="40"/>
        <v>0.5999835350292253</v>
      </c>
      <c r="L8" s="12">
        <f t="shared" si="0"/>
        <v>0.49995883757306331</v>
      </c>
      <c r="M8" s="11">
        <f t="shared" si="28"/>
        <v>3713</v>
      </c>
      <c r="N8" s="11">
        <f t="shared" si="20"/>
        <v>1945</v>
      </c>
      <c r="O8" s="12">
        <f t="shared" si="29"/>
        <v>9.4390715667311414E-2</v>
      </c>
      <c r="P8" s="12">
        <f t="shared" si="30"/>
        <v>0.71818181818181814</v>
      </c>
      <c r="Q8" s="12">
        <f t="shared" si="1"/>
        <v>0.37620889748549324</v>
      </c>
      <c r="R8" s="13">
        <f t="shared" si="31"/>
        <v>0.62644415917843388</v>
      </c>
      <c r="S8" s="13">
        <f t="shared" si="2"/>
        <v>0.72307692307692306</v>
      </c>
      <c r="T8" s="13">
        <f t="shared" si="2"/>
        <v>0.48467480687764763</v>
      </c>
      <c r="U8" s="11">
        <f t="shared" si="21"/>
        <v>119</v>
      </c>
      <c r="V8" s="11">
        <f t="shared" si="3"/>
        <v>535</v>
      </c>
      <c r="W8" s="12">
        <f t="shared" si="39"/>
        <v>4.3062200956937802E-2</v>
      </c>
      <c r="X8" s="12">
        <f t="shared" si="32"/>
        <v>0.18979266347687401</v>
      </c>
      <c r="Y8" s="12">
        <f t="shared" si="4"/>
        <v>0.85326953748006384</v>
      </c>
      <c r="Z8" s="13">
        <f t="shared" si="22"/>
        <v>3.4659820282413351E-2</v>
      </c>
      <c r="AA8" s="13">
        <f t="shared" si="5"/>
        <v>2.3174294060370009E-2</v>
      </c>
      <c r="AB8" s="13">
        <f t="shared" si="5"/>
        <v>0.13331672065786196</v>
      </c>
      <c r="AC8" s="11">
        <f t="shared" si="23"/>
        <v>1303</v>
      </c>
      <c r="AD8" s="11">
        <f t="shared" si="6"/>
        <v>1533</v>
      </c>
      <c r="AE8" s="12">
        <f t="shared" si="7"/>
        <v>0.1026438569206843</v>
      </c>
      <c r="AF8" s="12">
        <f t="shared" si="8"/>
        <v>0.50660964230171068</v>
      </c>
      <c r="AG8" s="12">
        <f t="shared" si="9"/>
        <v>0.59603421461897355</v>
      </c>
      <c r="AH8" s="11">
        <f t="shared" si="33"/>
        <v>761</v>
      </c>
      <c r="AI8" s="11">
        <f t="shared" si="24"/>
        <v>5235</v>
      </c>
      <c r="AJ8" s="11">
        <f t="shared" si="10"/>
        <v>2969</v>
      </c>
      <c r="AK8" s="12">
        <f t="shared" si="11"/>
        <v>0.10224371893053875</v>
      </c>
      <c r="AL8" s="12">
        <f t="shared" si="12"/>
        <v>0.70334542523176136</v>
      </c>
      <c r="AM8" s="12">
        <f t="shared" si="13"/>
        <v>0.39889829369877738</v>
      </c>
      <c r="AN8" s="11">
        <f t="shared" si="34"/>
        <v>42</v>
      </c>
      <c r="AO8" s="11">
        <f t="shared" si="35"/>
        <v>174</v>
      </c>
      <c r="AP8" s="11">
        <f t="shared" si="25"/>
        <v>792</v>
      </c>
      <c r="AQ8" s="12">
        <f t="shared" si="36"/>
        <v>4.5454545454545456E-2</v>
      </c>
      <c r="AR8" s="12">
        <f t="shared" si="14"/>
        <v>0.18831168831168832</v>
      </c>
      <c r="AS8" s="12">
        <f t="shared" si="15"/>
        <v>0.8571428571428571</v>
      </c>
      <c r="AT8" s="20">
        <f t="shared" si="26"/>
        <v>3.459637561779242E-2</v>
      </c>
      <c r="AU8" s="20">
        <f t="shared" si="16"/>
        <v>2.3874862788144897E-2</v>
      </c>
      <c r="AV8" s="13">
        <f t="shared" si="16"/>
        <v>0.13041330479170096</v>
      </c>
      <c r="AW8" s="13">
        <f t="shared" si="37"/>
        <v>0.45824456344407971</v>
      </c>
      <c r="AX8" s="14">
        <f t="shared" si="38"/>
        <v>8.5313752484248245E-2</v>
      </c>
      <c r="AY8" s="5"/>
    </row>
    <row r="9" spans="1:51" x14ac:dyDescent="0.3">
      <c r="A9" s="8">
        <f>'Gains Chart_Total'!B32</f>
        <v>842</v>
      </c>
      <c r="B9" s="8">
        <f>'Gains Chart_Total'!C32</f>
        <v>885</v>
      </c>
      <c r="C9" s="8">
        <f t="shared" si="17"/>
        <v>1215</v>
      </c>
      <c r="D9" s="16">
        <f>+'Gains Chart_Total'!F32</f>
        <v>506</v>
      </c>
      <c r="E9" s="16">
        <f>+'Gains Chart_Total'!G32</f>
        <v>44</v>
      </c>
      <c r="F9" s="16">
        <f>+'Gains Chart_Total'!H32</f>
        <v>230</v>
      </c>
      <c r="G9" s="16">
        <f>+'Gains Chart_Total'!I32+'Gains Chart_Total'!J32</f>
        <v>435</v>
      </c>
      <c r="H9" s="11">
        <f t="shared" si="27"/>
        <v>8503</v>
      </c>
      <c r="I9" s="11">
        <f t="shared" si="18"/>
        <v>4859</v>
      </c>
      <c r="J9" s="12">
        <f t="shared" si="19"/>
        <v>0.10002469745616202</v>
      </c>
      <c r="K9" s="12">
        <f t="shared" si="40"/>
        <v>0.70000823248538735</v>
      </c>
      <c r="L9" s="12">
        <f t="shared" si="0"/>
        <v>0.4000164649707747</v>
      </c>
      <c r="M9" s="11">
        <f t="shared" si="28"/>
        <v>4219</v>
      </c>
      <c r="N9" s="11">
        <f t="shared" si="20"/>
        <v>1457</v>
      </c>
      <c r="O9" s="12">
        <f t="shared" si="29"/>
        <v>9.7872340425531917E-2</v>
      </c>
      <c r="P9" s="12">
        <f t="shared" si="30"/>
        <v>0.81605415860735009</v>
      </c>
      <c r="Q9" s="12">
        <f t="shared" si="1"/>
        <v>0.2818181818181818</v>
      </c>
      <c r="R9" s="13">
        <f t="shared" si="31"/>
        <v>0.64871794871794874</v>
      </c>
      <c r="S9" s="13">
        <f t="shared" si="2"/>
        <v>0.7132713440405748</v>
      </c>
      <c r="T9" s="13">
        <f t="shared" si="2"/>
        <v>0.45052566481137912</v>
      </c>
      <c r="U9" s="11">
        <f t="shared" si="21"/>
        <v>163</v>
      </c>
      <c r="V9" s="11">
        <f t="shared" si="3"/>
        <v>508</v>
      </c>
      <c r="W9" s="12">
        <f t="shared" si="39"/>
        <v>7.0175438596491224E-2</v>
      </c>
      <c r="X9" s="12">
        <f t="shared" si="32"/>
        <v>0.25996810207336524</v>
      </c>
      <c r="Y9" s="12">
        <f t="shared" si="4"/>
        <v>0.81020733652312604</v>
      </c>
      <c r="Z9" s="13">
        <f t="shared" si="22"/>
        <v>5.6410256410256411E-2</v>
      </c>
      <c r="AA9" s="13">
        <f t="shared" si="5"/>
        <v>2.7557058326289095E-2</v>
      </c>
      <c r="AB9" s="13">
        <f t="shared" si="5"/>
        <v>0.15708101422387136</v>
      </c>
      <c r="AC9" s="11">
        <f t="shared" si="23"/>
        <v>1533</v>
      </c>
      <c r="AD9" s="11">
        <f t="shared" si="6"/>
        <v>1269</v>
      </c>
      <c r="AE9" s="12">
        <f t="shared" si="7"/>
        <v>8.9424572317262835E-2</v>
      </c>
      <c r="AF9" s="12">
        <f t="shared" si="8"/>
        <v>0.59603421461897355</v>
      </c>
      <c r="AG9" s="12">
        <f t="shared" si="9"/>
        <v>0.49339035769828926</v>
      </c>
      <c r="AH9" s="11">
        <f t="shared" si="33"/>
        <v>788</v>
      </c>
      <c r="AI9" s="11">
        <f t="shared" si="24"/>
        <v>6023</v>
      </c>
      <c r="AJ9" s="11">
        <f t="shared" si="10"/>
        <v>2208</v>
      </c>
      <c r="AK9" s="12">
        <f t="shared" si="11"/>
        <v>0.10587128845895473</v>
      </c>
      <c r="AL9" s="12">
        <f t="shared" si="12"/>
        <v>0.80921671369071613</v>
      </c>
      <c r="AM9" s="12">
        <f t="shared" si="13"/>
        <v>0.29665457476823859</v>
      </c>
      <c r="AN9" s="11">
        <f t="shared" si="34"/>
        <v>69</v>
      </c>
      <c r="AO9" s="11">
        <f t="shared" si="35"/>
        <v>243</v>
      </c>
      <c r="AP9" s="11">
        <f t="shared" si="25"/>
        <v>750</v>
      </c>
      <c r="AQ9" s="12">
        <f t="shared" si="36"/>
        <v>7.4675324675324672E-2</v>
      </c>
      <c r="AR9" s="12">
        <f t="shared" si="14"/>
        <v>0.26298701298701299</v>
      </c>
      <c r="AS9" s="12">
        <f t="shared" si="15"/>
        <v>0.81168831168831168</v>
      </c>
      <c r="AT9" s="20">
        <f t="shared" si="26"/>
        <v>5.6790123456790124E-2</v>
      </c>
      <c r="AU9" s="20">
        <f t="shared" si="16"/>
        <v>2.8578148888627544E-2</v>
      </c>
      <c r="AV9" s="13">
        <f t="shared" si="16"/>
        <v>0.15435274747890512</v>
      </c>
      <c r="AW9" s="13">
        <f t="shared" si="37"/>
        <v>0.51503373692007304</v>
      </c>
      <c r="AX9" s="14">
        <f t="shared" si="38"/>
        <v>8.1981500965781509E-2</v>
      </c>
      <c r="AY9" s="5"/>
    </row>
    <row r="10" spans="1:51" x14ac:dyDescent="0.3">
      <c r="A10" s="8">
        <f>'Gains Chart_Total'!B33</f>
        <v>766</v>
      </c>
      <c r="B10" s="8">
        <f>'Gains Chart_Total'!C33</f>
        <v>842</v>
      </c>
      <c r="C10" s="8">
        <f t="shared" si="17"/>
        <v>1215</v>
      </c>
      <c r="D10" s="16">
        <f>+'Gains Chart_Total'!F33</f>
        <v>407</v>
      </c>
      <c r="E10" s="16">
        <f>+'Gains Chart_Total'!G33</f>
        <v>78</v>
      </c>
      <c r="F10" s="16">
        <f>+'Gains Chart_Total'!H33</f>
        <v>322</v>
      </c>
      <c r="G10" s="16">
        <f>+'Gains Chart_Total'!I33+'Gains Chart_Total'!J33</f>
        <v>408</v>
      </c>
      <c r="H10" s="11">
        <f t="shared" si="27"/>
        <v>9718</v>
      </c>
      <c r="I10" s="11">
        <f>C10+I11</f>
        <v>3644</v>
      </c>
      <c r="J10" s="12">
        <f t="shared" si="19"/>
        <v>0.10002469745616202</v>
      </c>
      <c r="K10" s="12">
        <f t="shared" si="40"/>
        <v>0.8000329299415494</v>
      </c>
      <c r="L10" s="12">
        <f t="shared" si="0"/>
        <v>0.29999176751461265</v>
      </c>
      <c r="M10" s="11">
        <f t="shared" si="28"/>
        <v>4626</v>
      </c>
      <c r="N10" s="11">
        <f t="shared" si="20"/>
        <v>951</v>
      </c>
      <c r="O10" s="12">
        <f t="shared" si="29"/>
        <v>7.8723404255319152E-2</v>
      </c>
      <c r="P10" s="12">
        <f t="shared" si="30"/>
        <v>0.8947775628626693</v>
      </c>
      <c r="Q10" s="12">
        <f t="shared" si="1"/>
        <v>0.18394584139264991</v>
      </c>
      <c r="R10" s="13">
        <f t="shared" si="31"/>
        <v>0.50433705080545232</v>
      </c>
      <c r="S10" s="13">
        <f t="shared" si="2"/>
        <v>0.68818803927402561</v>
      </c>
      <c r="T10" s="13">
        <f t="shared" si="2"/>
        <v>0.38753056234718825</v>
      </c>
      <c r="U10" s="11">
        <f t="shared" si="21"/>
        <v>241</v>
      </c>
      <c r="V10" s="11">
        <f t="shared" si="3"/>
        <v>464</v>
      </c>
      <c r="W10" s="12">
        <f t="shared" si="39"/>
        <v>0.12440191387559808</v>
      </c>
      <c r="X10" s="12">
        <f t="shared" si="32"/>
        <v>0.38437001594896331</v>
      </c>
      <c r="Y10" s="12">
        <f t="shared" si="4"/>
        <v>0.74003189792663482</v>
      </c>
      <c r="Z10" s="13">
        <f t="shared" si="22"/>
        <v>9.6654275092936809E-2</v>
      </c>
      <c r="AA10" s="13">
        <f t="shared" si="5"/>
        <v>3.5852424873549539E-2</v>
      </c>
      <c r="AB10" s="13">
        <f t="shared" si="5"/>
        <v>0.18907905460472699</v>
      </c>
      <c r="AC10" s="11">
        <f t="shared" si="23"/>
        <v>1855</v>
      </c>
      <c r="AD10" s="11">
        <f t="shared" si="6"/>
        <v>1039</v>
      </c>
      <c r="AE10" s="12">
        <f t="shared" si="7"/>
        <v>0.12519440124416797</v>
      </c>
      <c r="AF10" s="12">
        <f t="shared" si="8"/>
        <v>0.72122861586314158</v>
      </c>
      <c r="AG10" s="12">
        <f t="shared" si="9"/>
        <v>0.40396578538102645</v>
      </c>
      <c r="AH10" s="11">
        <f t="shared" si="33"/>
        <v>613</v>
      </c>
      <c r="AI10" s="11">
        <f t="shared" si="24"/>
        <v>6636</v>
      </c>
      <c r="AJ10" s="11">
        <f t="shared" si="10"/>
        <v>1420</v>
      </c>
      <c r="AK10" s="12">
        <f t="shared" si="11"/>
        <v>8.2359263737740163E-2</v>
      </c>
      <c r="AL10" s="12">
        <f t="shared" si="12"/>
        <v>0.89157597742845629</v>
      </c>
      <c r="AM10" s="12">
        <f>AJ10/AH$13</f>
        <v>0.1907832863092839</v>
      </c>
      <c r="AN10" s="11">
        <f t="shared" si="34"/>
        <v>117</v>
      </c>
      <c r="AO10" s="11">
        <f t="shared" si="35"/>
        <v>360</v>
      </c>
      <c r="AP10" s="11">
        <f t="shared" si="25"/>
        <v>681</v>
      </c>
      <c r="AQ10" s="12">
        <f t="shared" si="36"/>
        <v>0.12662337662337661</v>
      </c>
      <c r="AR10" s="12">
        <f t="shared" si="14"/>
        <v>0.38961038961038963</v>
      </c>
      <c r="AS10" s="12">
        <f t="shared" si="15"/>
        <v>0.73701298701298701</v>
      </c>
      <c r="AT10" s="20">
        <f t="shared" si="26"/>
        <v>9.6296296296296297E-2</v>
      </c>
      <c r="AU10" s="20">
        <f t="shared" si="16"/>
        <v>3.7044659394937229E-2</v>
      </c>
      <c r="AV10" s="13">
        <f t="shared" si="16"/>
        <v>0.18688254665203075</v>
      </c>
      <c r="AW10" s="13">
        <f t="shared" si="37"/>
        <v>0.54622970070370314</v>
      </c>
      <c r="AX10" s="14">
        <f t="shared" si="38"/>
        <v>5.5485542940198321E-2</v>
      </c>
      <c r="AY10" s="5"/>
    </row>
    <row r="11" spans="1:51" x14ac:dyDescent="0.3">
      <c r="A11" s="8">
        <f>'Gains Chart_Total'!B34</f>
        <v>577</v>
      </c>
      <c r="B11" s="8">
        <f>'Gains Chart_Total'!C34</f>
        <v>766</v>
      </c>
      <c r="C11" s="8">
        <f t="shared" si="17"/>
        <v>1214</v>
      </c>
      <c r="D11" s="16">
        <f>+'Gains Chart_Total'!F34</f>
        <v>345</v>
      </c>
      <c r="E11" s="16">
        <f>+'Gains Chart_Total'!G34</f>
        <v>111</v>
      </c>
      <c r="F11" s="16">
        <f>+'Gains Chart_Total'!H34</f>
        <v>349</v>
      </c>
      <c r="G11" s="16">
        <f>+'Gains Chart_Total'!I34+'Gains Chart_Total'!J34</f>
        <v>409</v>
      </c>
      <c r="H11" s="11">
        <f t="shared" si="27"/>
        <v>10932</v>
      </c>
      <c r="I11" s="11">
        <f>C11+I12</f>
        <v>2429</v>
      </c>
      <c r="J11" s="12">
        <f t="shared" si="19"/>
        <v>9.9942372602288637E-2</v>
      </c>
      <c r="K11" s="12">
        <f t="shared" si="40"/>
        <v>0.89997530254383795</v>
      </c>
      <c r="L11" s="12">
        <f t="shared" si="0"/>
        <v>0.19996707005845066</v>
      </c>
      <c r="M11" s="11">
        <f t="shared" si="28"/>
        <v>4971</v>
      </c>
      <c r="N11" s="11">
        <f t="shared" si="20"/>
        <v>544</v>
      </c>
      <c r="O11" s="12">
        <f t="shared" si="29"/>
        <v>6.673114119922631E-2</v>
      </c>
      <c r="P11" s="12">
        <f t="shared" si="30"/>
        <v>0.96150870406189559</v>
      </c>
      <c r="Q11" s="12">
        <f t="shared" si="1"/>
        <v>0.10522243713733076</v>
      </c>
      <c r="R11" s="13">
        <f t="shared" si="31"/>
        <v>0.42857142857142855</v>
      </c>
      <c r="S11" s="13">
        <f t="shared" si="2"/>
        <v>0.66042247907532881</v>
      </c>
      <c r="T11" s="13">
        <f t="shared" si="2"/>
        <v>0.33029751062537949</v>
      </c>
      <c r="U11" s="11">
        <f t="shared" si="21"/>
        <v>352</v>
      </c>
      <c r="V11" s="11">
        <f t="shared" si="3"/>
        <v>386</v>
      </c>
      <c r="W11" s="12">
        <f t="shared" si="39"/>
        <v>0.17703349282296652</v>
      </c>
      <c r="X11" s="12">
        <f t="shared" si="32"/>
        <v>0.56140350877192979</v>
      </c>
      <c r="Y11" s="12">
        <f t="shared" si="4"/>
        <v>0.61562998405103664</v>
      </c>
      <c r="Z11" s="13">
        <f t="shared" si="22"/>
        <v>0.13788819875776398</v>
      </c>
      <c r="AA11" s="13">
        <f t="shared" si="5"/>
        <v>4.6764979407466455E-2</v>
      </c>
      <c r="AB11" s="13">
        <f t="shared" si="5"/>
        <v>0.23436551305403763</v>
      </c>
      <c r="AC11" s="11">
        <f t="shared" si="23"/>
        <v>2204</v>
      </c>
      <c r="AD11" s="11">
        <f t="shared" si="6"/>
        <v>717</v>
      </c>
      <c r="AE11" s="12">
        <f t="shared" si="7"/>
        <v>0.13569206842923795</v>
      </c>
      <c r="AF11" s="12">
        <f t="shared" si="8"/>
        <v>0.85692068429237944</v>
      </c>
      <c r="AG11" s="12">
        <f t="shared" si="9"/>
        <v>0.27877138413685848</v>
      </c>
      <c r="AH11" s="11">
        <f>ROUND($G11*R11+D11,0)</f>
        <v>520</v>
      </c>
      <c r="AI11" s="11">
        <f t="shared" si="24"/>
        <v>7156</v>
      </c>
      <c r="AJ11" s="11">
        <f t="shared" si="10"/>
        <v>807</v>
      </c>
      <c r="AK11" s="12">
        <f t="shared" si="11"/>
        <v>6.9864302028751851E-2</v>
      </c>
      <c r="AL11" s="12">
        <f t="shared" si="12"/>
        <v>0.96144027945720811</v>
      </c>
      <c r="AM11" s="12">
        <f>AJ11/AH$13</f>
        <v>0.10842402257154374</v>
      </c>
      <c r="AN11" s="11">
        <f t="shared" si="34"/>
        <v>167</v>
      </c>
      <c r="AO11" s="11">
        <f t="shared" si="35"/>
        <v>527</v>
      </c>
      <c r="AP11" s="11">
        <f t="shared" si="25"/>
        <v>564</v>
      </c>
      <c r="AQ11" s="12">
        <f t="shared" si="36"/>
        <v>0.18073593073593072</v>
      </c>
      <c r="AR11" s="12">
        <f t="shared" si="14"/>
        <v>0.57034632034632038</v>
      </c>
      <c r="AS11" s="12">
        <f t="shared" si="15"/>
        <v>0.61038961038961037</v>
      </c>
      <c r="AT11" s="20">
        <f t="shared" si="26"/>
        <v>0.13756177924217464</v>
      </c>
      <c r="AU11" s="20">
        <f t="shared" si="16"/>
        <v>4.8207098426637396E-2</v>
      </c>
      <c r="AV11" s="13">
        <f t="shared" si="16"/>
        <v>0.23219431864965007</v>
      </c>
      <c r="AW11" s="13">
        <f t="shared" si="37"/>
        <v>0.50196558781806666</v>
      </c>
      <c r="AX11" s="14">
        <f t="shared" si="38"/>
        <v>3.6330949269280592E-2</v>
      </c>
      <c r="AY11" s="5"/>
    </row>
    <row r="12" spans="1:51" x14ac:dyDescent="0.3">
      <c r="A12" s="8">
        <f>'Gains Chart_Total'!B35</f>
        <v>1</v>
      </c>
      <c r="B12" s="8">
        <f>'Gains Chart_Total'!C35</f>
        <v>576</v>
      </c>
      <c r="C12" s="8">
        <f t="shared" si="17"/>
        <v>1215</v>
      </c>
      <c r="D12" s="16">
        <f>+'Gains Chart_Total'!F35</f>
        <v>199</v>
      </c>
      <c r="E12" s="16">
        <f>+'Gains Chart_Total'!G35</f>
        <v>275</v>
      </c>
      <c r="F12" s="16">
        <f>+'Gains Chart_Total'!H35</f>
        <v>368</v>
      </c>
      <c r="G12" s="16">
        <f>+'Gains Chart_Total'!I35+'Gains Chart_Total'!J35</f>
        <v>373</v>
      </c>
      <c r="H12" s="11">
        <f>C12+H11</f>
        <v>12147</v>
      </c>
      <c r="I12" s="11">
        <f>C12</f>
        <v>1215</v>
      </c>
      <c r="J12" s="12">
        <f t="shared" si="19"/>
        <v>0.10002469745616202</v>
      </c>
      <c r="K12" s="12">
        <f t="shared" si="40"/>
        <v>1</v>
      </c>
      <c r="L12" s="12">
        <f t="shared" si="0"/>
        <v>0.10002469745616202</v>
      </c>
      <c r="M12" s="11">
        <f>D12+M11</f>
        <v>5170</v>
      </c>
      <c r="N12" s="11">
        <f>D12</f>
        <v>199</v>
      </c>
      <c r="O12" s="12">
        <f t="shared" si="29"/>
        <v>3.849129593810445E-2</v>
      </c>
      <c r="P12" s="12">
        <f t="shared" si="30"/>
        <v>1</v>
      </c>
      <c r="Q12" s="12">
        <f t="shared" si="1"/>
        <v>3.849129593810445E-2</v>
      </c>
      <c r="R12" s="13">
        <f>D12/(D12+E12+F12)</f>
        <v>0.23634204275534443</v>
      </c>
      <c r="S12" s="13">
        <f t="shared" si="2"/>
        <v>0.61775600430158917</v>
      </c>
      <c r="T12" s="13">
        <f t="shared" si="2"/>
        <v>0.23634204275534443</v>
      </c>
      <c r="U12" s="11">
        <f t="shared" si="21"/>
        <v>627</v>
      </c>
      <c r="V12" s="11">
        <f>E12</f>
        <v>275</v>
      </c>
      <c r="W12" s="12">
        <f>E12/E$13</f>
        <v>0.43859649122807015</v>
      </c>
      <c r="X12" s="12">
        <f t="shared" si="32"/>
        <v>1</v>
      </c>
      <c r="Y12" s="12">
        <f t="shared" si="4"/>
        <v>0.43859649122807015</v>
      </c>
      <c r="Z12" s="13">
        <f t="shared" si="22"/>
        <v>0.32660332541567694</v>
      </c>
      <c r="AA12" s="13">
        <f t="shared" si="5"/>
        <v>7.4919345202533155E-2</v>
      </c>
      <c r="AB12" s="13">
        <f t="shared" si="5"/>
        <v>0.32660332541567694</v>
      </c>
      <c r="AC12" s="11">
        <f t="shared" si="23"/>
        <v>2572</v>
      </c>
      <c r="AD12" s="11">
        <f>F12</f>
        <v>368</v>
      </c>
      <c r="AE12" s="12">
        <f t="shared" si="7"/>
        <v>0.14307931570762053</v>
      </c>
      <c r="AF12" s="12">
        <f t="shared" si="8"/>
        <v>1</v>
      </c>
      <c r="AG12" s="12">
        <f t="shared" si="9"/>
        <v>0.14307931570762053</v>
      </c>
      <c r="AH12" s="11">
        <f>ROUND($G12*R12+D12,0)</f>
        <v>287</v>
      </c>
      <c r="AI12" s="11">
        <f t="shared" si="24"/>
        <v>7443</v>
      </c>
      <c r="AJ12" s="11">
        <f>AH12</f>
        <v>287</v>
      </c>
      <c r="AK12" s="12">
        <f t="shared" si="11"/>
        <v>3.8559720542791887E-2</v>
      </c>
      <c r="AL12" s="12">
        <f>AI12/AH$13</f>
        <v>1</v>
      </c>
      <c r="AM12" s="12">
        <f>AJ12/AH$13</f>
        <v>3.8559720542791887E-2</v>
      </c>
      <c r="AN12" s="11">
        <f t="shared" si="34"/>
        <v>397</v>
      </c>
      <c r="AO12" s="11">
        <f t="shared" si="35"/>
        <v>924</v>
      </c>
      <c r="AP12" s="11">
        <f>AN12</f>
        <v>397</v>
      </c>
      <c r="AQ12" s="12">
        <f t="shared" si="36"/>
        <v>0.42965367965367968</v>
      </c>
      <c r="AR12" s="12">
        <f t="shared" si="14"/>
        <v>1</v>
      </c>
      <c r="AS12" s="12">
        <f t="shared" si="15"/>
        <v>0.42965367965367968</v>
      </c>
      <c r="AT12" s="20">
        <f t="shared" si="26"/>
        <v>0.32674897119341562</v>
      </c>
      <c r="AU12" s="20">
        <f>AO12/H12</f>
        <v>7.6068164979007161E-2</v>
      </c>
      <c r="AV12" s="13">
        <f t="shared" si="16"/>
        <v>0.32674897119341562</v>
      </c>
      <c r="AW12" s="13">
        <f>ABS(AS12-AM12)</f>
        <v>0.39109395911088779</v>
      </c>
      <c r="AX12" s="14">
        <f t="shared" si="38"/>
        <v>8.2836629088140577E-3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12147</v>
      </c>
      <c r="D13" s="27">
        <f>SUM(D3:D12)</f>
        <v>5170</v>
      </c>
      <c r="E13" s="27">
        <f>SUM(E3:E12)</f>
        <v>627</v>
      </c>
      <c r="F13" s="27">
        <f>SUM(F3:F12)</f>
        <v>2572</v>
      </c>
      <c r="G13" s="27">
        <f>SUM(G3:G12)</f>
        <v>3778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7443</v>
      </c>
      <c r="AI13" s="2"/>
      <c r="AJ13" s="2"/>
      <c r="AK13" s="28"/>
      <c r="AL13" s="28"/>
      <c r="AM13" s="28"/>
      <c r="AN13" s="2">
        <f>SUM(AN3:AN12)</f>
        <v>924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0.54622970070370314</v>
      </c>
      <c r="AX13" s="7">
        <f>SUM(AX3:AX12)</f>
        <v>0.84061958910810186</v>
      </c>
      <c r="AY13" s="7">
        <f>2*AX13-1</f>
        <v>0.68123917821620372</v>
      </c>
    </row>
    <row r="14" spans="1:51" x14ac:dyDescent="0.3">
      <c r="O14" s="19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Modelo-Base-Modelizacion</vt:lpstr>
      <vt:lpstr>Modelo-Base-Validacion</vt:lpstr>
      <vt:lpstr>IPS</vt:lpstr>
      <vt:lpstr>Gains Chart_Total</vt:lpstr>
      <vt:lpstr>Performance_Total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2024-02-06T04:27:43Z</dcterms:modified>
  <cp:category/>
  <cp:contentStatus/>
</cp:coreProperties>
</file>