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/Projects/com.github.rgafiyatullin/joinformal-sysdesign/"/>
    </mc:Choice>
  </mc:AlternateContent>
  <xr:revisionPtr revIDLastSave="0" documentId="13_ncr:1_{7E42C68D-C7AD-0F49-9683-59C6748A11B5}" xr6:coauthVersionLast="47" xr6:coauthVersionMax="47" xr10:uidLastSave="{00000000-0000-0000-0000-000000000000}"/>
  <bookViews>
    <workbookView xWindow="0" yWindow="500" windowWidth="30720" windowHeight="28300" xr2:uid="{25261DD4-071E-BF45-AB98-60F2B0E6B34E}"/>
  </bookViews>
  <sheets>
    <sheet name="Numbers" sheetId="1" r:id="rId1"/>
    <sheet name="Stats on Lost Pe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" i="1" l="1"/>
  <c r="O10" i="1"/>
  <c r="N10" i="1"/>
  <c r="L10" i="1"/>
  <c r="K10" i="1"/>
  <c r="J10" i="1"/>
  <c r="H10" i="1"/>
  <c r="G10" i="1"/>
  <c r="F10" i="1"/>
  <c r="D10" i="1"/>
  <c r="C10" i="1"/>
  <c r="B10" i="1"/>
  <c r="P9" i="1"/>
  <c r="O9" i="1"/>
  <c r="N9" i="1"/>
  <c r="L9" i="1"/>
  <c r="K9" i="1"/>
  <c r="J9" i="1"/>
  <c r="H9" i="1"/>
  <c r="G9" i="1"/>
  <c r="F9" i="1"/>
  <c r="D9" i="1"/>
  <c r="C9" i="1"/>
  <c r="B9" i="1"/>
  <c r="C31" i="1"/>
  <c r="D31" i="1"/>
  <c r="F31" i="1"/>
  <c r="F34" i="1" s="1"/>
  <c r="F37" i="1" s="1"/>
  <c r="G31" i="1"/>
  <c r="G34" i="1" s="1"/>
  <c r="G37" i="1" s="1"/>
  <c r="H31" i="1"/>
  <c r="H34" i="1" s="1"/>
  <c r="H37" i="1" s="1"/>
  <c r="J31" i="1"/>
  <c r="J34" i="1" s="1"/>
  <c r="J37" i="1" s="1"/>
  <c r="K31" i="1"/>
  <c r="K34" i="1" s="1"/>
  <c r="K37" i="1" s="1"/>
  <c r="L31" i="1"/>
  <c r="L34" i="1" s="1"/>
  <c r="L37" i="1" s="1"/>
  <c r="N31" i="1"/>
  <c r="O31" i="1"/>
  <c r="P31" i="1"/>
  <c r="P34" i="1" s="1"/>
  <c r="P37" i="1" s="1"/>
  <c r="C32" i="1"/>
  <c r="C35" i="1" s="1"/>
  <c r="C38" i="1" s="1"/>
  <c r="D32" i="1"/>
  <c r="D35" i="1" s="1"/>
  <c r="D38" i="1" s="1"/>
  <c r="F32" i="1"/>
  <c r="F35" i="1" s="1"/>
  <c r="F38" i="1" s="1"/>
  <c r="G32" i="1"/>
  <c r="G35" i="1" s="1"/>
  <c r="G38" i="1" s="1"/>
  <c r="H32" i="1"/>
  <c r="H35" i="1" s="1"/>
  <c r="H38" i="1" s="1"/>
  <c r="J32" i="1"/>
  <c r="K32" i="1"/>
  <c r="L32" i="1"/>
  <c r="L35" i="1" s="1"/>
  <c r="L38" i="1" s="1"/>
  <c r="N32" i="1"/>
  <c r="N35" i="1" s="1"/>
  <c r="N38" i="1" s="1"/>
  <c r="O32" i="1"/>
  <c r="O35" i="1" s="1"/>
  <c r="O38" i="1" s="1"/>
  <c r="P32" i="1"/>
  <c r="P35" i="1" s="1"/>
  <c r="P38" i="1" s="1"/>
  <c r="C34" i="1"/>
  <c r="C37" i="1" s="1"/>
  <c r="D34" i="1"/>
  <c r="D37" i="1" s="1"/>
  <c r="N34" i="1"/>
  <c r="N37" i="1" s="1"/>
  <c r="O34" i="1"/>
  <c r="J35" i="1"/>
  <c r="J38" i="1" s="1"/>
  <c r="K35" i="1"/>
  <c r="O37" i="1"/>
  <c r="K38" i="1"/>
  <c r="B38" i="1"/>
  <c r="B37" i="1"/>
  <c r="C23" i="1"/>
  <c r="C29" i="1" s="1"/>
  <c r="C16" i="1"/>
  <c r="C17" i="1" s="1"/>
  <c r="C20" i="1" s="1"/>
  <c r="D16" i="1"/>
  <c r="D17" i="1" s="1"/>
  <c r="D20" i="1" s="1"/>
  <c r="F16" i="1"/>
  <c r="F17" i="1" s="1"/>
  <c r="F20" i="1" s="1"/>
  <c r="F21" i="1" s="1"/>
  <c r="G16" i="1"/>
  <c r="G17" i="1" s="1"/>
  <c r="G20" i="1" s="1"/>
  <c r="G21" i="1" s="1"/>
  <c r="H16" i="1"/>
  <c r="H17" i="1" s="1"/>
  <c r="H20" i="1" s="1"/>
  <c r="H21" i="1" s="1"/>
  <c r="J16" i="1"/>
  <c r="J17" i="1" s="1"/>
  <c r="J20" i="1" s="1"/>
  <c r="J21" i="1" s="1"/>
  <c r="K16" i="1"/>
  <c r="K17" i="1" s="1"/>
  <c r="K20" i="1" s="1"/>
  <c r="K21" i="1" s="1"/>
  <c r="L16" i="1"/>
  <c r="L17" i="1" s="1"/>
  <c r="L20" i="1" s="1"/>
  <c r="L21" i="1" s="1"/>
  <c r="N16" i="1"/>
  <c r="N17" i="1" s="1"/>
  <c r="N20" i="1" s="1"/>
  <c r="O16" i="1"/>
  <c r="O17" i="1" s="1"/>
  <c r="O20" i="1" s="1"/>
  <c r="P16" i="1"/>
  <c r="P17" i="1" s="1"/>
  <c r="P20" i="1" s="1"/>
  <c r="D23" i="1"/>
  <c r="D24" i="1" s="1"/>
  <c r="F23" i="1"/>
  <c r="F24" i="1" s="1"/>
  <c r="G23" i="1"/>
  <c r="G29" i="1" s="1"/>
  <c r="H23" i="1"/>
  <c r="H29" i="1" s="1"/>
  <c r="H41" i="1" s="1"/>
  <c r="J23" i="1"/>
  <c r="J29" i="1" s="1"/>
  <c r="K23" i="1"/>
  <c r="K24" i="1" s="1"/>
  <c r="L23" i="1"/>
  <c r="L24" i="1" s="1"/>
  <c r="N23" i="1"/>
  <c r="N24" i="1" s="1"/>
  <c r="O23" i="1"/>
  <c r="O24" i="1" s="1"/>
  <c r="P23" i="1"/>
  <c r="P24" i="1" s="1"/>
  <c r="B16" i="1"/>
  <c r="B17" i="1" s="1"/>
  <c r="B23" i="1"/>
  <c r="B29" i="1" s="1"/>
  <c r="B32" i="1" s="1"/>
  <c r="B35" i="1" s="1"/>
  <c r="D5" i="2"/>
  <c r="D19" i="2"/>
  <c r="D20" i="2" s="1"/>
  <c r="D4" i="2"/>
  <c r="D3" i="2"/>
  <c r="G41" i="1" l="1"/>
  <c r="J41" i="1"/>
  <c r="J44" i="1" s="1"/>
  <c r="J47" i="1" s="1"/>
  <c r="C41" i="1"/>
  <c r="C44" i="1" s="1"/>
  <c r="C47" i="1" s="1"/>
  <c r="B41" i="1"/>
  <c r="B44" i="1" s="1"/>
  <c r="B47" i="1" s="1"/>
  <c r="H44" i="1"/>
  <c r="H47" i="1" s="1"/>
  <c r="G44" i="1"/>
  <c r="G47" i="1" s="1"/>
  <c r="N29" i="1"/>
  <c r="L29" i="1"/>
  <c r="J24" i="1"/>
  <c r="H24" i="1"/>
  <c r="L28" i="1"/>
  <c r="K29" i="1"/>
  <c r="C24" i="1"/>
  <c r="K28" i="1"/>
  <c r="C21" i="1"/>
  <c r="C28" i="1"/>
  <c r="N21" i="1"/>
  <c r="N28" i="1"/>
  <c r="D21" i="1"/>
  <c r="D28" i="1"/>
  <c r="P21" i="1"/>
  <c r="P28" i="1"/>
  <c r="O21" i="1"/>
  <c r="O28" i="1"/>
  <c r="J28" i="1"/>
  <c r="H28" i="1"/>
  <c r="B24" i="1"/>
  <c r="G28" i="1"/>
  <c r="D29" i="1"/>
  <c r="F28" i="1"/>
  <c r="G24" i="1"/>
  <c r="F29" i="1"/>
  <c r="P29" i="1"/>
  <c r="O29" i="1"/>
  <c r="B20" i="1"/>
  <c r="F40" i="1" l="1"/>
  <c r="F43" i="1" s="1"/>
  <c r="F46" i="1" s="1"/>
  <c r="D40" i="1"/>
  <c r="D43" i="1" s="1"/>
  <c r="D46" i="1" s="1"/>
  <c r="D41" i="1"/>
  <c r="D44" i="1" s="1"/>
  <c r="D47" i="1" s="1"/>
  <c r="G40" i="1"/>
  <c r="G43" i="1" s="1"/>
  <c r="G46" i="1" s="1"/>
  <c r="N40" i="1"/>
  <c r="N43" i="1" s="1"/>
  <c r="N46" i="1" s="1"/>
  <c r="L41" i="1"/>
  <c r="L44" i="1" s="1"/>
  <c r="L47" i="1" s="1"/>
  <c r="N41" i="1"/>
  <c r="N44" i="1" s="1"/>
  <c r="N47" i="1" s="1"/>
  <c r="H40" i="1"/>
  <c r="H43" i="1" s="1"/>
  <c r="H46" i="1" s="1"/>
  <c r="C40" i="1"/>
  <c r="C43" i="1" s="1"/>
  <c r="C46" i="1" s="1"/>
  <c r="J40" i="1"/>
  <c r="J43" i="1" s="1"/>
  <c r="J46" i="1" s="1"/>
  <c r="O41" i="1"/>
  <c r="O44" i="1" s="1"/>
  <c r="O47" i="1" s="1"/>
  <c r="O40" i="1"/>
  <c r="O43" i="1" s="1"/>
  <c r="O46" i="1" s="1"/>
  <c r="K40" i="1"/>
  <c r="K43" i="1" s="1"/>
  <c r="K46" i="1" s="1"/>
  <c r="P41" i="1"/>
  <c r="P44" i="1" s="1"/>
  <c r="P47" i="1" s="1"/>
  <c r="F41" i="1"/>
  <c r="F44" i="1" s="1"/>
  <c r="F47" i="1" s="1"/>
  <c r="P40" i="1"/>
  <c r="P43" i="1" s="1"/>
  <c r="P46" i="1" s="1"/>
  <c r="K41" i="1"/>
  <c r="K44" i="1" s="1"/>
  <c r="K47" i="1" s="1"/>
  <c r="L40" i="1"/>
  <c r="L43" i="1" s="1"/>
  <c r="L46" i="1" s="1"/>
  <c r="B21" i="1"/>
  <c r="B28" i="1"/>
  <c r="B40" i="1" s="1"/>
  <c r="B43" i="1" s="1"/>
  <c r="B46" i="1" l="1"/>
  <c r="B31" i="1"/>
  <c r="B34" i="1" s="1"/>
</calcChain>
</file>

<file path=xl/sharedStrings.xml><?xml version="1.0" encoding="utf-8"?>
<sst xmlns="http://schemas.openxmlformats.org/spreadsheetml/2006/main" count="46" uniqueCount="46">
  <si>
    <t>Number of Registered Users</t>
  </si>
  <si>
    <t>Source</t>
  </si>
  <si>
    <t>https://www.ncbi.nlm.nih.gov/pmc/articles/PMC4494319/</t>
  </si>
  <si>
    <t>14% of dogs/15% of cats are missed within past five years</t>
  </si>
  <si>
    <t>daily probability for a cat to go missing</t>
  </si>
  <si>
    <t>daily probability for a dog to go missing</t>
  </si>
  <si>
    <t>… dogs had higher recovery rates (93%) than cats (75%)</t>
  </si>
  <si>
    <t>dog recovery rate</t>
  </si>
  <si>
    <t>cat recovery rate</t>
  </si>
  <si>
    <t>https://www.americanpetproducts.org/press_industrytrends.asp</t>
  </si>
  <si>
    <t>Total Number of Households in  the Covered Area</t>
  </si>
  <si>
    <t>Number of Pets in the Covered Area</t>
  </si>
  <si>
    <t>other (assumption)</t>
  </si>
  <si>
    <t>66% of U.S. households own at least one pet</t>
  </si>
  <si>
    <t>total households in the research (million)</t>
  </si>
  <si>
    <t>cat</t>
  </si>
  <si>
    <t>dog</t>
  </si>
  <si>
    <t>pets per household (owning at least one pet)</t>
  </si>
  <si>
    <t>pets per household (in general)</t>
  </si>
  <si>
    <t>Number of Pets Missing per Day</t>
  </si>
  <si>
    <t>daily probability to go missing (weighted average)</t>
  </si>
  <si>
    <t>Probability: a pet missing is reported to our platform</t>
  </si>
  <si>
    <t>Rate (per second): new PetMissing entry</t>
  </si>
  <si>
    <t>Probability: a registered user reports a sighting within a day</t>
  </si>
  <si>
    <t>Rate (per second): new PetSighted entry</t>
  </si>
  <si>
    <t>Rate (per day): new PetSighted entry</t>
  </si>
  <si>
    <t>Rate (per day): new PetMissing entry</t>
  </si>
  <si>
    <t>Data Retention Period (days)</t>
  </si>
  <si>
    <t>Number of PetMissing entries</t>
  </si>
  <si>
    <t>Number of PetSighted entries</t>
  </si>
  <si>
    <t>Media Data: per PetMissing entry (Mb)</t>
  </si>
  <si>
    <t>Media Data: per PetSighted entry (Mb)</t>
  </si>
  <si>
    <t>Media Volume for PetMissing entries (Mb)</t>
  </si>
  <si>
    <t>Media Volume for PetSighted entries (Mb)</t>
  </si>
  <si>
    <t>Media Volume for PetMissing entries (Gb)</t>
  </si>
  <si>
    <t>Media Volume for PetSighted entries (Gb)</t>
  </si>
  <si>
    <t>Media Volume for PetMissing entries (Tb)</t>
  </si>
  <si>
    <t>Media Volume for PetSighted entries (Tb)</t>
  </si>
  <si>
    <t>DB Data: per PetMissing entry (Kb)</t>
  </si>
  <si>
    <t>DB Data: per PetSighted entry (Kb)</t>
  </si>
  <si>
    <t>DB Data for PetMissing entries (Kb)</t>
  </si>
  <si>
    <t>DB Data for PetSighted entries (Kb)</t>
  </si>
  <si>
    <t>DB Data for PetMissing entries (Mb)</t>
  </si>
  <si>
    <t>DB Data for PetSighted entries (Mb)</t>
  </si>
  <si>
    <t>DB Data for PetMissing entries (Gb)</t>
  </si>
  <si>
    <t>DB Data for PetSighted entries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</si>
</sst>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1517-695B-BD47-811B-399579B5BC51}">
  <sheetPr>
    <pageSetUpPr fitToPage="1"/>
  </sheetPr>
  <dimension ref="A2:P47"/>
  <sheetViews>
    <sheetView tabSelected="1" workbookViewId="0">
      <selection activeCell="P11" sqref="P11"/>
    </sheetView>
  </sheetViews>
  <sheetFormatPr baseColWidth="10" defaultRowHeight="16" x14ac:dyDescent="0.2"/>
  <cols>
    <col min="1" max="1" width="51.5" style="1" bestFit="1" customWidth="1"/>
    <col min="5" max="5" width="10.83203125" style="7"/>
    <col min="9" max="9" width="10.83203125" style="7"/>
    <col min="13" max="13" width="10.83203125" style="7"/>
  </cols>
  <sheetData>
    <row r="2" spans="1:16" x14ac:dyDescent="0.2">
      <c r="A2" s="1" t="s">
        <v>0</v>
      </c>
      <c r="B2" s="5">
        <v>100000</v>
      </c>
      <c r="C2" s="5">
        <v>100000</v>
      </c>
      <c r="D2" s="5">
        <v>100000</v>
      </c>
      <c r="F2" s="5">
        <v>200000</v>
      </c>
      <c r="G2" s="5">
        <v>200000</v>
      </c>
      <c r="H2" s="5">
        <v>200000</v>
      </c>
      <c r="J2" s="5">
        <v>400000</v>
      </c>
      <c r="K2" s="5">
        <v>400000</v>
      </c>
      <c r="L2" s="5">
        <v>400000</v>
      </c>
      <c r="N2" s="5">
        <v>800000</v>
      </c>
      <c r="O2" s="5">
        <v>800000</v>
      </c>
      <c r="P2" s="5">
        <v>800000</v>
      </c>
    </row>
    <row r="3" spans="1:16" x14ac:dyDescent="0.2">
      <c r="A3" s="1" t="s">
        <v>23</v>
      </c>
      <c r="B3" s="5">
        <v>0.1</v>
      </c>
      <c r="C3" s="5">
        <v>0.5</v>
      </c>
      <c r="D3" s="5">
        <v>1</v>
      </c>
      <c r="F3" s="5">
        <v>0.1</v>
      </c>
      <c r="G3" s="5">
        <v>0.5</v>
      </c>
      <c r="H3" s="5">
        <v>1</v>
      </c>
      <c r="J3" s="5">
        <v>0.1</v>
      </c>
      <c r="K3" s="5">
        <v>0.5</v>
      </c>
      <c r="L3" s="5">
        <v>1</v>
      </c>
      <c r="N3" s="5">
        <v>0.1</v>
      </c>
      <c r="O3" s="5">
        <v>0.5</v>
      </c>
      <c r="P3" s="5">
        <v>1</v>
      </c>
    </row>
    <row r="4" spans="1:16" x14ac:dyDescent="0.2">
      <c r="A4" s="1" t="s">
        <v>21</v>
      </c>
      <c r="B4" s="5">
        <v>0.5</v>
      </c>
      <c r="C4" s="5">
        <v>0.5</v>
      </c>
      <c r="D4" s="5">
        <v>0.5</v>
      </c>
      <c r="F4" s="5">
        <v>0.5</v>
      </c>
      <c r="G4" s="5">
        <v>0.5</v>
      </c>
      <c r="H4" s="5">
        <v>0.5</v>
      </c>
      <c r="J4" s="5">
        <v>0.5</v>
      </c>
      <c r="K4" s="5">
        <v>0.5</v>
      </c>
      <c r="L4" s="5">
        <v>0.5</v>
      </c>
      <c r="N4" s="5">
        <v>0.5</v>
      </c>
      <c r="O4" s="5">
        <v>0.5</v>
      </c>
      <c r="P4" s="5">
        <v>0.5</v>
      </c>
    </row>
    <row r="5" spans="1:16" x14ac:dyDescent="0.2">
      <c r="B5" s="5"/>
      <c r="C5" s="5"/>
      <c r="D5" s="5"/>
      <c r="F5" s="5"/>
      <c r="G5" s="5"/>
      <c r="H5" s="5"/>
      <c r="J5" s="5"/>
      <c r="K5" s="5"/>
      <c r="L5" s="5"/>
      <c r="N5" s="5"/>
      <c r="O5" s="5"/>
      <c r="P5" s="5"/>
    </row>
    <row r="6" spans="1:16" x14ac:dyDescent="0.2">
      <c r="A6" s="1" t="s">
        <v>38</v>
      </c>
      <c r="B6" s="5">
        <v>2</v>
      </c>
      <c r="C6" s="5">
        <v>2</v>
      </c>
      <c r="D6" s="5">
        <v>2</v>
      </c>
      <c r="F6" s="5">
        <v>2</v>
      </c>
      <c r="G6" s="5">
        <v>2</v>
      </c>
      <c r="H6" s="5">
        <v>2</v>
      </c>
      <c r="J6" s="5">
        <v>2</v>
      </c>
      <c r="K6" s="5">
        <v>2</v>
      </c>
      <c r="L6" s="5">
        <v>2</v>
      </c>
      <c r="N6" s="5">
        <v>2</v>
      </c>
      <c r="O6" s="5">
        <v>2</v>
      </c>
      <c r="P6" s="5">
        <v>2</v>
      </c>
    </row>
    <row r="7" spans="1:16" x14ac:dyDescent="0.2">
      <c r="A7" s="1" t="s">
        <v>39</v>
      </c>
      <c r="B7" s="5">
        <v>2</v>
      </c>
      <c r="C7" s="5">
        <v>2</v>
      </c>
      <c r="D7" s="5">
        <v>2</v>
      </c>
      <c r="F7" s="5">
        <v>2</v>
      </c>
      <c r="G7" s="5">
        <v>2</v>
      </c>
      <c r="H7" s="5">
        <v>2</v>
      </c>
      <c r="J7" s="5">
        <v>2</v>
      </c>
      <c r="K7" s="5">
        <v>2</v>
      </c>
      <c r="L7" s="5">
        <v>2</v>
      </c>
      <c r="N7" s="5">
        <v>2</v>
      </c>
      <c r="O7" s="5">
        <v>2</v>
      </c>
      <c r="P7" s="5">
        <v>2</v>
      </c>
    </row>
    <row r="8" spans="1:16" x14ac:dyDescent="0.2">
      <c r="B8" s="5"/>
      <c r="C8" s="5"/>
      <c r="D8" s="5"/>
      <c r="F8" s="5"/>
      <c r="G8" s="5"/>
      <c r="H8" s="5"/>
      <c r="J8" s="5"/>
      <c r="K8" s="5"/>
      <c r="L8" s="5"/>
      <c r="N8" s="5"/>
      <c r="O8" s="5"/>
      <c r="P8" s="5"/>
    </row>
    <row r="9" spans="1:16" x14ac:dyDescent="0.2">
      <c r="A9" s="1" t="s">
        <v>30</v>
      </c>
      <c r="B9" s="5">
        <f>10 * 0.2 + 10</f>
        <v>12</v>
      </c>
      <c r="C9" s="5">
        <f>10 * 0.2 + 10</f>
        <v>12</v>
      </c>
      <c r="D9" s="5">
        <f>10 * 0.2 + 10</f>
        <v>12</v>
      </c>
      <c r="F9" s="5">
        <f>10 * 0.2 + 10</f>
        <v>12</v>
      </c>
      <c r="G9" s="5">
        <f>10 * 0.2 + 10</f>
        <v>12</v>
      </c>
      <c r="H9" s="5">
        <f>10 * 0.2 + 10</f>
        <v>12</v>
      </c>
      <c r="J9" s="5">
        <f>10 * 0.2 + 10</f>
        <v>12</v>
      </c>
      <c r="K9" s="5">
        <f>10 * 0.2 + 10</f>
        <v>12</v>
      </c>
      <c r="L9" s="5">
        <f>10 * 0.2 + 10</f>
        <v>12</v>
      </c>
      <c r="N9" s="5">
        <f>10 * 0.2 + 10</f>
        <v>12</v>
      </c>
      <c r="O9" s="5">
        <f>10 * 0.2 + 10</f>
        <v>12</v>
      </c>
      <c r="P9" s="5">
        <f>10 * 0.2 + 10</f>
        <v>12</v>
      </c>
    </row>
    <row r="10" spans="1:16" x14ac:dyDescent="0.2">
      <c r="A10" s="1" t="s">
        <v>31</v>
      </c>
      <c r="B10" s="5">
        <f>0.2*2</f>
        <v>0.4</v>
      </c>
      <c r="C10" s="5">
        <f>0.2*2</f>
        <v>0.4</v>
      </c>
      <c r="D10" s="5">
        <f>0.2*2</f>
        <v>0.4</v>
      </c>
      <c r="F10" s="5">
        <f>0.2*2</f>
        <v>0.4</v>
      </c>
      <c r="G10" s="5">
        <f>0.2*2</f>
        <v>0.4</v>
      </c>
      <c r="H10" s="5">
        <f>0.2*2</f>
        <v>0.4</v>
      </c>
      <c r="J10" s="5">
        <f>0.2*2</f>
        <v>0.4</v>
      </c>
      <c r="K10" s="5">
        <f>0.2*2</f>
        <v>0.4</v>
      </c>
      <c r="L10" s="5">
        <f>0.2*2</f>
        <v>0.4</v>
      </c>
      <c r="N10" s="5">
        <f>0.2*2</f>
        <v>0.4</v>
      </c>
      <c r="O10" s="5">
        <f>0.2*2</f>
        <v>0.4</v>
      </c>
      <c r="P10" s="5">
        <f>0.2*2</f>
        <v>0.4</v>
      </c>
    </row>
    <row r="11" spans="1:16" x14ac:dyDescent="0.2">
      <c r="B11" s="5"/>
      <c r="C11" s="5"/>
      <c r="D11" s="5"/>
      <c r="F11" s="5"/>
      <c r="G11" s="5"/>
      <c r="H11" s="5"/>
      <c r="J11" s="5"/>
      <c r="K11" s="5"/>
      <c r="L11" s="5"/>
      <c r="N11" s="5"/>
      <c r="O11" s="5"/>
      <c r="P11" s="5"/>
    </row>
    <row r="12" spans="1:16" x14ac:dyDescent="0.2">
      <c r="A12" s="1" t="s">
        <v>27</v>
      </c>
      <c r="B12" s="5">
        <v>365</v>
      </c>
      <c r="C12" s="5">
        <v>365</v>
      </c>
      <c r="D12" s="5">
        <v>365</v>
      </c>
      <c r="F12" s="5">
        <v>365</v>
      </c>
      <c r="G12" s="5">
        <v>365</v>
      </c>
      <c r="H12" s="5">
        <v>365</v>
      </c>
      <c r="J12" s="5">
        <v>365</v>
      </c>
      <c r="K12" s="5">
        <v>365</v>
      </c>
      <c r="L12" s="5">
        <v>365</v>
      </c>
      <c r="N12" s="5">
        <v>365</v>
      </c>
      <c r="O12" s="5">
        <v>365</v>
      </c>
      <c r="P12" s="5">
        <v>365</v>
      </c>
    </row>
    <row r="15" spans="1:16" x14ac:dyDescent="0.2">
      <c r="A15" s="1" t="s">
        <v>10</v>
      </c>
      <c r="B15" s="5">
        <v>3500000</v>
      </c>
      <c r="C15" s="5">
        <v>3500000</v>
      </c>
      <c r="D15" s="5">
        <v>3500000</v>
      </c>
      <c r="F15" s="5">
        <v>3500000</v>
      </c>
      <c r="G15" s="5">
        <v>3500000</v>
      </c>
      <c r="H15" s="5">
        <v>3500000</v>
      </c>
      <c r="J15" s="5">
        <v>3500000</v>
      </c>
      <c r="K15" s="5">
        <v>3500000</v>
      </c>
      <c r="L15" s="5">
        <v>3500000</v>
      </c>
      <c r="N15" s="5">
        <v>3500000</v>
      </c>
      <c r="O15" s="5">
        <v>3500000</v>
      </c>
      <c r="P15" s="5">
        <v>3500000</v>
      </c>
    </row>
    <row r="16" spans="1:16" x14ac:dyDescent="0.2">
      <c r="A16" s="1" t="s">
        <v>11</v>
      </c>
      <c r="B16" s="6">
        <f>B15 * 'Stats on Lost Pets'!$D$20</f>
        <v>2966582.2784810127</v>
      </c>
      <c r="C16" s="6">
        <f>C15 * 'Stats on Lost Pets'!$D$20</f>
        <v>2966582.2784810127</v>
      </c>
      <c r="D16" s="6">
        <f>D15 * 'Stats on Lost Pets'!$D$20</f>
        <v>2966582.2784810127</v>
      </c>
      <c r="F16" s="6">
        <f>F15 * 'Stats on Lost Pets'!$D$20</f>
        <v>2966582.2784810127</v>
      </c>
      <c r="G16" s="6">
        <f>G15 * 'Stats on Lost Pets'!$D$20</f>
        <v>2966582.2784810127</v>
      </c>
      <c r="H16" s="6">
        <f>H15 * 'Stats on Lost Pets'!$D$20</f>
        <v>2966582.2784810127</v>
      </c>
      <c r="J16" s="6">
        <f>J15 * 'Stats on Lost Pets'!$D$20</f>
        <v>2966582.2784810127</v>
      </c>
      <c r="K16" s="6">
        <f>K15 * 'Stats on Lost Pets'!$D$20</f>
        <v>2966582.2784810127</v>
      </c>
      <c r="L16" s="6">
        <f>L15 * 'Stats on Lost Pets'!$D$20</f>
        <v>2966582.2784810127</v>
      </c>
      <c r="N16" s="6">
        <f>N15 * 'Stats on Lost Pets'!$D$20</f>
        <v>2966582.2784810127</v>
      </c>
      <c r="O16" s="6">
        <f>O15 * 'Stats on Lost Pets'!$D$20</f>
        <v>2966582.2784810127</v>
      </c>
      <c r="P16" s="6">
        <f>P15 * 'Stats on Lost Pets'!$D$20</f>
        <v>2966582.2784810127</v>
      </c>
    </row>
    <row r="17" spans="1:16" x14ac:dyDescent="0.2">
      <c r="A17" s="1" t="s">
        <v>19</v>
      </c>
      <c r="B17" s="6">
        <f>B16*'Stats on Lost Pets'!$D$5</f>
        <v>234.34645396219872</v>
      </c>
      <c r="C17" s="6">
        <f>C16*'Stats on Lost Pets'!$D$5</f>
        <v>234.34645396219872</v>
      </c>
      <c r="D17" s="6">
        <f>D16*'Stats on Lost Pets'!$D$5</f>
        <v>234.34645396219872</v>
      </c>
      <c r="F17" s="6">
        <f>F16*'Stats on Lost Pets'!$D$5</f>
        <v>234.34645396219872</v>
      </c>
      <c r="G17" s="6">
        <f>G16*'Stats on Lost Pets'!$D$5</f>
        <v>234.34645396219872</v>
      </c>
      <c r="H17" s="6">
        <f>H16*'Stats on Lost Pets'!$D$5</f>
        <v>234.34645396219872</v>
      </c>
      <c r="J17" s="6">
        <f>J16*'Stats on Lost Pets'!$D$5</f>
        <v>234.34645396219872</v>
      </c>
      <c r="K17" s="6">
        <f>K16*'Stats on Lost Pets'!$D$5</f>
        <v>234.34645396219872</v>
      </c>
      <c r="L17" s="6">
        <f>L16*'Stats on Lost Pets'!$D$5</f>
        <v>234.34645396219872</v>
      </c>
      <c r="N17" s="6">
        <f>N16*'Stats on Lost Pets'!$D$5</f>
        <v>234.34645396219872</v>
      </c>
      <c r="O17" s="6">
        <f>O16*'Stats on Lost Pets'!$D$5</f>
        <v>234.34645396219872</v>
      </c>
      <c r="P17" s="6">
        <f>P16*'Stats on Lost Pets'!$D$5</f>
        <v>234.34645396219872</v>
      </c>
    </row>
    <row r="20" spans="1:16" x14ac:dyDescent="0.2">
      <c r="A20" s="1" t="s">
        <v>26</v>
      </c>
      <c r="B20" s="6">
        <f>B17*B4</f>
        <v>117.17322698109936</v>
      </c>
      <c r="C20" s="6">
        <f>C17*C4</f>
        <v>117.17322698109936</v>
      </c>
      <c r="D20" s="6">
        <f>D17*D4</f>
        <v>117.17322698109936</v>
      </c>
      <c r="F20" s="6">
        <f>F17*F4</f>
        <v>117.17322698109936</v>
      </c>
      <c r="G20" s="6">
        <f>G17*G4</f>
        <v>117.17322698109936</v>
      </c>
      <c r="H20" s="6">
        <f>H17*H4</f>
        <v>117.17322698109936</v>
      </c>
      <c r="J20" s="6">
        <f>J17*J4</f>
        <v>117.17322698109936</v>
      </c>
      <c r="K20" s="6">
        <f>K17*K4</f>
        <v>117.17322698109936</v>
      </c>
      <c r="L20" s="6">
        <f>L17*L4</f>
        <v>117.17322698109936</v>
      </c>
      <c r="N20" s="6">
        <f>N17*N4</f>
        <v>117.17322698109936</v>
      </c>
      <c r="O20" s="6">
        <f>O17*O4</f>
        <v>117.17322698109936</v>
      </c>
      <c r="P20" s="6">
        <f>P17*P4</f>
        <v>117.17322698109936</v>
      </c>
    </row>
    <row r="21" spans="1:16" x14ac:dyDescent="0.2">
      <c r="A21" s="1" t="s">
        <v>22</v>
      </c>
      <c r="B21" s="6">
        <f>B20 / (24 * 60 * 60)</f>
        <v>1.3561716085775388E-3</v>
      </c>
      <c r="C21" s="6">
        <f t="shared" ref="C21:P21" si="0">C20 / (24 * 60 * 60)</f>
        <v>1.3561716085775388E-3</v>
      </c>
      <c r="D21" s="6">
        <f t="shared" si="0"/>
        <v>1.3561716085775388E-3</v>
      </c>
      <c r="F21" s="6">
        <f t="shared" si="0"/>
        <v>1.3561716085775388E-3</v>
      </c>
      <c r="G21" s="6">
        <f t="shared" si="0"/>
        <v>1.3561716085775388E-3</v>
      </c>
      <c r="H21" s="6">
        <f t="shared" si="0"/>
        <v>1.3561716085775388E-3</v>
      </c>
      <c r="J21" s="6">
        <f t="shared" si="0"/>
        <v>1.3561716085775388E-3</v>
      </c>
      <c r="K21" s="6">
        <f t="shared" si="0"/>
        <v>1.3561716085775388E-3</v>
      </c>
      <c r="L21" s="6">
        <f t="shared" si="0"/>
        <v>1.3561716085775388E-3</v>
      </c>
      <c r="N21" s="6">
        <f t="shared" si="0"/>
        <v>1.3561716085775388E-3</v>
      </c>
      <c r="O21" s="6">
        <f t="shared" si="0"/>
        <v>1.3561716085775388E-3</v>
      </c>
      <c r="P21" s="6">
        <f t="shared" si="0"/>
        <v>1.3561716085775388E-3</v>
      </c>
    </row>
    <row r="23" spans="1:16" x14ac:dyDescent="0.2">
      <c r="A23" s="1" t="s">
        <v>25</v>
      </c>
      <c r="B23" s="6">
        <f>B2*B3</f>
        <v>10000</v>
      </c>
      <c r="C23" s="6">
        <f>C2*C3</f>
        <v>50000</v>
      </c>
      <c r="D23" s="6">
        <f>D2*D3</f>
        <v>100000</v>
      </c>
      <c r="F23" s="6">
        <f>F2*F3</f>
        <v>20000</v>
      </c>
      <c r="G23" s="6">
        <f>G2*G3</f>
        <v>100000</v>
      </c>
      <c r="H23" s="6">
        <f>H2*H3</f>
        <v>200000</v>
      </c>
      <c r="J23" s="6">
        <f>J2*J3</f>
        <v>40000</v>
      </c>
      <c r="K23" s="6">
        <f>K2*K3</f>
        <v>200000</v>
      </c>
      <c r="L23" s="6">
        <f>L2*L3</f>
        <v>400000</v>
      </c>
      <c r="N23" s="6">
        <f>N2*N3</f>
        <v>80000</v>
      </c>
      <c r="O23" s="6">
        <f>O2*O3</f>
        <v>400000</v>
      </c>
      <c r="P23" s="6">
        <f>P2*P3</f>
        <v>800000</v>
      </c>
    </row>
    <row r="24" spans="1:16" x14ac:dyDescent="0.2">
      <c r="A24" s="1" t="s">
        <v>24</v>
      </c>
      <c r="B24" s="6">
        <f>B23/(24*60*60)</f>
        <v>0.11574074074074074</v>
      </c>
      <c r="C24" s="6">
        <f t="shared" ref="C24:P24" si="1">C23/(24*60*60)</f>
        <v>0.57870370370370372</v>
      </c>
      <c r="D24" s="6">
        <f t="shared" si="1"/>
        <v>1.1574074074074074</v>
      </c>
      <c r="F24" s="6">
        <f t="shared" si="1"/>
        <v>0.23148148148148148</v>
      </c>
      <c r="G24" s="6">
        <f t="shared" si="1"/>
        <v>1.1574074074074074</v>
      </c>
      <c r="H24" s="6">
        <f t="shared" si="1"/>
        <v>2.3148148148148149</v>
      </c>
      <c r="J24" s="6">
        <f t="shared" si="1"/>
        <v>0.46296296296296297</v>
      </c>
      <c r="K24" s="6">
        <f t="shared" si="1"/>
        <v>2.3148148148148149</v>
      </c>
      <c r="L24" s="6">
        <f t="shared" si="1"/>
        <v>4.6296296296296298</v>
      </c>
      <c r="N24" s="6">
        <f t="shared" si="1"/>
        <v>0.92592592592592593</v>
      </c>
      <c r="O24" s="6">
        <f t="shared" si="1"/>
        <v>4.6296296296296298</v>
      </c>
      <c r="P24" s="6">
        <f t="shared" si="1"/>
        <v>9.2592592592592595</v>
      </c>
    </row>
    <row r="28" spans="1:16" x14ac:dyDescent="0.2">
      <c r="A28" s="1" t="s">
        <v>28</v>
      </c>
      <c r="B28" s="6">
        <f>B20*B12</f>
        <v>42768.227848101269</v>
      </c>
      <c r="C28" s="6">
        <f>C20*C12</f>
        <v>42768.227848101269</v>
      </c>
      <c r="D28" s="6">
        <f>D20*D12</f>
        <v>42768.227848101269</v>
      </c>
      <c r="F28" s="6">
        <f>F20*F12</f>
        <v>42768.227848101269</v>
      </c>
      <c r="G28" s="6">
        <f>G20*G12</f>
        <v>42768.227848101269</v>
      </c>
      <c r="H28" s="6">
        <f>H20*H12</f>
        <v>42768.227848101269</v>
      </c>
      <c r="J28" s="6">
        <f>J20*J12</f>
        <v>42768.227848101269</v>
      </c>
      <c r="K28" s="6">
        <f>K20*K12</f>
        <v>42768.227848101269</v>
      </c>
      <c r="L28" s="6">
        <f>L20*L12</f>
        <v>42768.227848101269</v>
      </c>
      <c r="N28" s="6">
        <f>N20*N12</f>
        <v>42768.227848101269</v>
      </c>
      <c r="O28" s="6">
        <f>O20*O12</f>
        <v>42768.227848101269</v>
      </c>
      <c r="P28" s="6">
        <f>P20*P12</f>
        <v>42768.227848101269</v>
      </c>
    </row>
    <row r="29" spans="1:16" x14ac:dyDescent="0.2">
      <c r="A29" s="1" t="s">
        <v>29</v>
      </c>
      <c r="B29" s="6">
        <f>B23*B12</f>
        <v>3650000</v>
      </c>
      <c r="C29" s="6">
        <f>C23*C12</f>
        <v>18250000</v>
      </c>
      <c r="D29" s="6">
        <f>D23*D12</f>
        <v>36500000</v>
      </c>
      <c r="F29" s="6">
        <f>F23*F12</f>
        <v>7300000</v>
      </c>
      <c r="G29" s="6">
        <f>G23*G12</f>
        <v>36500000</v>
      </c>
      <c r="H29" s="6">
        <f>H23*H12</f>
        <v>73000000</v>
      </c>
      <c r="J29" s="6">
        <f>J23*J12</f>
        <v>14600000</v>
      </c>
      <c r="K29" s="6">
        <f>K23*K12</f>
        <v>73000000</v>
      </c>
      <c r="L29" s="6">
        <f>L23*L12</f>
        <v>146000000</v>
      </c>
      <c r="N29" s="6">
        <f>N23*N12</f>
        <v>29200000</v>
      </c>
      <c r="O29" s="6">
        <f>O23*O12</f>
        <v>146000000</v>
      </c>
      <c r="P29" s="6">
        <f>P23*P12</f>
        <v>292000000</v>
      </c>
    </row>
    <row r="31" spans="1:16" x14ac:dyDescent="0.2">
      <c r="A31" s="1" t="s">
        <v>40</v>
      </c>
      <c r="B31" s="6">
        <f>B6*B28</f>
        <v>85536.455696202538</v>
      </c>
      <c r="C31" s="6">
        <f t="shared" ref="C31:P31" si="2">C6*C28</f>
        <v>85536.455696202538</v>
      </c>
      <c r="D31" s="6">
        <f t="shared" si="2"/>
        <v>85536.455696202538</v>
      </c>
      <c r="F31" s="6">
        <f t="shared" si="2"/>
        <v>85536.455696202538</v>
      </c>
      <c r="G31" s="6">
        <f t="shared" si="2"/>
        <v>85536.455696202538</v>
      </c>
      <c r="H31" s="6">
        <f t="shared" si="2"/>
        <v>85536.455696202538</v>
      </c>
      <c r="J31" s="6">
        <f t="shared" si="2"/>
        <v>85536.455696202538</v>
      </c>
      <c r="K31" s="6">
        <f t="shared" si="2"/>
        <v>85536.455696202538</v>
      </c>
      <c r="L31" s="6">
        <f t="shared" si="2"/>
        <v>85536.455696202538</v>
      </c>
      <c r="N31" s="6">
        <f t="shared" si="2"/>
        <v>85536.455696202538</v>
      </c>
      <c r="O31" s="6">
        <f t="shared" si="2"/>
        <v>85536.455696202538</v>
      </c>
      <c r="P31" s="6">
        <f t="shared" si="2"/>
        <v>85536.455696202538</v>
      </c>
    </row>
    <row r="32" spans="1:16" x14ac:dyDescent="0.2">
      <c r="A32" s="1" t="s">
        <v>41</v>
      </c>
      <c r="B32" s="6">
        <f>B7*B29</f>
        <v>7300000</v>
      </c>
      <c r="C32" s="6">
        <f t="shared" ref="C32:P32" si="3">C7*C29</f>
        <v>36500000</v>
      </c>
      <c r="D32" s="6">
        <f t="shared" si="3"/>
        <v>73000000</v>
      </c>
      <c r="F32" s="6">
        <f t="shared" si="3"/>
        <v>14600000</v>
      </c>
      <c r="G32" s="6">
        <f t="shared" si="3"/>
        <v>73000000</v>
      </c>
      <c r="H32" s="6">
        <f t="shared" si="3"/>
        <v>146000000</v>
      </c>
      <c r="J32" s="6">
        <f t="shared" si="3"/>
        <v>29200000</v>
      </c>
      <c r="K32" s="6">
        <f t="shared" si="3"/>
        <v>146000000</v>
      </c>
      <c r="L32" s="6">
        <f t="shared" si="3"/>
        <v>292000000</v>
      </c>
      <c r="N32" s="6">
        <f t="shared" si="3"/>
        <v>58400000</v>
      </c>
      <c r="O32" s="6">
        <f t="shared" si="3"/>
        <v>292000000</v>
      </c>
      <c r="P32" s="6">
        <f t="shared" si="3"/>
        <v>584000000</v>
      </c>
    </row>
    <row r="34" spans="1:16" x14ac:dyDescent="0.2">
      <c r="A34" s="1" t="s">
        <v>42</v>
      </c>
      <c r="B34" s="6">
        <f>B31/1024</f>
        <v>83.531695015822791</v>
      </c>
      <c r="C34" s="6">
        <f t="shared" ref="C34:P34" si="4">C31/1024</f>
        <v>83.531695015822791</v>
      </c>
      <c r="D34" s="6">
        <f t="shared" si="4"/>
        <v>83.531695015822791</v>
      </c>
      <c r="F34" s="6">
        <f t="shared" si="4"/>
        <v>83.531695015822791</v>
      </c>
      <c r="G34" s="6">
        <f t="shared" si="4"/>
        <v>83.531695015822791</v>
      </c>
      <c r="H34" s="6">
        <f t="shared" si="4"/>
        <v>83.531695015822791</v>
      </c>
      <c r="J34" s="6">
        <f t="shared" si="4"/>
        <v>83.531695015822791</v>
      </c>
      <c r="K34" s="6">
        <f t="shared" si="4"/>
        <v>83.531695015822791</v>
      </c>
      <c r="L34" s="6">
        <f t="shared" si="4"/>
        <v>83.531695015822791</v>
      </c>
      <c r="N34" s="6">
        <f t="shared" si="4"/>
        <v>83.531695015822791</v>
      </c>
      <c r="O34" s="6">
        <f t="shared" si="4"/>
        <v>83.531695015822791</v>
      </c>
      <c r="P34" s="6">
        <f t="shared" si="4"/>
        <v>83.531695015822791</v>
      </c>
    </row>
    <row r="35" spans="1:16" x14ac:dyDescent="0.2">
      <c r="A35" s="1" t="s">
        <v>43</v>
      </c>
      <c r="B35" s="6">
        <f>B32/1024</f>
        <v>7128.90625</v>
      </c>
      <c r="C35" s="6">
        <f t="shared" ref="C35:P35" si="5">C32/1024</f>
        <v>35644.53125</v>
      </c>
      <c r="D35" s="6">
        <f t="shared" si="5"/>
        <v>71289.0625</v>
      </c>
      <c r="F35" s="6">
        <f t="shared" si="5"/>
        <v>14257.8125</v>
      </c>
      <c r="G35" s="6">
        <f t="shared" si="5"/>
        <v>71289.0625</v>
      </c>
      <c r="H35" s="6">
        <f t="shared" si="5"/>
        <v>142578.125</v>
      </c>
      <c r="J35" s="6">
        <f t="shared" si="5"/>
        <v>28515.625</v>
      </c>
      <c r="K35" s="6">
        <f t="shared" si="5"/>
        <v>142578.125</v>
      </c>
      <c r="L35" s="6">
        <f t="shared" si="5"/>
        <v>285156.25</v>
      </c>
      <c r="N35" s="6">
        <f t="shared" si="5"/>
        <v>57031.25</v>
      </c>
      <c r="O35" s="6">
        <f t="shared" si="5"/>
        <v>285156.25</v>
      </c>
      <c r="P35" s="6">
        <f t="shared" si="5"/>
        <v>570312.5</v>
      </c>
    </row>
    <row r="37" spans="1:16" x14ac:dyDescent="0.2">
      <c r="A37" s="1" t="s">
        <v>44</v>
      </c>
      <c r="B37" s="6">
        <f>B34/1024</f>
        <v>8.1573920913889444E-2</v>
      </c>
      <c r="C37" s="6">
        <f t="shared" ref="C37:P37" si="6">C34/1024</f>
        <v>8.1573920913889444E-2</v>
      </c>
      <c r="D37" s="6">
        <f t="shared" si="6"/>
        <v>8.1573920913889444E-2</v>
      </c>
      <c r="F37" s="6">
        <f t="shared" si="6"/>
        <v>8.1573920913889444E-2</v>
      </c>
      <c r="G37" s="6">
        <f t="shared" si="6"/>
        <v>8.1573920913889444E-2</v>
      </c>
      <c r="H37" s="6">
        <f t="shared" si="6"/>
        <v>8.1573920913889444E-2</v>
      </c>
      <c r="J37" s="6">
        <f t="shared" si="6"/>
        <v>8.1573920913889444E-2</v>
      </c>
      <c r="K37" s="6">
        <f t="shared" si="6"/>
        <v>8.1573920913889444E-2</v>
      </c>
      <c r="L37" s="6">
        <f t="shared" si="6"/>
        <v>8.1573920913889444E-2</v>
      </c>
      <c r="N37" s="6">
        <f t="shared" si="6"/>
        <v>8.1573920913889444E-2</v>
      </c>
      <c r="O37" s="6">
        <f t="shared" si="6"/>
        <v>8.1573920913889444E-2</v>
      </c>
      <c r="P37" s="6">
        <f t="shared" si="6"/>
        <v>8.1573920913889444E-2</v>
      </c>
    </row>
    <row r="38" spans="1:16" x14ac:dyDescent="0.2">
      <c r="A38" s="1" t="s">
        <v>45</v>
      </c>
      <c r="B38" s="6">
        <f>B35/1024</f>
        <v>6.961822509765625</v>
      </c>
      <c r="C38" s="6">
        <f t="shared" ref="C38:P38" si="7">C35/1024</f>
        <v>34.809112548828125</v>
      </c>
      <c r="D38" s="6">
        <f t="shared" si="7"/>
        <v>69.61822509765625</v>
      </c>
      <c r="F38" s="6">
        <f t="shared" si="7"/>
        <v>13.92364501953125</v>
      </c>
      <c r="G38" s="6">
        <f t="shared" si="7"/>
        <v>69.61822509765625</v>
      </c>
      <c r="H38" s="6">
        <f t="shared" si="7"/>
        <v>139.2364501953125</v>
      </c>
      <c r="J38" s="6">
        <f t="shared" si="7"/>
        <v>27.8472900390625</v>
      </c>
      <c r="K38" s="6">
        <f t="shared" si="7"/>
        <v>139.2364501953125</v>
      </c>
      <c r="L38" s="6">
        <f t="shared" si="7"/>
        <v>278.472900390625</v>
      </c>
      <c r="N38" s="6">
        <f t="shared" si="7"/>
        <v>55.694580078125</v>
      </c>
      <c r="O38" s="6">
        <f t="shared" si="7"/>
        <v>278.472900390625</v>
      </c>
      <c r="P38" s="6">
        <f t="shared" si="7"/>
        <v>556.94580078125</v>
      </c>
    </row>
    <row r="40" spans="1:16" x14ac:dyDescent="0.2">
      <c r="A40" s="1" t="s">
        <v>32</v>
      </c>
      <c r="B40" s="6">
        <f>B28*B9</f>
        <v>513218.73417721526</v>
      </c>
      <c r="C40" s="6">
        <f>C28*C9</f>
        <v>513218.73417721526</v>
      </c>
      <c r="D40" s="6">
        <f>D28*D9</f>
        <v>513218.73417721526</v>
      </c>
      <c r="F40" s="6">
        <f>F28*F9</f>
        <v>513218.73417721526</v>
      </c>
      <c r="G40" s="6">
        <f>G28*G9</f>
        <v>513218.73417721526</v>
      </c>
      <c r="H40" s="6">
        <f>H28*H9</f>
        <v>513218.73417721526</v>
      </c>
      <c r="J40" s="6">
        <f>J28*J9</f>
        <v>513218.73417721526</v>
      </c>
      <c r="K40" s="6">
        <f>K28*K9</f>
        <v>513218.73417721526</v>
      </c>
      <c r="L40" s="6">
        <f>L28*L9</f>
        <v>513218.73417721526</v>
      </c>
      <c r="N40" s="6">
        <f>N28*N9</f>
        <v>513218.73417721526</v>
      </c>
      <c r="O40" s="6">
        <f>O28*O9</f>
        <v>513218.73417721526</v>
      </c>
      <c r="P40" s="6">
        <f>P28*P9</f>
        <v>513218.73417721526</v>
      </c>
    </row>
    <row r="41" spans="1:16" x14ac:dyDescent="0.2">
      <c r="A41" s="1" t="s">
        <v>33</v>
      </c>
      <c r="B41" s="6">
        <f>B29*B10</f>
        <v>1460000</v>
      </c>
      <c r="C41" s="6">
        <f>C29*C10</f>
        <v>7300000</v>
      </c>
      <c r="D41" s="6">
        <f>D29*D10</f>
        <v>14600000</v>
      </c>
      <c r="F41" s="6">
        <f>F29*F10</f>
        <v>2920000</v>
      </c>
      <c r="G41" s="6">
        <f>G29*G10</f>
        <v>14600000</v>
      </c>
      <c r="H41" s="6">
        <f>H29*H10</f>
        <v>29200000</v>
      </c>
      <c r="J41" s="6">
        <f>J29*J10</f>
        <v>5840000</v>
      </c>
      <c r="K41" s="6">
        <f>K29*K10</f>
        <v>29200000</v>
      </c>
      <c r="L41" s="6">
        <f>L29*L10</f>
        <v>58400000</v>
      </c>
      <c r="N41" s="6">
        <f>N29*N10</f>
        <v>11680000</v>
      </c>
      <c r="O41" s="6">
        <f>O29*O10</f>
        <v>58400000</v>
      </c>
      <c r="P41" s="6">
        <f>P29*P10</f>
        <v>116800000</v>
      </c>
    </row>
    <row r="43" spans="1:16" x14ac:dyDescent="0.2">
      <c r="A43" s="1" t="s">
        <v>34</v>
      </c>
      <c r="B43" s="6">
        <f>B40/1024</f>
        <v>501.19017009493678</v>
      </c>
      <c r="C43" s="6">
        <f t="shared" ref="C43:P43" si="8">C40/1024</f>
        <v>501.19017009493678</v>
      </c>
      <c r="D43" s="6">
        <f t="shared" si="8"/>
        <v>501.19017009493678</v>
      </c>
      <c r="F43" s="6">
        <f t="shared" si="8"/>
        <v>501.19017009493678</v>
      </c>
      <c r="G43" s="6">
        <f t="shared" si="8"/>
        <v>501.19017009493678</v>
      </c>
      <c r="H43" s="6">
        <f t="shared" si="8"/>
        <v>501.19017009493678</v>
      </c>
      <c r="J43" s="6">
        <f t="shared" si="8"/>
        <v>501.19017009493678</v>
      </c>
      <c r="K43" s="6">
        <f t="shared" si="8"/>
        <v>501.19017009493678</v>
      </c>
      <c r="L43" s="6">
        <f t="shared" si="8"/>
        <v>501.19017009493678</v>
      </c>
      <c r="N43" s="6">
        <f t="shared" si="8"/>
        <v>501.19017009493678</v>
      </c>
      <c r="O43" s="6">
        <f t="shared" si="8"/>
        <v>501.19017009493678</v>
      </c>
      <c r="P43" s="6">
        <f t="shared" si="8"/>
        <v>501.19017009493678</v>
      </c>
    </row>
    <row r="44" spans="1:16" x14ac:dyDescent="0.2">
      <c r="A44" s="1" t="s">
        <v>35</v>
      </c>
      <c r="B44" s="6">
        <f>B41/1024</f>
        <v>1425.78125</v>
      </c>
      <c r="C44" s="6">
        <f t="shared" ref="C44:P44" si="9">C41/1024</f>
        <v>7128.90625</v>
      </c>
      <c r="D44" s="6">
        <f t="shared" si="9"/>
        <v>14257.8125</v>
      </c>
      <c r="F44" s="6">
        <f t="shared" si="9"/>
        <v>2851.5625</v>
      </c>
      <c r="G44" s="6">
        <f t="shared" si="9"/>
        <v>14257.8125</v>
      </c>
      <c r="H44" s="6">
        <f t="shared" si="9"/>
        <v>28515.625</v>
      </c>
      <c r="J44" s="6">
        <f t="shared" si="9"/>
        <v>5703.125</v>
      </c>
      <c r="K44" s="6">
        <f t="shared" si="9"/>
        <v>28515.625</v>
      </c>
      <c r="L44" s="6">
        <f t="shared" si="9"/>
        <v>57031.25</v>
      </c>
      <c r="N44" s="6">
        <f t="shared" si="9"/>
        <v>11406.25</v>
      </c>
      <c r="O44" s="6">
        <f t="shared" si="9"/>
        <v>57031.25</v>
      </c>
      <c r="P44" s="6">
        <f t="shared" si="9"/>
        <v>114062.5</v>
      </c>
    </row>
    <row r="46" spans="1:16" x14ac:dyDescent="0.2">
      <c r="A46" s="1" t="s">
        <v>36</v>
      </c>
      <c r="B46" s="6">
        <f>B43/1024</f>
        <v>0.48944352548333669</v>
      </c>
      <c r="C46" s="6">
        <f t="shared" ref="C46:P46" si="10">C43/1024</f>
        <v>0.48944352548333669</v>
      </c>
      <c r="D46" s="6">
        <f t="shared" si="10"/>
        <v>0.48944352548333669</v>
      </c>
      <c r="F46" s="6">
        <f t="shared" si="10"/>
        <v>0.48944352548333669</v>
      </c>
      <c r="G46" s="6">
        <f t="shared" si="10"/>
        <v>0.48944352548333669</v>
      </c>
      <c r="H46" s="6">
        <f t="shared" si="10"/>
        <v>0.48944352548333669</v>
      </c>
      <c r="J46" s="6">
        <f t="shared" si="10"/>
        <v>0.48944352548333669</v>
      </c>
      <c r="K46" s="6">
        <f t="shared" si="10"/>
        <v>0.48944352548333669</v>
      </c>
      <c r="L46" s="6">
        <f t="shared" si="10"/>
        <v>0.48944352548333669</v>
      </c>
      <c r="N46" s="6">
        <f t="shared" si="10"/>
        <v>0.48944352548333669</v>
      </c>
      <c r="O46" s="6">
        <f t="shared" si="10"/>
        <v>0.48944352548333669</v>
      </c>
      <c r="P46" s="6">
        <f t="shared" si="10"/>
        <v>0.48944352548333669</v>
      </c>
    </row>
    <row r="47" spans="1:16" x14ac:dyDescent="0.2">
      <c r="A47" s="1" t="s">
        <v>37</v>
      </c>
      <c r="B47" s="6">
        <f>B44/1024</f>
        <v>1.392364501953125</v>
      </c>
      <c r="C47" s="6">
        <f t="shared" ref="C47:P47" si="11">C44/1024</f>
        <v>6.961822509765625</v>
      </c>
      <c r="D47" s="6">
        <f t="shared" si="11"/>
        <v>13.92364501953125</v>
      </c>
      <c r="F47" s="6">
        <f t="shared" si="11"/>
        <v>2.78472900390625</v>
      </c>
      <c r="G47" s="6">
        <f t="shared" si="11"/>
        <v>13.92364501953125</v>
      </c>
      <c r="H47" s="6">
        <f t="shared" si="11"/>
        <v>27.8472900390625</v>
      </c>
      <c r="J47" s="6">
        <f t="shared" si="11"/>
        <v>5.5694580078125</v>
      </c>
      <c r="K47" s="6">
        <f t="shared" si="11"/>
        <v>27.8472900390625</v>
      </c>
      <c r="L47" s="6">
        <f t="shared" si="11"/>
        <v>55.694580078125</v>
      </c>
      <c r="N47" s="6">
        <f t="shared" si="11"/>
        <v>11.138916015625</v>
      </c>
      <c r="O47" s="6">
        <f t="shared" si="11"/>
        <v>55.694580078125</v>
      </c>
      <c r="P47" s="6">
        <f t="shared" si="11"/>
        <v>111.38916015625</v>
      </c>
    </row>
  </sheetData>
  <pageMargins left="0.7" right="0.7" top="0.75" bottom="0.75" header="0.3" footer="0.3"/>
  <pageSetup paperSize="9" scale="57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6216-830F-0245-BB4E-ED78B482D3AD}">
  <sheetPr>
    <pageSetUpPr fitToPage="1"/>
  </sheetPr>
  <dimension ref="B1:D39"/>
  <sheetViews>
    <sheetView workbookViewId="0">
      <selection activeCell="C6" sqref="C6"/>
    </sheetView>
  </sheetViews>
  <sheetFormatPr baseColWidth="10" defaultRowHeight="16" x14ac:dyDescent="0.2"/>
  <cols>
    <col min="2" max="2" width="55.6640625" customWidth="1"/>
    <col min="3" max="3" width="50.1640625" bestFit="1" customWidth="1"/>
    <col min="4" max="4" width="12.1640625" bestFit="1" customWidth="1"/>
  </cols>
  <sheetData>
    <row r="1" spans="2:4" x14ac:dyDescent="0.2">
      <c r="B1" t="s">
        <v>1</v>
      </c>
    </row>
    <row r="2" spans="2:4" x14ac:dyDescent="0.2">
      <c r="B2" t="s">
        <v>2</v>
      </c>
      <c r="C2" s="1" t="s">
        <v>3</v>
      </c>
    </row>
    <row r="3" spans="2:4" x14ac:dyDescent="0.2">
      <c r="C3" t="s">
        <v>4</v>
      </c>
      <c r="D3" s="2">
        <f>0.15 / (5 * 365)</f>
        <v>8.219178082191781E-5</v>
      </c>
    </row>
    <row r="4" spans="2:4" x14ac:dyDescent="0.2">
      <c r="C4" t="s">
        <v>5</v>
      </c>
      <c r="D4" s="2">
        <f>0.14 / (5 * 365)</f>
        <v>7.6712328767123301E-5</v>
      </c>
    </row>
    <row r="5" spans="2:4" x14ac:dyDescent="0.2">
      <c r="C5" t="s">
        <v>20</v>
      </c>
      <c r="D5" s="2">
        <f xml:space="preserve"> ((D3*D16) + (D4*D17)) / (D16+D17)</f>
        <v>7.8995433789954341E-5</v>
      </c>
    </row>
    <row r="7" spans="2:4" x14ac:dyDescent="0.2">
      <c r="C7" s="1" t="s">
        <v>6</v>
      </c>
    </row>
    <row r="8" spans="2:4" x14ac:dyDescent="0.2">
      <c r="C8" t="s">
        <v>7</v>
      </c>
      <c r="D8" s="3">
        <v>0.93</v>
      </c>
    </row>
    <row r="9" spans="2:4" x14ac:dyDescent="0.2">
      <c r="C9" t="s">
        <v>8</v>
      </c>
      <c r="D9" s="3">
        <v>0.75</v>
      </c>
    </row>
    <row r="10" spans="2:4" x14ac:dyDescent="0.2">
      <c r="C10" t="s">
        <v>12</v>
      </c>
      <c r="D10" s="3">
        <v>1</v>
      </c>
    </row>
    <row r="12" spans="2:4" x14ac:dyDescent="0.2">
      <c r="B12" t="s">
        <v>9</v>
      </c>
      <c r="C12" t="s">
        <v>13</v>
      </c>
      <c r="D12" s="3">
        <v>0.66</v>
      </c>
    </row>
    <row r="14" spans="2:4" x14ac:dyDescent="0.2">
      <c r="C14" t="s">
        <v>14</v>
      </c>
      <c r="D14" s="4">
        <v>86.9</v>
      </c>
    </row>
    <row r="15" spans="2:4" x14ac:dyDescent="0.2">
      <c r="D15" s="4"/>
    </row>
    <row r="16" spans="2:4" x14ac:dyDescent="0.2">
      <c r="C16" t="s">
        <v>15</v>
      </c>
      <c r="D16" s="4">
        <v>46.5</v>
      </c>
    </row>
    <row r="17" spans="3:4" x14ac:dyDescent="0.2">
      <c r="C17" t="s">
        <v>16</v>
      </c>
      <c r="D17" s="4">
        <v>65.099999999999994</v>
      </c>
    </row>
    <row r="18" spans="3:4" x14ac:dyDescent="0.2">
      <c r="D18" s="4"/>
    </row>
    <row r="19" spans="3:4" x14ac:dyDescent="0.2">
      <c r="C19" s="1" t="s">
        <v>17</v>
      </c>
      <c r="D19" s="4">
        <f>SUM(D16:D17) / D14</f>
        <v>1.2842347525891828</v>
      </c>
    </row>
    <row r="20" spans="3:4" x14ac:dyDescent="0.2">
      <c r="C20" s="1" t="s">
        <v>18</v>
      </c>
      <c r="D20" s="4">
        <f>D19*D12</f>
        <v>0.84759493670886077</v>
      </c>
    </row>
    <row r="21" spans="3:4" x14ac:dyDescent="0.2">
      <c r="D21" s="4"/>
    </row>
    <row r="22" spans="3:4" x14ac:dyDescent="0.2">
      <c r="D22" s="4"/>
    </row>
    <row r="23" spans="3:4" x14ac:dyDescent="0.2">
      <c r="D23" s="4"/>
    </row>
    <row r="24" spans="3:4" x14ac:dyDescent="0.2">
      <c r="D24" s="4"/>
    </row>
    <row r="25" spans="3:4" x14ac:dyDescent="0.2">
      <c r="D25" s="4"/>
    </row>
    <row r="26" spans="3:4" x14ac:dyDescent="0.2">
      <c r="D26" s="4"/>
    </row>
    <row r="27" spans="3:4" x14ac:dyDescent="0.2">
      <c r="D27" s="4"/>
    </row>
    <row r="28" spans="3:4" x14ac:dyDescent="0.2">
      <c r="D28" s="4"/>
    </row>
    <row r="29" spans="3:4" x14ac:dyDescent="0.2">
      <c r="D29" s="4"/>
    </row>
    <row r="30" spans="3:4" x14ac:dyDescent="0.2">
      <c r="D30" s="4"/>
    </row>
    <row r="31" spans="3:4" x14ac:dyDescent="0.2">
      <c r="D31" s="4"/>
    </row>
    <row r="32" spans="3:4" x14ac:dyDescent="0.2">
      <c r="D32" s="4"/>
    </row>
    <row r="33" spans="4:4" x14ac:dyDescent="0.2">
      <c r="D33" s="4"/>
    </row>
    <row r="34" spans="4:4" x14ac:dyDescent="0.2">
      <c r="D34" s="4"/>
    </row>
    <row r="35" spans="4:4" x14ac:dyDescent="0.2">
      <c r="D35" s="4"/>
    </row>
    <row r="36" spans="4:4" x14ac:dyDescent="0.2">
      <c r="D36" s="4"/>
    </row>
    <row r="37" spans="4:4" x14ac:dyDescent="0.2">
      <c r="D37" s="4"/>
    </row>
    <row r="38" spans="4:4" x14ac:dyDescent="0.2">
      <c r="D38" s="4"/>
    </row>
    <row r="39" spans="4:4" x14ac:dyDescent="0.2">
      <c r="D39" s="4"/>
    </row>
  </sheetData>
  <pageMargins left="0.7" right="0.7" top="0.75" bottom="0.75" header="0.3" footer="0.3"/>
  <pageSetup paperSize="9" scale="9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Numbers</vt:lpstr>
      <vt:lpstr>Stats on Lost 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G</dc:creator>
  <cp:lastModifiedBy>Roman G</cp:lastModifiedBy>
  <cp:lastPrinted>2023-07-25T10:55:21Z</cp:lastPrinted>
  <dcterms:created xsi:type="dcterms:W3CDTF">2023-07-25T09:45:58Z</dcterms:created>
  <dcterms:modified xsi:type="dcterms:W3CDTF">2023-07-25T11:11:54Z</dcterms:modified>
</cp:coreProperties>
</file>