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0" windowWidth="15630" windowHeight="12300" activeTab="1"/>
  </bookViews>
  <sheets>
    <sheet name="Total Budget" sheetId="4" r:id="rId1"/>
    <sheet name="SFG Budget" sheetId="2" r:id="rId2"/>
    <sheet name="Justification" sheetId="3" r:id="rId3"/>
    <sheet name="Timeline" sheetId="5" r:id="rId4"/>
  </sheets>
  <calcPr calcId="144525"/>
</workbook>
</file>

<file path=xl/calcChain.xml><?xml version="1.0" encoding="utf-8"?>
<calcChain xmlns="http://schemas.openxmlformats.org/spreadsheetml/2006/main">
  <c r="C19" i="2" l="1"/>
  <c r="D19" i="2"/>
  <c r="E19" i="2"/>
  <c r="F19" i="2"/>
  <c r="B19" i="2"/>
  <c r="H15" i="2" l="1"/>
  <c r="H16" i="2"/>
  <c r="A14" i="3" s="1"/>
  <c r="J25" i="2"/>
  <c r="J32" i="2" s="1"/>
  <c r="H23" i="2"/>
  <c r="A21" i="3" s="1"/>
  <c r="H24" i="2"/>
  <c r="A22" i="3" s="1"/>
  <c r="D4" i="2"/>
  <c r="E4" i="2"/>
  <c r="F4" i="2" s="1"/>
  <c r="F5" i="2" s="1"/>
  <c r="C5" i="2"/>
  <c r="C6" i="2"/>
  <c r="C7" i="2"/>
  <c r="C11" i="2" s="1"/>
  <c r="C25" i="2"/>
  <c r="C28" i="2" s="1"/>
  <c r="C29" i="2" s="1"/>
  <c r="D25" i="2"/>
  <c r="E25" i="2"/>
  <c r="F25" i="2"/>
  <c r="B5" i="2"/>
  <c r="B6" i="2"/>
  <c r="B7" i="2"/>
  <c r="B11" i="2" s="1"/>
  <c r="B25" i="2"/>
  <c r="H9" i="2"/>
  <c r="A7" i="3" s="1"/>
  <c r="A13" i="3"/>
  <c r="H17" i="2"/>
  <c r="A15" i="3"/>
  <c r="H18" i="2"/>
  <c r="K15" i="2" s="1"/>
  <c r="L15" i="2" s="1"/>
  <c r="A24" i="3" l="1"/>
  <c r="A16" i="3"/>
  <c r="C32" i="2"/>
  <c r="H4" i="2"/>
  <c r="A3" i="3" s="1"/>
  <c r="H25" i="2"/>
  <c r="K25" i="2" s="1"/>
  <c r="L25" i="2" s="1"/>
  <c r="E5" i="2"/>
  <c r="E6" i="2" s="1"/>
  <c r="E7" i="2" s="1"/>
  <c r="A18" i="3"/>
  <c r="D5" i="2"/>
  <c r="D6" i="2" s="1"/>
  <c r="D7" i="2" s="1"/>
  <c r="H19" i="2"/>
  <c r="F6" i="2"/>
  <c r="F7" i="2" s="1"/>
  <c r="B28" i="2"/>
  <c r="B29" i="2" s="1"/>
  <c r="F11" i="2" l="1"/>
  <c r="F28" i="2" s="1"/>
  <c r="D11" i="2"/>
  <c r="D28" i="2" s="1"/>
  <c r="D29" i="2" s="1"/>
  <c r="E11" i="2"/>
  <c r="E28" i="2" s="1"/>
  <c r="H5" i="2"/>
  <c r="B32" i="2"/>
  <c r="H6" i="2"/>
  <c r="A4" i="3" s="1"/>
  <c r="A5" i="3" s="1"/>
  <c r="A9" i="3" s="1"/>
  <c r="A27" i="3" s="1"/>
  <c r="A29" i="3" s="1"/>
  <c r="A31" i="3" s="1"/>
  <c r="H7" i="2"/>
  <c r="H11" i="2" s="1"/>
  <c r="K11" i="2" s="1"/>
  <c r="F29" i="2" l="1"/>
  <c r="F32" i="2" s="1"/>
  <c r="E29" i="2"/>
  <c r="E32" i="2" s="1"/>
  <c r="H28" i="2"/>
  <c r="H29" i="2" s="1"/>
  <c r="D32" i="2"/>
  <c r="K32" i="2"/>
  <c r="L32" i="2" s="1"/>
  <c r="L11" i="2"/>
  <c r="H32" i="2" l="1"/>
</calcChain>
</file>

<file path=xl/sharedStrings.xml><?xml version="1.0" encoding="utf-8"?>
<sst xmlns="http://schemas.openxmlformats.org/spreadsheetml/2006/main" count="142" uniqueCount="130">
  <si>
    <t>Total</t>
  </si>
  <si>
    <t>Direct</t>
  </si>
  <si>
    <t>Pub Fees</t>
  </si>
  <si>
    <t>Travel (total)</t>
  </si>
  <si>
    <t>Supplies UM</t>
  </si>
  <si>
    <t>Supplies LB</t>
  </si>
  <si>
    <t>Supplies UCD</t>
  </si>
  <si>
    <t>Supplies ISU</t>
  </si>
  <si>
    <t>UM pdoc Benefits</t>
  </si>
  <si>
    <t>UM Pdoc</t>
  </si>
  <si>
    <t>UCD Student Benefits</t>
  </si>
  <si>
    <t>1/2 UCD Student</t>
  </si>
  <si>
    <t>ISU Student Benefits</t>
  </si>
  <si>
    <t>ISU Student</t>
  </si>
  <si>
    <t>Year5</t>
  </si>
  <si>
    <t>Year4</t>
  </si>
  <si>
    <t>Year3</t>
  </si>
  <si>
    <t>Year2</t>
  </si>
  <si>
    <t>Year1</t>
  </si>
  <si>
    <t>IDC at 51.5%</t>
  </si>
  <si>
    <t>Total Direct Costs</t>
  </si>
  <si>
    <t>Total Other Direct Costs</t>
  </si>
  <si>
    <t>Other Direct Costs</t>
  </si>
  <si>
    <t>Total Personnel</t>
  </si>
  <si>
    <t>Undergraduate</t>
  </si>
  <si>
    <t>FT total</t>
  </si>
  <si>
    <t xml:space="preserve">   Benefits at 28.07%</t>
  </si>
  <si>
    <t xml:space="preserve">   FT Staff salary</t>
  </si>
  <si>
    <t xml:space="preserve">      Post-Doc</t>
  </si>
  <si>
    <t>FT Personnel</t>
  </si>
  <si>
    <t>Personnel</t>
  </si>
  <si>
    <t>Year 5</t>
  </si>
  <si>
    <t>Year 4</t>
  </si>
  <si>
    <t>Year 3</t>
  </si>
  <si>
    <t>Year 2</t>
  </si>
  <si>
    <t>Year 1</t>
  </si>
  <si>
    <t>original estimate</t>
  </si>
  <si>
    <t>deviation</t>
  </si>
  <si>
    <t>Travel</t>
  </si>
  <si>
    <t xml:space="preserve">   PI</t>
  </si>
  <si>
    <t xml:space="preserve">   Post-Doc</t>
  </si>
  <si>
    <t>Total Travel</t>
  </si>
  <si>
    <t>Salary for co-PI Flint-Garcia</t>
  </si>
  <si>
    <t>Sarlary for MU post-doc for years 2-5</t>
  </si>
  <si>
    <t xml:space="preserve">Benefits for MU post-doc at rate of 28.07% </t>
  </si>
  <si>
    <t>Total for MU post-doc for years 2-5</t>
  </si>
  <si>
    <t xml:space="preserve">   Supplies Field</t>
  </si>
  <si>
    <t xml:space="preserve">   Supplies Lab</t>
  </si>
  <si>
    <t>TOTAL SUPPLIES</t>
  </si>
  <si>
    <t>TOTAL PERSONNEL</t>
  </si>
  <si>
    <t>GBS @ $30/per</t>
  </si>
  <si>
    <t>Sequence @ $5K/per</t>
  </si>
  <si>
    <t>Exchange</t>
  </si>
  <si>
    <t>RNAseq</t>
  </si>
  <si>
    <t>Field expenses LB</t>
  </si>
  <si>
    <t>Total UCD</t>
  </si>
  <si>
    <t>Total ISU</t>
  </si>
  <si>
    <t>Total UM</t>
  </si>
  <si>
    <t>Total LB</t>
  </si>
  <si>
    <t>Indirect UCD</t>
  </si>
  <si>
    <t>Indirect ISU</t>
  </si>
  <si>
    <t>Indirect LB</t>
  </si>
  <si>
    <t>Indirect UM</t>
  </si>
  <si>
    <t>Totl Indirect</t>
  </si>
  <si>
    <t>Sample sizes</t>
  </si>
  <si>
    <t>GBS</t>
  </si>
  <si>
    <t>allele freq. in hybrid zone</t>
  </si>
  <si>
    <t>admix highland</t>
  </si>
  <si>
    <t>Library</t>
  </si>
  <si>
    <t>admix lowland</t>
  </si>
  <si>
    <t>Lane @2500)</t>
  </si>
  <si>
    <t>mexico f2</t>
  </si>
  <si>
    <t>Plex</t>
  </si>
  <si>
    <t>s. america f2</t>
  </si>
  <si>
    <t>RIL/NIL</t>
  </si>
  <si>
    <t>Per Sample</t>
  </si>
  <si>
    <t>introgression</t>
  </si>
  <si>
    <t>global haplotypes</t>
  </si>
  <si>
    <t>Samples</t>
  </si>
  <si>
    <t>fine mapping for allelic series</t>
  </si>
  <si>
    <t>additional admix pops</t>
  </si>
  <si>
    <t>total</t>
  </si>
  <si>
    <t>Lines</t>
  </si>
  <si>
    <t>Stages/Tissues</t>
  </si>
  <si>
    <t>Sequence</t>
  </si>
  <si>
    <t>Environs</t>
  </si>
  <si>
    <t>parents of mapping pop</t>
  </si>
  <si>
    <t>Plants/Line/Environ</t>
  </si>
  <si>
    <t>PT</t>
  </si>
  <si>
    <t>Pooling</t>
  </si>
  <si>
    <t>T43</t>
  </si>
  <si>
    <t>high/low parents for allelic series</t>
  </si>
  <si>
    <t>Total Plants</t>
  </si>
  <si>
    <t>CML 457</t>
  </si>
  <si>
    <t>Total Pools</t>
  </si>
  <si>
    <t>assuming total/5 groups</t>
  </si>
  <si>
    <t>Pre-award</t>
  </si>
  <si>
    <t>F2 pops</t>
  </si>
  <si>
    <t>NILs</t>
  </si>
  <si>
    <t>make F1s</t>
  </si>
  <si>
    <t>make BC1</t>
  </si>
  <si>
    <t>Make BC2</t>
  </si>
  <si>
    <t>Make BC3</t>
  </si>
  <si>
    <t>Make BC4</t>
  </si>
  <si>
    <t>increase homo stocks</t>
  </si>
  <si>
    <t>Make BC4S2 (homo)</t>
  </si>
  <si>
    <t>Make BC4S1 (Seg)</t>
  </si>
  <si>
    <t>TOTAL TRAVEL</t>
  </si>
  <si>
    <t>Total Direct</t>
  </si>
  <si>
    <t xml:space="preserve">TOTAL </t>
  </si>
  <si>
    <t>Total Indirect</t>
  </si>
  <si>
    <t xml:space="preserve">   Summer Land Charges</t>
  </si>
  <si>
    <t xml:space="preserve">   Winter Nursery</t>
  </si>
  <si>
    <t xml:space="preserve">DNA extractions for F2 pops and DNA collection  plates for NIL development </t>
  </si>
  <si>
    <t>evaluate NILs</t>
  </si>
  <si>
    <t>Undergraduate labor for field sesons in years 1-4</t>
  </si>
  <si>
    <t>shoot and pollination bags</t>
  </si>
  <si>
    <t>Field Supplies in years 1-4</t>
  </si>
  <si>
    <t>Lab supplies in years 1-4</t>
  </si>
  <si>
    <t>Winter nursery in year 1-4</t>
  </si>
  <si>
    <t>Summer land charges in years 1-5</t>
  </si>
  <si>
    <t>Post-Doc to 1 meeting per year, two years to assist in field phenotyping in Mexico</t>
  </si>
  <si>
    <t>PI travel to 1 meeting per year each year of grant</t>
  </si>
  <si>
    <t>make F2:F3</t>
  </si>
  <si>
    <t>make and self F1</t>
  </si>
  <si>
    <t>Make F2:3</t>
  </si>
  <si>
    <t>development of F2 populations</t>
  </si>
  <si>
    <t>development of NILs, and F2 and NIL evaluations in Missouri</t>
  </si>
  <si>
    <t>evaluate F2s in Missouri</t>
  </si>
  <si>
    <t>extractions; I have no idea how much I should estimate here….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</si>
</sst>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rgb="FF00B0F0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5" fillId="0" borderId="0"/>
    <xf numFmtId="43" fontId="10" fillId="0" borderId="0" applyFont="0" applyFill="0" applyBorder="0" applyAlignment="0" applyProtection="0"/>
  </cellStyleXfs>
  <cellXfs count="61">
    <xf numFmtId="0" fontId="0" fillId="0" borderId="0" xfId="0"/>
    <xf numFmtId="0" fontId="6" fillId="0" borderId="0" xfId="0" applyFont="1" applyAlignment="1"/>
    <xf numFmtId="4" fontId="6" fillId="0" borderId="0" xfId="0" applyNumberFormat="1" applyFont="1" applyAlignment="1"/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4" fontId="6" fillId="0" borderId="1" xfId="0" applyNumberFormat="1" applyFont="1" applyFill="1" applyBorder="1" applyAlignment="1">
      <alignment vertical="top"/>
    </xf>
    <xf numFmtId="4" fontId="6" fillId="0" borderId="2" xfId="0" applyNumberFormat="1" applyFont="1" applyFill="1" applyBorder="1" applyAlignment="1">
      <alignment vertical="top"/>
    </xf>
    <xf numFmtId="0" fontId="7" fillId="0" borderId="2" xfId="0" applyFont="1" applyBorder="1" applyAlignment="1">
      <alignment vertical="top"/>
    </xf>
    <xf numFmtId="0" fontId="6" fillId="0" borderId="0" xfId="0" applyFont="1" applyFill="1" applyAlignment="1"/>
    <xf numFmtId="4" fontId="6" fillId="0" borderId="0" xfId="0" applyNumberFormat="1" applyFont="1" applyFill="1" applyBorder="1" applyAlignment="1">
      <alignment vertical="top"/>
    </xf>
    <xf numFmtId="4" fontId="6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/>
    </xf>
    <xf numFmtId="0" fontId="7" fillId="0" borderId="0" xfId="0" applyFont="1" applyBorder="1" applyAlignment="1">
      <alignment vertical="top"/>
    </xf>
    <xf numFmtId="0" fontId="1" fillId="0" borderId="0" xfId="0" applyFont="1" applyAlignment="1"/>
    <xf numFmtId="0" fontId="1" fillId="0" borderId="0" xfId="0" applyFont="1" applyBorder="1" applyAlignment="1"/>
    <xf numFmtId="4" fontId="1" fillId="0" borderId="0" xfId="0" applyNumberFormat="1" applyFont="1" applyFill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4" fontId="6" fillId="0" borderId="3" xfId="0" applyNumberFormat="1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4" fontId="6" fillId="0" borderId="0" xfId="0" applyNumberFormat="1" applyFont="1" applyBorder="1" applyAlignment="1">
      <alignment vertical="top"/>
    </xf>
    <xf numFmtId="4" fontId="6" fillId="0" borderId="0" xfId="0" applyNumberFormat="1" applyFont="1" applyAlignment="1">
      <alignment vertical="top"/>
    </xf>
    <xf numFmtId="0" fontId="6" fillId="0" borderId="0" xfId="0" applyFont="1" applyFill="1" applyBorder="1" applyAlignment="1">
      <alignment vertical="top"/>
    </xf>
    <xf numFmtId="4" fontId="6" fillId="0" borderId="3" xfId="0" applyNumberFormat="1" applyFont="1" applyBorder="1" applyAlignment="1">
      <alignment vertical="top"/>
    </xf>
    <xf numFmtId="4" fontId="1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vertical="top"/>
    </xf>
    <xf numFmtId="4" fontId="6" fillId="0" borderId="4" xfId="0" applyNumberFormat="1" applyFont="1" applyBorder="1" applyAlignment="1">
      <alignment vertical="top"/>
    </xf>
    <xf numFmtId="4" fontId="1" fillId="0" borderId="4" xfId="0" applyNumberFormat="1" applyFont="1" applyBorder="1" applyAlignment="1">
      <alignment vertical="top"/>
    </xf>
    <xf numFmtId="0" fontId="1" fillId="0" borderId="4" xfId="0" applyFont="1" applyBorder="1" applyAlignment="1">
      <alignment vertical="top"/>
    </xf>
    <xf numFmtId="4" fontId="6" fillId="0" borderId="4" xfId="0" applyNumberFormat="1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5" xfId="0" applyFont="1" applyBorder="1" applyAlignment="1">
      <alignment horizontal="right" vertical="top"/>
    </xf>
    <xf numFmtId="0" fontId="6" fillId="0" borderId="5" xfId="0" applyFont="1" applyBorder="1" applyAlignment="1">
      <alignment vertical="top"/>
    </xf>
    <xf numFmtId="4" fontId="6" fillId="2" borderId="0" xfId="0" applyNumberFormat="1" applyFont="1" applyFill="1" applyAlignment="1">
      <alignment vertical="top"/>
    </xf>
    <xf numFmtId="0" fontId="7" fillId="0" borderId="3" xfId="0" applyFont="1" applyBorder="1" applyAlignment="1">
      <alignment vertical="top"/>
    </xf>
    <xf numFmtId="0" fontId="6" fillId="0" borderId="3" xfId="0" applyFont="1" applyBorder="1" applyAlignment="1">
      <alignment horizontal="right" vertical="top"/>
    </xf>
    <xf numFmtId="0" fontId="6" fillId="0" borderId="4" xfId="0" applyFont="1" applyBorder="1" applyAlignment="1">
      <alignment vertical="top"/>
    </xf>
    <xf numFmtId="2" fontId="6" fillId="0" borderId="0" xfId="0" applyNumberFormat="1" applyFont="1" applyAlignment="1"/>
    <xf numFmtId="2" fontId="1" fillId="0" borderId="0" xfId="0" applyNumberFormat="1" applyFont="1" applyAlignment="1"/>
    <xf numFmtId="44" fontId="6" fillId="0" borderId="0" xfId="1" applyFont="1" applyAlignment="1"/>
    <xf numFmtId="44" fontId="1" fillId="0" borderId="0" xfId="1" applyFont="1" applyAlignment="1"/>
    <xf numFmtId="44" fontId="3" fillId="0" borderId="0" xfId="1" applyFont="1" applyAlignment="1"/>
    <xf numFmtId="0" fontId="3" fillId="0" borderId="0" xfId="0" applyFont="1" applyAlignment="1"/>
    <xf numFmtId="0" fontId="6" fillId="0" borderId="0" xfId="0" applyFont="1"/>
    <xf numFmtId="44" fontId="9" fillId="0" borderId="0" xfId="1" applyFont="1" applyAlignment="1"/>
    <xf numFmtId="0" fontId="9" fillId="0" borderId="0" xfId="0" applyFont="1" applyAlignment="1"/>
    <xf numFmtId="0" fontId="6" fillId="0" borderId="4" xfId="0" applyFont="1" applyBorder="1"/>
    <xf numFmtId="0" fontId="0" fillId="0" borderId="4" xfId="0" applyBorder="1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0" fontId="6" fillId="0" borderId="4" xfId="0" applyFont="1" applyFill="1" applyBorder="1" applyAlignment="1">
      <alignment vertical="top"/>
    </xf>
    <xf numFmtId="0" fontId="6" fillId="0" borderId="0" xfId="0" applyFont="1" applyFill="1" applyBorder="1" applyAlignment="1"/>
    <xf numFmtId="43" fontId="0" fillId="0" borderId="0" xfId="3" applyFont="1"/>
    <xf numFmtId="43" fontId="6" fillId="4" borderId="0" xfId="3" applyFont="1" applyFill="1"/>
    <xf numFmtId="43" fontId="0" fillId="4" borderId="0" xfId="3" applyFont="1" applyFill="1"/>
    <xf numFmtId="43" fontId="0" fillId="4" borderId="4" xfId="3" applyFont="1" applyFill="1" applyBorder="1"/>
    <xf numFmtId="43" fontId="0" fillId="5" borderId="0" xfId="3" applyFont="1" applyFill="1"/>
    <xf numFmtId="43" fontId="0" fillId="3" borderId="0" xfId="3" applyFont="1" applyFill="1"/>
    <xf numFmtId="43" fontId="0" fillId="6" borderId="0" xfId="3" applyFont="1" applyFill="1"/>
    <xf numFmtId="4" fontId="6" fillId="2" borderId="3" xfId="0" applyNumberFormat="1" applyFont="1" applyFill="1" applyBorder="1" applyAlignment="1">
      <alignment vertical="top"/>
    </xf>
  </cellXfs>
  <cellStyles count="4">
    <cellStyle name="Comma" xfId="3" builtinId="3"/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7" zoomScale="205" zoomScaleNormal="205" workbookViewId="0">
      <selection activeCell="C19" sqref="B18:C19"/>
    </sheetView>
  </sheetViews>
  <sheetFormatPr defaultRowHeight="12.75" x14ac:dyDescent="0.2"/>
  <cols>
    <col min="1" max="1" width="19.42578125" bestFit="1" customWidth="1"/>
    <col min="2" max="2" width="10.7109375" bestFit="1" customWidth="1"/>
    <col min="3" max="3" width="13.7109375" customWidth="1"/>
    <col min="4" max="4" width="10.7109375" bestFit="1" customWidth="1"/>
    <col min="5" max="5" width="11.42578125" bestFit="1" customWidth="1"/>
    <col min="6" max="6" width="17" bestFit="1" customWidth="1"/>
    <col min="7" max="7" width="13.42578125" bestFit="1" customWidth="1"/>
  </cols>
  <sheetData>
    <row r="1" spans="1:7" x14ac:dyDescent="0.2">
      <c r="B1" t="s">
        <v>18</v>
      </c>
      <c r="C1" t="s">
        <v>17</v>
      </c>
      <c r="D1" t="s">
        <v>16</v>
      </c>
      <c r="E1" t="s">
        <v>15</v>
      </c>
      <c r="F1" t="s">
        <v>14</v>
      </c>
    </row>
    <row r="2" spans="1:7" x14ac:dyDescent="0.2">
      <c r="A2" t="s">
        <v>13</v>
      </c>
      <c r="B2" s="48">
        <v>46000</v>
      </c>
      <c r="C2" s="48">
        <v>48300</v>
      </c>
      <c r="D2" s="48">
        <v>50715</v>
      </c>
      <c r="E2" s="48">
        <v>53250.75</v>
      </c>
      <c r="F2" s="48">
        <v>55913.29</v>
      </c>
      <c r="G2" s="48">
        <v>254179.04</v>
      </c>
    </row>
    <row r="3" spans="1:7" x14ac:dyDescent="0.2">
      <c r="A3" t="s">
        <v>12</v>
      </c>
      <c r="B3" s="48">
        <v>2300</v>
      </c>
      <c r="C3" s="48">
        <v>2415</v>
      </c>
      <c r="D3" s="48">
        <v>2535.75</v>
      </c>
      <c r="E3" s="48">
        <v>2662.54</v>
      </c>
      <c r="F3" s="48">
        <v>2795.66</v>
      </c>
      <c r="G3" s="48">
        <v>12708.95</v>
      </c>
    </row>
    <row r="4" spans="1:7" x14ac:dyDescent="0.2">
      <c r="A4" t="s">
        <v>7</v>
      </c>
      <c r="B4" s="48">
        <v>10000</v>
      </c>
      <c r="C4" s="48">
        <v>10000</v>
      </c>
      <c r="D4" s="48">
        <v>10000</v>
      </c>
      <c r="E4" s="48">
        <v>5000</v>
      </c>
      <c r="F4" s="48">
        <v>5000</v>
      </c>
      <c r="G4" s="48">
        <v>40000</v>
      </c>
    </row>
    <row r="5" spans="1:7" x14ac:dyDescent="0.2">
      <c r="A5" t="s">
        <v>11</v>
      </c>
      <c r="B5" s="48">
        <v>23000</v>
      </c>
      <c r="C5" s="48">
        <v>24150</v>
      </c>
      <c r="D5" s="48">
        <v>25357.5</v>
      </c>
      <c r="E5" s="48">
        <v>26625.38</v>
      </c>
      <c r="F5" s="48">
        <v>27956.639999999999</v>
      </c>
      <c r="G5" s="48">
        <v>127089.52</v>
      </c>
    </row>
    <row r="6" spans="1:7" x14ac:dyDescent="0.2">
      <c r="A6" t="s">
        <v>10</v>
      </c>
      <c r="B6" s="48">
        <v>1150</v>
      </c>
      <c r="C6" s="48">
        <v>1207.5</v>
      </c>
      <c r="D6" s="48">
        <v>1267.8800000000001</v>
      </c>
      <c r="E6" s="48">
        <v>1331.27</v>
      </c>
      <c r="F6" s="48">
        <v>1397.83</v>
      </c>
      <c r="G6" s="48">
        <v>6354.48</v>
      </c>
    </row>
    <row r="7" spans="1:7" x14ac:dyDescent="0.2">
      <c r="A7" t="s">
        <v>11</v>
      </c>
      <c r="B7" s="48">
        <v>23000</v>
      </c>
      <c r="C7" s="48">
        <v>24150</v>
      </c>
      <c r="D7" s="48">
        <v>25357.5</v>
      </c>
      <c r="E7" s="48">
        <v>26625.38</v>
      </c>
      <c r="F7" s="48">
        <v>27956.639999999999</v>
      </c>
      <c r="G7" s="48">
        <v>127089.52</v>
      </c>
    </row>
    <row r="8" spans="1:7" x14ac:dyDescent="0.2">
      <c r="A8" t="s">
        <v>10</v>
      </c>
      <c r="B8" s="48">
        <v>1150</v>
      </c>
      <c r="C8" s="48">
        <v>1207.5</v>
      </c>
      <c r="D8" s="48">
        <v>1267.8800000000001</v>
      </c>
      <c r="E8" s="48">
        <v>1331.27</v>
      </c>
      <c r="F8" s="48">
        <v>1397.83</v>
      </c>
      <c r="G8" s="48">
        <v>6354.48</v>
      </c>
    </row>
    <row r="9" spans="1:7" x14ac:dyDescent="0.2">
      <c r="A9" t="s">
        <v>6</v>
      </c>
      <c r="B9" s="48">
        <v>5000</v>
      </c>
      <c r="C9" s="48">
        <v>5000</v>
      </c>
      <c r="D9" s="48">
        <v>5000</v>
      </c>
      <c r="E9" s="48">
        <v>5000</v>
      </c>
      <c r="F9" s="48">
        <v>5000</v>
      </c>
      <c r="G9" s="48">
        <v>25000</v>
      </c>
    </row>
    <row r="10" spans="1:7" x14ac:dyDescent="0.2">
      <c r="A10" t="s">
        <v>50</v>
      </c>
      <c r="B10" s="48">
        <v>0</v>
      </c>
      <c r="C10" s="48">
        <v>172500</v>
      </c>
      <c r="D10" s="48">
        <v>0</v>
      </c>
      <c r="E10" s="48">
        <v>0</v>
      </c>
      <c r="F10" s="48">
        <v>0</v>
      </c>
      <c r="G10" s="48">
        <v>172500</v>
      </c>
    </row>
    <row r="11" spans="1:7" x14ac:dyDescent="0.2">
      <c r="A11" t="s">
        <v>51</v>
      </c>
      <c r="B11" s="48">
        <v>55000</v>
      </c>
      <c r="C11" s="48">
        <v>0</v>
      </c>
      <c r="D11" s="48">
        <v>0</v>
      </c>
      <c r="E11" s="48">
        <v>0</v>
      </c>
      <c r="F11" s="48">
        <v>0</v>
      </c>
      <c r="G11" s="48">
        <v>55000</v>
      </c>
    </row>
    <row r="12" spans="1:7" x14ac:dyDescent="0.2">
      <c r="A12" t="s">
        <v>52</v>
      </c>
      <c r="B12" s="48">
        <v>10000</v>
      </c>
      <c r="C12" s="48">
        <v>10000</v>
      </c>
      <c r="D12" s="48">
        <v>10000</v>
      </c>
      <c r="E12" s="48">
        <v>10000</v>
      </c>
      <c r="F12" s="48">
        <v>10000</v>
      </c>
      <c r="G12" s="48">
        <v>75000</v>
      </c>
    </row>
    <row r="13" spans="1:7" x14ac:dyDescent="0.2">
      <c r="A13" s="49" t="s">
        <v>9</v>
      </c>
      <c r="B13" s="50">
        <v>43000</v>
      </c>
      <c r="C13" s="50">
        <v>45150</v>
      </c>
      <c r="D13" s="50">
        <v>47407.5</v>
      </c>
      <c r="E13" s="50">
        <v>49777.88</v>
      </c>
      <c r="F13" s="50">
        <v>0</v>
      </c>
      <c r="G13" s="50">
        <v>185335.38</v>
      </c>
    </row>
    <row r="14" spans="1:7" x14ac:dyDescent="0.2">
      <c r="A14" s="49" t="s">
        <v>8</v>
      </c>
      <c r="B14" s="50">
        <v>12040</v>
      </c>
      <c r="C14" s="50">
        <v>12642</v>
      </c>
      <c r="D14" s="50">
        <v>13274.1</v>
      </c>
      <c r="E14" s="50">
        <v>13937.81</v>
      </c>
      <c r="F14" s="50">
        <v>0</v>
      </c>
      <c r="G14" s="50">
        <v>51893.91</v>
      </c>
    </row>
    <row r="15" spans="1:7" x14ac:dyDescent="0.2">
      <c r="A15" s="49" t="s">
        <v>4</v>
      </c>
      <c r="B15" s="50">
        <v>10000</v>
      </c>
      <c r="C15" s="50">
        <v>5000</v>
      </c>
      <c r="D15" s="50">
        <v>5000</v>
      </c>
      <c r="E15" s="50">
        <v>5000</v>
      </c>
      <c r="F15" s="50">
        <v>5000</v>
      </c>
      <c r="G15" s="50">
        <v>30000</v>
      </c>
    </row>
    <row r="16" spans="1:7" x14ac:dyDescent="0.2">
      <c r="A16" t="s">
        <v>5</v>
      </c>
      <c r="B16" s="48">
        <v>20000</v>
      </c>
      <c r="C16" s="48">
        <v>15000</v>
      </c>
      <c r="D16" s="48">
        <v>15000</v>
      </c>
      <c r="E16" s="48">
        <v>20000</v>
      </c>
      <c r="F16" s="48">
        <v>15000</v>
      </c>
      <c r="G16" s="48">
        <v>85000</v>
      </c>
    </row>
    <row r="17" spans="1:7" x14ac:dyDescent="0.2">
      <c r="A17" t="s">
        <v>53</v>
      </c>
      <c r="B17" s="48">
        <v>0</v>
      </c>
      <c r="C17" s="48">
        <v>0</v>
      </c>
      <c r="D17" s="48">
        <v>0</v>
      </c>
      <c r="E17" s="48">
        <v>74000</v>
      </c>
      <c r="F17" s="48">
        <v>0</v>
      </c>
      <c r="G17" s="48">
        <v>74000</v>
      </c>
    </row>
    <row r="18" spans="1:7" x14ac:dyDescent="0.2">
      <c r="A18" t="s">
        <v>54</v>
      </c>
      <c r="B18" s="48">
        <v>30000</v>
      </c>
      <c r="C18" s="48">
        <v>30000</v>
      </c>
      <c r="D18" s="48">
        <v>30000</v>
      </c>
      <c r="E18" s="48">
        <v>0</v>
      </c>
      <c r="F18" s="48">
        <v>0</v>
      </c>
      <c r="G18" s="48">
        <v>90000</v>
      </c>
    </row>
    <row r="19" spans="1:7" x14ac:dyDescent="0.2">
      <c r="A19" t="s">
        <v>3</v>
      </c>
      <c r="B19" s="48">
        <v>20000</v>
      </c>
      <c r="C19" s="48">
        <v>20000</v>
      </c>
      <c r="D19" s="48">
        <v>15000</v>
      </c>
      <c r="E19" s="48">
        <v>10000</v>
      </c>
      <c r="F19" s="48">
        <v>10000</v>
      </c>
      <c r="G19" s="48">
        <v>75000</v>
      </c>
    </row>
    <row r="20" spans="1:7" x14ac:dyDescent="0.2">
      <c r="A20" t="s">
        <v>2</v>
      </c>
      <c r="B20" s="48">
        <v>0</v>
      </c>
      <c r="C20" s="48">
        <v>0</v>
      </c>
      <c r="D20" s="48">
        <v>6000</v>
      </c>
      <c r="E20" s="48">
        <v>6000</v>
      </c>
      <c r="F20" s="48">
        <v>6000</v>
      </c>
      <c r="G20" s="48">
        <v>18000</v>
      </c>
    </row>
    <row r="22" spans="1:7" x14ac:dyDescent="0.2">
      <c r="E22" t="s">
        <v>55</v>
      </c>
      <c r="G22" s="48">
        <v>612987.99</v>
      </c>
    </row>
    <row r="23" spans="1:7" x14ac:dyDescent="0.2">
      <c r="E23" t="s">
        <v>56</v>
      </c>
      <c r="G23" s="48">
        <v>325487.99</v>
      </c>
    </row>
    <row r="24" spans="1:7" x14ac:dyDescent="0.2">
      <c r="E24" t="s">
        <v>57</v>
      </c>
      <c r="G24" s="48">
        <v>285829.28000000003</v>
      </c>
    </row>
    <row r="25" spans="1:7" x14ac:dyDescent="0.2">
      <c r="E25" t="s">
        <v>58</v>
      </c>
      <c r="G25" s="48">
        <v>286200</v>
      </c>
    </row>
    <row r="27" spans="1:7" x14ac:dyDescent="0.2">
      <c r="E27" t="s">
        <v>1</v>
      </c>
      <c r="G27" s="48">
        <v>1510505.26</v>
      </c>
    </row>
    <row r="28" spans="1:7" x14ac:dyDescent="0.2">
      <c r="E28" t="s">
        <v>59</v>
      </c>
      <c r="G28" s="48">
        <v>331013.51</v>
      </c>
    </row>
    <row r="29" spans="1:7" x14ac:dyDescent="0.2">
      <c r="E29" t="s">
        <v>60</v>
      </c>
      <c r="G29" s="48">
        <v>144234.23000000001</v>
      </c>
    </row>
    <row r="30" spans="1:7" x14ac:dyDescent="0.2">
      <c r="E30" t="s">
        <v>61</v>
      </c>
      <c r="G30" s="48">
        <v>0</v>
      </c>
    </row>
    <row r="31" spans="1:7" x14ac:dyDescent="0.2">
      <c r="E31" t="s">
        <v>62</v>
      </c>
      <c r="G31" s="48">
        <v>134327.07999999999</v>
      </c>
    </row>
    <row r="33" spans="1:7" x14ac:dyDescent="0.2">
      <c r="E33" t="s">
        <v>63</v>
      </c>
      <c r="G33" s="48">
        <v>609574.82999999996</v>
      </c>
    </row>
    <row r="35" spans="1:7" x14ac:dyDescent="0.2">
      <c r="E35" t="s">
        <v>0</v>
      </c>
      <c r="G35" s="48">
        <v>2120080.09</v>
      </c>
    </row>
    <row r="39" spans="1:7" x14ac:dyDescent="0.2">
      <c r="A39" t="s">
        <v>64</v>
      </c>
      <c r="B39" t="s">
        <v>65</v>
      </c>
      <c r="F39" t="s">
        <v>53</v>
      </c>
    </row>
    <row r="40" spans="1:7" x14ac:dyDescent="0.2">
      <c r="B40">
        <v>100</v>
      </c>
      <c r="C40" t="s">
        <v>66</v>
      </c>
    </row>
    <row r="41" spans="1:7" x14ac:dyDescent="0.2">
      <c r="B41">
        <v>500</v>
      </c>
      <c r="C41" t="s">
        <v>67</v>
      </c>
      <c r="F41" t="s">
        <v>68</v>
      </c>
      <c r="G41" s="48">
        <v>100</v>
      </c>
    </row>
    <row r="42" spans="1:7" x14ac:dyDescent="0.2">
      <c r="B42">
        <v>500</v>
      </c>
      <c r="C42" t="s">
        <v>69</v>
      </c>
      <c r="F42" t="s">
        <v>70</v>
      </c>
      <c r="G42" s="48">
        <v>208.33</v>
      </c>
    </row>
    <row r="43" spans="1:7" x14ac:dyDescent="0.2">
      <c r="B43">
        <v>500</v>
      </c>
      <c r="C43" t="s">
        <v>71</v>
      </c>
      <c r="F43" t="s">
        <v>72</v>
      </c>
      <c r="G43">
        <v>12</v>
      </c>
    </row>
    <row r="44" spans="1:7" x14ac:dyDescent="0.2">
      <c r="B44">
        <v>500</v>
      </c>
      <c r="C44" t="s">
        <v>73</v>
      </c>
    </row>
    <row r="45" spans="1:7" x14ac:dyDescent="0.2">
      <c r="B45">
        <v>500</v>
      </c>
      <c r="C45" t="s">
        <v>74</v>
      </c>
      <c r="F45" t="s">
        <v>75</v>
      </c>
      <c r="G45" s="48">
        <v>308.33</v>
      </c>
    </row>
    <row r="46" spans="1:7" x14ac:dyDescent="0.2">
      <c r="B46">
        <v>600</v>
      </c>
      <c r="C46" t="s">
        <v>76</v>
      </c>
    </row>
    <row r="47" spans="1:7" x14ac:dyDescent="0.2">
      <c r="B47">
        <v>500</v>
      </c>
      <c r="C47" t="s">
        <v>77</v>
      </c>
      <c r="F47" t="s">
        <v>78</v>
      </c>
      <c r="G47">
        <v>240</v>
      </c>
    </row>
    <row r="48" spans="1:7" x14ac:dyDescent="0.2">
      <c r="B48">
        <v>1800</v>
      </c>
      <c r="C48" t="s">
        <v>79</v>
      </c>
    </row>
    <row r="49" spans="2:7" x14ac:dyDescent="0.2">
      <c r="B49">
        <v>250</v>
      </c>
      <c r="C49" t="s">
        <v>80</v>
      </c>
      <c r="F49" t="s">
        <v>0</v>
      </c>
      <c r="G49" s="48">
        <v>74000</v>
      </c>
    </row>
    <row r="51" spans="2:7" x14ac:dyDescent="0.2">
      <c r="B51" t="s">
        <v>81</v>
      </c>
      <c r="C51">
        <v>5750</v>
      </c>
      <c r="F51" t="s">
        <v>82</v>
      </c>
      <c r="G51">
        <v>15</v>
      </c>
    </row>
    <row r="52" spans="2:7" x14ac:dyDescent="0.2">
      <c r="F52" t="s">
        <v>83</v>
      </c>
      <c r="G52">
        <v>4</v>
      </c>
    </row>
    <row r="53" spans="2:7" x14ac:dyDescent="0.2">
      <c r="B53" t="s">
        <v>84</v>
      </c>
      <c r="F53" t="s">
        <v>85</v>
      </c>
      <c r="G53">
        <v>2</v>
      </c>
    </row>
    <row r="54" spans="2:7" x14ac:dyDescent="0.2">
      <c r="B54">
        <v>4</v>
      </c>
      <c r="C54" t="s">
        <v>86</v>
      </c>
      <c r="F54" t="s">
        <v>87</v>
      </c>
      <c r="G54">
        <v>12</v>
      </c>
    </row>
    <row r="55" spans="2:7" x14ac:dyDescent="0.2">
      <c r="B55">
        <v>1</v>
      </c>
      <c r="C55" t="s">
        <v>88</v>
      </c>
      <c r="F55" t="s">
        <v>89</v>
      </c>
      <c r="G55">
        <v>6</v>
      </c>
    </row>
    <row r="56" spans="2:7" x14ac:dyDescent="0.2">
      <c r="B56">
        <v>1</v>
      </c>
      <c r="C56" t="s">
        <v>90</v>
      </c>
    </row>
    <row r="57" spans="2:7" x14ac:dyDescent="0.2">
      <c r="B57">
        <v>4</v>
      </c>
      <c r="C57" t="s">
        <v>91</v>
      </c>
      <c r="F57" t="s">
        <v>92</v>
      </c>
      <c r="G57">
        <v>1440</v>
      </c>
    </row>
    <row r="58" spans="2:7" x14ac:dyDescent="0.2">
      <c r="B58">
        <v>1</v>
      </c>
      <c r="C58" t="s">
        <v>93</v>
      </c>
      <c r="F58" t="s">
        <v>94</v>
      </c>
      <c r="G58">
        <v>240</v>
      </c>
    </row>
    <row r="60" spans="2:7" x14ac:dyDescent="0.2">
      <c r="B60" t="s">
        <v>0</v>
      </c>
      <c r="C60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6"/>
  <sheetViews>
    <sheetView tabSelected="1" topLeftCell="A10" zoomScale="235" zoomScaleNormal="235" workbookViewId="0">
      <selection activeCell="C14" sqref="C14"/>
    </sheetView>
  </sheetViews>
  <sheetFormatPr defaultRowHeight="12.75" x14ac:dyDescent="0.2"/>
  <cols>
    <col min="1" max="1" width="21.5703125" style="1" bestFit="1" customWidth="1"/>
    <col min="2" max="2" width="10.140625" style="1" bestFit="1" customWidth="1"/>
    <col min="3" max="3" width="10.140625" style="1" customWidth="1"/>
    <col min="4" max="6" width="10.140625" style="1" bestFit="1" customWidth="1"/>
    <col min="7" max="7" width="3.140625" style="1" customWidth="1"/>
    <col min="8" max="8" width="11.7109375" style="1" bestFit="1" customWidth="1"/>
    <col min="9" max="9" width="9.140625" style="1"/>
    <col min="10" max="10" width="14.85546875" style="1" bestFit="1" customWidth="1"/>
    <col min="11" max="11" width="11.28515625" style="1" bestFit="1" customWidth="1"/>
    <col min="12" max="16384" width="9.140625" style="1"/>
  </cols>
  <sheetData>
    <row r="1" spans="1:12" ht="13.5" thickBot="1" x14ac:dyDescent="0.25">
      <c r="A1" s="32"/>
      <c r="B1" s="32" t="s">
        <v>35</v>
      </c>
      <c r="C1" s="32" t="s">
        <v>34</v>
      </c>
      <c r="D1" s="32" t="s">
        <v>33</v>
      </c>
      <c r="E1" s="32" t="s">
        <v>32</v>
      </c>
      <c r="F1" s="32" t="s">
        <v>31</v>
      </c>
      <c r="G1" s="32"/>
      <c r="H1" s="31" t="s">
        <v>0</v>
      </c>
      <c r="I1" s="4"/>
      <c r="J1" s="1" t="s">
        <v>36</v>
      </c>
      <c r="K1" s="1" t="s">
        <v>37</v>
      </c>
    </row>
    <row r="2" spans="1:12" ht="13.5" thickBot="1" x14ac:dyDescent="0.25">
      <c r="A2" s="34" t="s">
        <v>30</v>
      </c>
      <c r="B2" s="19"/>
      <c r="C2" s="19"/>
      <c r="D2" s="19"/>
      <c r="E2" s="19"/>
      <c r="F2" s="19"/>
      <c r="G2" s="19"/>
      <c r="H2" s="35"/>
      <c r="I2" s="4"/>
    </row>
    <row r="3" spans="1:12" ht="13.5" thickTop="1" x14ac:dyDescent="0.2">
      <c r="A3" s="17" t="s">
        <v>29</v>
      </c>
      <c r="B3" s="30"/>
      <c r="C3" s="30"/>
      <c r="D3" s="30"/>
      <c r="E3" s="30"/>
      <c r="F3" s="30"/>
      <c r="G3" s="30"/>
      <c r="H3" s="17"/>
      <c r="I3" s="4"/>
    </row>
    <row r="4" spans="1:12" x14ac:dyDescent="0.2">
      <c r="A4" s="17" t="s">
        <v>28</v>
      </c>
      <c r="B4" s="29">
        <v>0</v>
      </c>
      <c r="C4" s="29">
        <v>42000</v>
      </c>
      <c r="D4" s="29">
        <f>C4*1.03</f>
        <v>43260</v>
      </c>
      <c r="E4" s="29">
        <f>D4*1.03</f>
        <v>44557.8</v>
      </c>
      <c r="F4" s="29">
        <f>E4*1.03</f>
        <v>45894.534000000007</v>
      </c>
      <c r="G4" s="21"/>
      <c r="H4" s="20">
        <f>SUM(B4:F4)</f>
        <v>175712.334</v>
      </c>
      <c r="I4" s="4"/>
      <c r="J4" s="37"/>
      <c r="K4" s="37"/>
    </row>
    <row r="5" spans="1:12" x14ac:dyDescent="0.2">
      <c r="A5" s="17" t="s">
        <v>27</v>
      </c>
      <c r="B5" s="20">
        <f>SUM(B4:B4)</f>
        <v>0</v>
      </c>
      <c r="C5" s="20">
        <f>SUM(C4:C4)</f>
        <v>42000</v>
      </c>
      <c r="D5" s="20">
        <f>SUM(D4:D4)</f>
        <v>43260</v>
      </c>
      <c r="E5" s="20">
        <f>SUM(E4:E4)</f>
        <v>44557.8</v>
      </c>
      <c r="F5" s="20">
        <f>SUM(F4:F4)</f>
        <v>45894.534000000007</v>
      </c>
      <c r="G5" s="20"/>
      <c r="H5" s="20">
        <f>SUM(B5:F5)</f>
        <v>175712.334</v>
      </c>
      <c r="I5" s="4"/>
      <c r="J5" s="37"/>
      <c r="K5" s="37"/>
    </row>
    <row r="6" spans="1:12" s="13" customFormat="1" x14ac:dyDescent="0.2">
      <c r="A6" s="28" t="s">
        <v>26</v>
      </c>
      <c r="B6" s="27">
        <f>B5*0.2807</f>
        <v>0</v>
      </c>
      <c r="C6" s="27">
        <f>C5*0.2807</f>
        <v>11789.4</v>
      </c>
      <c r="D6" s="27">
        <f>D5*0.2807</f>
        <v>12143.082</v>
      </c>
      <c r="E6" s="27">
        <f>E5*0.2807</f>
        <v>12507.374460000001</v>
      </c>
      <c r="F6" s="27">
        <f>F5*0.2807</f>
        <v>12882.595693800002</v>
      </c>
      <c r="G6" s="27"/>
      <c r="H6" s="26">
        <f>SUM(B6:F6)</f>
        <v>49322.452153800004</v>
      </c>
      <c r="I6" s="14"/>
      <c r="J6" s="38"/>
      <c r="K6" s="37"/>
    </row>
    <row r="7" spans="1:12" s="13" customFormat="1" x14ac:dyDescent="0.2">
      <c r="A7" s="25" t="s">
        <v>25</v>
      </c>
      <c r="B7" s="24">
        <f>B6+B5</f>
        <v>0</v>
      </c>
      <c r="C7" s="24">
        <f>C6+C5</f>
        <v>53789.4</v>
      </c>
      <c r="D7" s="24">
        <f>D6+D5</f>
        <v>55403.082000000002</v>
      </c>
      <c r="E7" s="24">
        <f>E6+E5</f>
        <v>57065.174460000002</v>
      </c>
      <c r="F7" s="24">
        <f>F6+F5</f>
        <v>58777.129693800009</v>
      </c>
      <c r="G7" s="24"/>
      <c r="H7" s="20">
        <f>SUM(B7:F7)</f>
        <v>225034.7861538</v>
      </c>
      <c r="I7" s="14"/>
      <c r="J7" s="38"/>
    </row>
    <row r="8" spans="1:12" s="13" customFormat="1" x14ac:dyDescent="0.2">
      <c r="A8" s="25"/>
      <c r="B8" s="24"/>
      <c r="C8" s="24"/>
      <c r="D8" s="24"/>
      <c r="E8" s="24"/>
      <c r="F8" s="24"/>
      <c r="G8" s="24"/>
      <c r="H8" s="20"/>
      <c r="I8" s="14"/>
    </row>
    <row r="9" spans="1:12" s="8" customFormat="1" x14ac:dyDescent="0.2">
      <c r="A9" s="51" t="s">
        <v>24</v>
      </c>
      <c r="B9" s="29">
        <v>1000</v>
      </c>
      <c r="C9" s="29">
        <v>1000</v>
      </c>
      <c r="D9" s="29">
        <v>1000</v>
      </c>
      <c r="E9" s="29">
        <v>1000</v>
      </c>
      <c r="F9" s="29"/>
      <c r="G9" s="29"/>
      <c r="H9" s="29">
        <f>SUM(B9:F9)</f>
        <v>4000</v>
      </c>
      <c r="I9" s="52"/>
    </row>
    <row r="10" spans="1:12" x14ac:dyDescent="0.2">
      <c r="A10" s="17"/>
      <c r="B10" s="20"/>
      <c r="C10" s="20"/>
      <c r="D10" s="20"/>
      <c r="E10" s="20"/>
      <c r="F10" s="20"/>
      <c r="G10" s="20"/>
      <c r="H10" s="20"/>
      <c r="I10" s="4"/>
    </row>
    <row r="11" spans="1:12" ht="13.5" thickBot="1" x14ac:dyDescent="0.25">
      <c r="A11" s="19" t="s">
        <v>23</v>
      </c>
      <c r="B11" s="23">
        <f>B7+B9</f>
        <v>1000</v>
      </c>
      <c r="C11" s="23">
        <f>C7+C9</f>
        <v>54789.4</v>
      </c>
      <c r="D11" s="23">
        <f>D7+D9</f>
        <v>56403.082000000002</v>
      </c>
      <c r="E11" s="23">
        <f>E7+E9</f>
        <v>58065.174460000002</v>
      </c>
      <c r="F11" s="23">
        <f>F7+F9</f>
        <v>58777.129693800009</v>
      </c>
      <c r="G11" s="23"/>
      <c r="H11" s="23">
        <f>H7+H9</f>
        <v>229034.7861538</v>
      </c>
      <c r="I11" s="4"/>
      <c r="J11" s="39">
        <v>237000</v>
      </c>
      <c r="K11" s="39">
        <f>J11-H11</f>
        <v>7965.2138462000003</v>
      </c>
      <c r="L11" s="13" t="str">
        <f>IF(K11&gt;0,"BONUS!","oops")</f>
        <v>BONUS!</v>
      </c>
    </row>
    <row r="12" spans="1:12" ht="13.5" thickTop="1" x14ac:dyDescent="0.2">
      <c r="A12" s="17"/>
      <c r="B12" s="20"/>
      <c r="C12" s="20"/>
      <c r="D12" s="20"/>
      <c r="E12" s="20"/>
      <c r="F12" s="20"/>
      <c r="G12" s="20"/>
      <c r="H12" s="20"/>
      <c r="I12" s="4"/>
      <c r="J12" s="39"/>
      <c r="K12" s="39"/>
    </row>
    <row r="13" spans="1:12" x14ac:dyDescent="0.2">
      <c r="A13" s="17"/>
      <c r="B13" s="21"/>
      <c r="C13" s="21"/>
      <c r="D13" s="21"/>
      <c r="E13" s="21"/>
      <c r="F13" s="21"/>
      <c r="G13" s="20"/>
      <c r="H13" s="20"/>
      <c r="I13" s="4"/>
      <c r="J13" s="39"/>
      <c r="K13" s="39"/>
    </row>
    <row r="14" spans="1:12" ht="13.5" thickBot="1" x14ac:dyDescent="0.25">
      <c r="A14" s="34" t="s">
        <v>22</v>
      </c>
      <c r="B14" s="23"/>
      <c r="C14" s="60" t="s">
        <v>129</v>
      </c>
      <c r="D14" s="23"/>
      <c r="E14" s="23"/>
      <c r="F14" s="23"/>
      <c r="G14" s="23"/>
      <c r="H14" s="23"/>
      <c r="I14" s="4"/>
      <c r="J14" s="39"/>
      <c r="K14" s="39"/>
    </row>
    <row r="15" spans="1:12" ht="13.5" thickTop="1" x14ac:dyDescent="0.2">
      <c r="A15" s="22" t="s">
        <v>46</v>
      </c>
      <c r="B15" s="10">
        <v>2000</v>
      </c>
      <c r="C15" s="10">
        <v>1000</v>
      </c>
      <c r="D15" s="10">
        <v>1000</v>
      </c>
      <c r="E15" s="10">
        <v>1000</v>
      </c>
      <c r="F15" s="10"/>
      <c r="G15" s="21"/>
      <c r="H15" s="20">
        <f>SUM(B15:F15)</f>
        <v>5000</v>
      </c>
      <c r="I15" s="4"/>
      <c r="J15" s="39">
        <v>30000</v>
      </c>
      <c r="K15" s="39">
        <f>J15-SUM(H15:H18)</f>
        <v>-4000</v>
      </c>
      <c r="L15" s="13" t="str">
        <f>IF(K15&gt;0,"BONUS!","oops")</f>
        <v>oops</v>
      </c>
    </row>
    <row r="16" spans="1:12" x14ac:dyDescent="0.2">
      <c r="A16" s="22" t="s">
        <v>47</v>
      </c>
      <c r="B16" s="10">
        <v>500</v>
      </c>
      <c r="C16" s="33">
        <v>10000</v>
      </c>
      <c r="D16" s="10">
        <v>500</v>
      </c>
      <c r="E16" s="10">
        <v>500</v>
      </c>
      <c r="F16" s="21"/>
      <c r="G16" s="21"/>
      <c r="H16" s="20">
        <f>SUM(B16:F16)</f>
        <v>11500</v>
      </c>
      <c r="I16" s="4"/>
      <c r="J16" s="39"/>
      <c r="K16" s="39"/>
      <c r="L16" s="37"/>
    </row>
    <row r="17" spans="1:14" x14ac:dyDescent="0.2">
      <c r="A17" s="17" t="s">
        <v>112</v>
      </c>
      <c r="B17" s="20">
        <v>5000</v>
      </c>
      <c r="C17" s="20">
        <v>500</v>
      </c>
      <c r="D17" s="20">
        <v>500</v>
      </c>
      <c r="E17" s="20">
        <v>500</v>
      </c>
      <c r="F17" s="20"/>
      <c r="G17" s="20"/>
      <c r="H17" s="20">
        <f t="shared" ref="H17" si="0">SUM(B17:F17)</f>
        <v>6500</v>
      </c>
      <c r="I17" s="4"/>
      <c r="J17" s="41"/>
      <c r="K17" s="39"/>
      <c r="L17" s="37"/>
      <c r="M17" s="42"/>
    </row>
    <row r="18" spans="1:14" x14ac:dyDescent="0.2">
      <c r="A18" s="36" t="s">
        <v>111</v>
      </c>
      <c r="B18" s="26">
        <v>1000</v>
      </c>
      <c r="C18" s="26">
        <v>4000</v>
      </c>
      <c r="D18" s="26">
        <v>4000</v>
      </c>
      <c r="E18" s="26">
        <v>1000</v>
      </c>
      <c r="F18" s="26">
        <v>1000</v>
      </c>
      <c r="G18" s="26"/>
      <c r="H18" s="26">
        <f>SUM(B18:F18)</f>
        <v>11000</v>
      </c>
      <c r="I18" s="4"/>
      <c r="J18" s="39"/>
      <c r="K18" s="39"/>
      <c r="L18" s="37"/>
    </row>
    <row r="19" spans="1:14" ht="13.5" thickBot="1" x14ac:dyDescent="0.25">
      <c r="A19" s="19" t="s">
        <v>21</v>
      </c>
      <c r="B19" s="18">
        <f>SUM(B14:B18)</f>
        <v>8500</v>
      </c>
      <c r="C19" s="18">
        <f t="shared" ref="C19:F19" si="1">SUM(C14:C18)</f>
        <v>15500</v>
      </c>
      <c r="D19" s="18">
        <f t="shared" si="1"/>
        <v>6000</v>
      </c>
      <c r="E19" s="18">
        <f t="shared" si="1"/>
        <v>3000</v>
      </c>
      <c r="F19" s="18">
        <f t="shared" si="1"/>
        <v>1000</v>
      </c>
      <c r="G19" s="18"/>
      <c r="H19" s="18">
        <f>SUM(B19:F19)</f>
        <v>34000</v>
      </c>
      <c r="I19" s="4"/>
      <c r="J19" s="39"/>
      <c r="K19" s="39"/>
      <c r="L19" s="37"/>
    </row>
    <row r="20" spans="1:14" ht="13.5" thickTop="1" x14ac:dyDescent="0.2">
      <c r="A20" s="17"/>
      <c r="B20" s="10"/>
      <c r="C20" s="10"/>
      <c r="D20" s="10"/>
      <c r="E20" s="10"/>
      <c r="F20" s="10"/>
      <c r="G20" s="10"/>
      <c r="H20" s="9"/>
      <c r="I20" s="4"/>
      <c r="K20" s="39"/>
      <c r="L20" s="37"/>
    </row>
    <row r="21" spans="1:14" x14ac:dyDescent="0.2">
      <c r="A21" s="17"/>
      <c r="B21" s="10"/>
      <c r="C21" s="10"/>
      <c r="D21" s="10"/>
      <c r="E21" s="10"/>
      <c r="F21" s="10"/>
      <c r="G21" s="10"/>
      <c r="H21" s="9"/>
      <c r="I21" s="4"/>
      <c r="J21" s="39"/>
      <c r="K21" s="39"/>
      <c r="L21" s="37"/>
    </row>
    <row r="22" spans="1:14" ht="13.5" thickBot="1" x14ac:dyDescent="0.25">
      <c r="A22" s="34" t="s">
        <v>38</v>
      </c>
      <c r="B22" s="18"/>
      <c r="C22" s="18"/>
      <c r="D22" s="18"/>
      <c r="E22" s="18"/>
      <c r="F22" s="18"/>
      <c r="G22" s="18"/>
      <c r="H22" s="18"/>
      <c r="I22" s="4"/>
      <c r="J22" s="39"/>
      <c r="K22" s="39"/>
      <c r="L22" s="37"/>
    </row>
    <row r="23" spans="1:14" ht="13.5" thickTop="1" x14ac:dyDescent="0.2">
      <c r="A23" s="17" t="s">
        <v>39</v>
      </c>
      <c r="B23" s="10">
        <v>500</v>
      </c>
      <c r="C23" s="10">
        <v>500</v>
      </c>
      <c r="D23" s="10">
        <v>500</v>
      </c>
      <c r="E23" s="10">
        <v>500</v>
      </c>
      <c r="F23" s="10">
        <v>500</v>
      </c>
      <c r="G23" s="10"/>
      <c r="H23" s="9">
        <f t="shared" ref="H23:H24" si="2">SUM(B23:F23)</f>
        <v>2500</v>
      </c>
      <c r="I23" s="4"/>
      <c r="J23" s="39"/>
      <c r="K23" s="39"/>
      <c r="L23" s="37"/>
    </row>
    <row r="24" spans="1:14" x14ac:dyDescent="0.2">
      <c r="A24" s="36" t="s">
        <v>40</v>
      </c>
      <c r="B24" s="29"/>
      <c r="C24" s="29">
        <v>5000</v>
      </c>
      <c r="D24" s="29">
        <v>5000</v>
      </c>
      <c r="E24" s="29">
        <v>1000</v>
      </c>
      <c r="F24" s="29">
        <v>1000</v>
      </c>
      <c r="G24" s="29"/>
      <c r="H24" s="29">
        <f t="shared" si="2"/>
        <v>12000</v>
      </c>
      <c r="I24" s="4"/>
      <c r="J24" s="39"/>
      <c r="K24" s="39"/>
      <c r="L24" s="37"/>
    </row>
    <row r="25" spans="1:14" ht="13.5" thickBot="1" x14ac:dyDescent="0.25">
      <c r="A25" s="19" t="s">
        <v>41</v>
      </c>
      <c r="B25" s="18">
        <f>SUM(B23:B24)</f>
        <v>500</v>
      </c>
      <c r="C25" s="18">
        <f t="shared" ref="C25:F25" si="3">SUM(C23:C24)</f>
        <v>5500</v>
      </c>
      <c r="D25" s="18">
        <f t="shared" si="3"/>
        <v>5500</v>
      </c>
      <c r="E25" s="18">
        <f t="shared" si="3"/>
        <v>1500</v>
      </c>
      <c r="F25" s="18">
        <f t="shared" si="3"/>
        <v>1500</v>
      </c>
      <c r="G25" s="18"/>
      <c r="H25" s="18">
        <f>SUM(H23:H24)</f>
        <v>14500</v>
      </c>
      <c r="I25" s="4"/>
      <c r="J25" s="44">
        <f>75000/5</f>
        <v>15000</v>
      </c>
      <c r="K25" s="39">
        <f>J25-H25</f>
        <v>500</v>
      </c>
      <c r="L25" s="13" t="str">
        <f>IF(K25&gt;0,"BONUS!","oops")</f>
        <v>BONUS!</v>
      </c>
      <c r="M25" s="45"/>
      <c r="N25" s="1" t="s">
        <v>95</v>
      </c>
    </row>
    <row r="26" spans="1:14" ht="13.5" thickTop="1" x14ac:dyDescent="0.2">
      <c r="A26" s="17"/>
      <c r="B26" s="10"/>
      <c r="C26" s="10"/>
      <c r="D26" s="10"/>
      <c r="E26" s="10"/>
      <c r="F26" s="10"/>
      <c r="G26" s="10"/>
      <c r="H26" s="9"/>
      <c r="I26" s="4"/>
      <c r="J26" s="39"/>
      <c r="K26" s="39"/>
      <c r="L26" s="37"/>
    </row>
    <row r="27" spans="1:14" x14ac:dyDescent="0.2">
      <c r="A27" s="17"/>
      <c r="B27" s="10"/>
      <c r="C27" s="10"/>
      <c r="D27" s="10"/>
      <c r="E27" s="10"/>
      <c r="F27" s="10"/>
      <c r="G27" s="10"/>
      <c r="H27" s="9"/>
      <c r="I27" s="4"/>
      <c r="K27" s="39"/>
      <c r="L27" s="37"/>
    </row>
    <row r="28" spans="1:14" x14ac:dyDescent="0.2">
      <c r="A28" s="12" t="s">
        <v>20</v>
      </c>
      <c r="B28" s="10">
        <f>SUM(B19,B11+B25)</f>
        <v>10000</v>
      </c>
      <c r="C28" s="10">
        <f t="shared" ref="C28:F28" si="4">SUM(C19,C11+C25)</f>
        <v>75789.399999999994</v>
      </c>
      <c r="D28" s="10">
        <f t="shared" si="4"/>
        <v>67903.081999999995</v>
      </c>
      <c r="E28" s="10">
        <f t="shared" si="4"/>
        <v>62565.174460000002</v>
      </c>
      <c r="F28" s="10">
        <f t="shared" si="4"/>
        <v>61277.129693800009</v>
      </c>
      <c r="G28" s="10"/>
      <c r="H28" s="10">
        <f>SUM(H19,H11+H25)</f>
        <v>277534.78615379997</v>
      </c>
      <c r="I28" s="4"/>
      <c r="J28" s="39"/>
      <c r="K28" s="39"/>
    </row>
    <row r="29" spans="1:14" s="13" customFormat="1" x14ac:dyDescent="0.2">
      <c r="A29" s="16" t="s">
        <v>19</v>
      </c>
      <c r="B29" s="15">
        <f>B28*0.515</f>
        <v>5150</v>
      </c>
      <c r="C29" s="15">
        <f t="shared" ref="C29:H29" si="5">C28*0.515</f>
        <v>39031.540999999997</v>
      </c>
      <c r="D29" s="15">
        <f t="shared" si="5"/>
        <v>34970.087229999997</v>
      </c>
      <c r="E29" s="15">
        <f t="shared" si="5"/>
        <v>32221.064846900001</v>
      </c>
      <c r="F29" s="15">
        <f t="shared" si="5"/>
        <v>31557.721792307006</v>
      </c>
      <c r="G29" s="15"/>
      <c r="H29" s="15">
        <f t="shared" si="5"/>
        <v>142930.41486920699</v>
      </c>
      <c r="I29" s="14"/>
      <c r="J29" s="40"/>
      <c r="K29" s="40"/>
    </row>
    <row r="30" spans="1:14" x14ac:dyDescent="0.2">
      <c r="A30" s="12"/>
      <c r="B30" s="11"/>
      <c r="C30" s="11"/>
      <c r="D30" s="11"/>
      <c r="E30" s="11"/>
      <c r="F30" s="11"/>
      <c r="G30" s="10"/>
      <c r="H30" s="9"/>
      <c r="I30" s="4"/>
      <c r="J30" s="39"/>
      <c r="K30" s="39"/>
    </row>
    <row r="31" spans="1:14" ht="13.5" thickBot="1" x14ac:dyDescent="0.25">
      <c r="B31" s="8"/>
      <c r="C31" s="8"/>
      <c r="D31" s="8"/>
      <c r="E31" s="8"/>
      <c r="F31" s="8"/>
      <c r="G31" s="8"/>
      <c r="H31" s="8"/>
      <c r="J31" s="39"/>
      <c r="K31" s="39"/>
    </row>
    <row r="32" spans="1:14" ht="13.5" thickBot="1" x14ac:dyDescent="0.25">
      <c r="A32" s="7" t="s">
        <v>0</v>
      </c>
      <c r="B32" s="6">
        <f>B28+B29</f>
        <v>15150</v>
      </c>
      <c r="C32" s="6">
        <f>C28+C29</f>
        <v>114820.94099999999</v>
      </c>
      <c r="D32" s="6">
        <f>D28+D29</f>
        <v>102873.16923</v>
      </c>
      <c r="E32" s="6">
        <f>E28+E29</f>
        <v>94786.23930690001</v>
      </c>
      <c r="F32" s="6">
        <f>F28+F29</f>
        <v>92834.851486107014</v>
      </c>
      <c r="G32" s="6"/>
      <c r="H32" s="5">
        <f>SUM(B32:F32)</f>
        <v>420465.20102300704</v>
      </c>
      <c r="I32" s="4"/>
      <c r="J32" s="39">
        <f>SUM(J11:J25)</f>
        <v>282000</v>
      </c>
      <c r="K32" s="39">
        <f>SUM(K11:K25)</f>
        <v>4465.2138462000003</v>
      </c>
      <c r="L32" s="13" t="str">
        <f>IF(K32&gt;0,"BONUS!","oops")</f>
        <v>BONUS!</v>
      </c>
    </row>
    <row r="33" spans="1:11" x14ac:dyDescent="0.2">
      <c r="H33" s="2"/>
      <c r="J33" s="39"/>
      <c r="K33" s="39"/>
    </row>
    <row r="35" spans="1:11" x14ac:dyDescent="0.2">
      <c r="A35" s="3"/>
      <c r="E35" s="2"/>
    </row>
    <row r="36" spans="1:11" x14ac:dyDescent="0.2">
      <c r="C36" s="2"/>
      <c r="D36" s="2"/>
      <c r="F36" s="2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33"/>
  <sheetViews>
    <sheetView zoomScale="325" zoomScaleNormal="325" workbookViewId="0">
      <selection activeCell="B26" sqref="B26"/>
    </sheetView>
  </sheetViews>
  <sheetFormatPr defaultRowHeight="12.75" x14ac:dyDescent="0.2"/>
  <cols>
    <col min="1" max="1" width="11.7109375" bestFit="1" customWidth="1"/>
    <col min="2" max="2" width="37.5703125" bestFit="1" customWidth="1"/>
  </cols>
  <sheetData>
    <row r="1" spans="1:4" x14ac:dyDescent="0.2">
      <c r="A1" s="54">
        <v>0</v>
      </c>
      <c r="B1" t="s">
        <v>42</v>
      </c>
    </row>
    <row r="2" spans="1:4" x14ac:dyDescent="0.2">
      <c r="A2" s="53"/>
    </row>
    <row r="3" spans="1:4" x14ac:dyDescent="0.2">
      <c r="A3" s="55">
        <f>'SFG Budget'!H4</f>
        <v>175712.334</v>
      </c>
      <c r="B3" s="43" t="s">
        <v>43</v>
      </c>
    </row>
    <row r="4" spans="1:4" x14ac:dyDescent="0.2">
      <c r="A4" s="55">
        <f>'SFG Budget'!H6</f>
        <v>49322.452153800004</v>
      </c>
      <c r="B4" s="43" t="s">
        <v>44</v>
      </c>
    </row>
    <row r="5" spans="1:4" x14ac:dyDescent="0.2">
      <c r="A5" s="55">
        <f>SUM(A3:A4)</f>
        <v>225034.7861538</v>
      </c>
      <c r="B5" s="43" t="s">
        <v>45</v>
      </c>
    </row>
    <row r="6" spans="1:4" x14ac:dyDescent="0.2">
      <c r="A6" s="53"/>
    </row>
    <row r="7" spans="1:4" x14ac:dyDescent="0.2">
      <c r="A7" s="56">
        <f>'SFG Budget'!H9</f>
        <v>4000</v>
      </c>
      <c r="B7" s="46" t="s">
        <v>115</v>
      </c>
      <c r="C7" s="47"/>
      <c r="D7" s="47"/>
    </row>
    <row r="8" spans="1:4" x14ac:dyDescent="0.2">
      <c r="A8" s="53"/>
    </row>
    <row r="9" spans="1:4" x14ac:dyDescent="0.2">
      <c r="A9" s="57">
        <f>SUM(A7,A5,A1)</f>
        <v>229034.7861538</v>
      </c>
      <c r="B9" s="43" t="s">
        <v>49</v>
      </c>
    </row>
    <row r="10" spans="1:4" x14ac:dyDescent="0.2">
      <c r="A10" s="53"/>
    </row>
    <row r="11" spans="1:4" x14ac:dyDescent="0.2">
      <c r="A11" s="53"/>
    </row>
    <row r="12" spans="1:4" x14ac:dyDescent="0.2">
      <c r="A12" s="53"/>
    </row>
    <row r="13" spans="1:4" x14ac:dyDescent="0.2">
      <c r="A13" s="55">
        <f>'SFG Budget'!H15</f>
        <v>5000</v>
      </c>
      <c r="B13" s="43" t="s">
        <v>117</v>
      </c>
      <c r="C13" s="43" t="s">
        <v>116</v>
      </c>
    </row>
    <row r="14" spans="1:4" x14ac:dyDescent="0.2">
      <c r="A14" s="55">
        <f>'SFG Budget'!H16</f>
        <v>11500</v>
      </c>
      <c r="B14" s="43" t="s">
        <v>118</v>
      </c>
      <c r="C14" s="43" t="s">
        <v>113</v>
      </c>
    </row>
    <row r="15" spans="1:4" x14ac:dyDescent="0.2">
      <c r="A15" s="55">
        <f>'SFG Budget'!H17</f>
        <v>6500</v>
      </c>
      <c r="B15" s="43" t="s">
        <v>119</v>
      </c>
      <c r="C15" t="s">
        <v>126</v>
      </c>
    </row>
    <row r="16" spans="1:4" x14ac:dyDescent="0.2">
      <c r="A16" s="56">
        <f>'SFG Budget'!H18</f>
        <v>11000</v>
      </c>
      <c r="B16" s="46" t="s">
        <v>120</v>
      </c>
      <c r="C16" s="47" t="s">
        <v>127</v>
      </c>
      <c r="D16" s="47"/>
    </row>
    <row r="17" spans="1:2" x14ac:dyDescent="0.2">
      <c r="A17" s="53"/>
    </row>
    <row r="18" spans="1:2" x14ac:dyDescent="0.2">
      <c r="A18" s="57">
        <f>SUM(A13:A16)</f>
        <v>34000</v>
      </c>
      <c r="B18" s="43" t="s">
        <v>48</v>
      </c>
    </row>
    <row r="19" spans="1:2" x14ac:dyDescent="0.2">
      <c r="A19" s="53"/>
    </row>
    <row r="20" spans="1:2" x14ac:dyDescent="0.2">
      <c r="A20" s="53"/>
    </row>
    <row r="21" spans="1:2" x14ac:dyDescent="0.2">
      <c r="A21" s="58">
        <f>'SFG Budget'!H23</f>
        <v>2500</v>
      </c>
      <c r="B21" s="43" t="s">
        <v>122</v>
      </c>
    </row>
    <row r="22" spans="1:2" x14ac:dyDescent="0.2">
      <c r="A22" s="58">
        <f>'SFG Budget'!H24</f>
        <v>12000</v>
      </c>
      <c r="B22" s="43" t="s">
        <v>121</v>
      </c>
    </row>
    <row r="23" spans="1:2" x14ac:dyDescent="0.2">
      <c r="A23" s="53"/>
    </row>
    <row r="24" spans="1:2" x14ac:dyDescent="0.2">
      <c r="A24" s="57">
        <f>SUM(A21:A22)</f>
        <v>14500</v>
      </c>
      <c r="B24" s="43" t="s">
        <v>107</v>
      </c>
    </row>
    <row r="25" spans="1:2" x14ac:dyDescent="0.2">
      <c r="A25" s="53"/>
    </row>
    <row r="26" spans="1:2" x14ac:dyDescent="0.2">
      <c r="A26" s="53"/>
    </row>
    <row r="27" spans="1:2" x14ac:dyDescent="0.2">
      <c r="A27" s="53">
        <f>SUM(A24,A18,A9,)</f>
        <v>277534.78615379997</v>
      </c>
      <c r="B27" t="s">
        <v>108</v>
      </c>
    </row>
    <row r="28" spans="1:2" x14ac:dyDescent="0.2">
      <c r="A28" s="53"/>
    </row>
    <row r="29" spans="1:2" x14ac:dyDescent="0.2">
      <c r="A29" s="53">
        <f>A27*0.515</f>
        <v>142930.41486920699</v>
      </c>
      <c r="B29" t="s">
        <v>110</v>
      </c>
    </row>
    <row r="30" spans="1:2" x14ac:dyDescent="0.2">
      <c r="A30" s="53"/>
    </row>
    <row r="31" spans="1:2" x14ac:dyDescent="0.2">
      <c r="A31" s="59">
        <f>SUM(A27:A29)</f>
        <v>420465.20102300693</v>
      </c>
      <c r="B31" t="s">
        <v>109</v>
      </c>
    </row>
    <row r="32" spans="1:2" x14ac:dyDescent="0.2">
      <c r="A32" s="53"/>
    </row>
    <row r="33" spans="1:1" x14ac:dyDescent="0.2">
      <c r="A33" s="53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9"/>
  <sheetViews>
    <sheetView zoomScale="235" zoomScaleNormal="235" workbookViewId="0">
      <selection activeCell="D6" sqref="D6"/>
    </sheetView>
  </sheetViews>
  <sheetFormatPr defaultRowHeight="12.75" x14ac:dyDescent="0.2"/>
  <cols>
    <col min="1" max="1" width="7.7109375" bestFit="1" customWidth="1"/>
    <col min="2" max="2" width="15.42578125" bestFit="1" customWidth="1"/>
    <col min="3" max="3" width="11" bestFit="1" customWidth="1"/>
    <col min="4" max="4" width="19.140625" bestFit="1" customWidth="1"/>
    <col min="5" max="5" width="22.28515625" bestFit="1" customWidth="1"/>
    <col min="6" max="6" width="12" bestFit="1" customWidth="1"/>
    <col min="7" max="7" width="6.42578125" bestFit="1" customWidth="1"/>
  </cols>
  <sheetData>
    <row r="2" spans="1:7" x14ac:dyDescent="0.2">
      <c r="B2" s="43" t="s">
        <v>96</v>
      </c>
      <c r="C2" s="43" t="s">
        <v>35</v>
      </c>
      <c r="D2" s="43" t="s">
        <v>34</v>
      </c>
      <c r="E2" s="43" t="s">
        <v>33</v>
      </c>
      <c r="F2" s="43" t="s">
        <v>32</v>
      </c>
      <c r="G2" s="43" t="s">
        <v>31</v>
      </c>
    </row>
    <row r="4" spans="1:7" x14ac:dyDescent="0.2">
      <c r="A4" s="43" t="s">
        <v>97</v>
      </c>
      <c r="B4" s="43" t="s">
        <v>124</v>
      </c>
      <c r="C4" s="43" t="s">
        <v>123</v>
      </c>
      <c r="D4" s="43" t="s">
        <v>128</v>
      </c>
      <c r="E4" s="43"/>
    </row>
    <row r="5" spans="1:7" x14ac:dyDescent="0.2">
      <c r="B5" s="43" t="s">
        <v>125</v>
      </c>
    </row>
    <row r="8" spans="1:7" x14ac:dyDescent="0.2">
      <c r="A8" s="43" t="s">
        <v>98</v>
      </c>
      <c r="B8" s="43" t="s">
        <v>99</v>
      </c>
      <c r="C8" s="43" t="s">
        <v>101</v>
      </c>
      <c r="D8" s="43" t="s">
        <v>103</v>
      </c>
      <c r="E8" s="43" t="s">
        <v>105</v>
      </c>
      <c r="F8" s="43" t="s">
        <v>114</v>
      </c>
      <c r="G8" s="43"/>
    </row>
    <row r="9" spans="1:7" x14ac:dyDescent="0.2">
      <c r="B9" s="43" t="s">
        <v>100</v>
      </c>
      <c r="C9" s="43" t="s">
        <v>102</v>
      </c>
      <c r="D9" s="43" t="s">
        <v>106</v>
      </c>
      <c r="E9" s="43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Budget</vt:lpstr>
      <vt:lpstr>SFG Budget</vt:lpstr>
      <vt:lpstr>Justification</vt:lpstr>
      <vt:lpstr>Timeline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Flint-Garcia, Sherry A.</dc:creator>
  <cp:lastModifiedBy>Flint-Garcia, Sherry A.</cp:lastModifiedBy>
  <dcterms:created xsi:type="dcterms:W3CDTF">2014-02-21T20:28:03Z</dcterms:created>
  <dcterms:modified xsi:type="dcterms:W3CDTF">2014-03-31T21:51:41Z</dcterms:modified>
</cp:coreProperties>
</file>