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RIMEL XWiki\resultats\"/>
    </mc:Choice>
  </mc:AlternateContent>
  <xr:revisionPtr revIDLastSave="0" documentId="13_ncr:1_{39E948BF-6120-4AE7-BBA4-726F0A7C08B5}" xr6:coauthVersionLast="36" xr6:coauthVersionMax="36" xr10:uidLastSave="{00000000-0000-0000-0000-000000000000}"/>
  <bookViews>
    <workbookView xWindow="0" yWindow="0" windowWidth="28800" windowHeight="12810" activeTab="1" xr2:uid="{00000000-000D-0000-FFFF-FFFF00000000}"/>
  </bookViews>
  <sheets>
    <sheet name="Resultats_protocole_5" sheetId="1" r:id="rId1"/>
    <sheet name="Resul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7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B11" i="2" l="1"/>
  <c r="B12" i="2"/>
  <c r="B13" i="2"/>
  <c r="B14" i="2"/>
  <c r="B15" i="2"/>
  <c r="B16" i="2"/>
  <c r="B10" i="2"/>
  <c r="D10" i="2" l="1"/>
  <c r="E10" i="2"/>
  <c r="E13" i="2"/>
  <c r="D13" i="2"/>
  <c r="D16" i="2"/>
  <c r="E16" i="2"/>
  <c r="D12" i="2"/>
  <c r="E12" i="2"/>
  <c r="E15" i="2"/>
  <c r="D15" i="2"/>
  <c r="E11" i="2"/>
  <c r="D11" i="2"/>
  <c r="E14" i="2"/>
  <c r="D14" i="2"/>
  <c r="E7" i="2"/>
  <c r="B7" i="2"/>
  <c r="K3" i="2"/>
  <c r="J3" i="2"/>
  <c r="I3" i="2"/>
  <c r="H3" i="2"/>
  <c r="G3" i="2"/>
  <c r="F3" i="2"/>
  <c r="E3" i="2"/>
  <c r="D3" i="2"/>
  <c r="C3" i="2"/>
  <c r="B3" i="2"/>
  <c r="C7" i="2" l="1"/>
  <c r="D7" i="2" s="1"/>
</calcChain>
</file>

<file path=xl/sharedStrings.xml><?xml version="1.0" encoding="utf-8"?>
<sst xmlns="http://schemas.openxmlformats.org/spreadsheetml/2006/main" count="123" uniqueCount="61">
  <si>
    <t>Class</t>
  </si>
  <si>
    <t>Coverage</t>
  </si>
  <si>
    <t>Estimate Complexity</t>
  </si>
  <si>
    <t>Bugs Number</t>
  </si>
  <si>
    <t>ClassloaderResource</t>
  </si>
  <si>
    <t>[30%-40%]</t>
  </si>
  <si>
    <t>CopyJob</t>
  </si>
  <si>
    <t>[90%-100%]</t>
  </si>
  <si>
    <t>EditRightsPane</t>
  </si>
  <si>
    <t>EnvironmentSkin</t>
  </si>
  <si>
    <t>[80%-90%]</t>
  </si>
  <si>
    <t>ExportURLFactory</t>
  </si>
  <si>
    <t>[70%-80%]</t>
  </si>
  <si>
    <t>InternalSkinManager</t>
  </si>
  <si>
    <t>SkinEnvironmentResource</t>
  </si>
  <si>
    <t>SkinExtensionPluginApi</t>
  </si>
  <si>
    <t>XWiki</t>
  </si>
  <si>
    <t>[50%-60%]</t>
  </si>
  <si>
    <t>XWikiDefaultURLFactory</t>
  </si>
  <si>
    <t>[60%-70%]</t>
  </si>
  <si>
    <t>XWikiDockerExtension</t>
  </si>
  <si>
    <t>XWikiWebDriver</t>
  </si>
  <si>
    <t>[0%-10%]</t>
  </si>
  <si>
    <t>[10%-20%]</t>
  </si>
  <si>
    <t>[20%-30%]</t>
  </si>
  <si>
    <t>[40%-50%]</t>
  </si>
  <si>
    <t>Nombre de bugs</t>
  </si>
  <si>
    <t>Couverture de tests</t>
  </si>
  <si>
    <t>Egale à 1</t>
  </si>
  <si>
    <t>Entre 1 &amp; 2</t>
  </si>
  <si>
    <t>Entre 2 &amp; 3</t>
  </si>
  <si>
    <t>Complexité</t>
  </si>
  <si>
    <t>Supérieure à 3</t>
  </si>
  <si>
    <t>Component</t>
  </si>
  <si>
    <t>oldcore</t>
  </si>
  <si>
    <t>refactoring-api</t>
  </si>
  <si>
    <t>test-ui</t>
  </si>
  <si>
    <t>skin-skinx</t>
  </si>
  <si>
    <t>test-docker</t>
  </si>
  <si>
    <t>AbstractCheckRightsRequest</t>
  </si>
  <si>
    <t>job-api</t>
  </si>
  <si>
    <t>AbstractCopyOrMoveJob</t>
  </si>
  <si>
    <t>AbstractEntityJobWithChecks</t>
  </si>
  <si>
    <t>AbstractWikiResource</t>
  </si>
  <si>
    <t>AttachmentWikiResource</t>
  </si>
  <si>
    <t>CopyAsJob</t>
  </si>
  <si>
    <t>DefaultURLConfiguration</t>
  </si>
  <si>
    <t>url-api</t>
  </si>
  <si>
    <t>FileSystemURLFactory</t>
  </si>
  <si>
    <t>InternalTemplateManager</t>
  </si>
  <si>
    <t>ObjectPropertyWikiResource</t>
  </si>
  <si>
    <t>RenameJob</t>
  </si>
  <si>
    <t>SkinFileExtensionPluginApi</t>
  </si>
  <si>
    <t>StringResource</t>
  </si>
  <si>
    <t>TemplateEnvironmentResource</t>
  </si>
  <si>
    <t>XWikiContextContextStore</t>
  </si>
  <si>
    <t>XWikiServletURLFactory</t>
  </si>
  <si>
    <t>Composants</t>
  </si>
  <si>
    <t>Couverture</t>
  </si>
  <si>
    <t>Bugs x Complexity</t>
  </si>
  <si>
    <t>Bugs x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</si>
</sst>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/>
    <xf numFmtId="0" fontId="18" fillId="34" borderId="16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18" fillId="40" borderId="17" xfId="0" applyFont="1" applyFill="1" applyBorder="1" applyAlignment="1">
      <alignment horizontal="center" vertical="center"/>
    </xf>
    <xf numFmtId="0" fontId="18" fillId="41" borderId="17" xfId="0" applyFont="1" applyFill="1" applyBorder="1" applyAlignment="1">
      <alignment horizontal="center" vertical="center"/>
    </xf>
    <xf numFmtId="0" fontId="18" fillId="42" borderId="17" xfId="0" applyFont="1" applyFill="1" applyBorder="1" applyAlignment="1">
      <alignment horizontal="center" vertical="center"/>
    </xf>
    <xf numFmtId="0" fontId="18" fillId="43" borderId="18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44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45" borderId="17" xfId="0" applyFont="1" applyFill="1" applyBorder="1" applyAlignment="1">
      <alignment horizontal="center" vertical="center"/>
    </xf>
    <xf numFmtId="0" fontId="16" fillId="46" borderId="18" xfId="0" applyFont="1" applyFill="1" applyBorder="1" applyAlignment="1">
      <alignment horizontal="center" vertical="center"/>
    </xf>
    <xf numFmtId="0" fontId="0" fillId="47" borderId="14" xfId="0" applyFill="1" applyBorder="1"/>
    <xf numFmtId="0" fontId="0" fillId="47" borderId="15" xfId="0" applyFill="1" applyBorder="1"/>
    <xf numFmtId="0" fontId="19" fillId="48" borderId="16" xfId="0" applyFont="1" applyFill="1" applyBorder="1" applyAlignment="1">
      <alignment horizontal="center" vertical="center"/>
    </xf>
    <xf numFmtId="0" fontId="18" fillId="49" borderId="13" xfId="0" applyFont="1" applyFill="1" applyBorder="1"/>
    <xf numFmtId="0" fontId="16" fillId="49" borderId="22" xfId="0" applyFont="1" applyFill="1" applyBorder="1"/>
    <xf numFmtId="0" fontId="16" fillId="49" borderId="19" xfId="0" applyFont="1" applyFill="1" applyBorder="1"/>
    <xf numFmtId="0" fontId="18" fillId="49" borderId="17" xfId="0" applyFont="1" applyFill="1" applyBorder="1" applyAlignment="1">
      <alignment horizontal="center" vertical="center"/>
    </xf>
    <xf numFmtId="0" fontId="18" fillId="49" borderId="18" xfId="0" applyFont="1" applyFill="1" applyBorder="1" applyAlignment="1">
      <alignment horizontal="center" vertical="center"/>
    </xf>
    <xf numFmtId="0" fontId="18" fillId="54" borderId="24" xfId="0" applyFont="1" applyFill="1" applyBorder="1" applyAlignment="1">
      <alignment horizontal="center" vertical="center"/>
    </xf>
    <xf numFmtId="0" fontId="18" fillId="53" borderId="24" xfId="0" applyFont="1" applyFill="1" applyBorder="1" applyAlignment="1">
      <alignment horizontal="center" vertical="center"/>
    </xf>
    <xf numFmtId="0" fontId="18" fillId="52" borderId="24" xfId="0" applyFont="1" applyFill="1" applyBorder="1" applyAlignment="1">
      <alignment horizontal="center" vertical="center"/>
    </xf>
    <xf numFmtId="0" fontId="18" fillId="50" borderId="24" xfId="0" applyFont="1" applyFill="1" applyBorder="1" applyAlignment="1">
      <alignment horizontal="center" vertical="center"/>
    </xf>
    <xf numFmtId="0" fontId="18" fillId="51" borderId="24" xfId="0" applyFont="1" applyFill="1" applyBorder="1" applyAlignment="1">
      <alignment horizontal="center" vertical="center"/>
    </xf>
    <xf numFmtId="0" fontId="18" fillId="48" borderId="24" xfId="0" applyFont="1" applyFill="1" applyBorder="1" applyAlignment="1">
      <alignment horizontal="center" vertical="center"/>
    </xf>
    <xf numFmtId="0" fontId="18" fillId="55" borderId="21" xfId="0" applyFont="1" applyFill="1" applyBorder="1" applyAlignment="1">
      <alignment horizontal="center" vertical="center"/>
    </xf>
    <xf numFmtId="10" fontId="18" fillId="54" borderId="23" xfId="0" applyNumberFormat="1" applyFont="1" applyFill="1" applyBorder="1" applyAlignment="1">
      <alignment horizontal="center" vertical="center"/>
    </xf>
    <xf numFmtId="10" fontId="18" fillId="53" borderId="23" xfId="0" applyNumberFormat="1" applyFont="1" applyFill="1" applyBorder="1" applyAlignment="1">
      <alignment horizontal="center" vertical="center"/>
    </xf>
    <xf numFmtId="10" fontId="18" fillId="52" borderId="23" xfId="0" applyNumberFormat="1" applyFont="1" applyFill="1" applyBorder="1" applyAlignment="1">
      <alignment horizontal="center" vertical="center"/>
    </xf>
    <xf numFmtId="10" fontId="18" fillId="50" borderId="23" xfId="0" applyNumberFormat="1" applyFont="1" applyFill="1" applyBorder="1" applyAlignment="1">
      <alignment horizontal="center" vertical="center"/>
    </xf>
    <xf numFmtId="10" fontId="18" fillId="51" borderId="23" xfId="0" applyNumberFormat="1" applyFont="1" applyFill="1" applyBorder="1" applyAlignment="1">
      <alignment horizontal="center" vertical="center"/>
    </xf>
    <xf numFmtId="10" fontId="18" fillId="48" borderId="23" xfId="0" applyNumberFormat="1" applyFont="1" applyFill="1" applyBorder="1" applyAlignment="1">
      <alignment horizontal="center" vertical="center"/>
    </xf>
    <xf numFmtId="10" fontId="18" fillId="55" borderId="20" xfId="0" applyNumberFormat="1" applyFont="1" applyFill="1" applyBorder="1" applyAlignment="1">
      <alignment horizontal="center" vertical="center"/>
    </xf>
    <xf numFmtId="0" fontId="19" fillId="49" borderId="10" xfId="0" applyFont="1" applyFill="1" applyBorder="1" applyAlignment="1">
      <alignment horizontal="center"/>
    </xf>
    <xf numFmtId="0" fontId="19" fillId="49" borderId="11" xfId="0" applyFont="1" applyFill="1" applyBorder="1" applyAlignment="1">
      <alignment horizontal="center"/>
    </xf>
    <xf numFmtId="0" fontId="19" fillId="49" borderId="12" xfId="0" applyFont="1" applyFill="1" applyBorder="1" applyAlignment="1">
      <alignment horizontal="center"/>
    </xf>
    <xf numFmtId="0" fontId="18" fillId="54" borderId="23" xfId="0" applyFont="1" applyFill="1" applyBorder="1" applyAlignment="1">
      <alignment horizontal="center"/>
    </xf>
    <xf numFmtId="0" fontId="20" fillId="49" borderId="17" xfId="0" applyFont="1" applyFill="1" applyBorder="1" applyAlignment="1">
      <alignment horizontal="center" vertical="center"/>
    </xf>
    <xf numFmtId="0" fontId="18" fillId="55" borderId="20" xfId="0" applyFont="1" applyFill="1" applyBorder="1" applyAlignment="1">
      <alignment horizontal="center"/>
    </xf>
    <xf numFmtId="0" fontId="18" fillId="53" borderId="23" xfId="0" applyFont="1" applyFill="1" applyBorder="1" applyAlignment="1">
      <alignment horizontal="center"/>
    </xf>
    <xf numFmtId="0" fontId="18" fillId="52" borderId="23" xfId="0" applyFont="1" applyFill="1" applyBorder="1" applyAlignment="1">
      <alignment horizontal="center"/>
    </xf>
    <xf numFmtId="0" fontId="18" fillId="50" borderId="23" xfId="0" applyFont="1" applyFill="1" applyBorder="1" applyAlignment="1">
      <alignment horizontal="center"/>
    </xf>
    <xf numFmtId="0" fontId="18" fillId="51" borderId="23" xfId="0" applyFont="1" applyFill="1" applyBorder="1" applyAlignment="1">
      <alignment horizontal="center"/>
    </xf>
    <xf numFmtId="0" fontId="18" fillId="48" borderId="23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u="none" strike="noStrike" baseline="0">
                <a:effectLst/>
              </a:rPr>
              <a:t>Nombre de bugs d'une classe en fonction de sa complexité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Resultats!$B$6</c:f>
              <c:strCache>
                <c:ptCount val="1"/>
                <c:pt idx="0">
                  <c:v>Egale à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Resultats!$B$7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B-4A06-AA18-A108EE0FEE0C}"/>
            </c:ext>
          </c:extLst>
        </c:ser>
        <c:ser>
          <c:idx val="1"/>
          <c:order val="1"/>
          <c:tx>
            <c:strRef>
              <c:f>Resultats!$C$6</c:f>
              <c:strCache>
                <c:ptCount val="1"/>
                <c:pt idx="0">
                  <c:v>Entre 1 &amp;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Resultats!$C$7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B-4A06-AA18-A108EE0FEE0C}"/>
            </c:ext>
          </c:extLst>
        </c:ser>
        <c:ser>
          <c:idx val="2"/>
          <c:order val="2"/>
          <c:tx>
            <c:strRef>
              <c:f>Resultats!$D$6</c:f>
              <c:strCache>
                <c:ptCount val="1"/>
                <c:pt idx="0">
                  <c:v>Entre 2 &amp;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Resultats!$D$7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B-4A06-AA18-A108EE0FEE0C}"/>
            </c:ext>
          </c:extLst>
        </c:ser>
        <c:ser>
          <c:idx val="3"/>
          <c:order val="3"/>
          <c:tx>
            <c:strRef>
              <c:f>Resultats!$E$6</c:f>
              <c:strCache>
                <c:ptCount val="1"/>
                <c:pt idx="0">
                  <c:v>Supérieure à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Resultats!$E$7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B-4A06-AA18-A108EE0FE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252672"/>
        <c:axId val="536253000"/>
      </c:barChart>
      <c:catAx>
        <c:axId val="536252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Complexité de la classe</a:t>
                </a:r>
              </a:p>
            </c:rich>
          </c:tx>
          <c:layout>
            <c:manualLayout>
              <c:xMode val="edge"/>
              <c:yMode val="edge"/>
              <c:x val="0.38012225843410824"/>
              <c:y val="0.8585324846296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536253000"/>
        <c:crosses val="autoZero"/>
        <c:auto val="1"/>
        <c:lblAlgn val="ctr"/>
        <c:lblOffset val="100"/>
        <c:noMultiLvlLbl val="0"/>
      </c:catAx>
      <c:valAx>
        <c:axId val="53625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Nombre de bugs</a:t>
                </a:r>
              </a:p>
            </c:rich>
          </c:tx>
          <c:layout>
            <c:manualLayout>
              <c:xMode val="edge"/>
              <c:yMode val="edge"/>
              <c:x val="1.5549076773566569E-2"/>
              <c:y val="0.3289269318249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2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u="none" strike="noStrike" baseline="0">
                <a:effectLst/>
              </a:rPr>
              <a:t>Nombre de bugs d'une classe en fonction sa couverture de tests</a:t>
            </a:r>
            <a:endParaRPr lang="fr-F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10797911881631E-2"/>
          <c:y val="0.10619870808369068"/>
          <c:w val="0.89899234755184576"/>
          <c:h val="0.74261640444849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Resultats!$B$2</c:f>
              <c:strCache>
                <c:ptCount val="1"/>
                <c:pt idx="0">
                  <c:v>[0%-10%]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3-4466-B53A-2935B20105A0}"/>
            </c:ext>
          </c:extLst>
        </c:ser>
        <c:ser>
          <c:idx val="1"/>
          <c:order val="1"/>
          <c:tx>
            <c:strRef>
              <c:f>Resultats!$C$2</c:f>
              <c:strCache>
                <c:ptCount val="1"/>
                <c:pt idx="0">
                  <c:v>[10%-20%]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3-4466-B53A-2935B20105A0}"/>
            </c:ext>
          </c:extLst>
        </c:ser>
        <c:ser>
          <c:idx val="2"/>
          <c:order val="2"/>
          <c:tx>
            <c:strRef>
              <c:f>Resultats!$D$2</c:f>
              <c:strCache>
                <c:ptCount val="1"/>
                <c:pt idx="0">
                  <c:v>[20%-30%]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3-4466-B53A-2935B20105A0}"/>
            </c:ext>
          </c:extLst>
        </c:ser>
        <c:ser>
          <c:idx val="3"/>
          <c:order val="3"/>
          <c:tx>
            <c:strRef>
              <c:f>Resultats!$E$2</c:f>
              <c:strCache>
                <c:ptCount val="1"/>
                <c:pt idx="0">
                  <c:v>[30%-40%]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Resultats!$E$3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3-4466-B53A-2935B20105A0}"/>
            </c:ext>
          </c:extLst>
        </c:ser>
        <c:ser>
          <c:idx val="4"/>
          <c:order val="4"/>
          <c:tx>
            <c:strRef>
              <c:f>Resultats!$F$2</c:f>
              <c:strCache>
                <c:ptCount val="1"/>
                <c:pt idx="0">
                  <c:v>[40%-50%]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3-4466-B53A-2935B20105A0}"/>
            </c:ext>
          </c:extLst>
        </c:ser>
        <c:ser>
          <c:idx val="5"/>
          <c:order val="5"/>
          <c:tx>
            <c:strRef>
              <c:f>Resultats!$G$2</c:f>
              <c:strCache>
                <c:ptCount val="1"/>
                <c:pt idx="0">
                  <c:v>[50%-60%]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Resultats!$G$3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3-4466-B53A-2935B20105A0}"/>
            </c:ext>
          </c:extLst>
        </c:ser>
        <c:ser>
          <c:idx val="6"/>
          <c:order val="6"/>
          <c:tx>
            <c:strRef>
              <c:f>Resultats!$H$2</c:f>
              <c:strCache>
                <c:ptCount val="1"/>
                <c:pt idx="0">
                  <c:v>[60%-70%]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Resultats!$H$3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3-4466-B53A-2935B20105A0}"/>
            </c:ext>
          </c:extLst>
        </c:ser>
        <c:ser>
          <c:idx val="7"/>
          <c:order val="7"/>
          <c:tx>
            <c:strRef>
              <c:f>Resultats!$I$2</c:f>
              <c:strCache>
                <c:ptCount val="1"/>
                <c:pt idx="0">
                  <c:v>[70%-80%]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Resultats!$I$3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53-4466-B53A-2935B20105A0}"/>
            </c:ext>
          </c:extLst>
        </c:ser>
        <c:ser>
          <c:idx val="8"/>
          <c:order val="8"/>
          <c:tx>
            <c:strRef>
              <c:f>Resultats!$J$2</c:f>
              <c:strCache>
                <c:ptCount val="1"/>
                <c:pt idx="0">
                  <c:v>[80%-90%]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Resultats!$J$3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53-4466-B53A-2935B20105A0}"/>
            </c:ext>
          </c:extLst>
        </c:ser>
        <c:ser>
          <c:idx val="9"/>
          <c:order val="9"/>
          <c:tx>
            <c:strRef>
              <c:f>Resultats!$K$2</c:f>
              <c:strCache>
                <c:ptCount val="1"/>
                <c:pt idx="0">
                  <c:v>[90%-100%]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Resultats!$K$3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53-4466-B53A-2935B2010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3179160"/>
        <c:axId val="633177520"/>
      </c:barChart>
      <c:catAx>
        <c:axId val="633179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/>
                  <a:t>Couverture de tests de la classe</a:t>
                </a:r>
              </a:p>
            </c:rich>
          </c:tx>
          <c:layout>
            <c:manualLayout>
              <c:xMode val="edge"/>
              <c:yMode val="edge"/>
              <c:x val="0.35006957659162885"/>
              <c:y val="0.865704851409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633177520"/>
        <c:crosses val="autoZero"/>
        <c:auto val="1"/>
        <c:lblAlgn val="ctr"/>
        <c:lblOffset val="100"/>
        <c:noMultiLvlLbl val="0"/>
      </c:catAx>
      <c:valAx>
        <c:axId val="6331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 i="0" baseline="0">
                    <a:effectLst/>
                  </a:rPr>
                  <a:t>Nombre de bugs</a:t>
                </a:r>
                <a:endParaRPr lang="fr-F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1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997652775098469E-2"/>
          <c:y val="0.90723383485982656"/>
          <c:w val="0.95504178568325682"/>
          <c:h val="8.7706076588623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Répartion des bugs par composants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E396-4572-8F6F-A44D84209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396-4572-8F6F-A44D842090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96-4572-8F6F-A44D842090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96-4572-8F6F-A44D842090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396-4572-8F6F-A44D842090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96-4572-8F6F-A44D842090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396-4572-8F6F-A44D8420905F}"/>
              </c:ext>
            </c:extLst>
          </c:dPt>
          <c:dLbls>
            <c:dLbl>
              <c:idx val="2"/>
              <c:layout>
                <c:manualLayout>
                  <c:x val="-2.6635527933400547E-2"/>
                  <c:y val="-0.197347154390511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96-4572-8F6F-A44D8420905F}"/>
                </c:ext>
              </c:extLst>
            </c:dLbl>
            <c:dLbl>
              <c:idx val="3"/>
              <c:layout>
                <c:manualLayout>
                  <c:x val="1.0831004309226339E-2"/>
                  <c:y val="1.39677730157147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96-4572-8F6F-A44D8420905F}"/>
                </c:ext>
              </c:extLst>
            </c:dLbl>
            <c:dLbl>
              <c:idx val="4"/>
              <c:layout>
                <c:manualLayout>
                  <c:x val="4.1163533650676161E-2"/>
                  <c:y val="9.14193827037442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96-4572-8F6F-A44D8420905F}"/>
                </c:ext>
              </c:extLst>
            </c:dLbl>
            <c:dLbl>
              <c:idx val="6"/>
              <c:layout>
                <c:manualLayout>
                  <c:x val="3.4016088345520828E-3"/>
                  <c:y val="2.06008173029004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96-4572-8F6F-A44D84209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Resultats!$A$10:$A$16</c:f>
              <c:strCache>
                <c:ptCount val="7"/>
                <c:pt idx="0">
                  <c:v>job-api</c:v>
                </c:pt>
                <c:pt idx="1">
                  <c:v>refactoring-api</c:v>
                </c:pt>
                <c:pt idx="2">
                  <c:v>oldcore</c:v>
                </c:pt>
                <c:pt idx="3">
                  <c:v>url-api</c:v>
                </c:pt>
                <c:pt idx="4">
                  <c:v>test-ui</c:v>
                </c:pt>
                <c:pt idx="5">
                  <c:v>skin-skinx</c:v>
                </c:pt>
                <c:pt idx="6">
                  <c:v>test-docker</c:v>
                </c:pt>
              </c:strCache>
            </c:strRef>
          </c:cat>
          <c:val>
            <c:numRef>
              <c:f>Resultats!$B$10:$B$16</c:f>
              <c:numCache>
                <c:formatCode>General</c:formatCode>
                <c:ptCount val="7"/>
                <c:pt idx="0">
                  <c:v>11</c:v>
                </c:pt>
                <c:pt idx="1">
                  <c:v>15</c:v>
                </c:pt>
                <c:pt idx="2">
                  <c:v>229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6-4572-8F6F-A44D8420905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59D-435E-8EC6-F1A939F653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59D-435E-8EC6-F1A939F653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59D-435E-8EC6-F1A939F653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59D-435E-8EC6-F1A939F653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59D-435E-8EC6-F1A939F653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59D-435E-8EC6-F1A939F653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59D-435E-8EC6-F1A939F653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Resultats!$A$10:$A$16</c:f>
              <c:strCache>
                <c:ptCount val="7"/>
                <c:pt idx="0">
                  <c:v>job-api</c:v>
                </c:pt>
                <c:pt idx="1">
                  <c:v>refactoring-api</c:v>
                </c:pt>
                <c:pt idx="2">
                  <c:v>oldcore</c:v>
                </c:pt>
                <c:pt idx="3">
                  <c:v>url-api</c:v>
                </c:pt>
                <c:pt idx="4">
                  <c:v>test-ui</c:v>
                </c:pt>
                <c:pt idx="5">
                  <c:v>skin-skinx</c:v>
                </c:pt>
                <c:pt idx="6">
                  <c:v>test-docker</c:v>
                </c:pt>
              </c:strCache>
            </c:strRef>
          </c:cat>
          <c:val>
            <c:numRef>
              <c:f>Resultats!$C$10:$C$16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396-4572-8F6F-A44D8420905F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59D-435E-8EC6-F1A939F653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59D-435E-8EC6-F1A939F653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159D-435E-8EC6-F1A939F653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159D-435E-8EC6-F1A939F653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159D-435E-8EC6-F1A939F653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159D-435E-8EC6-F1A939F653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159D-435E-8EC6-F1A939F653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Resultats!$A$10:$A$16</c:f>
              <c:strCache>
                <c:ptCount val="7"/>
                <c:pt idx="0">
                  <c:v>job-api</c:v>
                </c:pt>
                <c:pt idx="1">
                  <c:v>refactoring-api</c:v>
                </c:pt>
                <c:pt idx="2">
                  <c:v>oldcore</c:v>
                </c:pt>
                <c:pt idx="3">
                  <c:v>url-api</c:v>
                </c:pt>
                <c:pt idx="4">
                  <c:v>test-ui</c:v>
                </c:pt>
                <c:pt idx="5">
                  <c:v>skin-skinx</c:v>
                </c:pt>
                <c:pt idx="6">
                  <c:v>test-docker</c:v>
                </c:pt>
              </c:strCache>
            </c:strRef>
          </c:cat>
          <c:val>
            <c:numRef>
              <c:f>Resultats!$D$10:$D$16</c:f>
              <c:numCache>
                <c:formatCode>0.00%</c:formatCode>
                <c:ptCount val="7"/>
                <c:pt idx="0">
                  <c:v>0.95</c:v>
                </c:pt>
                <c:pt idx="1">
                  <c:v>0.91</c:v>
                </c:pt>
                <c:pt idx="2">
                  <c:v>0.59672489082969438</c:v>
                </c:pt>
                <c:pt idx="3">
                  <c:v>0.95</c:v>
                </c:pt>
                <c:pt idx="4">
                  <c:v>0.47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6-4572-8F6F-A44D8420905F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159D-435E-8EC6-F1A939F653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159D-435E-8EC6-F1A939F653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159D-435E-8EC6-F1A939F653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159D-435E-8EC6-F1A939F653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159D-435E-8EC6-F1A939F653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159D-435E-8EC6-F1A939F653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159D-435E-8EC6-F1A939F653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Resultats!$A$10:$A$16</c:f>
              <c:strCache>
                <c:ptCount val="7"/>
                <c:pt idx="0">
                  <c:v>job-api</c:v>
                </c:pt>
                <c:pt idx="1">
                  <c:v>refactoring-api</c:v>
                </c:pt>
                <c:pt idx="2">
                  <c:v>oldcore</c:v>
                </c:pt>
                <c:pt idx="3">
                  <c:v>url-api</c:v>
                </c:pt>
                <c:pt idx="4">
                  <c:v>test-ui</c:v>
                </c:pt>
                <c:pt idx="5">
                  <c:v>skin-skinx</c:v>
                </c:pt>
                <c:pt idx="6">
                  <c:v>test-docker</c:v>
                </c:pt>
              </c:strCache>
            </c:strRef>
          </c:cat>
          <c:val>
            <c:numRef>
              <c:f>Resultats!$E$10:$E$16</c:f>
              <c:numCache>
                <c:formatCode>General</c:formatCode>
                <c:ptCount val="7"/>
                <c:pt idx="0">
                  <c:v>1</c:v>
                </c:pt>
                <c:pt idx="1">
                  <c:v>1.9920000000000002</c:v>
                </c:pt>
                <c:pt idx="2">
                  <c:v>1.9044104803493447</c:v>
                </c:pt>
                <c:pt idx="3">
                  <c:v>1</c:v>
                </c:pt>
                <c:pt idx="4">
                  <c:v>1.55</c:v>
                </c:pt>
                <c:pt idx="5">
                  <c:v>1</c:v>
                </c:pt>
                <c:pt idx="6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6-4572-8F6F-A44D842090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horizont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473651</xdr:colOff>
      <xdr:row>24</xdr:row>
      <xdr:rowOff>19050</xdr:rowOff>
    </xdr:from>
    <xdr:to>
      <xdr:col>18</xdr:col>
      <xdr:colOff>638174</xdr:colOff>
      <xdr:row>49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CFE79A-9AF5-461B-8A8F-82F2C53D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50223</xdr:colOff>
      <xdr:row>24</xdr:row>
      <xdr:rowOff>25111</xdr:rowOff>
    </xdr:from>
    <xdr:to>
      <xdr:col>9</xdr:col>
      <xdr:colOff>352425</xdr:colOff>
      <xdr:row>49</xdr:row>
      <xdr:rowOff>153265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CA4E48A-12DA-46D2-8836-61554258A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380999</xdr:colOff>
      <xdr:row>3</xdr:row>
      <xdr:rowOff>180975</xdr:rowOff>
    </xdr:from>
    <xdr:to>
      <xdr:col>13</xdr:col>
      <xdr:colOff>104774</xdr:colOff>
      <xdr:row>22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1C2AF1C-5F94-40B8-812F-60B60CCD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FF00"/>
      </a:accent2>
      <a:accent3>
        <a:srgbClr val="00B050"/>
      </a:accent3>
      <a:accent4>
        <a:srgbClr val="0563C1"/>
      </a:accent4>
      <a:accent5>
        <a:srgbClr val="ED7D31"/>
      </a:accent5>
      <a:accent6>
        <a:srgbClr val="954F7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23" sqref="E23"/>
    </sheetView>
  </sheetViews>
  <sheetFormatPr baseColWidth="10" defaultRowHeight="15" x14ac:dyDescent="0.25"/>
  <cols>
    <col min="1" max="1" width="29.42578125" bestFit="1" customWidth="1"/>
    <col min="2" max="2" width="14.140625" bestFit="1" customWidth="1"/>
    <col min="3" max="4" width="19.42578125" bestFit="1" customWidth="1"/>
    <col min="5" max="5" width="12.85546875" bestFit="1" customWidth="1"/>
    <col min="6" max="6" width="12.85546875" style="1" customWidth="1"/>
    <col min="7" max="7" width="17" bestFit="1" customWidth="1"/>
    <col min="8" max="8" width="15.28515625" bestFit="1" customWidth="1"/>
  </cols>
  <sheetData>
    <row r="1" spans="1:8" x14ac:dyDescent="0.25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G1" t="s">
        <v>59</v>
      </c>
      <c r="H1" t="s">
        <v>60</v>
      </c>
    </row>
    <row r="2" spans="1:8" x14ac:dyDescent="0.25">
      <c r="A2" s="1" t="s">
        <v>39</v>
      </c>
      <c r="B2" s="1" t="s">
        <v>40</v>
      </c>
      <c r="C2" s="1" t="s">
        <v>7</v>
      </c>
      <c r="D2" s="1">
        <v>1</v>
      </c>
      <c r="E2" s="1">
        <v>11</v>
      </c>
      <c r="G2">
        <f>D2*E2</f>
        <v>11</v>
      </c>
      <c r="H2">
        <f>E2 * 95</f>
        <v>1045</v>
      </c>
    </row>
    <row r="3" spans="1:8" x14ac:dyDescent="0.25">
      <c r="A3" s="1" t="s">
        <v>41</v>
      </c>
      <c r="B3" s="1" t="s">
        <v>35</v>
      </c>
      <c r="C3" s="1" t="s">
        <v>10</v>
      </c>
      <c r="D3" s="1">
        <v>4.03</v>
      </c>
      <c r="E3" s="1">
        <v>3</v>
      </c>
      <c r="G3" s="1">
        <f t="shared" ref="G3:G30" si="0">D3*E3</f>
        <v>12.09</v>
      </c>
      <c r="H3" s="1">
        <f>E3 * 85</f>
        <v>255</v>
      </c>
    </row>
    <row r="4" spans="1:8" x14ac:dyDescent="0.25">
      <c r="A4" s="1" t="s">
        <v>42</v>
      </c>
      <c r="B4" s="1" t="s">
        <v>35</v>
      </c>
      <c r="C4" s="1" t="s">
        <v>10</v>
      </c>
      <c r="D4" s="1">
        <v>2.38</v>
      </c>
      <c r="E4" s="1">
        <v>3</v>
      </c>
      <c r="G4" s="1">
        <f t="shared" si="0"/>
        <v>7.14</v>
      </c>
      <c r="H4" s="1">
        <f>E4 * 85</f>
        <v>255</v>
      </c>
    </row>
    <row r="5" spans="1:8" x14ac:dyDescent="0.25">
      <c r="A5" s="1" t="s">
        <v>43</v>
      </c>
      <c r="B5" s="1" t="s">
        <v>34</v>
      </c>
      <c r="C5" s="1" t="s">
        <v>10</v>
      </c>
      <c r="D5" s="1">
        <v>1</v>
      </c>
      <c r="E5" s="1">
        <v>9</v>
      </c>
      <c r="G5" s="1">
        <f t="shared" si="0"/>
        <v>9</v>
      </c>
      <c r="H5" s="1">
        <f>E5* 85</f>
        <v>765</v>
      </c>
    </row>
    <row r="6" spans="1:8" x14ac:dyDescent="0.25">
      <c r="A6" s="1" t="s">
        <v>44</v>
      </c>
      <c r="B6" s="1" t="s">
        <v>34</v>
      </c>
      <c r="C6" s="1" t="s">
        <v>19</v>
      </c>
      <c r="D6" s="1">
        <v>1</v>
      </c>
      <c r="E6" s="1">
        <v>6</v>
      </c>
      <c r="G6" s="1">
        <f t="shared" si="0"/>
        <v>6</v>
      </c>
      <c r="H6" s="1">
        <f>E6 * 65</f>
        <v>390</v>
      </c>
    </row>
    <row r="7" spans="1:8" x14ac:dyDescent="0.25">
      <c r="A7" s="1" t="s">
        <v>4</v>
      </c>
      <c r="B7" s="1" t="s">
        <v>34</v>
      </c>
      <c r="C7" s="1" t="s">
        <v>5</v>
      </c>
      <c r="D7" s="1">
        <v>1</v>
      </c>
      <c r="E7" s="1">
        <v>6</v>
      </c>
      <c r="G7" s="1">
        <f t="shared" si="0"/>
        <v>6</v>
      </c>
      <c r="H7" s="1">
        <f>E7 * 35</f>
        <v>210</v>
      </c>
    </row>
    <row r="8" spans="1:8" x14ac:dyDescent="0.25">
      <c r="A8" s="1" t="s">
        <v>45</v>
      </c>
      <c r="B8" s="1" t="s">
        <v>35</v>
      </c>
      <c r="C8" s="1" t="s">
        <v>7</v>
      </c>
      <c r="D8" s="1">
        <v>1</v>
      </c>
      <c r="E8" s="1">
        <v>3</v>
      </c>
      <c r="G8" s="1">
        <f t="shared" si="0"/>
        <v>3</v>
      </c>
      <c r="H8" s="1">
        <f>E8* 95</f>
        <v>285</v>
      </c>
    </row>
    <row r="9" spans="1:8" x14ac:dyDescent="0.25">
      <c r="A9" s="1" t="s">
        <v>6</v>
      </c>
      <c r="B9" s="1" t="s">
        <v>35</v>
      </c>
      <c r="C9" s="1" t="s">
        <v>7</v>
      </c>
      <c r="D9" s="1">
        <v>1</v>
      </c>
      <c r="E9" s="1">
        <v>3</v>
      </c>
      <c r="G9" s="1">
        <f t="shared" si="0"/>
        <v>3</v>
      </c>
      <c r="H9" s="1">
        <f>E9 * 95</f>
        <v>285</v>
      </c>
    </row>
    <row r="10" spans="1:8" x14ac:dyDescent="0.25">
      <c r="A10" s="1" t="s">
        <v>46</v>
      </c>
      <c r="B10" s="1" t="s">
        <v>47</v>
      </c>
      <c r="C10" s="1" t="s">
        <v>7</v>
      </c>
      <c r="D10" s="1">
        <v>1</v>
      </c>
      <c r="E10" s="1">
        <v>3</v>
      </c>
      <c r="G10" s="1">
        <f t="shared" si="0"/>
        <v>3</v>
      </c>
      <c r="H10" s="1">
        <f>E10 * 95</f>
        <v>285</v>
      </c>
    </row>
    <row r="11" spans="1:8" x14ac:dyDescent="0.25">
      <c r="A11" s="1" t="s">
        <v>8</v>
      </c>
      <c r="B11" s="1" t="s">
        <v>36</v>
      </c>
      <c r="C11" s="1" t="s">
        <v>5</v>
      </c>
      <c r="D11" s="1">
        <v>1.55</v>
      </c>
      <c r="E11" s="1">
        <v>9</v>
      </c>
      <c r="G11" s="1">
        <f t="shared" si="0"/>
        <v>13.950000000000001</v>
      </c>
      <c r="H11" s="1">
        <f>E11 * 35</f>
        <v>315</v>
      </c>
    </row>
    <row r="12" spans="1:8" x14ac:dyDescent="0.25">
      <c r="A12" s="1" t="s">
        <v>9</v>
      </c>
      <c r="B12" s="1" t="s">
        <v>34</v>
      </c>
      <c r="C12" s="1" t="s">
        <v>10</v>
      </c>
      <c r="D12" s="1">
        <v>2.38</v>
      </c>
      <c r="E12" s="1">
        <v>12</v>
      </c>
      <c r="G12" s="1">
        <f t="shared" si="0"/>
        <v>28.56</v>
      </c>
      <c r="H12" s="1">
        <f>E12 * 85</f>
        <v>1020</v>
      </c>
    </row>
    <row r="13" spans="1:8" x14ac:dyDescent="0.25">
      <c r="A13" s="1" t="s">
        <v>11</v>
      </c>
      <c r="B13" s="1" t="s">
        <v>34</v>
      </c>
      <c r="C13" s="1" t="s">
        <v>12</v>
      </c>
      <c r="D13" s="1">
        <v>2.65</v>
      </c>
      <c r="E13" s="1">
        <v>9</v>
      </c>
      <c r="G13" s="1">
        <f t="shared" si="0"/>
        <v>23.849999999999998</v>
      </c>
      <c r="H13" s="1">
        <f>E13 * 75</f>
        <v>675</v>
      </c>
    </row>
    <row r="14" spans="1:8" x14ac:dyDescent="0.25">
      <c r="A14" s="1" t="s">
        <v>48</v>
      </c>
      <c r="B14" s="1" t="s">
        <v>34</v>
      </c>
      <c r="C14" s="1" t="s">
        <v>22</v>
      </c>
      <c r="D14" s="1">
        <v>2.38</v>
      </c>
      <c r="E14" s="1">
        <v>6</v>
      </c>
      <c r="G14" s="1">
        <f t="shared" si="0"/>
        <v>14.28</v>
      </c>
      <c r="H14" s="1">
        <f>E14 * 5</f>
        <v>30</v>
      </c>
    </row>
    <row r="15" spans="1:8" x14ac:dyDescent="0.25">
      <c r="A15" s="1" t="s">
        <v>13</v>
      </c>
      <c r="B15" s="1" t="s">
        <v>34</v>
      </c>
      <c r="C15" s="1" t="s">
        <v>12</v>
      </c>
      <c r="D15" s="1">
        <v>3.2</v>
      </c>
      <c r="E15" s="1">
        <v>3</v>
      </c>
      <c r="G15" s="1">
        <f t="shared" si="0"/>
        <v>9.6000000000000014</v>
      </c>
      <c r="H15" s="1">
        <f>E15 * 75</f>
        <v>225</v>
      </c>
    </row>
    <row r="16" spans="1:8" x14ac:dyDescent="0.25">
      <c r="A16" s="1" t="s">
        <v>49</v>
      </c>
      <c r="B16" s="1" t="s">
        <v>34</v>
      </c>
      <c r="C16" s="1" t="s">
        <v>19</v>
      </c>
      <c r="D16" s="1">
        <v>2.38</v>
      </c>
      <c r="E16" s="1">
        <v>6</v>
      </c>
      <c r="G16" s="1">
        <f t="shared" si="0"/>
        <v>14.28</v>
      </c>
      <c r="H16" s="1">
        <f>E16 * 65</f>
        <v>390</v>
      </c>
    </row>
    <row r="17" spans="1:8" x14ac:dyDescent="0.25">
      <c r="A17" s="1" t="s">
        <v>50</v>
      </c>
      <c r="B17" s="1" t="s">
        <v>34</v>
      </c>
      <c r="C17" s="1" t="s">
        <v>5</v>
      </c>
      <c r="D17" s="1">
        <v>1</v>
      </c>
      <c r="E17" s="1">
        <v>12</v>
      </c>
      <c r="G17" s="1">
        <f t="shared" si="0"/>
        <v>12</v>
      </c>
      <c r="H17" s="1">
        <f>E17 * 35</f>
        <v>420</v>
      </c>
    </row>
    <row r="18" spans="1:8" x14ac:dyDescent="0.25">
      <c r="A18" s="1" t="s">
        <v>51</v>
      </c>
      <c r="B18" s="1" t="s">
        <v>35</v>
      </c>
      <c r="C18" s="1" t="s">
        <v>7</v>
      </c>
      <c r="D18" s="1">
        <v>1.55</v>
      </c>
      <c r="E18" s="1">
        <v>3</v>
      </c>
      <c r="G18" s="1">
        <f t="shared" si="0"/>
        <v>4.6500000000000004</v>
      </c>
      <c r="H18" s="1">
        <f>E18 * 95</f>
        <v>285</v>
      </c>
    </row>
    <row r="19" spans="1:8" x14ac:dyDescent="0.25">
      <c r="A19" s="1" t="s">
        <v>14</v>
      </c>
      <c r="B19" s="1" t="s">
        <v>34</v>
      </c>
      <c r="C19" s="1" t="s">
        <v>7</v>
      </c>
      <c r="D19" s="1">
        <v>1.55</v>
      </c>
      <c r="E19" s="1">
        <v>21</v>
      </c>
      <c r="G19" s="1">
        <f t="shared" si="0"/>
        <v>32.550000000000004</v>
      </c>
      <c r="H19" s="1">
        <f>E19 * 95</f>
        <v>1995</v>
      </c>
    </row>
    <row r="20" spans="1:8" x14ac:dyDescent="0.25">
      <c r="A20" s="1" t="s">
        <v>15</v>
      </c>
      <c r="B20" s="1" t="s">
        <v>37</v>
      </c>
      <c r="C20" s="1" t="s">
        <v>12</v>
      </c>
      <c r="D20" s="1">
        <v>1</v>
      </c>
      <c r="E20" s="1">
        <v>6</v>
      </c>
      <c r="G20" s="1">
        <f t="shared" si="0"/>
        <v>6</v>
      </c>
      <c r="H20" s="1">
        <f>E20 * 75</f>
        <v>450</v>
      </c>
    </row>
    <row r="21" spans="1:8" x14ac:dyDescent="0.25">
      <c r="A21" s="1" t="s">
        <v>52</v>
      </c>
      <c r="B21" s="1" t="s">
        <v>37</v>
      </c>
      <c r="C21" s="1" t="s">
        <v>7</v>
      </c>
      <c r="D21" s="1">
        <v>1</v>
      </c>
      <c r="E21" s="1">
        <v>6</v>
      </c>
      <c r="G21" s="1">
        <f t="shared" si="0"/>
        <v>6</v>
      </c>
      <c r="H21" s="1">
        <f>E21 * 95</f>
        <v>570</v>
      </c>
    </row>
    <row r="22" spans="1:8" x14ac:dyDescent="0.25">
      <c r="A22" s="1" t="s">
        <v>53</v>
      </c>
      <c r="B22" s="1" t="s">
        <v>34</v>
      </c>
      <c r="C22" s="1" t="s">
        <v>5</v>
      </c>
      <c r="D22" s="1">
        <v>1</v>
      </c>
      <c r="E22" s="1">
        <v>6</v>
      </c>
      <c r="G22" s="1">
        <f t="shared" si="0"/>
        <v>6</v>
      </c>
      <c r="H22" s="1">
        <f>E22 * 35</f>
        <v>210</v>
      </c>
    </row>
    <row r="23" spans="1:8" x14ac:dyDescent="0.25">
      <c r="A23" s="1" t="s">
        <v>54</v>
      </c>
      <c r="B23" s="1" t="s">
        <v>34</v>
      </c>
      <c r="C23" s="1" t="s">
        <v>5</v>
      </c>
      <c r="D23" s="1">
        <v>1</v>
      </c>
      <c r="E23" s="1">
        <v>6</v>
      </c>
      <c r="G23" s="1">
        <f t="shared" si="0"/>
        <v>6</v>
      </c>
      <c r="H23" s="1">
        <f>E23 * 35</f>
        <v>210</v>
      </c>
    </row>
    <row r="24" spans="1:8" x14ac:dyDescent="0.25">
      <c r="A24" s="1" t="s">
        <v>16</v>
      </c>
      <c r="B24" s="1" t="s">
        <v>34</v>
      </c>
      <c r="C24" s="1" t="s">
        <v>5</v>
      </c>
      <c r="D24" s="1">
        <v>2.38</v>
      </c>
      <c r="E24" s="1">
        <v>38</v>
      </c>
      <c r="G24" s="1">
        <f t="shared" si="0"/>
        <v>90.44</v>
      </c>
      <c r="H24" s="1">
        <f>E24 * 35</f>
        <v>1330</v>
      </c>
    </row>
    <row r="25" spans="1:8" x14ac:dyDescent="0.25">
      <c r="A25" s="1" t="s">
        <v>16</v>
      </c>
      <c r="B25" s="1" t="s">
        <v>34</v>
      </c>
      <c r="C25" s="1" t="s">
        <v>17</v>
      </c>
      <c r="D25" s="1">
        <v>1.55</v>
      </c>
      <c r="E25" s="1">
        <v>38</v>
      </c>
      <c r="G25" s="1">
        <f t="shared" si="0"/>
        <v>58.9</v>
      </c>
      <c r="H25" s="1">
        <f>E25 * 55</f>
        <v>2090</v>
      </c>
    </row>
    <row r="26" spans="1:8" x14ac:dyDescent="0.25">
      <c r="A26" s="1" t="s">
        <v>55</v>
      </c>
      <c r="B26" s="1" t="s">
        <v>34</v>
      </c>
      <c r="C26" s="1" t="s">
        <v>12</v>
      </c>
      <c r="D26" s="1">
        <v>3.2</v>
      </c>
      <c r="E26" s="1">
        <v>6</v>
      </c>
      <c r="G26" s="1">
        <f t="shared" si="0"/>
        <v>19.200000000000003</v>
      </c>
      <c r="H26" s="1">
        <f>E26 * 75</f>
        <v>450</v>
      </c>
    </row>
    <row r="27" spans="1:8" x14ac:dyDescent="0.25">
      <c r="A27" s="1" t="s">
        <v>18</v>
      </c>
      <c r="B27" s="1" t="s">
        <v>34</v>
      </c>
      <c r="C27" s="1" t="s">
        <v>19</v>
      </c>
      <c r="D27" s="1">
        <v>1</v>
      </c>
      <c r="E27" s="1">
        <v>12</v>
      </c>
      <c r="G27" s="1">
        <f t="shared" si="0"/>
        <v>12</v>
      </c>
      <c r="H27" s="1">
        <f>E27 * 65</f>
        <v>780</v>
      </c>
    </row>
    <row r="28" spans="1:8" x14ac:dyDescent="0.25">
      <c r="A28" s="1" t="s">
        <v>20</v>
      </c>
      <c r="B28" s="1" t="s">
        <v>38</v>
      </c>
      <c r="C28" s="1" t="s">
        <v>10</v>
      </c>
      <c r="D28" s="1">
        <v>1.55</v>
      </c>
      <c r="E28" s="1">
        <v>3</v>
      </c>
      <c r="G28" s="1">
        <f t="shared" si="0"/>
        <v>4.6500000000000004</v>
      </c>
      <c r="H28" s="1">
        <f>E28 * 85</f>
        <v>255</v>
      </c>
    </row>
    <row r="29" spans="1:8" x14ac:dyDescent="0.25">
      <c r="A29" s="1" t="s">
        <v>56</v>
      </c>
      <c r="B29" s="1" t="s">
        <v>34</v>
      </c>
      <c r="C29" s="1" t="s">
        <v>12</v>
      </c>
      <c r="D29" s="1">
        <v>2.65</v>
      </c>
      <c r="E29" s="1">
        <v>33</v>
      </c>
      <c r="G29" s="1">
        <f t="shared" si="0"/>
        <v>87.45</v>
      </c>
      <c r="H29" s="1">
        <f>E29 * 75</f>
        <v>2475</v>
      </c>
    </row>
    <row r="30" spans="1:8" x14ac:dyDescent="0.25">
      <c r="A30" s="1" t="s">
        <v>21</v>
      </c>
      <c r="B30" s="1" t="s">
        <v>36</v>
      </c>
      <c r="C30" s="1" t="s">
        <v>19</v>
      </c>
      <c r="D30" s="1">
        <v>1.55</v>
      </c>
      <c r="E30" s="1">
        <v>6</v>
      </c>
      <c r="G30" s="1">
        <f t="shared" si="0"/>
        <v>9.3000000000000007</v>
      </c>
      <c r="H30" s="1">
        <f>E30 * 65</f>
        <v>390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abSelected="1" topLeftCell="A22" zoomScaleNormal="100" workbookViewId="0">
      <selection activeCell="U28" sqref="U28:U29"/>
    </sheetView>
  </sheetViews>
  <sheetFormatPr baseColWidth="10" defaultRowHeight="15" x14ac:dyDescent="0.25"/>
  <cols>
    <col min="1" max="1" width="17.28515625" bestFit="1" customWidth="1"/>
    <col min="4" max="4" width="12" bestFit="1" customWidth="1"/>
    <col min="5" max="5" width="13.7109375" bestFit="1" customWidth="1"/>
    <col min="11" max="11" width="12.28515625" bestFit="1" customWidth="1"/>
  </cols>
  <sheetData>
    <row r="1" spans="1:11" s="1" customFormat="1" ht="21.75" thickBot="1" x14ac:dyDescent="0.4">
      <c r="A1" s="19"/>
      <c r="B1" s="41" t="s">
        <v>27</v>
      </c>
      <c r="C1" s="42"/>
      <c r="D1" s="42"/>
      <c r="E1" s="42"/>
      <c r="F1" s="42"/>
      <c r="G1" s="42"/>
      <c r="H1" s="42"/>
      <c r="I1" s="42"/>
      <c r="J1" s="42"/>
      <c r="K1" s="43"/>
    </row>
    <row r="2" spans="1:11" ht="16.5" thickBot="1" x14ac:dyDescent="0.3">
      <c r="A2" s="20"/>
      <c r="B2" s="2" t="s">
        <v>22</v>
      </c>
      <c r="C2" s="3" t="s">
        <v>23</v>
      </c>
      <c r="D2" s="4" t="s">
        <v>24</v>
      </c>
      <c r="E2" s="5" t="s">
        <v>5</v>
      </c>
      <c r="F2" s="6" t="s">
        <v>25</v>
      </c>
      <c r="G2" s="7" t="s">
        <v>17</v>
      </c>
      <c r="H2" s="8" t="s">
        <v>19</v>
      </c>
      <c r="I2" s="9" t="s">
        <v>12</v>
      </c>
      <c r="J2" s="10" t="s">
        <v>10</v>
      </c>
      <c r="K2" s="11" t="s">
        <v>7</v>
      </c>
    </row>
    <row r="3" spans="1:11" ht="16.5" thickBot="1" x14ac:dyDescent="0.3">
      <c r="A3" s="22" t="s">
        <v>26</v>
      </c>
      <c r="B3" s="12">
        <f>SUMIF(Resultats_protocole_5!C:C,Resultats!B2,Resultats_protocole_5!E:E)</f>
        <v>6</v>
      </c>
      <c r="C3" s="13">
        <f>SUMIF(Resultats_protocole_5!C:C,Resultats!C2,Resultats_protocole_5!E:E)</f>
        <v>0</v>
      </c>
      <c r="D3" s="13">
        <f>SUMIF(Resultats_protocole_5!C:C,Resultats!D2,Resultats_protocole_5!E:E)</f>
        <v>0</v>
      </c>
      <c r="E3" s="13">
        <f>SUMIF(Resultats_protocole_5!C:C,Resultats!E2,Resultats_protocole_5!E:E)</f>
        <v>77</v>
      </c>
      <c r="F3" s="13">
        <f>SUMIF(Resultats_protocole_5!C:C,Resultats!F2,Resultats_protocole_5!E:E)</f>
        <v>0</v>
      </c>
      <c r="G3" s="13">
        <f>SUMIF(Resultats_protocole_5!C:C,Resultats!G2,Resultats_protocole_5!E:E)</f>
        <v>38</v>
      </c>
      <c r="H3" s="13">
        <f>SUMIF(Resultats_protocole_5!C:C,Resultats!H2,Resultats_protocole_5!E:E)</f>
        <v>30</v>
      </c>
      <c r="I3" s="13">
        <f>SUMIF(Resultats_protocole_5!C:C,Resultats!I2,Resultats_protocole_5!E:E)</f>
        <v>57</v>
      </c>
      <c r="J3" s="13">
        <f>SUMIF(Resultats_protocole_5!C:C,Resultats!J2,Resultats_protocole_5!E:E)</f>
        <v>30</v>
      </c>
      <c r="K3" s="14">
        <f>SUMIF(Resultats_protocole_5!C:C,Resultats!K2,Resultats_protocole_5!E:E)</f>
        <v>50</v>
      </c>
    </row>
    <row r="4" spans="1:11" ht="15.75" thickBot="1" x14ac:dyDescent="0.3"/>
    <row r="5" spans="1:11" ht="21.75" thickBot="1" x14ac:dyDescent="0.4">
      <c r="A5" s="19"/>
      <c r="B5" s="41" t="s">
        <v>31</v>
      </c>
      <c r="C5" s="42"/>
      <c r="D5" s="42"/>
      <c r="E5" s="43"/>
    </row>
    <row r="6" spans="1:11" ht="15.75" thickBot="1" x14ac:dyDescent="0.3">
      <c r="A6" s="20"/>
      <c r="B6" s="15" t="s">
        <v>28</v>
      </c>
      <c r="C6" s="16" t="s">
        <v>29</v>
      </c>
      <c r="D6" s="17" t="s">
        <v>30</v>
      </c>
      <c r="E6" s="18" t="s">
        <v>32</v>
      </c>
    </row>
    <row r="7" spans="1:11" ht="16.5" thickBot="1" x14ac:dyDescent="0.3">
      <c r="A7" s="22" t="s">
        <v>26</v>
      </c>
      <c r="B7" s="12">
        <f>SUMIF(Resultats_protocole_5!D:D,1,Resultats_protocole_5!E:E)</f>
        <v>89</v>
      </c>
      <c r="C7" s="13">
        <f>SUMIF(Resultats_protocole_5!D:D,"&lt;=2",Resultats_protocole_5!E:E) - B7</f>
        <v>80</v>
      </c>
      <c r="D7" s="13">
        <f>SUMIF(Resultats_protocole_5!D:D,"&lt;=3",Resultats_protocole_5!E:E) - B7 - C7</f>
        <v>107</v>
      </c>
      <c r="E7" s="14">
        <f>SUMIF(Resultats_protocole_5!D:D,"&gt;3",Resultats_protocole_5!E:E)</f>
        <v>12</v>
      </c>
    </row>
    <row r="8" spans="1:11" ht="15.75" thickBot="1" x14ac:dyDescent="0.3"/>
    <row r="9" spans="1:11" ht="21" x14ac:dyDescent="0.25">
      <c r="A9" s="21" t="s">
        <v>57</v>
      </c>
      <c r="B9" s="45" t="s">
        <v>26</v>
      </c>
      <c r="C9" s="45"/>
      <c r="D9" s="25" t="s">
        <v>58</v>
      </c>
      <c r="E9" s="26" t="s">
        <v>31</v>
      </c>
    </row>
    <row r="10" spans="1:11" ht="15.75" x14ac:dyDescent="0.25">
      <c r="A10" s="23" t="s">
        <v>40</v>
      </c>
      <c r="B10" s="44">
        <f>SUMIF(Resultats_protocole_5!B:B,Resultats!A10,Resultats_protocole_5!E:E)</f>
        <v>11</v>
      </c>
      <c r="C10" s="44"/>
      <c r="D10" s="34">
        <f>SUMIF(Resultats_protocole_5!B:B,Resultats!A10,Resultats_protocole_5!H:H)/B10/100</f>
        <v>0.95</v>
      </c>
      <c r="E10" s="27">
        <f>SUMIF(Resultats_protocole_5!B:B,Resultats!A10,Resultats_protocole_5!G:G)/B10</f>
        <v>1</v>
      </c>
    </row>
    <row r="11" spans="1:11" ht="15.75" x14ac:dyDescent="0.25">
      <c r="A11" s="23" t="s">
        <v>35</v>
      </c>
      <c r="B11" s="47">
        <f>SUMIF(Resultats_protocole_5!B:B,Resultats!A11,Resultats_protocole_5!E:E)</f>
        <v>15</v>
      </c>
      <c r="C11" s="47"/>
      <c r="D11" s="35">
        <f>SUMIF(Resultats_protocole_5!B:B,Resultats!A11,Resultats_protocole_5!H:H)/B11/100</f>
        <v>0.91</v>
      </c>
      <c r="E11" s="28">
        <f>SUMIF(Resultats_protocole_5!B:B,Resultats!A11,Resultats_protocole_5!G:G)/B11</f>
        <v>1.9920000000000002</v>
      </c>
    </row>
    <row r="12" spans="1:11" ht="15.75" x14ac:dyDescent="0.25">
      <c r="A12" s="23" t="s">
        <v>34</v>
      </c>
      <c r="B12" s="48">
        <f>SUMIF(Resultats_protocole_5!B:B,Resultats!A12,Resultats_protocole_5!E:E)</f>
        <v>229</v>
      </c>
      <c r="C12" s="48"/>
      <c r="D12" s="36">
        <f>SUMIF(Resultats_protocole_5!B:B,Resultats!A12,Resultats_protocole_5!H:H)/B12/100</f>
        <v>0.59672489082969438</v>
      </c>
      <c r="E12" s="29">
        <f>SUMIF(Resultats_protocole_5!B:B,Resultats!A12,Resultats_protocole_5!G:G)/B12</f>
        <v>1.9044104803493447</v>
      </c>
    </row>
    <row r="13" spans="1:11" ht="15.75" x14ac:dyDescent="0.25">
      <c r="A13" s="23" t="s">
        <v>47</v>
      </c>
      <c r="B13" s="49">
        <f>SUMIF(Resultats_protocole_5!B:B,Resultats!A13,Resultats_protocole_5!E:E)</f>
        <v>3</v>
      </c>
      <c r="C13" s="49"/>
      <c r="D13" s="37">
        <f>SUMIF(Resultats_protocole_5!B:B,Resultats!A13,Resultats_protocole_5!H:H)/B13/100</f>
        <v>0.95</v>
      </c>
      <c r="E13" s="30">
        <f>SUMIF(Resultats_protocole_5!B:B,Resultats!A13,Resultats_protocole_5!G:G)/B13</f>
        <v>1</v>
      </c>
    </row>
    <row r="14" spans="1:11" ht="15.75" x14ac:dyDescent="0.25">
      <c r="A14" s="23" t="s">
        <v>36</v>
      </c>
      <c r="B14" s="50">
        <f>SUMIF(Resultats_protocole_5!B:B,Resultats!A14,Resultats_protocole_5!E:E)</f>
        <v>15</v>
      </c>
      <c r="C14" s="50"/>
      <c r="D14" s="38">
        <f>SUMIF(Resultats_protocole_5!B:B,Resultats!A14,Resultats_protocole_5!H:H)/B14/100</f>
        <v>0.47</v>
      </c>
      <c r="E14" s="31">
        <f>SUMIF(Resultats_protocole_5!B:B,Resultats!A14,Resultats_protocole_5!G:G)/B14</f>
        <v>1.55</v>
      </c>
    </row>
    <row r="15" spans="1:11" ht="15.75" x14ac:dyDescent="0.25">
      <c r="A15" s="23" t="s">
        <v>37</v>
      </c>
      <c r="B15" s="51">
        <f>SUMIF(Resultats_protocole_5!B:B,Resultats!A15,Resultats_protocole_5!E:E)</f>
        <v>12</v>
      </c>
      <c r="C15" s="51"/>
      <c r="D15" s="39">
        <f>SUMIF(Resultats_protocole_5!B:B,Resultats!A15,Resultats_protocole_5!H:H)/B15/100</f>
        <v>0.85</v>
      </c>
      <c r="E15" s="32">
        <f>SUMIF(Resultats_protocole_5!B:B,Resultats!A15,Resultats_protocole_5!G:G)/B15</f>
        <v>1</v>
      </c>
    </row>
    <row r="16" spans="1:11" ht="16.5" thickBot="1" x14ac:dyDescent="0.3">
      <c r="A16" s="24" t="s">
        <v>38</v>
      </c>
      <c r="B16" s="46">
        <f>SUMIF(Resultats_protocole_5!B:B,Resultats!A16,Resultats_protocole_5!E:E)</f>
        <v>3</v>
      </c>
      <c r="C16" s="46"/>
      <c r="D16" s="40">
        <f>SUMIF(Resultats_protocole_5!B:B,Resultats!A16,Resultats_protocole_5!H:H)/B16/100</f>
        <v>0.85</v>
      </c>
      <c r="E16" s="33">
        <f>SUMIF(Resultats_protocole_5!B:B,Resultats!A16,Resultats_protocole_5!G:G)/B16</f>
        <v>1.55</v>
      </c>
    </row>
  </sheetData>
  <mergeCells count="10">
    <mergeCell ref="B1:K1"/>
    <mergeCell ref="B5:E5"/>
    <mergeCell ref="B10:C10"/>
    <mergeCell ref="B9:C9"/>
    <mergeCell ref="B16:C16"/>
    <mergeCell ref="B11:C11"/>
    <mergeCell ref="B12:C12"/>
    <mergeCell ref="B13:C13"/>
    <mergeCell ref="B14:C14"/>
    <mergeCell ref="B15:C15"/>
  </mergeCells>
  <pageMargins left="0.25" right="0.25" top="0.75" bottom="0.75" header="0.3" footer="0.3"/>
  <pageSetup paperSize="8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Resultats_protocole_5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Gaétan Duminy</cp:lastModifiedBy>
  <cp:lastPrinted>2019-02-25T11:06:16Z</cp:lastPrinted>
  <dcterms:created xsi:type="dcterms:W3CDTF">2019-02-24T14:57:22Z</dcterms:created>
  <dcterms:modified xsi:type="dcterms:W3CDTF">2019-02-26T16:08:59Z</dcterms:modified>
</cp:coreProperties>
</file>